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bookViews>
    <workbookView xWindow="-105" yWindow="-105" windowWidth="23250" windowHeight="14010"/>
  </bookViews>
  <sheets>
    <sheet name="カード情報" sheetId="6" r:id="rId1"/>
    <sheet name="EXカード" sheetId="27" r:id="rId2"/>
    <sheet name="武器" sheetId="7" r:id="rId3"/>
    <sheet name="盾" sheetId="3" r:id="rId4"/>
    <sheet name="アクセサリー" sheetId="10" r:id="rId5"/>
    <sheet name="パーティー作成" sheetId="8" r:id="rId6"/>
    <sheet name="装備ランク" sheetId="12" r:id="rId7"/>
    <sheet name="ダメージ計算β2" sheetId="26" r:id="rId8"/>
  </sheets>
  <definedNames>
    <definedName name="_xlnm._FilterDatabase" localSheetId="1" hidden="1">EXカード!$A$2:$K$74</definedName>
    <definedName name="_xlnm._FilterDatabase" localSheetId="4" hidden="1">アクセサリー!$A$2:$O$255</definedName>
    <definedName name="_xlnm._FilterDatabase" localSheetId="0" hidden="1">カード情報!$A$2:$Z$3230</definedName>
    <definedName name="_xlnm._FilterDatabase" localSheetId="3" hidden="1">盾!$A$2:$O$113</definedName>
    <definedName name="_xlnm._FilterDatabase" localSheetId="6" hidden="1">装備ランク!$C$22:$C$401</definedName>
    <definedName name="_xlnm._FilterDatabase" localSheetId="2" hidden="1">武器!$A$2:$T$194</definedName>
    <definedName name="B1_">パーティー作成!$AA$3:$AA$4</definedName>
    <definedName name="B2_">パーティー作成!$AB$3:$AB$5</definedName>
    <definedName name="B3_">パーティー作成!$AC$3:$AC$6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5" i="8" l="1"/>
  <c r="B26" i="8" l="1"/>
  <c r="B22" i="8"/>
  <c r="C17" i="8"/>
  <c r="C16" i="8"/>
  <c r="B21" i="8"/>
  <c r="C11" i="8"/>
  <c r="F17" i="26" l="1"/>
  <c r="F9" i="26"/>
  <c r="F11" i="8"/>
  <c r="F16" i="8"/>
  <c r="F21" i="8"/>
  <c r="V3229" i="6" l="1"/>
  <c r="D3229" i="6"/>
  <c r="X1616" i="8" s="1"/>
  <c r="V3227" i="6"/>
  <c r="D3227" i="6"/>
  <c r="X1615" i="8" s="1"/>
  <c r="Q2" i="10" l="1"/>
  <c r="D3" i="10"/>
  <c r="W13" i="8" s="1"/>
  <c r="D6" i="10"/>
  <c r="W16" i="8" s="1"/>
  <c r="D5" i="10"/>
  <c r="W15" i="8" s="1"/>
  <c r="D4" i="10"/>
  <c r="W14" i="8" s="1"/>
  <c r="Q2" i="3"/>
  <c r="V2" i="7"/>
  <c r="L2" i="27"/>
  <c r="D5" i="27"/>
  <c r="D3" i="27"/>
  <c r="D4" i="3" l="1"/>
  <c r="V15" i="8" s="1"/>
  <c r="D3" i="3"/>
  <c r="V14" i="8" s="1"/>
  <c r="D4" i="7"/>
  <c r="U10" i="8" s="1"/>
  <c r="D3" i="7"/>
  <c r="U9" i="8" s="1"/>
  <c r="D5" i="3"/>
  <c r="V16" i="8" s="1"/>
  <c r="D5" i="7" l="1"/>
  <c r="U11" i="8" s="1"/>
  <c r="D7" i="7"/>
  <c r="D9" i="7"/>
  <c r="D8" i="7"/>
  <c r="D10" i="7"/>
  <c r="AB2" i="6"/>
  <c r="V3225" i="6"/>
  <c r="V3223" i="6"/>
  <c r="D3225" i="6"/>
  <c r="X1614" i="8" s="1"/>
  <c r="V157" i="6"/>
  <c r="D157" i="6"/>
  <c r="X80" i="8" s="1"/>
  <c r="V155" i="6"/>
  <c r="D155" i="6"/>
  <c r="X79" i="8" s="1"/>
  <c r="V153" i="6"/>
  <c r="D153" i="6"/>
  <c r="X78" i="8" s="1"/>
  <c r="D6" i="7" l="1"/>
  <c r="U12" i="8" s="1"/>
  <c r="U14" i="8"/>
  <c r="U13" i="8"/>
  <c r="U16" i="8"/>
  <c r="U15" i="8"/>
  <c r="D7" i="3"/>
  <c r="V18" i="8" s="1"/>
  <c r="D6" i="3"/>
  <c r="V17" i="8" s="1"/>
  <c r="D69" i="10"/>
  <c r="W56" i="8" s="1"/>
  <c r="D70" i="10"/>
  <c r="W57" i="8" s="1"/>
  <c r="D7" i="10"/>
  <c r="W17" i="8" s="1"/>
  <c r="D9" i="6" l="1"/>
  <c r="X6" i="8" s="1"/>
  <c r="D23" i="27" l="1"/>
  <c r="D21" i="27"/>
  <c r="D19" i="27"/>
  <c r="D17" i="27"/>
  <c r="D15" i="27"/>
  <c r="D13" i="27"/>
  <c r="D11" i="27"/>
  <c r="D9" i="27"/>
  <c r="D7" i="27"/>
  <c r="V151" i="6"/>
  <c r="D151" i="6"/>
  <c r="X77" i="8" s="1"/>
  <c r="V149" i="6"/>
  <c r="D149" i="6"/>
  <c r="X76" i="8" s="1"/>
  <c r="V147" i="6"/>
  <c r="D147" i="6"/>
  <c r="X75" i="8" s="1"/>
  <c r="V145" i="6"/>
  <c r="D145" i="6"/>
  <c r="X74" i="8" s="1"/>
  <c r="V143" i="6"/>
  <c r="D143" i="6"/>
  <c r="X73" i="8" s="1"/>
  <c r="V141" i="6"/>
  <c r="D141" i="6"/>
  <c r="X72" i="8" s="1"/>
  <c r="V139" i="6"/>
  <c r="D139" i="6"/>
  <c r="X71" i="8" s="1"/>
  <c r="V137" i="6"/>
  <c r="D137" i="6"/>
  <c r="X70" i="8" s="1"/>
  <c r="V135" i="6"/>
  <c r="D135" i="6"/>
  <c r="X69" i="8" s="1"/>
  <c r="V133" i="6"/>
  <c r="D133" i="6"/>
  <c r="X68" i="8" s="1"/>
  <c r="V131" i="6"/>
  <c r="D131" i="6"/>
  <c r="X67" i="8" s="1"/>
  <c r="V129" i="6"/>
  <c r="D129" i="6"/>
  <c r="X66" i="8" s="1"/>
  <c r="V127" i="6"/>
  <c r="D127" i="6"/>
  <c r="X65" i="8" s="1"/>
  <c r="V125" i="6"/>
  <c r="D125" i="6"/>
  <c r="X64" i="8" s="1"/>
  <c r="V123" i="6"/>
  <c r="D123" i="6"/>
  <c r="X63" i="8" s="1"/>
  <c r="V121" i="6"/>
  <c r="D121" i="6"/>
  <c r="X62" i="8" s="1"/>
  <c r="V119" i="6"/>
  <c r="D119" i="6"/>
  <c r="X61" i="8" s="1"/>
  <c r="V117" i="6"/>
  <c r="D117" i="6"/>
  <c r="X60" i="8" s="1"/>
  <c r="V115" i="6"/>
  <c r="D115" i="6"/>
  <c r="X59" i="8" s="1"/>
  <c r="V113" i="6"/>
  <c r="D113" i="6"/>
  <c r="X58" i="8" s="1"/>
  <c r="V111" i="6"/>
  <c r="D111" i="6"/>
  <c r="X57" i="8" s="1"/>
  <c r="V109" i="6"/>
  <c r="D109" i="6"/>
  <c r="X56" i="8" s="1"/>
  <c r="V107" i="6"/>
  <c r="D107" i="6"/>
  <c r="X55" i="8" s="1"/>
  <c r="V105" i="6"/>
  <c r="D105" i="6"/>
  <c r="X54" i="8" s="1"/>
  <c r="V103" i="6"/>
  <c r="D103" i="6"/>
  <c r="X53" i="8" s="1"/>
  <c r="V101" i="6"/>
  <c r="D101" i="6"/>
  <c r="X52" i="8" s="1"/>
  <c r="V99" i="6"/>
  <c r="D99" i="6"/>
  <c r="X51" i="8" s="1"/>
  <c r="V97" i="6"/>
  <c r="D97" i="6"/>
  <c r="X50" i="8" s="1"/>
  <c r="V95" i="6"/>
  <c r="D95" i="6"/>
  <c r="X49" i="8" s="1"/>
  <c r="V93" i="6"/>
  <c r="D93" i="6"/>
  <c r="X48" i="8" s="1"/>
  <c r="V91" i="6"/>
  <c r="D91" i="6"/>
  <c r="X47" i="8" s="1"/>
  <c r="V89" i="6"/>
  <c r="D89" i="6"/>
  <c r="X46" i="8" s="1"/>
  <c r="V87" i="6"/>
  <c r="D87" i="6"/>
  <c r="X45" i="8" s="1"/>
  <c r="V85" i="6"/>
  <c r="D85" i="6"/>
  <c r="X44" i="8" s="1"/>
  <c r="V83" i="6"/>
  <c r="D83" i="6"/>
  <c r="X43" i="8" s="1"/>
  <c r="V81" i="6"/>
  <c r="D81" i="6"/>
  <c r="X42" i="8" s="1"/>
  <c r="V79" i="6"/>
  <c r="D79" i="6"/>
  <c r="X41" i="8" s="1"/>
  <c r="V77" i="6"/>
  <c r="D77" i="6"/>
  <c r="X40" i="8" s="1"/>
  <c r="V75" i="6"/>
  <c r="D75" i="6"/>
  <c r="X39" i="8" s="1"/>
  <c r="V73" i="6"/>
  <c r="D73" i="6"/>
  <c r="X38" i="8" s="1"/>
  <c r="V71" i="6"/>
  <c r="D71" i="6"/>
  <c r="X37" i="8" s="1"/>
  <c r="V69" i="6"/>
  <c r="D69" i="6"/>
  <c r="X36" i="8" s="1"/>
  <c r="V67" i="6"/>
  <c r="D67" i="6"/>
  <c r="X35" i="8" s="1"/>
  <c r="V65" i="6"/>
  <c r="D65" i="6"/>
  <c r="X34" i="8" s="1"/>
  <c r="V63" i="6"/>
  <c r="D63" i="6"/>
  <c r="X33" i="8" s="1"/>
  <c r="V61" i="6"/>
  <c r="D61" i="6"/>
  <c r="X32" i="8" s="1"/>
  <c r="V59" i="6"/>
  <c r="D59" i="6"/>
  <c r="X31" i="8" s="1"/>
  <c r="V57" i="6"/>
  <c r="D57" i="6"/>
  <c r="X30" i="8" s="1"/>
  <c r="V55" i="6"/>
  <c r="D55" i="6"/>
  <c r="X29" i="8" s="1"/>
  <c r="V53" i="6"/>
  <c r="D53" i="6"/>
  <c r="X28" i="8" s="1"/>
  <c r="V51" i="6"/>
  <c r="D51" i="6"/>
  <c r="X27" i="8" s="1"/>
  <c r="V49" i="6"/>
  <c r="D49" i="6"/>
  <c r="X26" i="8" s="1"/>
  <c r="V47" i="6"/>
  <c r="D47" i="6"/>
  <c r="X25" i="8" s="1"/>
  <c r="V45" i="6"/>
  <c r="D45" i="6"/>
  <c r="X24" i="8" s="1"/>
  <c r="V43" i="6"/>
  <c r="D43" i="6"/>
  <c r="X23" i="8" s="1"/>
  <c r="V41" i="6"/>
  <c r="D41" i="6"/>
  <c r="X22" i="8" s="1"/>
  <c r="V39" i="6"/>
  <c r="D39" i="6"/>
  <c r="X21" i="8" s="1"/>
  <c r="V37" i="6"/>
  <c r="D37" i="6"/>
  <c r="X20" i="8" s="1"/>
  <c r="V35" i="6"/>
  <c r="D35" i="6"/>
  <c r="X19" i="8" s="1"/>
  <c r="V33" i="6"/>
  <c r="D33" i="6"/>
  <c r="X18" i="8" s="1"/>
  <c r="V31" i="6"/>
  <c r="D31" i="6"/>
  <c r="X17" i="8" s="1"/>
  <c r="V29" i="6"/>
  <c r="D29" i="6"/>
  <c r="X16" i="8" s="1"/>
  <c r="V27" i="6"/>
  <c r="D27" i="6"/>
  <c r="X15" i="8" s="1"/>
  <c r="V25" i="6"/>
  <c r="D25" i="6"/>
  <c r="X14" i="8" s="1"/>
  <c r="V23" i="6"/>
  <c r="D23" i="6"/>
  <c r="X13" i="8" s="1"/>
  <c r="V21" i="6"/>
  <c r="D21" i="6"/>
  <c r="X12" i="8" s="1"/>
  <c r="V19" i="6"/>
  <c r="D19" i="6"/>
  <c r="X11" i="8" s="1"/>
  <c r="V17" i="6"/>
  <c r="D17" i="6"/>
  <c r="X10" i="8" s="1"/>
  <c r="V15" i="6"/>
  <c r="D15" i="6"/>
  <c r="X9" i="8" s="1"/>
  <c r="V13" i="6"/>
  <c r="D13" i="6"/>
  <c r="X8" i="8" s="1"/>
  <c r="V11" i="6"/>
  <c r="D11" i="6"/>
  <c r="X7" i="8" s="1"/>
  <c r="V9" i="6"/>
  <c r="V7" i="6"/>
  <c r="D7" i="6"/>
  <c r="X5" i="8" s="1"/>
  <c r="V5" i="6"/>
  <c r="D5" i="6"/>
  <c r="X4" i="8" s="1"/>
  <c r="V3" i="6"/>
  <c r="D3" i="6"/>
  <c r="X3" i="8" s="1"/>
  <c r="D13" i="7" l="1"/>
  <c r="D3219" i="6"/>
  <c r="X1611" i="8" s="1"/>
  <c r="D3221" i="6"/>
  <c r="X1612" i="8" s="1"/>
  <c r="D3223" i="6"/>
  <c r="X1613" i="8" s="1"/>
  <c r="V3221" i="6"/>
  <c r="V3219" i="6"/>
  <c r="V3217" i="6"/>
  <c r="D3217" i="6"/>
  <c r="X1610" i="8" s="1"/>
  <c r="V3215" i="6"/>
  <c r="D3215" i="6"/>
  <c r="X1609" i="8" s="1"/>
  <c r="D9" i="3"/>
  <c r="V20" i="8" s="1"/>
  <c r="D8" i="3"/>
  <c r="V19" i="8" s="1"/>
  <c r="D12" i="7"/>
  <c r="U18" i="8" s="1"/>
  <c r="D11" i="7"/>
  <c r="U17" i="8" s="1"/>
  <c r="D10" i="3"/>
  <c r="V21" i="8" s="1"/>
  <c r="D8" i="10"/>
  <c r="W18" i="8" s="1"/>
  <c r="U19" i="8" l="1"/>
  <c r="D10" i="10"/>
  <c r="W20" i="8" s="1"/>
  <c r="D9" i="10"/>
  <c r="W19" i="8" s="1"/>
  <c r="D16" i="7"/>
  <c r="U21" i="8" s="1"/>
  <c r="D15" i="7"/>
  <c r="D18" i="7"/>
  <c r="U23" i="8" s="1"/>
  <c r="D17" i="7"/>
  <c r="U22" i="8" s="1"/>
  <c r="D25" i="27"/>
  <c r="U20" i="8" l="1"/>
  <c r="V3213" i="6"/>
  <c r="D3213" i="6"/>
  <c r="X1608" i="8" s="1"/>
  <c r="V3211" i="6"/>
  <c r="D3211" i="6"/>
  <c r="X1607" i="8" s="1"/>
  <c r="V3209" i="6" l="1"/>
  <c r="D3209" i="6"/>
  <c r="X1606" i="8" s="1"/>
  <c r="V3207" i="6"/>
  <c r="D3207" i="6"/>
  <c r="X1605" i="8" s="1"/>
  <c r="V3205" i="6"/>
  <c r="D3205" i="6"/>
  <c r="X1604" i="8" s="1"/>
  <c r="V3203" i="6"/>
  <c r="D3203" i="6"/>
  <c r="X1603" i="8" s="1"/>
  <c r="V3201" i="6"/>
  <c r="D3201" i="6"/>
  <c r="X1602" i="8" s="1"/>
  <c r="D12" i="3"/>
  <c r="V23" i="8" s="1"/>
  <c r="D11" i="3"/>
  <c r="V22" i="8" l="1"/>
  <c r="D71" i="10"/>
  <c r="W58" i="8" s="1"/>
  <c r="V307" i="6" l="1"/>
  <c r="D307" i="6"/>
  <c r="X155" i="8" s="1"/>
  <c r="V305" i="6"/>
  <c r="D305" i="6"/>
  <c r="X154" i="8" s="1"/>
  <c r="V303" i="6"/>
  <c r="D303" i="6"/>
  <c r="X153" i="8" s="1"/>
  <c r="V301" i="6"/>
  <c r="D301" i="6"/>
  <c r="X152" i="8" s="1"/>
  <c r="V299" i="6"/>
  <c r="D299" i="6"/>
  <c r="X151" i="8" s="1"/>
  <c r="V297" i="6"/>
  <c r="D297" i="6"/>
  <c r="X150" i="8" s="1"/>
  <c r="V295" i="6"/>
  <c r="D295" i="6"/>
  <c r="X149" i="8" s="1"/>
  <c r="A24" i="8" l="1"/>
  <c r="C26" i="8" s="1"/>
  <c r="A14" i="8"/>
  <c r="V3199" i="6"/>
  <c r="V3197" i="6"/>
  <c r="D3199" i="6"/>
  <c r="X1601" i="8" s="1"/>
  <c r="D73" i="27"/>
  <c r="D71" i="27"/>
  <c r="D69" i="27"/>
  <c r="D67" i="27"/>
  <c r="D65" i="27"/>
  <c r="D63" i="27"/>
  <c r="D61" i="27"/>
  <c r="D59" i="27"/>
  <c r="D57" i="27"/>
  <c r="D55" i="27"/>
  <c r="D53" i="27"/>
  <c r="D51" i="27"/>
  <c r="D49" i="27"/>
  <c r="D47" i="27"/>
  <c r="D45" i="27"/>
  <c r="D43" i="27"/>
  <c r="D41" i="27"/>
  <c r="D39" i="27"/>
  <c r="D37" i="27"/>
  <c r="D35" i="27"/>
  <c r="D33" i="27"/>
  <c r="D31" i="27"/>
  <c r="D29" i="27"/>
  <c r="D27" i="27"/>
  <c r="D14" i="10"/>
  <c r="W24" i="8" s="1"/>
  <c r="D13" i="10"/>
  <c r="W23" i="8" s="1"/>
  <c r="D12" i="10"/>
  <c r="W22" i="8" s="1"/>
  <c r="D11" i="10"/>
  <c r="W21" i="8" s="1"/>
  <c r="D13" i="3"/>
  <c r="D19" i="7"/>
  <c r="V293" i="6"/>
  <c r="D293" i="6"/>
  <c r="X148" i="8" s="1"/>
  <c r="V291" i="6"/>
  <c r="D291" i="6"/>
  <c r="X147" i="8" s="1"/>
  <c r="V289" i="6"/>
  <c r="D289" i="6"/>
  <c r="X146" i="8" s="1"/>
  <c r="V287" i="6"/>
  <c r="D287" i="6"/>
  <c r="X145" i="8" s="1"/>
  <c r="V285" i="6"/>
  <c r="D285" i="6"/>
  <c r="X144" i="8" s="1"/>
  <c r="V283" i="6"/>
  <c r="D283" i="6"/>
  <c r="X143" i="8" s="1"/>
  <c r="V281" i="6"/>
  <c r="D281" i="6"/>
  <c r="X142" i="8" s="1"/>
  <c r="V279" i="6"/>
  <c r="D279" i="6"/>
  <c r="X141" i="8" s="1"/>
  <c r="V277" i="6"/>
  <c r="D277" i="6"/>
  <c r="X140" i="8" s="1"/>
  <c r="V275" i="6"/>
  <c r="D275" i="6"/>
  <c r="X139" i="8" s="1"/>
  <c r="V273" i="6"/>
  <c r="D273" i="6"/>
  <c r="X138" i="8" s="1"/>
  <c r="V271" i="6"/>
  <c r="D271" i="6"/>
  <c r="X137" i="8" s="1"/>
  <c r="V269" i="6"/>
  <c r="D269" i="6"/>
  <c r="X136" i="8" s="1"/>
  <c r="V267" i="6"/>
  <c r="D267" i="6"/>
  <c r="X135" i="8" s="1"/>
  <c r="V265" i="6"/>
  <c r="D265" i="6"/>
  <c r="X134" i="8" s="1"/>
  <c r="V263" i="6"/>
  <c r="D263" i="6"/>
  <c r="X133" i="8" s="1"/>
  <c r="V261" i="6"/>
  <c r="D261" i="6"/>
  <c r="X132" i="8" s="1"/>
  <c r="V259" i="6"/>
  <c r="D259" i="6"/>
  <c r="X131" i="8" s="1"/>
  <c r="V257" i="6"/>
  <c r="D257" i="6"/>
  <c r="X130" i="8" s="1"/>
  <c r="V255" i="6"/>
  <c r="D255" i="6"/>
  <c r="X129" i="8" s="1"/>
  <c r="V253" i="6"/>
  <c r="D253" i="6"/>
  <c r="X128" i="8" s="1"/>
  <c r="V251" i="6"/>
  <c r="D251" i="6"/>
  <c r="X127" i="8" s="1"/>
  <c r="V249" i="6"/>
  <c r="D249" i="6"/>
  <c r="X126" i="8" s="1"/>
  <c r="V247" i="6"/>
  <c r="D247" i="6"/>
  <c r="X125" i="8" s="1"/>
  <c r="V245" i="6"/>
  <c r="D245" i="6"/>
  <c r="X124" i="8" s="1"/>
  <c r="V243" i="6"/>
  <c r="D243" i="6"/>
  <c r="X123" i="8" s="1"/>
  <c r="V241" i="6"/>
  <c r="D241" i="6"/>
  <c r="X122" i="8" s="1"/>
  <c r="V239" i="6"/>
  <c r="D239" i="6"/>
  <c r="X121" i="8" s="1"/>
  <c r="V237" i="6"/>
  <c r="D237" i="6"/>
  <c r="X120" i="8" s="1"/>
  <c r="V235" i="6"/>
  <c r="D235" i="6"/>
  <c r="X119" i="8" s="1"/>
  <c r="V233" i="6"/>
  <c r="D233" i="6"/>
  <c r="X118" i="8" s="1"/>
  <c r="V231" i="6"/>
  <c r="D231" i="6"/>
  <c r="X117" i="8" s="1"/>
  <c r="V229" i="6"/>
  <c r="D229" i="6"/>
  <c r="X116" i="8" s="1"/>
  <c r="V227" i="6"/>
  <c r="D227" i="6"/>
  <c r="X115" i="8" s="1"/>
  <c r="V225" i="6"/>
  <c r="D225" i="6"/>
  <c r="X114" i="8" s="1"/>
  <c r="V223" i="6"/>
  <c r="D223" i="6"/>
  <c r="X113" i="8" s="1"/>
  <c r="V221" i="6"/>
  <c r="D221" i="6"/>
  <c r="X112" i="8" s="1"/>
  <c r="V219" i="6"/>
  <c r="D219" i="6"/>
  <c r="X111" i="8" s="1"/>
  <c r="V217" i="6"/>
  <c r="D217" i="6"/>
  <c r="X110" i="8" s="1"/>
  <c r="V215" i="6"/>
  <c r="D215" i="6"/>
  <c r="X109" i="8" s="1"/>
  <c r="V213" i="6"/>
  <c r="D213" i="6"/>
  <c r="X108" i="8" s="1"/>
  <c r="V211" i="6"/>
  <c r="D211" i="6"/>
  <c r="X107" i="8" s="1"/>
  <c r="V209" i="6"/>
  <c r="D209" i="6"/>
  <c r="X106" i="8" s="1"/>
  <c r="V207" i="6"/>
  <c r="D207" i="6"/>
  <c r="X105" i="8" s="1"/>
  <c r="V205" i="6"/>
  <c r="D205" i="6"/>
  <c r="X104" i="8" s="1"/>
  <c r="V203" i="6"/>
  <c r="D203" i="6"/>
  <c r="X103" i="8" s="1"/>
  <c r="V201" i="6"/>
  <c r="D201" i="6"/>
  <c r="X102" i="8" s="1"/>
  <c r="V199" i="6"/>
  <c r="D199" i="6"/>
  <c r="X101" i="8" s="1"/>
  <c r="V197" i="6"/>
  <c r="D197" i="6"/>
  <c r="X100" i="8" s="1"/>
  <c r="V195" i="6"/>
  <c r="D195" i="6"/>
  <c r="X99" i="8" s="1"/>
  <c r="V193" i="6"/>
  <c r="D193" i="6"/>
  <c r="X98" i="8" s="1"/>
  <c r="V191" i="6"/>
  <c r="D191" i="6"/>
  <c r="X97" i="8" s="1"/>
  <c r="V189" i="6"/>
  <c r="D189" i="6"/>
  <c r="X96" i="8" s="1"/>
  <c r="V187" i="6"/>
  <c r="D187" i="6"/>
  <c r="X95" i="8" s="1"/>
  <c r="V185" i="6"/>
  <c r="D185" i="6"/>
  <c r="X94" i="8" s="1"/>
  <c r="V183" i="6"/>
  <c r="D183" i="6"/>
  <c r="X93" i="8" s="1"/>
  <c r="V181" i="6"/>
  <c r="D181" i="6"/>
  <c r="X92" i="8" s="1"/>
  <c r="V179" i="6"/>
  <c r="D179" i="6"/>
  <c r="X91" i="8" s="1"/>
  <c r="V177" i="6"/>
  <c r="D177" i="6"/>
  <c r="X90" i="8" s="1"/>
  <c r="V175" i="6"/>
  <c r="D175" i="6"/>
  <c r="X89" i="8" s="1"/>
  <c r="V173" i="6"/>
  <c r="D173" i="6"/>
  <c r="X88" i="8" s="1"/>
  <c r="V171" i="6"/>
  <c r="D171" i="6"/>
  <c r="X87" i="8" s="1"/>
  <c r="V169" i="6"/>
  <c r="D169" i="6"/>
  <c r="X86" i="8" s="1"/>
  <c r="V167" i="6"/>
  <c r="D167" i="6"/>
  <c r="X85" i="8" s="1"/>
  <c r="V165" i="6"/>
  <c r="D165" i="6"/>
  <c r="X84" i="8" s="1"/>
  <c r="V163" i="6"/>
  <c r="D163" i="6"/>
  <c r="X83" i="8" s="1"/>
  <c r="V161" i="6"/>
  <c r="D161" i="6"/>
  <c r="X82" i="8" s="1"/>
  <c r="V159" i="6"/>
  <c r="D159" i="6"/>
  <c r="U24" i="8" l="1"/>
  <c r="V24" i="8"/>
  <c r="D22" i="8"/>
  <c r="D17" i="8"/>
  <c r="X81" i="8"/>
  <c r="H15" i="12"/>
  <c r="G15" i="12"/>
  <c r="N15" i="12" s="1"/>
  <c r="F15" i="12"/>
  <c r="M15" i="12" s="1"/>
  <c r="E15" i="12"/>
  <c r="L15" i="12" s="1"/>
  <c r="D15" i="12"/>
  <c r="K15" i="12" s="1"/>
  <c r="C15" i="12"/>
  <c r="I16" i="12"/>
  <c r="S15" i="12"/>
  <c r="Q15" i="12"/>
  <c r="I15" i="12" l="1"/>
  <c r="R15" i="12" s="1"/>
  <c r="O15" i="12"/>
  <c r="D3197" i="6"/>
  <c r="X1600" i="8" s="1"/>
  <c r="D15" i="10"/>
  <c r="W25" i="8" s="1"/>
  <c r="D16" i="10"/>
  <c r="W26" i="8" s="1"/>
  <c r="D20" i="7"/>
  <c r="D14" i="3"/>
  <c r="D21" i="7"/>
  <c r="U26" i="8" s="1"/>
  <c r="U25" i="8" l="1"/>
  <c r="V25" i="8"/>
  <c r="K2" i="26"/>
  <c r="J2" i="26"/>
  <c r="I2" i="26"/>
  <c r="H2" i="26"/>
  <c r="F5" i="26" l="1"/>
  <c r="E5" i="26" s="1"/>
  <c r="E6" i="26" s="1"/>
  <c r="F10" i="26"/>
  <c r="F33" i="26"/>
  <c r="E33" i="26" s="1"/>
  <c r="E34" i="26" s="1"/>
  <c r="E17" i="26"/>
  <c r="E18" i="26" s="1"/>
  <c r="F13" i="26"/>
  <c r="E13" i="26" s="1"/>
  <c r="E14" i="26" s="1"/>
  <c r="D15" i="3"/>
  <c r="D17" i="10"/>
  <c r="W27" i="8" s="1"/>
  <c r="V3195" i="6"/>
  <c r="D3195" i="6"/>
  <c r="X1599" i="8" s="1"/>
  <c r="V3193" i="6"/>
  <c r="D3193" i="6"/>
  <c r="X1598" i="8" s="1"/>
  <c r="V3191" i="6"/>
  <c r="D3191" i="6"/>
  <c r="X1597" i="8" s="1"/>
  <c r="V3189" i="6"/>
  <c r="D3189" i="6"/>
  <c r="X1596" i="8" s="1"/>
  <c r="V3185" i="6"/>
  <c r="D3185" i="6"/>
  <c r="X1594" i="8" s="1"/>
  <c r="V3187" i="6"/>
  <c r="D3187" i="6"/>
  <c r="X1595" i="8" s="1"/>
  <c r="V3183" i="6"/>
  <c r="D3183" i="6"/>
  <c r="X1593" i="8" s="1"/>
  <c r="V3181" i="6"/>
  <c r="D3181" i="6"/>
  <c r="X1592" i="8" s="1"/>
  <c r="V3171" i="6"/>
  <c r="D3171" i="6"/>
  <c r="X1587" i="8" s="1"/>
  <c r="V3173" i="6"/>
  <c r="D3173" i="6"/>
  <c r="X1588" i="8" s="1"/>
  <c r="V3175" i="6"/>
  <c r="D3175" i="6"/>
  <c r="X1589" i="8" s="1"/>
  <c r="V3177" i="6"/>
  <c r="D3177" i="6"/>
  <c r="X1590" i="8" s="1"/>
  <c r="V3179" i="6"/>
  <c r="D3179" i="6"/>
  <c r="X1591" i="8" s="1"/>
  <c r="V3169" i="6"/>
  <c r="D3169" i="6"/>
  <c r="X1586" i="8" s="1"/>
  <c r="V3167" i="6"/>
  <c r="D3167" i="6"/>
  <c r="X1585" i="8" s="1"/>
  <c r="V3165" i="6"/>
  <c r="D3165" i="6"/>
  <c r="X1584" i="8" s="1"/>
  <c r="V3163" i="6"/>
  <c r="D3163" i="6"/>
  <c r="X1583" i="8" s="1"/>
  <c r="V3161" i="6"/>
  <c r="D3161" i="6"/>
  <c r="X1582" i="8" s="1"/>
  <c r="D18" i="10"/>
  <c r="W28" i="8" s="1"/>
  <c r="D16" i="3"/>
  <c r="V27" i="8" s="1"/>
  <c r="D22" i="7"/>
  <c r="U27" i="8" l="1"/>
  <c r="V26" i="8"/>
  <c r="F34" i="26"/>
  <c r="F18" i="26"/>
  <c r="E9" i="26"/>
  <c r="E10" i="26" s="1"/>
  <c r="F14" i="26"/>
  <c r="F6" i="26"/>
  <c r="D19" i="10"/>
  <c r="W29" i="8" s="1"/>
  <c r="Q19" i="12"/>
  <c r="S19" i="12"/>
  <c r="S17" i="12"/>
  <c r="Q17" i="12"/>
  <c r="Q13" i="12"/>
  <c r="S13" i="12"/>
  <c r="S11" i="12"/>
  <c r="Q11" i="12"/>
  <c r="E19" i="12"/>
  <c r="L19" i="12" s="1"/>
  <c r="F19" i="12"/>
  <c r="M19" i="12" s="1"/>
  <c r="G19" i="12"/>
  <c r="N19" i="12" s="1"/>
  <c r="H19" i="12"/>
  <c r="O19" i="12" s="1"/>
  <c r="D19" i="12"/>
  <c r="E17" i="12"/>
  <c r="L17" i="12" s="1"/>
  <c r="F17" i="12"/>
  <c r="M17" i="12" s="1"/>
  <c r="G17" i="12"/>
  <c r="N17" i="12" s="1"/>
  <c r="H17" i="12"/>
  <c r="O17" i="12" s="1"/>
  <c r="D17" i="12"/>
  <c r="K17" i="12" s="1"/>
  <c r="E13" i="12"/>
  <c r="L13" i="12" s="1"/>
  <c r="F13" i="12"/>
  <c r="M13" i="12" s="1"/>
  <c r="G13" i="12"/>
  <c r="N13" i="12" s="1"/>
  <c r="H13" i="12"/>
  <c r="O13" i="12" s="1"/>
  <c r="D13" i="12"/>
  <c r="K13" i="12" s="1"/>
  <c r="E11" i="12"/>
  <c r="L11" i="12" s="1"/>
  <c r="F11" i="12"/>
  <c r="M11" i="12" s="1"/>
  <c r="G11" i="12"/>
  <c r="N11" i="12" s="1"/>
  <c r="H11" i="12"/>
  <c r="O11" i="12" s="1"/>
  <c r="D11" i="12"/>
  <c r="K11" i="12" s="1"/>
  <c r="C19" i="12"/>
  <c r="C17" i="12"/>
  <c r="C13" i="12"/>
  <c r="C11" i="12"/>
  <c r="S9" i="12"/>
  <c r="Q9" i="12"/>
  <c r="E9" i="12"/>
  <c r="L9" i="12" s="1"/>
  <c r="F9" i="12"/>
  <c r="M9" i="12" s="1"/>
  <c r="G9" i="12"/>
  <c r="N9" i="12" s="1"/>
  <c r="H9" i="12"/>
  <c r="O9" i="12" s="1"/>
  <c r="D9" i="12"/>
  <c r="K9" i="12" s="1"/>
  <c r="C9" i="12"/>
  <c r="S7" i="12"/>
  <c r="Q7" i="12"/>
  <c r="E7" i="12"/>
  <c r="L7" i="12" s="1"/>
  <c r="F7" i="12"/>
  <c r="M7" i="12" s="1"/>
  <c r="G7" i="12"/>
  <c r="N7" i="12" s="1"/>
  <c r="H7" i="12"/>
  <c r="O7" i="12" s="1"/>
  <c r="D7" i="12"/>
  <c r="K7" i="12" s="1"/>
  <c r="C7" i="12"/>
  <c r="C5" i="12"/>
  <c r="C3" i="12"/>
  <c r="S5" i="12"/>
  <c r="Q5" i="12"/>
  <c r="E5" i="12"/>
  <c r="F5" i="12"/>
  <c r="M5" i="12" s="1"/>
  <c r="G5" i="12"/>
  <c r="N5" i="12" s="1"/>
  <c r="H5" i="12"/>
  <c r="O5" i="12" s="1"/>
  <c r="D5" i="12"/>
  <c r="K5" i="12" s="1"/>
  <c r="S3" i="12"/>
  <c r="Q3" i="12"/>
  <c r="E3" i="12"/>
  <c r="L3" i="12" s="1"/>
  <c r="F3" i="12"/>
  <c r="M3" i="12" s="1"/>
  <c r="G3" i="12"/>
  <c r="N3" i="12" s="1"/>
  <c r="H3" i="12"/>
  <c r="O3" i="12" s="1"/>
  <c r="D3" i="12"/>
  <c r="K3" i="12" s="1"/>
  <c r="I18" i="12"/>
  <c r="I14" i="12"/>
  <c r="I12" i="12"/>
  <c r="I10" i="12"/>
  <c r="I8" i="12"/>
  <c r="I6" i="12"/>
  <c r="I4" i="12"/>
  <c r="I20" i="12"/>
  <c r="I5" i="12" l="1"/>
  <c r="R5" i="12" s="1"/>
  <c r="I19" i="12"/>
  <c r="R19" i="12" s="1"/>
  <c r="I17" i="12"/>
  <c r="R17" i="12" s="1"/>
  <c r="I13" i="12"/>
  <c r="R13" i="12" s="1"/>
  <c r="I11" i="12"/>
  <c r="R11" i="12" s="1"/>
  <c r="L5" i="12"/>
  <c r="I3" i="12"/>
  <c r="R3" i="12" s="1"/>
  <c r="K19" i="12"/>
  <c r="I7" i="12"/>
  <c r="R7" i="12" s="1"/>
  <c r="I9" i="12"/>
  <c r="R9" i="12" s="1"/>
  <c r="D23" i="7" l="1"/>
  <c r="D24" i="7"/>
  <c r="U29" i="8" s="1"/>
  <c r="D25" i="7"/>
  <c r="U30" i="8" s="1"/>
  <c r="D26" i="7"/>
  <c r="U31" i="8" s="1"/>
  <c r="D27" i="7"/>
  <c r="U32" i="8" s="1"/>
  <c r="D17" i="3"/>
  <c r="D35" i="3"/>
  <c r="V38" i="8" s="1"/>
  <c r="U28" i="8" l="1"/>
  <c r="V28" i="8"/>
  <c r="L5" i="8"/>
  <c r="L4" i="8"/>
  <c r="L3" i="8"/>
  <c r="J5" i="8"/>
  <c r="I5" i="8"/>
  <c r="H5" i="8"/>
  <c r="G5" i="8"/>
  <c r="F5" i="8"/>
  <c r="E5" i="8"/>
  <c r="D5" i="8"/>
  <c r="AE18" i="8"/>
  <c r="AF18" i="8"/>
  <c r="AG18" i="8"/>
  <c r="AH18" i="8"/>
  <c r="AD18" i="8"/>
  <c r="D72" i="10"/>
  <c r="W59" i="8" s="1"/>
  <c r="D31" i="7" l="1"/>
  <c r="D20" i="10" l="1"/>
  <c r="W30" i="8" s="1"/>
  <c r="D22" i="10"/>
  <c r="W32" i="8" s="1"/>
  <c r="D21" i="10"/>
  <c r="W31" i="8" s="1"/>
  <c r="D30" i="7"/>
  <c r="D18" i="3"/>
  <c r="V29" i="8" s="1"/>
  <c r="D29" i="7"/>
  <c r="U34" i="8" s="1"/>
  <c r="D28" i="7"/>
  <c r="U33" i="8" l="1"/>
  <c r="D399" i="6" l="1"/>
  <c r="X201" i="8" s="1"/>
  <c r="V309" i="6"/>
  <c r="D309" i="6"/>
  <c r="V443" i="6"/>
  <c r="D443" i="6"/>
  <c r="X223" i="8" s="1"/>
  <c r="V441" i="6"/>
  <c r="D441" i="6"/>
  <c r="X222" i="8" s="1"/>
  <c r="V439" i="6"/>
  <c r="D439" i="6"/>
  <c r="X221" i="8" s="1"/>
  <c r="V437" i="6"/>
  <c r="D437" i="6"/>
  <c r="X220" i="8" s="1"/>
  <c r="V435" i="6"/>
  <c r="D435" i="6"/>
  <c r="X219" i="8" s="1"/>
  <c r="V433" i="6"/>
  <c r="D433" i="6"/>
  <c r="X218" i="8" s="1"/>
  <c r="V431" i="6"/>
  <c r="D431" i="6"/>
  <c r="X217" i="8" s="1"/>
  <c r="V429" i="6"/>
  <c r="D429" i="6"/>
  <c r="X216" i="8" s="1"/>
  <c r="V427" i="6"/>
  <c r="D427" i="6"/>
  <c r="X215" i="8" s="1"/>
  <c r="V425" i="6"/>
  <c r="D425" i="6"/>
  <c r="X214" i="8" s="1"/>
  <c r="V423" i="6"/>
  <c r="D423" i="6"/>
  <c r="X213" i="8" s="1"/>
  <c r="V421" i="6"/>
  <c r="D421" i="6"/>
  <c r="X212" i="8" s="1"/>
  <c r="V419" i="6"/>
  <c r="D419" i="6"/>
  <c r="X211" i="8" s="1"/>
  <c r="V417" i="6"/>
  <c r="D417" i="6"/>
  <c r="X210" i="8" s="1"/>
  <c r="V415" i="6"/>
  <c r="D415" i="6"/>
  <c r="X209" i="8" s="1"/>
  <c r="V413" i="6"/>
  <c r="D413" i="6"/>
  <c r="X208" i="8" s="1"/>
  <c r="V411" i="6"/>
  <c r="D411" i="6"/>
  <c r="X207" i="8" s="1"/>
  <c r="V409" i="6"/>
  <c r="D409" i="6"/>
  <c r="X206" i="8" s="1"/>
  <c r="V407" i="6"/>
  <c r="D407" i="6"/>
  <c r="X205" i="8" s="1"/>
  <c r="V405" i="6"/>
  <c r="D405" i="6"/>
  <c r="X204" i="8" s="1"/>
  <c r="V403" i="6"/>
  <c r="D403" i="6"/>
  <c r="X203" i="8" s="1"/>
  <c r="V401" i="6"/>
  <c r="D401" i="6"/>
  <c r="X202" i="8" s="1"/>
  <c r="V399" i="6"/>
  <c r="V397" i="6"/>
  <c r="D397" i="6"/>
  <c r="X200" i="8" s="1"/>
  <c r="V395" i="6"/>
  <c r="D395" i="6"/>
  <c r="X199" i="8" s="1"/>
  <c r="V393" i="6"/>
  <c r="D393" i="6"/>
  <c r="X198" i="8" s="1"/>
  <c r="V391" i="6"/>
  <c r="D391" i="6"/>
  <c r="X197" i="8" s="1"/>
  <c r="V389" i="6"/>
  <c r="D389" i="6"/>
  <c r="X196" i="8" s="1"/>
  <c r="V387" i="6"/>
  <c r="D387" i="6"/>
  <c r="X195" i="8" s="1"/>
  <c r="V385" i="6"/>
  <c r="D385" i="6"/>
  <c r="X194" i="8" s="1"/>
  <c r="V383" i="6"/>
  <c r="D383" i="6"/>
  <c r="X193" i="8" s="1"/>
  <c r="V381" i="6"/>
  <c r="D381" i="6"/>
  <c r="X192" i="8" s="1"/>
  <c r="V379" i="6"/>
  <c r="D379" i="6"/>
  <c r="X191" i="8" s="1"/>
  <c r="V377" i="6"/>
  <c r="D377" i="6"/>
  <c r="X190" i="8" s="1"/>
  <c r="V375" i="6"/>
  <c r="D375" i="6"/>
  <c r="X189" i="8" s="1"/>
  <c r="V373" i="6"/>
  <c r="D373" i="6"/>
  <c r="X188" i="8" s="1"/>
  <c r="V371" i="6"/>
  <c r="D371" i="6"/>
  <c r="X187" i="8" s="1"/>
  <c r="V369" i="6"/>
  <c r="D369" i="6"/>
  <c r="X186" i="8" s="1"/>
  <c r="V367" i="6"/>
  <c r="D367" i="6"/>
  <c r="X185" i="8" s="1"/>
  <c r="V365" i="6"/>
  <c r="D365" i="6"/>
  <c r="X184" i="8" s="1"/>
  <c r="V363" i="6"/>
  <c r="D363" i="6"/>
  <c r="X183" i="8" s="1"/>
  <c r="V361" i="6"/>
  <c r="D361" i="6"/>
  <c r="X182" i="8" s="1"/>
  <c r="V359" i="6"/>
  <c r="D359" i="6"/>
  <c r="X181" i="8" s="1"/>
  <c r="V357" i="6"/>
  <c r="D357" i="6"/>
  <c r="X180" i="8" s="1"/>
  <c r="V355" i="6"/>
  <c r="D355" i="6"/>
  <c r="X179" i="8" s="1"/>
  <c r="V353" i="6"/>
  <c r="D353" i="6"/>
  <c r="X178" i="8" s="1"/>
  <c r="V351" i="6"/>
  <c r="D351" i="6"/>
  <c r="X177" i="8" s="1"/>
  <c r="V349" i="6"/>
  <c r="D349" i="6"/>
  <c r="X176" i="8" s="1"/>
  <c r="V347" i="6"/>
  <c r="D347" i="6"/>
  <c r="X175" i="8" s="1"/>
  <c r="V345" i="6"/>
  <c r="D345" i="6"/>
  <c r="X174" i="8" s="1"/>
  <c r="V343" i="6"/>
  <c r="D343" i="6"/>
  <c r="X173" i="8" s="1"/>
  <c r="V341" i="6"/>
  <c r="D341" i="6"/>
  <c r="X172" i="8" s="1"/>
  <c r="V339" i="6"/>
  <c r="D339" i="6"/>
  <c r="X171" i="8" s="1"/>
  <c r="V337" i="6"/>
  <c r="D337" i="6"/>
  <c r="X170" i="8" s="1"/>
  <c r="V335" i="6"/>
  <c r="D335" i="6"/>
  <c r="X169" i="8" s="1"/>
  <c r="V333" i="6"/>
  <c r="D333" i="6"/>
  <c r="X168" i="8" s="1"/>
  <c r="V331" i="6"/>
  <c r="D331" i="6"/>
  <c r="X167" i="8" s="1"/>
  <c r="V329" i="6"/>
  <c r="D329" i="6"/>
  <c r="X166" i="8" s="1"/>
  <c r="V327" i="6"/>
  <c r="D327" i="6"/>
  <c r="X165" i="8" s="1"/>
  <c r="V325" i="6"/>
  <c r="D325" i="6"/>
  <c r="X164" i="8" s="1"/>
  <c r="V323" i="6"/>
  <c r="D323" i="6"/>
  <c r="X163" i="8" s="1"/>
  <c r="V321" i="6"/>
  <c r="D321" i="6"/>
  <c r="X162" i="8" s="1"/>
  <c r="V319" i="6"/>
  <c r="D319" i="6"/>
  <c r="X161" i="8" s="1"/>
  <c r="V317" i="6"/>
  <c r="D317" i="6"/>
  <c r="X160" i="8" s="1"/>
  <c r="V315" i="6"/>
  <c r="D315" i="6"/>
  <c r="X159" i="8" s="1"/>
  <c r="V313" i="6"/>
  <c r="D313" i="6"/>
  <c r="X158" i="8" s="1"/>
  <c r="V311" i="6"/>
  <c r="D311" i="6"/>
  <c r="X157" i="8" s="1"/>
  <c r="X156" i="8" l="1"/>
  <c r="D25" i="10" l="1"/>
  <c r="W34" i="8" s="1"/>
  <c r="D23" i="10"/>
  <c r="W33" i="8" s="1"/>
  <c r="D27" i="10"/>
  <c r="W35" i="8" s="1"/>
  <c r="D21" i="3"/>
  <c r="V31" i="8" s="1"/>
  <c r="D19" i="3"/>
  <c r="V30" i="8" s="1"/>
  <c r="D55" i="3"/>
  <c r="V48" i="8" s="1"/>
  <c r="D32" i="7"/>
  <c r="D88" i="7"/>
  <c r="U64" i="8" s="1"/>
  <c r="D86" i="7"/>
  <c r="U62" i="8" s="1"/>
  <c r="D34" i="7"/>
  <c r="U36" i="8" s="1"/>
  <c r="D36" i="7"/>
  <c r="U37" i="8" s="1"/>
  <c r="D87" i="7"/>
  <c r="U63" i="8" s="1"/>
  <c r="U35" i="8" l="1"/>
  <c r="D29" i="10"/>
  <c r="W36" i="8" s="1"/>
  <c r="D75" i="10"/>
  <c r="W62" i="8" s="1"/>
  <c r="D74" i="10"/>
  <c r="W61" i="8" s="1"/>
  <c r="D73" i="10"/>
  <c r="W60" i="8" s="1"/>
  <c r="D77" i="10" l="1"/>
  <c r="W64" i="8" s="1"/>
  <c r="D76" i="10"/>
  <c r="W63" i="8" s="1"/>
  <c r="V555" i="6" l="1"/>
  <c r="V557" i="6"/>
  <c r="V559" i="6"/>
  <c r="V561" i="6"/>
  <c r="V563" i="6"/>
  <c r="V565" i="6"/>
  <c r="V567" i="6"/>
  <c r="V569" i="6"/>
  <c r="V571" i="6"/>
  <c r="V573" i="6"/>
  <c r="V575" i="6"/>
  <c r="V577" i="6"/>
  <c r="V579" i="6"/>
  <c r="V581" i="6"/>
  <c r="V583" i="6"/>
  <c r="V585" i="6"/>
  <c r="V587" i="6"/>
  <c r="V589" i="6"/>
  <c r="V591" i="6"/>
  <c r="V593" i="6"/>
  <c r="V595" i="6"/>
  <c r="D595" i="6"/>
  <c r="X299" i="8" s="1"/>
  <c r="D593" i="6"/>
  <c r="X298" i="8" s="1"/>
  <c r="D591" i="6"/>
  <c r="X297" i="8" s="1"/>
  <c r="D589" i="6"/>
  <c r="X296" i="8" s="1"/>
  <c r="D587" i="6"/>
  <c r="X295" i="8" s="1"/>
  <c r="D585" i="6"/>
  <c r="X294" i="8" s="1"/>
  <c r="D583" i="6"/>
  <c r="X293" i="8" s="1"/>
  <c r="D581" i="6"/>
  <c r="X292" i="8" s="1"/>
  <c r="D579" i="6"/>
  <c r="X291" i="8" s="1"/>
  <c r="D577" i="6"/>
  <c r="X290" i="8" s="1"/>
  <c r="D575" i="6"/>
  <c r="X289" i="8" s="1"/>
  <c r="D573" i="6"/>
  <c r="X288" i="8" s="1"/>
  <c r="D571" i="6"/>
  <c r="X287" i="8" s="1"/>
  <c r="D569" i="6"/>
  <c r="X286" i="8" s="1"/>
  <c r="D567" i="6"/>
  <c r="X285" i="8" s="1"/>
  <c r="D565" i="6"/>
  <c r="X284" i="8" s="1"/>
  <c r="D563" i="6"/>
  <c r="X283" i="8" s="1"/>
  <c r="D561" i="6"/>
  <c r="X282" i="8" s="1"/>
  <c r="D559" i="6"/>
  <c r="X281" i="8" s="1"/>
  <c r="D557" i="6"/>
  <c r="X280" i="8" s="1"/>
  <c r="D555" i="6"/>
  <c r="X279" i="8" s="1"/>
  <c r="V3159" i="6"/>
  <c r="D3159" i="6"/>
  <c r="X1581" i="8" s="1"/>
  <c r="V3157" i="6"/>
  <c r="D3157" i="6"/>
  <c r="X1580" i="8" s="1"/>
  <c r="V3155" i="6"/>
  <c r="D3155" i="6"/>
  <c r="X1579" i="8" s="1"/>
  <c r="D82" i="10"/>
  <c r="W69" i="8" s="1"/>
  <c r="D81" i="10"/>
  <c r="W68" i="8" s="1"/>
  <c r="D80" i="10"/>
  <c r="W67" i="8" s="1"/>
  <c r="D79" i="10"/>
  <c r="W66" i="8" s="1"/>
  <c r="D78" i="10"/>
  <c r="W65" i="8" s="1"/>
  <c r="D31" i="10"/>
  <c r="W37" i="8" s="1"/>
  <c r="D89" i="7"/>
  <c r="U65" i="8" s="1"/>
  <c r="D23" i="3"/>
  <c r="V32" i="8" s="1"/>
  <c r="D38" i="7"/>
  <c r="D44" i="7"/>
  <c r="U41" i="8" s="1"/>
  <c r="D42" i="7"/>
  <c r="U40" i="8" s="1"/>
  <c r="D40" i="7"/>
  <c r="U39" i="8" s="1"/>
  <c r="U38" i="8" l="1"/>
  <c r="V553" i="6"/>
  <c r="D553" i="6"/>
  <c r="X278" i="8" s="1"/>
  <c r="V551" i="6"/>
  <c r="D551" i="6"/>
  <c r="X277" i="8" s="1"/>
  <c r="V549" i="6"/>
  <c r="D549" i="6"/>
  <c r="X276" i="8" s="1"/>
  <c r="V547" i="6"/>
  <c r="D547" i="6"/>
  <c r="X275" i="8" s="1"/>
  <c r="V545" i="6"/>
  <c r="D545" i="6"/>
  <c r="X274" i="8" s="1"/>
  <c r="V543" i="6"/>
  <c r="D543" i="6"/>
  <c r="X273" i="8" s="1"/>
  <c r="V541" i="6"/>
  <c r="D541" i="6"/>
  <c r="X272" i="8" s="1"/>
  <c r="V539" i="6"/>
  <c r="D539" i="6"/>
  <c r="X271" i="8" s="1"/>
  <c r="V537" i="6"/>
  <c r="D537" i="6"/>
  <c r="X270" i="8" s="1"/>
  <c r="V535" i="6"/>
  <c r="D535" i="6"/>
  <c r="X269" i="8" s="1"/>
  <c r="V533" i="6"/>
  <c r="D533" i="6"/>
  <c r="X268" i="8" s="1"/>
  <c r="V531" i="6"/>
  <c r="D531" i="6"/>
  <c r="X267" i="8" s="1"/>
  <c r="V529" i="6"/>
  <c r="D529" i="6"/>
  <c r="X266" i="8" s="1"/>
  <c r="V527" i="6"/>
  <c r="D527" i="6"/>
  <c r="X265" i="8" s="1"/>
  <c r="V525" i="6"/>
  <c r="D525" i="6"/>
  <c r="X264" i="8" s="1"/>
  <c r="V523" i="6"/>
  <c r="D523" i="6"/>
  <c r="X263" i="8" s="1"/>
  <c r="V521" i="6"/>
  <c r="D521" i="6"/>
  <c r="X262" i="8" s="1"/>
  <c r="V519" i="6"/>
  <c r="D519" i="6"/>
  <c r="X261" i="8" s="1"/>
  <c r="V517" i="6"/>
  <c r="D517" i="6"/>
  <c r="X260" i="8" s="1"/>
  <c r="V515" i="6"/>
  <c r="D515" i="6"/>
  <c r="X259" i="8" s="1"/>
  <c r="V513" i="6"/>
  <c r="D513" i="6"/>
  <c r="X258" i="8" s="1"/>
  <c r="V511" i="6"/>
  <c r="D511" i="6"/>
  <c r="X257" i="8" s="1"/>
  <c r="V509" i="6"/>
  <c r="D509" i="6"/>
  <c r="X256" i="8" s="1"/>
  <c r="V507" i="6"/>
  <c r="D507" i="6"/>
  <c r="X255" i="8" s="1"/>
  <c r="V505" i="6"/>
  <c r="D505" i="6"/>
  <c r="X254" i="8" s="1"/>
  <c r="V503" i="6"/>
  <c r="D503" i="6"/>
  <c r="X253" i="8" s="1"/>
  <c r="V501" i="6"/>
  <c r="D501" i="6"/>
  <c r="X252" i="8" s="1"/>
  <c r="V499" i="6"/>
  <c r="D499" i="6"/>
  <c r="X251" i="8" s="1"/>
  <c r="V497" i="6"/>
  <c r="D497" i="6"/>
  <c r="X250" i="8" s="1"/>
  <c r="V495" i="6"/>
  <c r="D495" i="6"/>
  <c r="X249" i="8" s="1"/>
  <c r="V493" i="6"/>
  <c r="D493" i="6"/>
  <c r="X248" i="8" s="1"/>
  <c r="V491" i="6"/>
  <c r="D491" i="6"/>
  <c r="X247" i="8" s="1"/>
  <c r="V489" i="6"/>
  <c r="D489" i="6"/>
  <c r="X246" i="8" s="1"/>
  <c r="V487" i="6"/>
  <c r="D487" i="6"/>
  <c r="X245" i="8" s="1"/>
  <c r="V485" i="6"/>
  <c r="D485" i="6"/>
  <c r="X244" i="8" s="1"/>
  <c r="V483" i="6"/>
  <c r="D483" i="6"/>
  <c r="X243" i="8" s="1"/>
  <c r="V481" i="6"/>
  <c r="D481" i="6"/>
  <c r="X242" i="8" s="1"/>
  <c r="V479" i="6"/>
  <c r="D479" i="6"/>
  <c r="X241" i="8" s="1"/>
  <c r="V477" i="6"/>
  <c r="D477" i="6"/>
  <c r="X240" i="8" s="1"/>
  <c r="V475" i="6"/>
  <c r="D475" i="6"/>
  <c r="X239" i="8" s="1"/>
  <c r="V473" i="6"/>
  <c r="D473" i="6"/>
  <c r="X238" i="8" s="1"/>
  <c r="V471" i="6"/>
  <c r="D471" i="6"/>
  <c r="X237" i="8" s="1"/>
  <c r="V469" i="6"/>
  <c r="D469" i="6"/>
  <c r="X236" i="8" s="1"/>
  <c r="V467" i="6"/>
  <c r="D467" i="6"/>
  <c r="X235" i="8" s="1"/>
  <c r="V465" i="6"/>
  <c r="D465" i="6"/>
  <c r="X234" i="8" s="1"/>
  <c r="V463" i="6"/>
  <c r="D463" i="6"/>
  <c r="X233" i="8" s="1"/>
  <c r="V461" i="6"/>
  <c r="D461" i="6"/>
  <c r="X232" i="8" s="1"/>
  <c r="V459" i="6"/>
  <c r="D459" i="6"/>
  <c r="X231" i="8" s="1"/>
  <c r="V457" i="6"/>
  <c r="D457" i="6"/>
  <c r="X230" i="8" s="1"/>
  <c r="V455" i="6"/>
  <c r="D455" i="6"/>
  <c r="X229" i="8" s="1"/>
  <c r="V453" i="6"/>
  <c r="D453" i="6"/>
  <c r="X228" i="8" s="1"/>
  <c r="V451" i="6"/>
  <c r="D451" i="6"/>
  <c r="X227" i="8" s="1"/>
  <c r="V449" i="6"/>
  <c r="D449" i="6"/>
  <c r="X226" i="8" s="1"/>
  <c r="V447" i="6"/>
  <c r="D447" i="6"/>
  <c r="X225" i="8" s="1"/>
  <c r="V445" i="6"/>
  <c r="D445" i="6"/>
  <c r="V3153" i="6"/>
  <c r="D3153" i="6"/>
  <c r="X1578" i="8" s="1"/>
  <c r="X224" i="8" l="1"/>
  <c r="D84" i="10"/>
  <c r="W71" i="8" s="1"/>
  <c r="D83" i="10"/>
  <c r="W70" i="8" s="1"/>
  <c r="D33" i="10"/>
  <c r="W38" i="8" s="1"/>
  <c r="D46" i="7"/>
  <c r="D48" i="7"/>
  <c r="U43" i="8" s="1"/>
  <c r="U42" i="8" l="1"/>
  <c r="V2269" i="6" l="1"/>
  <c r="V2845" i="6"/>
  <c r="V757" i="6"/>
  <c r="V2397" i="6"/>
  <c r="V747" i="6" l="1"/>
  <c r="D747" i="6"/>
  <c r="X375" i="8" s="1"/>
  <c r="D86" i="10" l="1"/>
  <c r="W73" i="8" s="1"/>
  <c r="D85" i="10"/>
  <c r="W72" i="8" s="1"/>
  <c r="D50" i="7"/>
  <c r="D27" i="3"/>
  <c r="V34" i="8" s="1"/>
  <c r="D25" i="3"/>
  <c r="V33" i="8" s="1"/>
  <c r="U44" i="8" l="1"/>
  <c r="D31" i="3" l="1"/>
  <c r="V36" i="8" s="1"/>
  <c r="D29" i="3"/>
  <c r="V35" i="8" s="1"/>
  <c r="D37" i="10"/>
  <c r="W40" i="8" s="1"/>
  <c r="D35" i="10"/>
  <c r="W39" i="8" l="1"/>
  <c r="V3151" i="6" l="1"/>
  <c r="D3151" i="6"/>
  <c r="X1577" i="8" s="1"/>
  <c r="V3149" i="6"/>
  <c r="D3149" i="6"/>
  <c r="X1576" i="8" s="1"/>
  <c r="V3147" i="6"/>
  <c r="D3147" i="6"/>
  <c r="X1575" i="8" s="1"/>
  <c r="V3145" i="6"/>
  <c r="D3145" i="6"/>
  <c r="X1574" i="8" s="1"/>
  <c r="V3143" i="6"/>
  <c r="D3143" i="6"/>
  <c r="X1573" i="8" s="1"/>
  <c r="D87" i="10"/>
  <c r="W74" i="8" s="1"/>
  <c r="V3141" i="6"/>
  <c r="D3141" i="6"/>
  <c r="X1572" i="8" s="1"/>
  <c r="V3139" i="6"/>
  <c r="D3139" i="6"/>
  <c r="X1571" i="8" s="1"/>
  <c r="V3137" i="6"/>
  <c r="D3137" i="6"/>
  <c r="X1570" i="8" s="1"/>
  <c r="D45" i="10" l="1"/>
  <c r="W44" i="8" s="1"/>
  <c r="D43" i="10"/>
  <c r="W43" i="8" s="1"/>
  <c r="D41" i="10"/>
  <c r="W42" i="8" s="1"/>
  <c r="D39" i="10"/>
  <c r="D56" i="3"/>
  <c r="V49" i="8" s="1"/>
  <c r="D91" i="7"/>
  <c r="U67" i="8" s="1"/>
  <c r="D90" i="7"/>
  <c r="U66" i="8" s="1"/>
  <c r="W41" i="8" l="1"/>
  <c r="D56" i="7"/>
  <c r="U47" i="8" s="1"/>
  <c r="D54" i="7"/>
  <c r="U46" i="8" s="1"/>
  <c r="D52" i="7"/>
  <c r="U45" i="8" l="1"/>
  <c r="V599" i="6"/>
  <c r="V601" i="6"/>
  <c r="V603" i="6"/>
  <c r="V605" i="6"/>
  <c r="V607" i="6"/>
  <c r="V609" i="6"/>
  <c r="V611" i="6"/>
  <c r="V613" i="6"/>
  <c r="V615" i="6"/>
  <c r="V617" i="6"/>
  <c r="V619" i="6"/>
  <c r="V621" i="6"/>
  <c r="V623" i="6"/>
  <c r="V625" i="6"/>
  <c r="V627" i="6"/>
  <c r="V629" i="6"/>
  <c r="V631" i="6"/>
  <c r="V633" i="6"/>
  <c r="V635" i="6"/>
  <c r="V637" i="6"/>
  <c r="V639" i="6"/>
  <c r="V641" i="6"/>
  <c r="V643" i="6"/>
  <c r="V645" i="6"/>
  <c r="V647" i="6"/>
  <c r="V649" i="6"/>
  <c r="V651" i="6"/>
  <c r="V653" i="6"/>
  <c r="V655" i="6"/>
  <c r="V657" i="6"/>
  <c r="V659" i="6"/>
  <c r="V661" i="6"/>
  <c r="V663" i="6"/>
  <c r="V665" i="6"/>
  <c r="V667" i="6"/>
  <c r="V669" i="6"/>
  <c r="V671" i="6"/>
  <c r="V673" i="6"/>
  <c r="V675" i="6"/>
  <c r="V677" i="6"/>
  <c r="V679" i="6"/>
  <c r="V681" i="6"/>
  <c r="V683" i="6"/>
  <c r="V685" i="6"/>
  <c r="V687" i="6"/>
  <c r="V689" i="6"/>
  <c r="V691" i="6"/>
  <c r="V693" i="6"/>
  <c r="V695" i="6"/>
  <c r="V697" i="6"/>
  <c r="V699" i="6"/>
  <c r="V701" i="6"/>
  <c r="V703" i="6"/>
  <c r="V705" i="6"/>
  <c r="V707" i="6"/>
  <c r="V709" i="6"/>
  <c r="V711" i="6"/>
  <c r="V713" i="6"/>
  <c r="V715" i="6"/>
  <c r="V717" i="6"/>
  <c r="V719" i="6"/>
  <c r="V721" i="6"/>
  <c r="V723" i="6"/>
  <c r="V725" i="6"/>
  <c r="V727" i="6"/>
  <c r="V729" i="6"/>
  <c r="V731" i="6"/>
  <c r="V733" i="6"/>
  <c r="V735" i="6"/>
  <c r="V737" i="6"/>
  <c r="V739" i="6"/>
  <c r="V741" i="6"/>
  <c r="V743" i="6"/>
  <c r="V745" i="6"/>
  <c r="V749" i="6"/>
  <c r="V751" i="6"/>
  <c r="V753" i="6"/>
  <c r="V755" i="6"/>
  <c r="V759" i="6"/>
  <c r="V761" i="6"/>
  <c r="V763" i="6"/>
  <c r="V765" i="6"/>
  <c r="V767" i="6"/>
  <c r="V769" i="6"/>
  <c r="V771" i="6"/>
  <c r="V773" i="6"/>
  <c r="V775" i="6"/>
  <c r="V777" i="6"/>
  <c r="V779" i="6"/>
  <c r="V781" i="6"/>
  <c r="V783" i="6"/>
  <c r="V785" i="6"/>
  <c r="V787" i="6"/>
  <c r="V789" i="6"/>
  <c r="V791" i="6"/>
  <c r="V793" i="6"/>
  <c r="V795" i="6"/>
  <c r="V797" i="6"/>
  <c r="V799" i="6"/>
  <c r="V801" i="6"/>
  <c r="V803" i="6"/>
  <c r="V805" i="6"/>
  <c r="V807" i="6"/>
  <c r="V809" i="6"/>
  <c r="V811" i="6"/>
  <c r="V813" i="6"/>
  <c r="V815" i="6"/>
  <c r="V817" i="6"/>
  <c r="V819" i="6"/>
  <c r="V821" i="6"/>
  <c r="V823" i="6"/>
  <c r="V825" i="6"/>
  <c r="V827" i="6"/>
  <c r="V829" i="6"/>
  <c r="V831" i="6"/>
  <c r="V833" i="6"/>
  <c r="V835" i="6"/>
  <c r="V837" i="6"/>
  <c r="V839" i="6"/>
  <c r="V841" i="6"/>
  <c r="V843" i="6"/>
  <c r="V845" i="6"/>
  <c r="V847" i="6"/>
  <c r="V849" i="6"/>
  <c r="V851" i="6"/>
  <c r="V853" i="6"/>
  <c r="V855" i="6"/>
  <c r="V857" i="6"/>
  <c r="V859" i="6"/>
  <c r="V861" i="6"/>
  <c r="V863" i="6"/>
  <c r="V865" i="6"/>
  <c r="V867" i="6"/>
  <c r="V869" i="6"/>
  <c r="V871" i="6"/>
  <c r="V873" i="6"/>
  <c r="V875" i="6"/>
  <c r="V877" i="6"/>
  <c r="V879" i="6"/>
  <c r="V881" i="6"/>
  <c r="V883" i="6"/>
  <c r="V885" i="6"/>
  <c r="V887" i="6"/>
  <c r="V889" i="6"/>
  <c r="V891" i="6"/>
  <c r="V893" i="6"/>
  <c r="V895" i="6"/>
  <c r="V897" i="6"/>
  <c r="V899" i="6"/>
  <c r="V901" i="6"/>
  <c r="V903" i="6"/>
  <c r="V905" i="6"/>
  <c r="V907" i="6"/>
  <c r="V909" i="6"/>
  <c r="V911" i="6"/>
  <c r="V913" i="6"/>
  <c r="V915" i="6"/>
  <c r="V917" i="6"/>
  <c r="V919" i="6"/>
  <c r="V921" i="6"/>
  <c r="V923" i="6"/>
  <c r="V925" i="6"/>
  <c r="V927" i="6"/>
  <c r="V929" i="6"/>
  <c r="V931" i="6"/>
  <c r="V933" i="6"/>
  <c r="V935" i="6"/>
  <c r="V937" i="6"/>
  <c r="V939" i="6"/>
  <c r="V941" i="6"/>
  <c r="V943" i="6"/>
  <c r="V945" i="6"/>
  <c r="V947" i="6"/>
  <c r="V949" i="6"/>
  <c r="V951" i="6"/>
  <c r="V953" i="6"/>
  <c r="V955" i="6"/>
  <c r="V957" i="6"/>
  <c r="V959" i="6"/>
  <c r="V961" i="6"/>
  <c r="V963" i="6"/>
  <c r="V965" i="6"/>
  <c r="V967" i="6"/>
  <c r="V969" i="6"/>
  <c r="V971" i="6"/>
  <c r="V973" i="6"/>
  <c r="V975" i="6"/>
  <c r="V977" i="6"/>
  <c r="V979" i="6"/>
  <c r="V981" i="6"/>
  <c r="V983" i="6"/>
  <c r="V985" i="6"/>
  <c r="V987" i="6"/>
  <c r="V989" i="6"/>
  <c r="V991" i="6"/>
  <c r="V993" i="6"/>
  <c r="V995" i="6"/>
  <c r="V997" i="6"/>
  <c r="V999" i="6"/>
  <c r="V1001" i="6"/>
  <c r="V1003" i="6"/>
  <c r="V1005" i="6"/>
  <c r="V1007" i="6"/>
  <c r="V1009" i="6"/>
  <c r="V1011" i="6"/>
  <c r="V1013" i="6"/>
  <c r="V1015" i="6"/>
  <c r="V1017" i="6"/>
  <c r="V1019" i="6"/>
  <c r="V1021" i="6"/>
  <c r="V1023" i="6"/>
  <c r="V1025" i="6"/>
  <c r="V1027" i="6"/>
  <c r="V1029" i="6"/>
  <c r="V1031" i="6"/>
  <c r="V1033" i="6"/>
  <c r="V1035" i="6"/>
  <c r="V1037" i="6"/>
  <c r="V1039" i="6"/>
  <c r="V1041" i="6"/>
  <c r="V1043" i="6"/>
  <c r="V1045" i="6"/>
  <c r="V1047" i="6"/>
  <c r="V1049" i="6"/>
  <c r="V1051" i="6"/>
  <c r="V1053" i="6"/>
  <c r="V1055" i="6"/>
  <c r="V1057" i="6"/>
  <c r="V1059" i="6"/>
  <c r="V1061" i="6"/>
  <c r="V1063" i="6"/>
  <c r="V1065" i="6"/>
  <c r="V1067" i="6"/>
  <c r="V1069" i="6"/>
  <c r="V1071" i="6"/>
  <c r="V1073" i="6"/>
  <c r="V1075" i="6"/>
  <c r="V1077" i="6"/>
  <c r="V1079" i="6"/>
  <c r="V1081" i="6"/>
  <c r="V1083" i="6"/>
  <c r="V1085" i="6"/>
  <c r="V1087" i="6"/>
  <c r="V1089" i="6"/>
  <c r="V1091" i="6"/>
  <c r="V1093" i="6"/>
  <c r="V1095" i="6"/>
  <c r="V1097" i="6"/>
  <c r="V1099" i="6"/>
  <c r="V1101" i="6"/>
  <c r="V1103" i="6"/>
  <c r="V1105" i="6"/>
  <c r="V1107" i="6"/>
  <c r="V1109" i="6"/>
  <c r="V1111" i="6"/>
  <c r="V1113" i="6"/>
  <c r="V1115" i="6"/>
  <c r="V1117" i="6"/>
  <c r="V1119" i="6"/>
  <c r="V1121" i="6"/>
  <c r="V1123" i="6"/>
  <c r="V1125" i="6"/>
  <c r="V1127" i="6"/>
  <c r="V1129" i="6"/>
  <c r="V1131" i="6"/>
  <c r="V1133" i="6"/>
  <c r="V1135" i="6"/>
  <c r="V1137" i="6"/>
  <c r="V1139" i="6"/>
  <c r="V1141" i="6"/>
  <c r="V1143" i="6"/>
  <c r="V1145" i="6"/>
  <c r="V1147" i="6"/>
  <c r="V1149" i="6"/>
  <c r="V1151" i="6"/>
  <c r="V1153" i="6"/>
  <c r="V1155" i="6"/>
  <c r="V1157" i="6"/>
  <c r="V1159" i="6"/>
  <c r="V1161" i="6"/>
  <c r="V1163" i="6"/>
  <c r="V1165" i="6"/>
  <c r="V1167" i="6"/>
  <c r="V1169" i="6"/>
  <c r="V1171" i="6"/>
  <c r="V1173" i="6"/>
  <c r="V1175" i="6"/>
  <c r="V1177" i="6"/>
  <c r="V1179" i="6"/>
  <c r="V1181" i="6"/>
  <c r="V1183" i="6"/>
  <c r="V1185" i="6"/>
  <c r="V1187" i="6"/>
  <c r="V1189" i="6"/>
  <c r="V1191" i="6"/>
  <c r="V1193" i="6"/>
  <c r="V1195" i="6"/>
  <c r="V1197" i="6"/>
  <c r="V1199" i="6"/>
  <c r="V1201" i="6"/>
  <c r="V1203" i="6"/>
  <c r="V1205" i="6"/>
  <c r="V1207" i="6"/>
  <c r="V1209" i="6"/>
  <c r="V1211" i="6"/>
  <c r="V1213" i="6"/>
  <c r="V1215" i="6"/>
  <c r="V1217" i="6"/>
  <c r="V1219" i="6"/>
  <c r="V1221" i="6"/>
  <c r="V1223" i="6"/>
  <c r="V1225" i="6"/>
  <c r="V1227" i="6"/>
  <c r="V1229" i="6"/>
  <c r="V1231" i="6"/>
  <c r="V1233" i="6"/>
  <c r="V1235" i="6"/>
  <c r="V1237" i="6"/>
  <c r="V1239" i="6"/>
  <c r="V1241" i="6"/>
  <c r="V1243" i="6"/>
  <c r="V1245" i="6"/>
  <c r="V1247" i="6"/>
  <c r="V1249" i="6"/>
  <c r="V1251" i="6"/>
  <c r="V1253" i="6"/>
  <c r="V1255" i="6"/>
  <c r="V1257" i="6"/>
  <c r="V1259" i="6"/>
  <c r="V1261" i="6"/>
  <c r="V1263" i="6"/>
  <c r="V1265" i="6"/>
  <c r="V1267" i="6"/>
  <c r="V1269" i="6"/>
  <c r="V1271" i="6"/>
  <c r="V1273" i="6"/>
  <c r="V1275" i="6"/>
  <c r="V1277" i="6"/>
  <c r="V1279" i="6"/>
  <c r="V1281" i="6"/>
  <c r="V1283" i="6"/>
  <c r="V1285" i="6"/>
  <c r="V1287" i="6"/>
  <c r="V1289" i="6"/>
  <c r="V1291" i="6"/>
  <c r="V1293" i="6"/>
  <c r="V1295" i="6"/>
  <c r="V1297" i="6"/>
  <c r="V1299" i="6"/>
  <c r="V1301" i="6"/>
  <c r="V1303" i="6"/>
  <c r="V1305" i="6"/>
  <c r="V1307" i="6"/>
  <c r="V1309" i="6"/>
  <c r="V1311" i="6"/>
  <c r="V1313" i="6"/>
  <c r="V1315" i="6"/>
  <c r="V1317" i="6"/>
  <c r="V1319" i="6"/>
  <c r="V1321" i="6"/>
  <c r="V1323" i="6"/>
  <c r="V1325" i="6"/>
  <c r="V1327" i="6"/>
  <c r="V1329" i="6"/>
  <c r="V1331" i="6"/>
  <c r="V1333" i="6"/>
  <c r="V1335" i="6"/>
  <c r="V1337" i="6"/>
  <c r="V1339" i="6"/>
  <c r="V1341" i="6"/>
  <c r="V1343" i="6"/>
  <c r="V1345" i="6"/>
  <c r="V1347" i="6"/>
  <c r="V1349" i="6"/>
  <c r="V1351" i="6"/>
  <c r="V1353" i="6"/>
  <c r="V1355" i="6"/>
  <c r="V1357" i="6"/>
  <c r="V1359" i="6"/>
  <c r="V1361" i="6"/>
  <c r="V1363" i="6"/>
  <c r="V1365" i="6"/>
  <c r="V1367" i="6"/>
  <c r="V1369" i="6"/>
  <c r="V1371" i="6"/>
  <c r="V1373" i="6"/>
  <c r="V1375" i="6"/>
  <c r="V1377" i="6"/>
  <c r="V1379" i="6"/>
  <c r="V1381" i="6"/>
  <c r="V1383" i="6"/>
  <c r="V1385" i="6"/>
  <c r="V1387" i="6"/>
  <c r="V1389" i="6"/>
  <c r="V1391" i="6"/>
  <c r="V1393" i="6"/>
  <c r="V1395" i="6"/>
  <c r="V1397" i="6"/>
  <c r="V1399" i="6"/>
  <c r="V1401" i="6"/>
  <c r="V1403" i="6"/>
  <c r="V1405" i="6"/>
  <c r="V1407" i="6"/>
  <c r="V1409" i="6"/>
  <c r="V1411" i="6"/>
  <c r="V1413" i="6"/>
  <c r="V1415" i="6"/>
  <c r="V1417" i="6"/>
  <c r="V1419" i="6"/>
  <c r="V1421" i="6"/>
  <c r="V1423" i="6"/>
  <c r="V1425" i="6"/>
  <c r="V1427" i="6"/>
  <c r="V1429" i="6"/>
  <c r="V1431" i="6"/>
  <c r="V1433" i="6"/>
  <c r="V1435" i="6"/>
  <c r="V1437" i="6"/>
  <c r="V1439" i="6"/>
  <c r="V1441" i="6"/>
  <c r="V1443" i="6"/>
  <c r="V1445" i="6"/>
  <c r="V1447" i="6"/>
  <c r="V1449" i="6"/>
  <c r="V1451" i="6"/>
  <c r="V1453" i="6"/>
  <c r="V1455" i="6"/>
  <c r="V1457" i="6"/>
  <c r="V1459" i="6"/>
  <c r="V1461" i="6"/>
  <c r="V1463" i="6"/>
  <c r="V1465" i="6"/>
  <c r="V1467" i="6"/>
  <c r="V1469" i="6"/>
  <c r="V1471" i="6"/>
  <c r="V1473" i="6"/>
  <c r="V1475" i="6"/>
  <c r="V1477" i="6"/>
  <c r="V1479" i="6"/>
  <c r="V1481" i="6"/>
  <c r="V1483" i="6"/>
  <c r="V1485" i="6"/>
  <c r="V1487" i="6"/>
  <c r="V1489" i="6"/>
  <c r="V1491" i="6"/>
  <c r="V1493" i="6"/>
  <c r="V1495" i="6"/>
  <c r="V1497" i="6"/>
  <c r="V1499" i="6"/>
  <c r="V1501" i="6"/>
  <c r="V1503" i="6"/>
  <c r="V1505" i="6"/>
  <c r="V1507" i="6"/>
  <c r="V1509" i="6"/>
  <c r="V1511" i="6"/>
  <c r="V1513" i="6"/>
  <c r="V1515" i="6"/>
  <c r="V1517" i="6"/>
  <c r="V1519" i="6"/>
  <c r="V1521" i="6"/>
  <c r="V1523" i="6"/>
  <c r="V1525" i="6"/>
  <c r="V1527" i="6"/>
  <c r="V1529" i="6"/>
  <c r="V1531" i="6"/>
  <c r="V1533" i="6"/>
  <c r="V1535" i="6"/>
  <c r="V1537" i="6"/>
  <c r="V1539" i="6"/>
  <c r="V1541" i="6"/>
  <c r="V1543" i="6"/>
  <c r="V1545" i="6"/>
  <c r="V1547" i="6"/>
  <c r="V1549" i="6"/>
  <c r="V1551" i="6"/>
  <c r="V1553" i="6"/>
  <c r="V1555" i="6"/>
  <c r="V1557" i="6"/>
  <c r="V1559" i="6"/>
  <c r="V1561" i="6"/>
  <c r="V1563" i="6"/>
  <c r="V1565" i="6"/>
  <c r="V1567" i="6"/>
  <c r="V1569" i="6"/>
  <c r="V1571" i="6"/>
  <c r="V1573" i="6"/>
  <c r="V1575" i="6"/>
  <c r="V1577" i="6"/>
  <c r="V1579" i="6"/>
  <c r="V1581" i="6"/>
  <c r="V1583" i="6"/>
  <c r="V1585" i="6"/>
  <c r="V1587" i="6"/>
  <c r="V1589" i="6"/>
  <c r="V1591" i="6"/>
  <c r="V1593" i="6"/>
  <c r="V1595" i="6"/>
  <c r="V1597" i="6"/>
  <c r="V1599" i="6"/>
  <c r="V1601" i="6"/>
  <c r="V1603" i="6"/>
  <c r="V1605" i="6"/>
  <c r="V1607" i="6"/>
  <c r="V1609" i="6"/>
  <c r="V1611" i="6"/>
  <c r="V1613" i="6"/>
  <c r="V1615" i="6"/>
  <c r="V1617" i="6"/>
  <c r="V1619" i="6"/>
  <c r="V1621" i="6"/>
  <c r="V1623" i="6"/>
  <c r="V1625" i="6"/>
  <c r="V1627" i="6"/>
  <c r="V1629" i="6"/>
  <c r="V1631" i="6"/>
  <c r="V1633" i="6"/>
  <c r="V1635" i="6"/>
  <c r="V1637" i="6"/>
  <c r="V1639" i="6"/>
  <c r="V1641" i="6"/>
  <c r="V1643" i="6"/>
  <c r="V1645" i="6"/>
  <c r="V1647" i="6"/>
  <c r="V1649" i="6"/>
  <c r="V1651" i="6"/>
  <c r="V1653" i="6"/>
  <c r="V1655" i="6"/>
  <c r="V1657" i="6"/>
  <c r="V1659" i="6"/>
  <c r="V1661" i="6"/>
  <c r="V1663" i="6"/>
  <c r="V1665" i="6"/>
  <c r="V1667" i="6"/>
  <c r="V1669" i="6"/>
  <c r="V1671" i="6"/>
  <c r="V1673" i="6"/>
  <c r="V1675" i="6"/>
  <c r="V1677" i="6"/>
  <c r="V1679" i="6"/>
  <c r="V1681" i="6"/>
  <c r="V1683" i="6"/>
  <c r="V1685" i="6"/>
  <c r="V1687" i="6"/>
  <c r="V1689" i="6"/>
  <c r="V1691" i="6"/>
  <c r="V1693" i="6"/>
  <c r="V1695" i="6"/>
  <c r="V1697" i="6"/>
  <c r="V1699" i="6"/>
  <c r="V1701" i="6"/>
  <c r="V1703" i="6"/>
  <c r="V1705" i="6"/>
  <c r="V1707" i="6"/>
  <c r="V1709" i="6"/>
  <c r="V1711" i="6"/>
  <c r="V1713" i="6"/>
  <c r="V1715" i="6"/>
  <c r="V1717" i="6"/>
  <c r="V1719" i="6"/>
  <c r="V1721" i="6"/>
  <c r="V1723" i="6"/>
  <c r="V1725" i="6"/>
  <c r="V1727" i="6"/>
  <c r="V1729" i="6"/>
  <c r="V1731" i="6"/>
  <c r="V1733" i="6"/>
  <c r="V1735" i="6"/>
  <c r="V1737" i="6"/>
  <c r="V1739" i="6"/>
  <c r="V1741" i="6"/>
  <c r="V1743" i="6"/>
  <c r="V1745" i="6"/>
  <c r="V1747" i="6"/>
  <c r="V1749" i="6"/>
  <c r="V1751" i="6"/>
  <c r="V1753" i="6"/>
  <c r="V1755" i="6"/>
  <c r="V1757" i="6"/>
  <c r="V1759" i="6"/>
  <c r="V1761" i="6"/>
  <c r="V1763" i="6"/>
  <c r="V1765" i="6"/>
  <c r="V1767" i="6"/>
  <c r="V1769" i="6"/>
  <c r="V1771" i="6"/>
  <c r="V1773" i="6"/>
  <c r="V1775" i="6"/>
  <c r="V1777" i="6"/>
  <c r="V1779" i="6"/>
  <c r="V1781" i="6"/>
  <c r="V1783" i="6"/>
  <c r="V1785" i="6"/>
  <c r="V1787" i="6"/>
  <c r="V1789" i="6"/>
  <c r="V1791" i="6"/>
  <c r="V1793" i="6"/>
  <c r="V1795" i="6"/>
  <c r="V1797" i="6"/>
  <c r="V1799" i="6"/>
  <c r="V1801" i="6"/>
  <c r="V1803" i="6"/>
  <c r="V1805" i="6"/>
  <c r="V1807" i="6"/>
  <c r="V1809" i="6"/>
  <c r="V1811" i="6"/>
  <c r="V1813" i="6"/>
  <c r="V1815" i="6"/>
  <c r="V1817" i="6"/>
  <c r="V1819" i="6"/>
  <c r="V1821" i="6"/>
  <c r="V1823" i="6"/>
  <c r="V1825" i="6"/>
  <c r="V1827" i="6"/>
  <c r="V1829" i="6"/>
  <c r="V1831" i="6"/>
  <c r="V1833" i="6"/>
  <c r="V1835" i="6"/>
  <c r="V1837" i="6"/>
  <c r="V1839" i="6"/>
  <c r="V1841" i="6"/>
  <c r="V1843" i="6"/>
  <c r="V1845" i="6"/>
  <c r="V1847" i="6"/>
  <c r="V1849" i="6"/>
  <c r="V1851" i="6"/>
  <c r="V1853" i="6"/>
  <c r="V1855" i="6"/>
  <c r="V1857" i="6"/>
  <c r="V1859" i="6"/>
  <c r="V1861" i="6"/>
  <c r="V1863" i="6"/>
  <c r="V1865" i="6"/>
  <c r="V1867" i="6"/>
  <c r="V1869" i="6"/>
  <c r="V1871" i="6"/>
  <c r="V1873" i="6"/>
  <c r="V1875" i="6"/>
  <c r="V1877" i="6"/>
  <c r="V1879" i="6"/>
  <c r="V1881" i="6"/>
  <c r="V1883" i="6"/>
  <c r="V1885" i="6"/>
  <c r="V1887" i="6"/>
  <c r="V1889" i="6"/>
  <c r="V1891" i="6"/>
  <c r="V1893" i="6"/>
  <c r="V1895" i="6"/>
  <c r="V1897" i="6"/>
  <c r="V1899" i="6"/>
  <c r="V1901" i="6"/>
  <c r="V1903" i="6"/>
  <c r="V1905" i="6"/>
  <c r="V1907" i="6"/>
  <c r="V1909" i="6"/>
  <c r="V1911" i="6"/>
  <c r="V1913" i="6"/>
  <c r="V1915" i="6"/>
  <c r="V1917" i="6"/>
  <c r="V1919" i="6"/>
  <c r="V1921" i="6"/>
  <c r="V1923" i="6"/>
  <c r="V1925" i="6"/>
  <c r="V1927" i="6"/>
  <c r="V1929" i="6"/>
  <c r="V1931" i="6"/>
  <c r="V1933" i="6"/>
  <c r="V1935" i="6"/>
  <c r="V1937" i="6"/>
  <c r="V1939" i="6"/>
  <c r="V1941" i="6"/>
  <c r="V1943" i="6"/>
  <c r="V1945" i="6"/>
  <c r="V1947" i="6"/>
  <c r="V1949" i="6"/>
  <c r="V1951" i="6"/>
  <c r="V1953" i="6"/>
  <c r="V1955" i="6"/>
  <c r="V1957" i="6"/>
  <c r="V1959" i="6"/>
  <c r="V1961" i="6"/>
  <c r="V1963" i="6"/>
  <c r="V1965" i="6"/>
  <c r="V1967" i="6"/>
  <c r="V1969" i="6"/>
  <c r="V1971" i="6"/>
  <c r="V1973" i="6"/>
  <c r="V1975" i="6"/>
  <c r="V1977" i="6"/>
  <c r="V1979" i="6"/>
  <c r="V1981" i="6"/>
  <c r="V1983" i="6"/>
  <c r="V1985" i="6"/>
  <c r="V1987" i="6"/>
  <c r="V1989" i="6"/>
  <c r="V1991" i="6"/>
  <c r="V1993" i="6"/>
  <c r="V1995" i="6"/>
  <c r="V1997" i="6"/>
  <c r="V1999" i="6"/>
  <c r="V2001" i="6"/>
  <c r="V2003" i="6"/>
  <c r="V2005" i="6"/>
  <c r="V2007" i="6"/>
  <c r="V2009" i="6"/>
  <c r="V2011" i="6"/>
  <c r="V2013" i="6"/>
  <c r="V2015" i="6"/>
  <c r="V2017" i="6"/>
  <c r="V2019" i="6"/>
  <c r="V2021" i="6"/>
  <c r="V2023" i="6"/>
  <c r="V2025" i="6"/>
  <c r="V2027" i="6"/>
  <c r="V2029" i="6"/>
  <c r="V2031" i="6"/>
  <c r="V2033" i="6"/>
  <c r="V2035" i="6"/>
  <c r="V2037" i="6"/>
  <c r="V2039" i="6"/>
  <c r="V2041" i="6"/>
  <c r="V2043" i="6"/>
  <c r="V2045" i="6"/>
  <c r="V2047" i="6"/>
  <c r="V2049" i="6"/>
  <c r="V2051" i="6"/>
  <c r="V2053" i="6"/>
  <c r="V2055" i="6"/>
  <c r="V2057" i="6"/>
  <c r="V2059" i="6"/>
  <c r="V2061" i="6"/>
  <c r="V2063" i="6"/>
  <c r="V2065" i="6"/>
  <c r="V2067" i="6"/>
  <c r="V2069" i="6"/>
  <c r="V2071" i="6"/>
  <c r="V2073" i="6"/>
  <c r="V2075" i="6"/>
  <c r="V2077" i="6"/>
  <c r="V2079" i="6"/>
  <c r="V2081" i="6"/>
  <c r="V2083" i="6"/>
  <c r="V2085" i="6"/>
  <c r="V2087" i="6"/>
  <c r="V2089" i="6"/>
  <c r="V2091" i="6"/>
  <c r="V2093" i="6"/>
  <c r="V2095" i="6"/>
  <c r="V2097" i="6"/>
  <c r="V2099" i="6"/>
  <c r="V2101" i="6"/>
  <c r="V2103" i="6"/>
  <c r="V2105" i="6"/>
  <c r="V2107" i="6"/>
  <c r="V2109" i="6"/>
  <c r="V2111" i="6"/>
  <c r="V2113" i="6"/>
  <c r="V2115" i="6"/>
  <c r="V2117" i="6"/>
  <c r="V2119" i="6"/>
  <c r="V2121" i="6"/>
  <c r="V2123" i="6"/>
  <c r="V2125" i="6"/>
  <c r="V2127" i="6"/>
  <c r="V2129" i="6"/>
  <c r="V2131" i="6"/>
  <c r="V2133" i="6"/>
  <c r="V2135" i="6"/>
  <c r="V2137" i="6"/>
  <c r="V2139" i="6"/>
  <c r="V2141" i="6"/>
  <c r="V2143" i="6"/>
  <c r="V2145" i="6"/>
  <c r="V2147" i="6"/>
  <c r="V2149" i="6"/>
  <c r="V2151" i="6"/>
  <c r="V2153" i="6"/>
  <c r="V2155" i="6"/>
  <c r="V2157" i="6"/>
  <c r="V2159" i="6"/>
  <c r="V2161" i="6"/>
  <c r="V2163" i="6"/>
  <c r="V2165" i="6"/>
  <c r="V2167" i="6"/>
  <c r="V2169" i="6"/>
  <c r="V2171" i="6"/>
  <c r="V2173" i="6"/>
  <c r="V2175" i="6"/>
  <c r="V2177" i="6"/>
  <c r="V2179" i="6"/>
  <c r="V2181" i="6"/>
  <c r="V2183" i="6"/>
  <c r="V2185" i="6"/>
  <c r="V2187" i="6"/>
  <c r="V2189" i="6"/>
  <c r="V2191" i="6"/>
  <c r="V2193" i="6"/>
  <c r="V2195" i="6"/>
  <c r="V2197" i="6"/>
  <c r="V2199" i="6"/>
  <c r="V2201" i="6"/>
  <c r="V2203" i="6"/>
  <c r="V2205" i="6"/>
  <c r="V2207" i="6"/>
  <c r="V2209" i="6"/>
  <c r="V2211" i="6"/>
  <c r="V2213" i="6"/>
  <c r="V2215" i="6"/>
  <c r="V2217" i="6"/>
  <c r="V2219" i="6"/>
  <c r="V2221" i="6"/>
  <c r="V2223" i="6"/>
  <c r="V2225" i="6"/>
  <c r="V2227" i="6"/>
  <c r="V2229" i="6"/>
  <c r="V2231" i="6"/>
  <c r="V2233" i="6"/>
  <c r="V2235" i="6"/>
  <c r="V2237" i="6"/>
  <c r="V2239" i="6"/>
  <c r="V2241" i="6"/>
  <c r="V2243" i="6"/>
  <c r="V2245" i="6"/>
  <c r="V2247" i="6"/>
  <c r="V2249" i="6"/>
  <c r="V2251" i="6"/>
  <c r="V2253" i="6"/>
  <c r="V2255" i="6"/>
  <c r="V2257" i="6"/>
  <c r="V2259" i="6"/>
  <c r="V2261" i="6"/>
  <c r="V2263" i="6"/>
  <c r="V2265" i="6"/>
  <c r="V2267" i="6"/>
  <c r="V2271" i="6"/>
  <c r="V2273" i="6"/>
  <c r="V2275" i="6"/>
  <c r="V2277" i="6"/>
  <c r="V2279" i="6"/>
  <c r="V2281" i="6"/>
  <c r="V2283" i="6"/>
  <c r="V2285" i="6"/>
  <c r="V2287" i="6"/>
  <c r="V2289" i="6"/>
  <c r="V2291" i="6"/>
  <c r="V2293" i="6"/>
  <c r="V2295" i="6"/>
  <c r="V2297" i="6"/>
  <c r="V2299" i="6"/>
  <c r="V2301" i="6"/>
  <c r="V2303" i="6"/>
  <c r="V2305" i="6"/>
  <c r="V2307" i="6"/>
  <c r="V2309" i="6"/>
  <c r="V2311" i="6"/>
  <c r="V2313" i="6"/>
  <c r="V2315" i="6"/>
  <c r="V2317" i="6"/>
  <c r="V2319" i="6"/>
  <c r="V2321" i="6"/>
  <c r="V2323" i="6"/>
  <c r="V2325" i="6"/>
  <c r="V2327" i="6"/>
  <c r="V2329" i="6"/>
  <c r="V2331" i="6"/>
  <c r="V2333" i="6"/>
  <c r="V2335" i="6"/>
  <c r="V2337" i="6"/>
  <c r="V2339" i="6"/>
  <c r="V2341" i="6"/>
  <c r="V2343" i="6"/>
  <c r="V2345" i="6"/>
  <c r="V2347" i="6"/>
  <c r="V2349" i="6"/>
  <c r="V2351" i="6"/>
  <c r="V2353" i="6"/>
  <c r="V2355" i="6"/>
  <c r="V2357" i="6"/>
  <c r="V2359" i="6"/>
  <c r="V2361" i="6"/>
  <c r="V2363" i="6"/>
  <c r="V2365" i="6"/>
  <c r="V2367" i="6"/>
  <c r="V2369" i="6"/>
  <c r="V2371" i="6"/>
  <c r="V2373" i="6"/>
  <c r="V2375" i="6"/>
  <c r="V2377" i="6"/>
  <c r="V2379" i="6"/>
  <c r="V2381" i="6"/>
  <c r="V2383" i="6"/>
  <c r="V2385" i="6"/>
  <c r="V2387" i="6"/>
  <c r="V2389" i="6"/>
  <c r="V2391" i="6"/>
  <c r="V2393" i="6"/>
  <c r="V2395" i="6"/>
  <c r="V2399" i="6"/>
  <c r="V2401" i="6"/>
  <c r="V2403" i="6"/>
  <c r="V2405" i="6"/>
  <c r="V2407" i="6"/>
  <c r="V2409" i="6"/>
  <c r="V2411" i="6"/>
  <c r="V2413" i="6"/>
  <c r="V2415" i="6"/>
  <c r="V2417" i="6"/>
  <c r="V2419" i="6"/>
  <c r="V2421" i="6"/>
  <c r="V2423" i="6"/>
  <c r="V2425" i="6"/>
  <c r="V2427" i="6"/>
  <c r="V2429" i="6"/>
  <c r="V2431" i="6"/>
  <c r="V2433" i="6"/>
  <c r="V2435" i="6"/>
  <c r="V2437" i="6"/>
  <c r="V2439" i="6"/>
  <c r="V2441" i="6"/>
  <c r="V2443" i="6"/>
  <c r="V2445" i="6"/>
  <c r="V2447" i="6"/>
  <c r="V2449" i="6"/>
  <c r="V2451" i="6"/>
  <c r="V2453" i="6"/>
  <c r="V2455" i="6"/>
  <c r="V2457" i="6"/>
  <c r="V2459" i="6"/>
  <c r="V2461" i="6"/>
  <c r="V2463" i="6"/>
  <c r="V2465" i="6"/>
  <c r="V2467" i="6"/>
  <c r="V2469" i="6"/>
  <c r="V2471" i="6"/>
  <c r="V2473" i="6"/>
  <c r="V2475" i="6"/>
  <c r="V2477" i="6"/>
  <c r="V2479" i="6"/>
  <c r="V2481" i="6"/>
  <c r="V2483" i="6"/>
  <c r="V2485" i="6"/>
  <c r="V2487" i="6"/>
  <c r="V2489" i="6"/>
  <c r="V2491" i="6"/>
  <c r="V2493" i="6"/>
  <c r="V2495" i="6"/>
  <c r="V2497" i="6"/>
  <c r="V2499" i="6"/>
  <c r="V2501" i="6"/>
  <c r="V2503" i="6"/>
  <c r="V2505" i="6"/>
  <c r="V2507" i="6"/>
  <c r="V2509" i="6"/>
  <c r="V2511" i="6"/>
  <c r="V2513" i="6"/>
  <c r="V2515" i="6"/>
  <c r="V2517" i="6"/>
  <c r="V2519" i="6"/>
  <c r="V2521" i="6"/>
  <c r="V2523" i="6"/>
  <c r="V2525" i="6"/>
  <c r="V2527" i="6"/>
  <c r="V2529" i="6"/>
  <c r="V2531" i="6"/>
  <c r="V2533" i="6"/>
  <c r="V2535" i="6"/>
  <c r="V2537" i="6"/>
  <c r="V2539" i="6"/>
  <c r="V2541" i="6"/>
  <c r="V2543" i="6"/>
  <c r="V2545" i="6"/>
  <c r="V2547" i="6"/>
  <c r="V2549" i="6"/>
  <c r="V2551" i="6"/>
  <c r="V2553" i="6"/>
  <c r="V2555" i="6"/>
  <c r="V2557" i="6"/>
  <c r="V2559" i="6"/>
  <c r="V2561" i="6"/>
  <c r="V2563" i="6"/>
  <c r="V2565" i="6"/>
  <c r="V2567" i="6"/>
  <c r="V2569" i="6"/>
  <c r="V2571" i="6"/>
  <c r="V2573" i="6"/>
  <c r="V2575" i="6"/>
  <c r="V2577" i="6"/>
  <c r="V2579" i="6"/>
  <c r="V2581" i="6"/>
  <c r="V2583" i="6"/>
  <c r="V2585" i="6"/>
  <c r="V2587" i="6"/>
  <c r="V2589" i="6"/>
  <c r="V2591" i="6"/>
  <c r="V2593" i="6"/>
  <c r="V2595" i="6"/>
  <c r="V2597" i="6"/>
  <c r="V2599" i="6"/>
  <c r="V2601" i="6"/>
  <c r="V2603" i="6"/>
  <c r="V2605" i="6"/>
  <c r="V2607" i="6"/>
  <c r="V2609" i="6"/>
  <c r="V2611" i="6"/>
  <c r="V2613" i="6"/>
  <c r="V2615" i="6"/>
  <c r="V2617" i="6"/>
  <c r="V2619" i="6"/>
  <c r="V2621" i="6"/>
  <c r="V2623" i="6"/>
  <c r="V2625" i="6"/>
  <c r="V2627" i="6"/>
  <c r="V2629" i="6"/>
  <c r="V2631" i="6"/>
  <c r="V2633" i="6"/>
  <c r="V2635" i="6"/>
  <c r="V2637" i="6"/>
  <c r="V2639" i="6"/>
  <c r="V2641" i="6"/>
  <c r="V2643" i="6"/>
  <c r="V2645" i="6"/>
  <c r="V2647" i="6"/>
  <c r="V2649" i="6"/>
  <c r="V2651" i="6"/>
  <c r="V2653" i="6"/>
  <c r="V2655" i="6"/>
  <c r="V2657" i="6"/>
  <c r="V2659" i="6"/>
  <c r="V2661" i="6"/>
  <c r="V2663" i="6"/>
  <c r="V2665" i="6"/>
  <c r="V2667" i="6"/>
  <c r="V2669" i="6"/>
  <c r="V2671" i="6"/>
  <c r="V2673" i="6"/>
  <c r="V2675" i="6"/>
  <c r="V2677" i="6"/>
  <c r="V2679" i="6"/>
  <c r="V2681" i="6"/>
  <c r="V2683" i="6"/>
  <c r="V2685" i="6"/>
  <c r="V2687" i="6"/>
  <c r="V2689" i="6"/>
  <c r="V2691" i="6"/>
  <c r="V2693" i="6"/>
  <c r="V2695" i="6"/>
  <c r="V2697" i="6"/>
  <c r="V2699" i="6"/>
  <c r="V2701" i="6"/>
  <c r="V2703" i="6"/>
  <c r="V2705" i="6"/>
  <c r="V2707" i="6"/>
  <c r="V2709" i="6"/>
  <c r="V2711" i="6"/>
  <c r="V2713" i="6"/>
  <c r="V2715" i="6"/>
  <c r="V2717" i="6"/>
  <c r="V2719" i="6"/>
  <c r="V2721" i="6"/>
  <c r="V2723" i="6"/>
  <c r="V2725" i="6"/>
  <c r="V2727" i="6"/>
  <c r="V2729" i="6"/>
  <c r="V2731" i="6"/>
  <c r="V2733" i="6"/>
  <c r="V2735" i="6"/>
  <c r="V2737" i="6"/>
  <c r="V2739" i="6"/>
  <c r="V2741" i="6"/>
  <c r="V2743" i="6"/>
  <c r="V2745" i="6"/>
  <c r="V2747" i="6"/>
  <c r="V2749" i="6"/>
  <c r="V2751" i="6"/>
  <c r="V2753" i="6"/>
  <c r="V2755" i="6"/>
  <c r="V2757" i="6"/>
  <c r="V2759" i="6"/>
  <c r="V2761" i="6"/>
  <c r="V2763" i="6"/>
  <c r="V2765" i="6"/>
  <c r="V2767" i="6"/>
  <c r="V2769" i="6"/>
  <c r="V2771" i="6"/>
  <c r="V2773" i="6"/>
  <c r="V2775" i="6"/>
  <c r="V2777" i="6"/>
  <c r="V2779" i="6"/>
  <c r="V2781" i="6"/>
  <c r="V2783" i="6"/>
  <c r="V2785" i="6"/>
  <c r="V2787" i="6"/>
  <c r="V2789" i="6"/>
  <c r="V2791" i="6"/>
  <c r="V2793" i="6"/>
  <c r="V2795" i="6"/>
  <c r="V2797" i="6"/>
  <c r="V2799" i="6"/>
  <c r="V2801" i="6"/>
  <c r="V2803" i="6"/>
  <c r="V2805" i="6"/>
  <c r="V2807" i="6"/>
  <c r="V2809" i="6"/>
  <c r="V2811" i="6"/>
  <c r="V2813" i="6"/>
  <c r="V2815" i="6"/>
  <c r="V2817" i="6"/>
  <c r="V2819" i="6"/>
  <c r="V2821" i="6"/>
  <c r="V2823" i="6"/>
  <c r="V2825" i="6"/>
  <c r="V2827" i="6"/>
  <c r="V2829" i="6"/>
  <c r="V2831" i="6"/>
  <c r="V2833" i="6"/>
  <c r="V2835" i="6"/>
  <c r="V2837" i="6"/>
  <c r="V2839" i="6"/>
  <c r="V2841" i="6"/>
  <c r="V2843" i="6"/>
  <c r="V2847" i="6"/>
  <c r="V2849" i="6"/>
  <c r="V2851" i="6"/>
  <c r="V2853" i="6"/>
  <c r="V2855" i="6"/>
  <c r="V2857" i="6"/>
  <c r="V2859" i="6"/>
  <c r="V2861" i="6"/>
  <c r="V2863" i="6"/>
  <c r="V2865" i="6"/>
  <c r="V2867" i="6"/>
  <c r="V2869" i="6"/>
  <c r="V2871" i="6"/>
  <c r="V2873" i="6"/>
  <c r="V2875" i="6"/>
  <c r="V2877" i="6"/>
  <c r="V2879" i="6"/>
  <c r="V2881" i="6"/>
  <c r="V2883" i="6"/>
  <c r="V2885" i="6"/>
  <c r="V2887" i="6"/>
  <c r="V2889" i="6"/>
  <c r="V2891" i="6"/>
  <c r="V2893" i="6"/>
  <c r="V2895" i="6"/>
  <c r="V2897" i="6"/>
  <c r="V2899" i="6"/>
  <c r="V2901" i="6"/>
  <c r="V2903" i="6"/>
  <c r="V2905" i="6"/>
  <c r="V2907" i="6"/>
  <c r="V2909" i="6"/>
  <c r="V2911" i="6"/>
  <c r="V2913" i="6"/>
  <c r="V2915" i="6"/>
  <c r="V2917" i="6"/>
  <c r="V2919" i="6"/>
  <c r="V2921" i="6"/>
  <c r="V2923" i="6"/>
  <c r="V2925" i="6"/>
  <c r="V2927" i="6"/>
  <c r="V2929" i="6"/>
  <c r="V2931" i="6"/>
  <c r="V2933" i="6"/>
  <c r="V2935" i="6"/>
  <c r="V2937" i="6"/>
  <c r="V2939" i="6"/>
  <c r="V2941" i="6"/>
  <c r="V2943" i="6"/>
  <c r="V2945" i="6"/>
  <c r="V2947" i="6"/>
  <c r="V2949" i="6"/>
  <c r="V2951" i="6"/>
  <c r="V2953" i="6"/>
  <c r="V2955" i="6"/>
  <c r="V2957" i="6"/>
  <c r="V2959" i="6"/>
  <c r="V2961" i="6"/>
  <c r="V2963" i="6"/>
  <c r="V2965" i="6"/>
  <c r="V2967" i="6"/>
  <c r="V2969" i="6"/>
  <c r="V2971" i="6"/>
  <c r="V2973" i="6"/>
  <c r="V2975" i="6"/>
  <c r="V2977" i="6"/>
  <c r="V2979" i="6"/>
  <c r="V2981" i="6"/>
  <c r="V2983" i="6"/>
  <c r="V2985" i="6"/>
  <c r="V2987" i="6"/>
  <c r="V2989" i="6"/>
  <c r="V2991" i="6"/>
  <c r="V2993" i="6"/>
  <c r="V2995" i="6"/>
  <c r="V2997" i="6"/>
  <c r="V2999" i="6"/>
  <c r="V3001" i="6"/>
  <c r="V3003" i="6"/>
  <c r="V3005" i="6"/>
  <c r="V3007" i="6"/>
  <c r="V3009" i="6"/>
  <c r="V3011" i="6"/>
  <c r="V3013" i="6"/>
  <c r="V3015" i="6"/>
  <c r="V3017" i="6"/>
  <c r="V3019" i="6"/>
  <c r="V3021" i="6"/>
  <c r="V3023" i="6"/>
  <c r="V3025" i="6"/>
  <c r="V3027" i="6"/>
  <c r="V3029" i="6"/>
  <c r="V3031" i="6"/>
  <c r="V3033" i="6"/>
  <c r="V3035" i="6"/>
  <c r="V3037" i="6"/>
  <c r="V3039" i="6"/>
  <c r="V3041" i="6"/>
  <c r="V3043" i="6"/>
  <c r="V3045" i="6"/>
  <c r="V3047" i="6"/>
  <c r="V3049" i="6"/>
  <c r="V3051" i="6"/>
  <c r="V3053" i="6"/>
  <c r="V3055" i="6"/>
  <c r="V3057" i="6"/>
  <c r="V3059" i="6"/>
  <c r="V3061" i="6"/>
  <c r="V3063" i="6"/>
  <c r="V3065" i="6"/>
  <c r="V3067" i="6"/>
  <c r="V3069" i="6"/>
  <c r="V3071" i="6"/>
  <c r="V3073" i="6"/>
  <c r="V3075" i="6"/>
  <c r="V3077" i="6"/>
  <c r="V3079" i="6"/>
  <c r="V3081" i="6"/>
  <c r="V3083" i="6"/>
  <c r="V3085" i="6"/>
  <c r="V3087" i="6"/>
  <c r="V3089" i="6"/>
  <c r="V3091" i="6"/>
  <c r="V3093" i="6"/>
  <c r="V3095" i="6"/>
  <c r="V3097" i="6"/>
  <c r="V3099" i="6"/>
  <c r="V3101" i="6"/>
  <c r="V3103" i="6"/>
  <c r="V3105" i="6"/>
  <c r="V3107" i="6"/>
  <c r="V3109" i="6"/>
  <c r="V3111" i="6"/>
  <c r="V3113" i="6"/>
  <c r="V3115" i="6"/>
  <c r="V3117" i="6"/>
  <c r="V3119" i="6"/>
  <c r="V3121" i="6"/>
  <c r="V3123" i="6"/>
  <c r="V3125" i="6"/>
  <c r="V3127" i="6"/>
  <c r="V3129" i="6"/>
  <c r="V3131" i="6"/>
  <c r="V3133" i="6"/>
  <c r="V3135" i="6"/>
  <c r="V597" i="6"/>
  <c r="D745" i="6" l="1"/>
  <c r="X374" i="8" s="1"/>
  <c r="D743" i="6"/>
  <c r="X373" i="8" s="1"/>
  <c r="D741" i="6"/>
  <c r="X372" i="8" s="1"/>
  <c r="D739" i="6"/>
  <c r="X371" i="8" s="1"/>
  <c r="D737" i="6"/>
  <c r="X370" i="8" s="1"/>
  <c r="D735" i="6"/>
  <c r="X369" i="8" s="1"/>
  <c r="D733" i="6"/>
  <c r="X368" i="8" s="1"/>
  <c r="D731" i="6"/>
  <c r="X367" i="8" s="1"/>
  <c r="D729" i="6"/>
  <c r="X366" i="8" s="1"/>
  <c r="D727" i="6"/>
  <c r="X365" i="8" s="1"/>
  <c r="D725" i="6"/>
  <c r="X364" i="8" s="1"/>
  <c r="D723" i="6"/>
  <c r="X363" i="8" s="1"/>
  <c r="D721" i="6"/>
  <c r="X362" i="8" s="1"/>
  <c r="D719" i="6"/>
  <c r="X361" i="8" s="1"/>
  <c r="D717" i="6"/>
  <c r="X360" i="8" s="1"/>
  <c r="D715" i="6"/>
  <c r="X359" i="8" s="1"/>
  <c r="D713" i="6"/>
  <c r="X358" i="8" s="1"/>
  <c r="D711" i="6"/>
  <c r="X357" i="8" s="1"/>
  <c r="D709" i="6"/>
  <c r="X356" i="8" s="1"/>
  <c r="D707" i="6"/>
  <c r="X355" i="8" s="1"/>
  <c r="D705" i="6"/>
  <c r="X354" i="8" s="1"/>
  <c r="D703" i="6"/>
  <c r="X353" i="8" s="1"/>
  <c r="D701" i="6"/>
  <c r="X352" i="8" s="1"/>
  <c r="D699" i="6"/>
  <c r="X351" i="8" s="1"/>
  <c r="D697" i="6"/>
  <c r="X350" i="8" s="1"/>
  <c r="D695" i="6"/>
  <c r="X349" i="8" s="1"/>
  <c r="D693" i="6"/>
  <c r="X348" i="8" s="1"/>
  <c r="D691" i="6"/>
  <c r="X347" i="8" s="1"/>
  <c r="D689" i="6"/>
  <c r="X346" i="8" s="1"/>
  <c r="D687" i="6"/>
  <c r="X345" i="8" s="1"/>
  <c r="D685" i="6"/>
  <c r="X344" i="8" s="1"/>
  <c r="D683" i="6"/>
  <c r="X343" i="8" s="1"/>
  <c r="D681" i="6"/>
  <c r="X342" i="8" s="1"/>
  <c r="D679" i="6"/>
  <c r="X341" i="8" s="1"/>
  <c r="D677" i="6"/>
  <c r="X340" i="8" s="1"/>
  <c r="D675" i="6"/>
  <c r="X339" i="8" s="1"/>
  <c r="D673" i="6"/>
  <c r="X338" i="8" s="1"/>
  <c r="D671" i="6"/>
  <c r="X337" i="8" s="1"/>
  <c r="D669" i="6"/>
  <c r="X336" i="8" s="1"/>
  <c r="D667" i="6"/>
  <c r="X335" i="8" s="1"/>
  <c r="D665" i="6"/>
  <c r="X334" i="8" s="1"/>
  <c r="D663" i="6"/>
  <c r="X333" i="8" s="1"/>
  <c r="D661" i="6"/>
  <c r="X332" i="8" s="1"/>
  <c r="D659" i="6"/>
  <c r="X331" i="8" s="1"/>
  <c r="D657" i="6"/>
  <c r="X330" i="8" s="1"/>
  <c r="D655" i="6"/>
  <c r="X329" i="8" s="1"/>
  <c r="D653" i="6"/>
  <c r="X328" i="8" s="1"/>
  <c r="D651" i="6"/>
  <c r="X327" i="8" s="1"/>
  <c r="D649" i="6"/>
  <c r="X326" i="8" s="1"/>
  <c r="D647" i="6"/>
  <c r="X325" i="8" s="1"/>
  <c r="D645" i="6"/>
  <c r="X324" i="8" s="1"/>
  <c r="D643" i="6"/>
  <c r="X323" i="8" s="1"/>
  <c r="D641" i="6"/>
  <c r="X322" i="8" s="1"/>
  <c r="D639" i="6"/>
  <c r="X321" i="8" s="1"/>
  <c r="D637" i="6"/>
  <c r="X320" i="8" s="1"/>
  <c r="D635" i="6"/>
  <c r="X319" i="8" s="1"/>
  <c r="D633" i="6"/>
  <c r="X318" i="8" s="1"/>
  <c r="D631" i="6"/>
  <c r="X317" i="8" s="1"/>
  <c r="D629" i="6"/>
  <c r="X316" i="8" s="1"/>
  <c r="D627" i="6"/>
  <c r="X315" i="8" s="1"/>
  <c r="D625" i="6"/>
  <c r="X314" i="8" s="1"/>
  <c r="D623" i="6"/>
  <c r="X313" i="8" s="1"/>
  <c r="D621" i="6"/>
  <c r="X312" i="8" s="1"/>
  <c r="D619" i="6"/>
  <c r="X311" i="8" s="1"/>
  <c r="D617" i="6"/>
  <c r="X310" i="8" s="1"/>
  <c r="D615" i="6"/>
  <c r="X309" i="8" s="1"/>
  <c r="D613" i="6"/>
  <c r="X308" i="8" s="1"/>
  <c r="D611" i="6"/>
  <c r="X307" i="8" s="1"/>
  <c r="D609" i="6"/>
  <c r="X306" i="8" s="1"/>
  <c r="D607" i="6"/>
  <c r="X305" i="8" s="1"/>
  <c r="D605" i="6"/>
  <c r="X304" i="8" s="1"/>
  <c r="D603" i="6"/>
  <c r="X303" i="8" s="1"/>
  <c r="D601" i="6"/>
  <c r="X302" i="8" s="1"/>
  <c r="D599" i="6"/>
  <c r="X301" i="8" s="1"/>
  <c r="D597" i="6"/>
  <c r="D47" i="10"/>
  <c r="D49" i="10"/>
  <c r="W46" i="8" s="1"/>
  <c r="D88" i="10"/>
  <c r="W75" i="8" s="1"/>
  <c r="D92" i="7"/>
  <c r="U68" i="8" s="1"/>
  <c r="K20" i="8" l="1"/>
  <c r="G19" i="8"/>
  <c r="H19" i="8"/>
  <c r="F19" i="8"/>
  <c r="K19" i="8"/>
  <c r="J19" i="8"/>
  <c r="I19" i="8"/>
  <c r="X300" i="8"/>
  <c r="W45" i="8"/>
  <c r="Q401" i="12"/>
  <c r="E401" i="12"/>
  <c r="L401" i="12" s="1"/>
  <c r="F401" i="12"/>
  <c r="M401" i="12" s="1"/>
  <c r="G401" i="12"/>
  <c r="N401" i="12" s="1"/>
  <c r="H401" i="12"/>
  <c r="O401" i="12" s="1"/>
  <c r="D401" i="12"/>
  <c r="K401" i="12" s="1"/>
  <c r="Q403" i="12"/>
  <c r="E403" i="12"/>
  <c r="L403" i="12" s="1"/>
  <c r="F403" i="12"/>
  <c r="M403" i="12" s="1"/>
  <c r="G403" i="12"/>
  <c r="N403" i="12" s="1"/>
  <c r="H403" i="12"/>
  <c r="O403" i="12" s="1"/>
  <c r="D403" i="12"/>
  <c r="I404" i="12"/>
  <c r="I402" i="12"/>
  <c r="Q399" i="12"/>
  <c r="E399" i="12"/>
  <c r="L399" i="12" s="1"/>
  <c r="F399" i="12"/>
  <c r="M399" i="12" s="1"/>
  <c r="G399" i="12"/>
  <c r="N399" i="12" s="1"/>
  <c r="H399" i="12"/>
  <c r="O399" i="12" s="1"/>
  <c r="D399" i="12"/>
  <c r="K399" i="12" s="1"/>
  <c r="I400" i="12"/>
  <c r="A6" i="8"/>
  <c r="S393" i="12"/>
  <c r="S353" i="12"/>
  <c r="S355" i="12"/>
  <c r="S357" i="12"/>
  <c r="S359" i="12"/>
  <c r="S361" i="12"/>
  <c r="S363" i="12"/>
  <c r="S365" i="12"/>
  <c r="S367" i="12"/>
  <c r="S369" i="12"/>
  <c r="S371" i="12"/>
  <c r="S373" i="12"/>
  <c r="S375" i="12"/>
  <c r="S377" i="12"/>
  <c r="S379" i="12"/>
  <c r="S381" i="12"/>
  <c r="S383" i="12"/>
  <c r="S385" i="12"/>
  <c r="S387" i="12"/>
  <c r="S389" i="12"/>
  <c r="S391" i="12"/>
  <c r="S351" i="12"/>
  <c r="S349" i="12"/>
  <c r="S347" i="12"/>
  <c r="S345" i="12"/>
  <c r="S343" i="12"/>
  <c r="S341" i="12"/>
  <c r="S339" i="12"/>
  <c r="S337" i="12"/>
  <c r="S335" i="12"/>
  <c r="S333" i="12"/>
  <c r="S331" i="12"/>
  <c r="S329" i="12"/>
  <c r="S327" i="12"/>
  <c r="S325" i="12"/>
  <c r="S323" i="12"/>
  <c r="S321" i="12"/>
  <c r="S319" i="12"/>
  <c r="S317" i="12"/>
  <c r="S315" i="12"/>
  <c r="S313" i="12"/>
  <c r="S311" i="12"/>
  <c r="S309" i="12"/>
  <c r="S307" i="12"/>
  <c r="S305" i="12"/>
  <c r="S303" i="12"/>
  <c r="S301" i="12"/>
  <c r="S299" i="12"/>
  <c r="S297" i="12"/>
  <c r="S295" i="12"/>
  <c r="S293" i="12"/>
  <c r="S291" i="12"/>
  <c r="S289" i="12"/>
  <c r="S287" i="12"/>
  <c r="S285" i="12"/>
  <c r="S283" i="12"/>
  <c r="S281" i="12"/>
  <c r="S279" i="12"/>
  <c r="S277" i="12"/>
  <c r="S275" i="12"/>
  <c r="S273" i="12"/>
  <c r="S271" i="12"/>
  <c r="S269" i="12"/>
  <c r="S267" i="12"/>
  <c r="S265" i="12"/>
  <c r="S263" i="12"/>
  <c r="S261" i="12"/>
  <c r="S259" i="12"/>
  <c r="S257" i="12"/>
  <c r="S255" i="12"/>
  <c r="S253" i="12"/>
  <c r="S251" i="12"/>
  <c r="S249" i="12"/>
  <c r="S247" i="12"/>
  <c r="S245" i="12"/>
  <c r="S243" i="12"/>
  <c r="S241" i="12"/>
  <c r="S239" i="12"/>
  <c r="S237" i="12"/>
  <c r="S235" i="12"/>
  <c r="S233" i="12"/>
  <c r="S231" i="12"/>
  <c r="S229" i="12"/>
  <c r="S227" i="12"/>
  <c r="S225" i="12"/>
  <c r="S223" i="12"/>
  <c r="S221" i="12"/>
  <c r="S219" i="12"/>
  <c r="S217" i="12"/>
  <c r="S215" i="12"/>
  <c r="S213" i="12"/>
  <c r="S211" i="12"/>
  <c r="S209" i="12"/>
  <c r="S206" i="12"/>
  <c r="S204" i="12"/>
  <c r="S202" i="12"/>
  <c r="S200" i="12"/>
  <c r="S198" i="12"/>
  <c r="S196" i="12"/>
  <c r="S194" i="12"/>
  <c r="S192" i="12"/>
  <c r="S190" i="12"/>
  <c r="S188" i="12"/>
  <c r="S186" i="12"/>
  <c r="S184" i="12"/>
  <c r="S182" i="12"/>
  <c r="S180" i="12"/>
  <c r="S178" i="12"/>
  <c r="S176" i="12"/>
  <c r="S174" i="12"/>
  <c r="S172" i="12"/>
  <c r="S170" i="12"/>
  <c r="S168" i="12"/>
  <c r="S166" i="12"/>
  <c r="S164" i="12"/>
  <c r="S162" i="12"/>
  <c r="S160" i="12"/>
  <c r="S158" i="12"/>
  <c r="S156" i="12"/>
  <c r="S154" i="12"/>
  <c r="S152" i="12"/>
  <c r="S150" i="12"/>
  <c r="S148" i="12"/>
  <c r="S146" i="12"/>
  <c r="S144" i="12"/>
  <c r="S142" i="12"/>
  <c r="S140" i="12"/>
  <c r="S138" i="12"/>
  <c r="S136" i="12"/>
  <c r="S134" i="12"/>
  <c r="S93" i="12"/>
  <c r="S95" i="12"/>
  <c r="S91" i="12"/>
  <c r="S89" i="12"/>
  <c r="S87" i="12"/>
  <c r="S85" i="12"/>
  <c r="S83" i="12"/>
  <c r="S81" i="12"/>
  <c r="S79" i="12"/>
  <c r="S77" i="12"/>
  <c r="S75" i="12"/>
  <c r="S73" i="12"/>
  <c r="S71" i="12"/>
  <c r="S69" i="12"/>
  <c r="S67" i="12"/>
  <c r="S65" i="12"/>
  <c r="S63" i="12"/>
  <c r="S61" i="12"/>
  <c r="S131" i="12"/>
  <c r="S129" i="12"/>
  <c r="S127" i="12"/>
  <c r="S125" i="12"/>
  <c r="S123" i="12"/>
  <c r="S121" i="12"/>
  <c r="S119" i="12"/>
  <c r="S117" i="12"/>
  <c r="S115" i="12"/>
  <c r="S113" i="12"/>
  <c r="S111" i="12"/>
  <c r="S109" i="12"/>
  <c r="S107" i="12"/>
  <c r="S105" i="12"/>
  <c r="S103" i="12"/>
  <c r="S101" i="12"/>
  <c r="S99" i="12"/>
  <c r="S97" i="12"/>
  <c r="S47" i="12"/>
  <c r="S45" i="12"/>
  <c r="S43" i="12"/>
  <c r="S41" i="12"/>
  <c r="S39" i="12"/>
  <c r="S37" i="12"/>
  <c r="S59" i="12"/>
  <c r="S57" i="12"/>
  <c r="S55" i="12"/>
  <c r="S53" i="12"/>
  <c r="S51" i="12"/>
  <c r="S49" i="12"/>
  <c r="S35" i="12"/>
  <c r="S33" i="12"/>
  <c r="S31" i="12"/>
  <c r="S29" i="12"/>
  <c r="S27" i="12"/>
  <c r="S25" i="12"/>
  <c r="C105" i="12"/>
  <c r="D51" i="10"/>
  <c r="W47" i="8" s="1"/>
  <c r="D93" i="7"/>
  <c r="U69" i="8" s="1"/>
  <c r="D90" i="10"/>
  <c r="E16" i="8" l="1"/>
  <c r="E21" i="8"/>
  <c r="I403" i="12"/>
  <c r="R403" i="12" s="1"/>
  <c r="I401" i="12"/>
  <c r="R401" i="12" s="1"/>
  <c r="K403" i="12"/>
  <c r="I399" i="12"/>
  <c r="R399" i="12" s="1"/>
  <c r="D94" i="7"/>
  <c r="U70" i="8" s="1"/>
  <c r="D58" i="7"/>
  <c r="D53" i="10"/>
  <c r="W48" i="8" s="1"/>
  <c r="D55" i="10"/>
  <c r="W49" i="8" s="1"/>
  <c r="D89" i="10"/>
  <c r="W76" i="8" s="1"/>
  <c r="D57" i="3"/>
  <c r="V50" i="8" s="1"/>
  <c r="D58" i="3"/>
  <c r="V51" i="8" s="1"/>
  <c r="D37" i="3"/>
  <c r="V39" i="8" s="1"/>
  <c r="D33" i="3"/>
  <c r="V37" i="8" s="1"/>
  <c r="U48" i="8" l="1"/>
  <c r="D64" i="7"/>
  <c r="U51" i="8" s="1"/>
  <c r="D62" i="7"/>
  <c r="U50" i="8" s="1"/>
  <c r="D60" i="7"/>
  <c r="U49" i="8" s="1"/>
  <c r="D96" i="7"/>
  <c r="U72" i="8" s="1"/>
  <c r="D97" i="7"/>
  <c r="U73" i="8" s="1"/>
  <c r="D95" i="7"/>
  <c r="U71" i="8" s="1"/>
  <c r="D3135" i="6" l="1"/>
  <c r="X1569" i="8" s="1"/>
  <c r="D3133" i="6"/>
  <c r="D3131" i="6"/>
  <c r="D899" i="6" l="1"/>
  <c r="X451" i="8" s="1"/>
  <c r="D897" i="6"/>
  <c r="X450" i="8" s="1"/>
  <c r="D895" i="6"/>
  <c r="X449" i="8" s="1"/>
  <c r="D893" i="6"/>
  <c r="X448" i="8" s="1"/>
  <c r="D891" i="6"/>
  <c r="X447" i="8" s="1"/>
  <c r="D889" i="6"/>
  <c r="X446" i="8" s="1"/>
  <c r="D887" i="6"/>
  <c r="X445" i="8" s="1"/>
  <c r="D885" i="6"/>
  <c r="X444" i="8" s="1"/>
  <c r="D883" i="6"/>
  <c r="X443" i="8" s="1"/>
  <c r="D881" i="6"/>
  <c r="X442" i="8" s="1"/>
  <c r="D879" i="6"/>
  <c r="X441" i="8" s="1"/>
  <c r="D877" i="6"/>
  <c r="X440" i="8" s="1"/>
  <c r="D875" i="6"/>
  <c r="X439" i="8" s="1"/>
  <c r="D873" i="6"/>
  <c r="X438" i="8" s="1"/>
  <c r="D871" i="6"/>
  <c r="X437" i="8" s="1"/>
  <c r="D869" i="6"/>
  <c r="X436" i="8" s="1"/>
  <c r="D867" i="6"/>
  <c r="X435" i="8" s="1"/>
  <c r="D865" i="6"/>
  <c r="X434" i="8" s="1"/>
  <c r="D863" i="6"/>
  <c r="X433" i="8" s="1"/>
  <c r="D861" i="6"/>
  <c r="X432" i="8" s="1"/>
  <c r="D859" i="6"/>
  <c r="X431" i="8" s="1"/>
  <c r="D857" i="6"/>
  <c r="X430" i="8" s="1"/>
  <c r="D855" i="6"/>
  <c r="X429" i="8" s="1"/>
  <c r="D853" i="6"/>
  <c r="X428" i="8" s="1"/>
  <c r="D851" i="6"/>
  <c r="X427" i="8" s="1"/>
  <c r="D849" i="6"/>
  <c r="X426" i="8" s="1"/>
  <c r="D847" i="6"/>
  <c r="X425" i="8" s="1"/>
  <c r="D845" i="6"/>
  <c r="X424" i="8" s="1"/>
  <c r="D843" i="6"/>
  <c r="X423" i="8" s="1"/>
  <c r="D841" i="6"/>
  <c r="X422" i="8" s="1"/>
  <c r="D839" i="6"/>
  <c r="X421" i="8" s="1"/>
  <c r="D837" i="6"/>
  <c r="X420" i="8" s="1"/>
  <c r="D835" i="6"/>
  <c r="X419" i="8" s="1"/>
  <c r="D833" i="6"/>
  <c r="X418" i="8" s="1"/>
  <c r="D831" i="6"/>
  <c r="X417" i="8" s="1"/>
  <c r="D829" i="6"/>
  <c r="X416" i="8" s="1"/>
  <c r="D827" i="6"/>
  <c r="X415" i="8" s="1"/>
  <c r="D825" i="6"/>
  <c r="X414" i="8" s="1"/>
  <c r="D823" i="6"/>
  <c r="X413" i="8" s="1"/>
  <c r="D821" i="6"/>
  <c r="X412" i="8" s="1"/>
  <c r="D819" i="6"/>
  <c r="X411" i="8" s="1"/>
  <c r="D817" i="6"/>
  <c r="X410" i="8" s="1"/>
  <c r="D815" i="6"/>
  <c r="X409" i="8" s="1"/>
  <c r="D813" i="6"/>
  <c r="X408" i="8" s="1"/>
  <c r="D811" i="6"/>
  <c r="X407" i="8" s="1"/>
  <c r="D809" i="6"/>
  <c r="X406" i="8" s="1"/>
  <c r="D807" i="6"/>
  <c r="X405" i="8" s="1"/>
  <c r="D805" i="6"/>
  <c r="X404" i="8" s="1"/>
  <c r="D803" i="6"/>
  <c r="X403" i="8" s="1"/>
  <c r="D801" i="6"/>
  <c r="X402" i="8" s="1"/>
  <c r="D799" i="6"/>
  <c r="X401" i="8" s="1"/>
  <c r="D797" i="6"/>
  <c r="X400" i="8" s="1"/>
  <c r="D795" i="6"/>
  <c r="X399" i="8" s="1"/>
  <c r="D793" i="6"/>
  <c r="X398" i="8" s="1"/>
  <c r="D791" i="6"/>
  <c r="X397" i="8" s="1"/>
  <c r="D789" i="6"/>
  <c r="X396" i="8" s="1"/>
  <c r="D787" i="6"/>
  <c r="X395" i="8" s="1"/>
  <c r="D785" i="6"/>
  <c r="X394" i="8" s="1"/>
  <c r="D783" i="6"/>
  <c r="X393" i="8" s="1"/>
  <c r="D781" i="6"/>
  <c r="X392" i="8" s="1"/>
  <c r="D779" i="6"/>
  <c r="X391" i="8" s="1"/>
  <c r="D777" i="6"/>
  <c r="X390" i="8" s="1"/>
  <c r="D775" i="6"/>
  <c r="X389" i="8" s="1"/>
  <c r="D773" i="6"/>
  <c r="X388" i="8" s="1"/>
  <c r="D771" i="6"/>
  <c r="X387" i="8" s="1"/>
  <c r="D769" i="6"/>
  <c r="X386" i="8" s="1"/>
  <c r="D767" i="6"/>
  <c r="X385" i="8" s="1"/>
  <c r="D765" i="6"/>
  <c r="X384" i="8" s="1"/>
  <c r="D763" i="6"/>
  <c r="X383" i="8" s="1"/>
  <c r="D761" i="6"/>
  <c r="X382" i="8" s="1"/>
  <c r="D759" i="6"/>
  <c r="X381" i="8" s="1"/>
  <c r="D757" i="6"/>
  <c r="X380" i="8" s="1"/>
  <c r="D755" i="6"/>
  <c r="X379" i="8" s="1"/>
  <c r="D753" i="6"/>
  <c r="X378" i="8" s="1"/>
  <c r="D751" i="6"/>
  <c r="X377" i="8" s="1"/>
  <c r="D749" i="6"/>
  <c r="X376" i="8" l="1"/>
  <c r="Q393" i="12"/>
  <c r="Q391" i="12"/>
  <c r="Q389" i="12"/>
  <c r="Q387" i="12"/>
  <c r="Q385" i="12"/>
  <c r="Q383" i="12"/>
  <c r="Q381" i="12"/>
  <c r="Q379" i="12"/>
  <c r="Q377" i="12"/>
  <c r="Q375" i="12"/>
  <c r="Q373" i="12"/>
  <c r="Q371" i="12"/>
  <c r="Q369" i="12"/>
  <c r="Q367" i="12"/>
  <c r="Q365" i="12"/>
  <c r="Q363" i="12"/>
  <c r="Q361" i="12"/>
  <c r="Q359" i="12"/>
  <c r="Q357" i="12"/>
  <c r="Q355" i="12"/>
  <c r="Q353" i="12"/>
  <c r="Q351" i="12"/>
  <c r="Q349" i="12"/>
  <c r="Q347" i="12"/>
  <c r="Q345" i="12"/>
  <c r="Q343" i="12"/>
  <c r="Q341" i="12"/>
  <c r="Q339" i="12"/>
  <c r="Q337" i="12"/>
  <c r="Q335" i="12"/>
  <c r="Q333" i="12"/>
  <c r="Q331" i="12"/>
  <c r="Q329" i="12"/>
  <c r="Q327" i="12"/>
  <c r="Q325" i="12"/>
  <c r="Q323" i="12"/>
  <c r="Q321" i="12"/>
  <c r="Q319" i="12"/>
  <c r="Q317" i="12"/>
  <c r="Q315" i="12"/>
  <c r="Q313" i="12"/>
  <c r="Q311" i="12"/>
  <c r="Q309" i="12"/>
  <c r="Q307" i="12"/>
  <c r="Q305" i="12"/>
  <c r="Q303" i="12"/>
  <c r="Q301" i="12"/>
  <c r="Q299" i="12"/>
  <c r="Q297" i="12"/>
  <c r="Q295" i="12"/>
  <c r="Q293" i="12"/>
  <c r="Q291" i="12"/>
  <c r="Q289" i="12"/>
  <c r="Q287" i="12"/>
  <c r="Q285" i="12"/>
  <c r="Q283" i="12"/>
  <c r="Q281" i="12"/>
  <c r="Q279" i="12"/>
  <c r="Q277" i="12"/>
  <c r="Q275" i="12"/>
  <c r="Q273" i="12"/>
  <c r="Q271" i="12"/>
  <c r="Q269" i="12"/>
  <c r="Q267" i="12"/>
  <c r="Q265" i="12"/>
  <c r="Q263" i="12"/>
  <c r="Q261" i="12"/>
  <c r="Q259" i="12"/>
  <c r="Q257" i="12"/>
  <c r="Q255" i="12"/>
  <c r="Q253" i="12"/>
  <c r="Q251" i="12"/>
  <c r="Q249" i="12"/>
  <c r="Q247" i="12"/>
  <c r="Q245" i="12"/>
  <c r="Q243" i="12"/>
  <c r="Q241" i="12"/>
  <c r="Q239" i="12"/>
  <c r="Q237" i="12"/>
  <c r="Q235" i="12"/>
  <c r="Q233" i="12"/>
  <c r="Q231" i="12"/>
  <c r="Q229" i="12"/>
  <c r="Q227" i="12"/>
  <c r="Q225" i="12"/>
  <c r="Q223" i="12"/>
  <c r="Q221" i="12"/>
  <c r="Q219" i="12"/>
  <c r="Q217" i="12"/>
  <c r="Q215" i="12"/>
  <c r="Q213" i="12"/>
  <c r="Q211" i="12"/>
  <c r="Q209" i="12"/>
  <c r="Q206" i="12"/>
  <c r="Q204" i="12"/>
  <c r="Q202" i="12"/>
  <c r="Q200" i="12"/>
  <c r="Q198" i="12"/>
  <c r="Q196" i="12"/>
  <c r="Q194" i="12"/>
  <c r="Q192" i="12"/>
  <c r="Q190" i="12"/>
  <c r="Q188" i="12"/>
  <c r="Q186" i="12"/>
  <c r="Q184" i="12"/>
  <c r="Q182" i="12"/>
  <c r="Q180" i="12"/>
  <c r="Q178" i="12"/>
  <c r="Q176" i="12"/>
  <c r="Q174" i="12"/>
  <c r="Q172" i="12"/>
  <c r="Q170" i="12"/>
  <c r="Q168" i="12"/>
  <c r="Q166" i="12"/>
  <c r="Q164" i="12"/>
  <c r="Q162" i="12"/>
  <c r="Q160" i="12"/>
  <c r="Q158" i="12"/>
  <c r="Q156" i="12"/>
  <c r="Q154" i="12"/>
  <c r="Q152" i="12"/>
  <c r="Q150" i="12"/>
  <c r="Q148" i="12"/>
  <c r="Q146" i="12"/>
  <c r="Q144" i="12"/>
  <c r="Q142" i="12"/>
  <c r="Q140" i="12"/>
  <c r="Q138" i="12"/>
  <c r="Q136" i="12"/>
  <c r="Q134" i="12"/>
  <c r="Q131" i="12"/>
  <c r="Q129" i="12"/>
  <c r="Q127" i="12"/>
  <c r="Q125" i="12"/>
  <c r="Q123" i="12"/>
  <c r="Q121" i="12"/>
  <c r="Q119" i="12"/>
  <c r="Q117" i="12"/>
  <c r="Q115" i="12"/>
  <c r="Q113" i="12"/>
  <c r="Q111" i="12"/>
  <c r="Q109" i="12"/>
  <c r="Q107" i="12"/>
  <c r="Q105" i="12"/>
  <c r="Q103" i="12"/>
  <c r="Q101" i="12"/>
  <c r="Q99" i="12"/>
  <c r="Q97" i="12"/>
  <c r="Q95" i="12"/>
  <c r="Q93" i="12"/>
  <c r="Q91" i="12"/>
  <c r="Q89" i="12"/>
  <c r="Q87" i="12"/>
  <c r="Q85" i="12"/>
  <c r="Q83" i="12"/>
  <c r="Q81" i="12"/>
  <c r="Q79" i="12"/>
  <c r="Q77" i="12"/>
  <c r="Q75" i="12"/>
  <c r="Q73" i="12"/>
  <c r="Q71" i="12"/>
  <c r="Q69" i="12"/>
  <c r="Q67" i="12"/>
  <c r="Q65" i="12"/>
  <c r="Q63" i="12"/>
  <c r="Q61" i="12"/>
  <c r="Q59" i="12"/>
  <c r="Q57" i="12"/>
  <c r="Q55" i="12"/>
  <c r="Q53" i="12"/>
  <c r="Q51" i="12"/>
  <c r="Q49" i="12"/>
  <c r="Q47" i="12"/>
  <c r="Q45" i="12"/>
  <c r="Q43" i="12"/>
  <c r="Q41" i="12"/>
  <c r="Q39" i="12"/>
  <c r="Q37" i="12"/>
  <c r="Q35" i="12"/>
  <c r="Q33" i="12"/>
  <c r="Q31" i="12"/>
  <c r="Q29" i="12"/>
  <c r="Q27" i="12"/>
  <c r="Q25" i="12"/>
  <c r="H25" i="12"/>
  <c r="A19" i="8"/>
  <c r="X1567" i="8" l="1"/>
  <c r="X1568" i="8"/>
  <c r="D31" i="12"/>
  <c r="D33" i="12"/>
  <c r="D35" i="12"/>
  <c r="D27" i="12"/>
  <c r="A393" i="12"/>
  <c r="A391" i="12"/>
  <c r="A389" i="12"/>
  <c r="A387" i="12"/>
  <c r="A385" i="12"/>
  <c r="A383" i="12"/>
  <c r="A381" i="12"/>
  <c r="A379" i="12"/>
  <c r="A377" i="12"/>
  <c r="A375" i="12"/>
  <c r="A373" i="12"/>
  <c r="A371" i="12"/>
  <c r="A369" i="12"/>
  <c r="A367" i="12"/>
  <c r="A365" i="12"/>
  <c r="A363" i="12"/>
  <c r="A361" i="12"/>
  <c r="A359" i="12"/>
  <c r="A357" i="12"/>
  <c r="A355" i="12"/>
  <c r="A353" i="12"/>
  <c r="A351" i="12"/>
  <c r="A349" i="12"/>
  <c r="A347" i="12"/>
  <c r="A345" i="12"/>
  <c r="A343" i="12"/>
  <c r="A341" i="12"/>
  <c r="A339" i="12"/>
  <c r="A337" i="12"/>
  <c r="A335" i="12"/>
  <c r="A333" i="12"/>
  <c r="A331" i="12"/>
  <c r="A329" i="12"/>
  <c r="A327" i="12"/>
  <c r="A325" i="12"/>
  <c r="A323" i="12"/>
  <c r="A321" i="12"/>
  <c r="A319" i="12"/>
  <c r="A317" i="12"/>
  <c r="A315" i="12"/>
  <c r="A313" i="12"/>
  <c r="A311" i="12"/>
  <c r="A309" i="12"/>
  <c r="A307" i="12"/>
  <c r="A305" i="12"/>
  <c r="A303" i="12"/>
  <c r="A301" i="12"/>
  <c r="A299" i="12"/>
  <c r="A297" i="12"/>
  <c r="A295" i="12"/>
  <c r="A293" i="12"/>
  <c r="A291" i="12"/>
  <c r="A289" i="12"/>
  <c r="A287" i="12"/>
  <c r="A285" i="12"/>
  <c r="A283" i="12"/>
  <c r="A281" i="12"/>
  <c r="A279" i="12"/>
  <c r="A277" i="12"/>
  <c r="A275" i="12"/>
  <c r="A273" i="12"/>
  <c r="A271" i="12"/>
  <c r="A269" i="12"/>
  <c r="A267" i="12"/>
  <c r="A265" i="12"/>
  <c r="A263" i="12"/>
  <c r="A261" i="12"/>
  <c r="A259" i="12"/>
  <c r="A257" i="12"/>
  <c r="A255" i="12"/>
  <c r="A253" i="12"/>
  <c r="A251" i="12"/>
  <c r="A249" i="12"/>
  <c r="A247" i="12"/>
  <c r="A245" i="12"/>
  <c r="A243" i="12"/>
  <c r="A241" i="12"/>
  <c r="A239" i="12"/>
  <c r="A237" i="12"/>
  <c r="A235" i="12"/>
  <c r="A233" i="12"/>
  <c r="A231" i="12"/>
  <c r="A229" i="12"/>
  <c r="A227" i="12"/>
  <c r="A225" i="12"/>
  <c r="A223" i="12"/>
  <c r="A221" i="12"/>
  <c r="A219" i="12"/>
  <c r="A217" i="12"/>
  <c r="A215" i="12"/>
  <c r="A213" i="12"/>
  <c r="A211" i="12"/>
  <c r="A209" i="12"/>
  <c r="A206" i="12"/>
  <c r="A204" i="12"/>
  <c r="A202" i="12"/>
  <c r="A200" i="12"/>
  <c r="A198" i="12"/>
  <c r="A196" i="12"/>
  <c r="A194" i="12"/>
  <c r="A192" i="12"/>
  <c r="A190" i="12"/>
  <c r="A188" i="12"/>
  <c r="A186" i="12"/>
  <c r="A184" i="12"/>
  <c r="A182" i="12"/>
  <c r="A180" i="12"/>
  <c r="A178" i="12"/>
  <c r="A176" i="12"/>
  <c r="A174" i="12"/>
  <c r="A172" i="12"/>
  <c r="A170" i="12"/>
  <c r="A168" i="12"/>
  <c r="A166" i="12"/>
  <c r="A164" i="12"/>
  <c r="A162" i="12"/>
  <c r="A160" i="12"/>
  <c r="A158" i="12"/>
  <c r="A156" i="12"/>
  <c r="A154" i="12"/>
  <c r="A152" i="12"/>
  <c r="A150" i="12"/>
  <c r="A148" i="12"/>
  <c r="A146" i="12"/>
  <c r="A144" i="12"/>
  <c r="A142" i="12"/>
  <c r="A140" i="12"/>
  <c r="A138" i="12"/>
  <c r="A136" i="12"/>
  <c r="A134" i="12"/>
  <c r="A131" i="12"/>
  <c r="A129" i="12"/>
  <c r="A127" i="12"/>
  <c r="A125" i="12"/>
  <c r="A123" i="12"/>
  <c r="A121" i="12"/>
  <c r="A119" i="12"/>
  <c r="A117" i="12"/>
  <c r="A115" i="12"/>
  <c r="A113" i="12"/>
  <c r="A111" i="12"/>
  <c r="A109" i="12"/>
  <c r="A107" i="12"/>
  <c r="A105" i="12"/>
  <c r="A103" i="12"/>
  <c r="A101" i="12"/>
  <c r="A99" i="12"/>
  <c r="A97" i="12"/>
  <c r="A95" i="12"/>
  <c r="A93" i="12"/>
  <c r="A91" i="12"/>
  <c r="A89" i="12"/>
  <c r="A87" i="12"/>
  <c r="A85" i="12"/>
  <c r="A83" i="12"/>
  <c r="A81" i="12"/>
  <c r="A79" i="12"/>
  <c r="A77" i="12"/>
  <c r="A75" i="12"/>
  <c r="A73" i="12"/>
  <c r="A71" i="12"/>
  <c r="A69" i="12"/>
  <c r="A67" i="12"/>
  <c r="A65" i="12"/>
  <c r="A63" i="12"/>
  <c r="A61" i="12"/>
  <c r="A59" i="12"/>
  <c r="A57" i="12"/>
  <c r="A55" i="12"/>
  <c r="A53" i="12"/>
  <c r="A51" i="12"/>
  <c r="A49" i="12"/>
  <c r="A47" i="12"/>
  <c r="A45" i="12"/>
  <c r="A43" i="12"/>
  <c r="A41" i="12"/>
  <c r="A39" i="12"/>
  <c r="A37" i="12"/>
  <c r="A35" i="12"/>
  <c r="A33" i="12"/>
  <c r="A31" i="12"/>
  <c r="A29" i="12"/>
  <c r="A27" i="12"/>
  <c r="A25" i="12"/>
  <c r="D1039" i="6" l="1"/>
  <c r="X521" i="8" s="1"/>
  <c r="D1037" i="6"/>
  <c r="X520" i="8" s="1"/>
  <c r="I394" i="12"/>
  <c r="I392" i="12"/>
  <c r="I390" i="12"/>
  <c r="I388" i="12"/>
  <c r="I386" i="12"/>
  <c r="I384" i="12"/>
  <c r="I382" i="12"/>
  <c r="I380" i="12"/>
  <c r="I378" i="12"/>
  <c r="I376" i="12"/>
  <c r="I374" i="12"/>
  <c r="I372" i="12"/>
  <c r="I370" i="12"/>
  <c r="I368" i="12"/>
  <c r="I366" i="12"/>
  <c r="I364" i="12"/>
  <c r="I362" i="12"/>
  <c r="I360" i="12"/>
  <c r="I358" i="12"/>
  <c r="I356" i="12"/>
  <c r="I354" i="12"/>
  <c r="I352" i="12"/>
  <c r="I350" i="12"/>
  <c r="I348" i="12"/>
  <c r="I346" i="12"/>
  <c r="I344" i="12"/>
  <c r="I342" i="12"/>
  <c r="I340" i="12"/>
  <c r="I338" i="12"/>
  <c r="I336" i="12"/>
  <c r="I334" i="12"/>
  <c r="I332" i="12"/>
  <c r="I330" i="12"/>
  <c r="I328" i="12"/>
  <c r="I326" i="12"/>
  <c r="I324" i="12"/>
  <c r="I322" i="12"/>
  <c r="I320" i="12"/>
  <c r="I318" i="12"/>
  <c r="I316" i="12"/>
  <c r="I314" i="12"/>
  <c r="I312" i="12"/>
  <c r="I310" i="12"/>
  <c r="I308" i="12"/>
  <c r="I306" i="12"/>
  <c r="I304" i="12"/>
  <c r="I302" i="12"/>
  <c r="I300" i="12"/>
  <c r="I298" i="12"/>
  <c r="I296" i="12"/>
  <c r="I294" i="12"/>
  <c r="I292" i="12"/>
  <c r="I290" i="12"/>
  <c r="I288" i="12"/>
  <c r="I286" i="12"/>
  <c r="I284" i="12"/>
  <c r="I282" i="12"/>
  <c r="I280" i="12"/>
  <c r="I278" i="12"/>
  <c r="I276" i="12"/>
  <c r="I274" i="12"/>
  <c r="I272" i="12"/>
  <c r="I270" i="12"/>
  <c r="I268" i="12"/>
  <c r="I266" i="12"/>
  <c r="I264" i="12"/>
  <c r="I262" i="12"/>
  <c r="I260" i="12"/>
  <c r="I258" i="12"/>
  <c r="I256" i="12"/>
  <c r="I254" i="12"/>
  <c r="I252" i="12"/>
  <c r="I250" i="12"/>
  <c r="I248" i="12"/>
  <c r="I246" i="12"/>
  <c r="I244" i="12"/>
  <c r="I242" i="12"/>
  <c r="I240" i="12"/>
  <c r="I238" i="12"/>
  <c r="I236" i="12"/>
  <c r="I234" i="12"/>
  <c r="I232" i="12"/>
  <c r="I230" i="12"/>
  <c r="I228" i="12"/>
  <c r="I226" i="12"/>
  <c r="I224" i="12"/>
  <c r="I222" i="12"/>
  <c r="I220" i="12"/>
  <c r="I218" i="12"/>
  <c r="I216" i="12"/>
  <c r="I214" i="12"/>
  <c r="I212" i="12"/>
  <c r="I210" i="12"/>
  <c r="I207" i="12"/>
  <c r="I205" i="12"/>
  <c r="I203" i="12"/>
  <c r="I201" i="12"/>
  <c r="I199" i="12"/>
  <c r="I197" i="12"/>
  <c r="I195" i="12"/>
  <c r="I193" i="12"/>
  <c r="I191" i="12"/>
  <c r="I189" i="12"/>
  <c r="I187" i="12"/>
  <c r="I185" i="12"/>
  <c r="I183" i="12"/>
  <c r="I181" i="12"/>
  <c r="I179" i="12"/>
  <c r="I177" i="12"/>
  <c r="I175" i="12"/>
  <c r="I173" i="12"/>
  <c r="I171" i="12"/>
  <c r="I169" i="12"/>
  <c r="I167" i="12"/>
  <c r="I165" i="12"/>
  <c r="I163" i="12"/>
  <c r="I161" i="12"/>
  <c r="I159" i="12"/>
  <c r="I157" i="12"/>
  <c r="I155" i="12"/>
  <c r="I153" i="12"/>
  <c r="I151" i="12"/>
  <c r="I149" i="12"/>
  <c r="I147" i="12"/>
  <c r="I145" i="12"/>
  <c r="I143" i="12"/>
  <c r="I141" i="12"/>
  <c r="I139" i="12"/>
  <c r="I137" i="12"/>
  <c r="I135" i="12"/>
  <c r="I132" i="12"/>
  <c r="I130" i="12"/>
  <c r="I128" i="12"/>
  <c r="I126" i="12"/>
  <c r="I124" i="12"/>
  <c r="I122" i="12"/>
  <c r="I120" i="12"/>
  <c r="I118" i="12"/>
  <c r="I116" i="12"/>
  <c r="I114" i="12"/>
  <c r="I112" i="12"/>
  <c r="I110" i="12"/>
  <c r="I108" i="12"/>
  <c r="I106" i="12"/>
  <c r="I104" i="12"/>
  <c r="I102" i="12"/>
  <c r="I100" i="12"/>
  <c r="I98" i="12"/>
  <c r="I96" i="12"/>
  <c r="I94" i="12"/>
  <c r="I92" i="12"/>
  <c r="I90" i="12"/>
  <c r="I88" i="12"/>
  <c r="I86" i="12"/>
  <c r="I84" i="12"/>
  <c r="I82" i="12"/>
  <c r="I80" i="12"/>
  <c r="I78" i="12"/>
  <c r="I76" i="12"/>
  <c r="I74" i="12"/>
  <c r="I72" i="12"/>
  <c r="I70" i="12"/>
  <c r="I68" i="12"/>
  <c r="I66" i="12"/>
  <c r="I64" i="12"/>
  <c r="I62" i="12"/>
  <c r="I60" i="12"/>
  <c r="I58" i="12"/>
  <c r="I56" i="12"/>
  <c r="I54" i="12"/>
  <c r="I52" i="12"/>
  <c r="I50" i="12"/>
  <c r="I48" i="12"/>
  <c r="I46" i="12"/>
  <c r="I44" i="12"/>
  <c r="I42" i="12"/>
  <c r="I40" i="12"/>
  <c r="I38" i="12"/>
  <c r="I36" i="12"/>
  <c r="I34" i="12"/>
  <c r="I32" i="12"/>
  <c r="I30" i="12"/>
  <c r="I28" i="12"/>
  <c r="I26" i="12"/>
  <c r="D209" i="12"/>
  <c r="K209" i="12" s="1"/>
  <c r="E209" i="12"/>
  <c r="L209" i="12" s="1"/>
  <c r="F209" i="12"/>
  <c r="M209" i="12" s="1"/>
  <c r="G209" i="12"/>
  <c r="N209" i="12" s="1"/>
  <c r="H209" i="12"/>
  <c r="O209" i="12" s="1"/>
  <c r="D211" i="12"/>
  <c r="K211" i="12" s="1"/>
  <c r="E211" i="12"/>
  <c r="L211" i="12" s="1"/>
  <c r="F211" i="12"/>
  <c r="G211" i="12"/>
  <c r="N211" i="12" s="1"/>
  <c r="H211" i="12"/>
  <c r="O211" i="12" s="1"/>
  <c r="D213" i="12"/>
  <c r="K213" i="12" s="1"/>
  <c r="E213" i="12"/>
  <c r="L213" i="12" s="1"/>
  <c r="F213" i="12"/>
  <c r="M213" i="12" s="1"/>
  <c r="G213" i="12"/>
  <c r="N213" i="12" s="1"/>
  <c r="H213" i="12"/>
  <c r="O213" i="12" s="1"/>
  <c r="D61" i="12"/>
  <c r="K61" i="12" s="1"/>
  <c r="E61" i="12"/>
  <c r="L61" i="12" s="1"/>
  <c r="F61" i="12"/>
  <c r="M61" i="12" s="1"/>
  <c r="G61" i="12"/>
  <c r="N61" i="12" s="1"/>
  <c r="H61" i="12"/>
  <c r="O61" i="12" s="1"/>
  <c r="D63" i="12"/>
  <c r="E63" i="12"/>
  <c r="L63" i="12" s="1"/>
  <c r="F63" i="12"/>
  <c r="M63" i="12" s="1"/>
  <c r="G63" i="12"/>
  <c r="N63" i="12" s="1"/>
  <c r="H63" i="12"/>
  <c r="O63" i="12" s="1"/>
  <c r="D65" i="12"/>
  <c r="K65" i="12" s="1"/>
  <c r="E65" i="12"/>
  <c r="L65" i="12" s="1"/>
  <c r="F65" i="12"/>
  <c r="M65" i="12" s="1"/>
  <c r="G65" i="12"/>
  <c r="N65" i="12" s="1"/>
  <c r="H65" i="12"/>
  <c r="O65" i="12" s="1"/>
  <c r="D67" i="12"/>
  <c r="K67" i="12" s="1"/>
  <c r="E67" i="12"/>
  <c r="L67" i="12" s="1"/>
  <c r="F67" i="12"/>
  <c r="M67" i="12" s="1"/>
  <c r="G67" i="12"/>
  <c r="N67" i="12" s="1"/>
  <c r="H67" i="12"/>
  <c r="O67" i="12" s="1"/>
  <c r="D69" i="12"/>
  <c r="K69" i="12" s="1"/>
  <c r="E69" i="12"/>
  <c r="L69" i="12" s="1"/>
  <c r="F69" i="12"/>
  <c r="M69" i="12" s="1"/>
  <c r="G69" i="12"/>
  <c r="N69" i="12" s="1"/>
  <c r="H69" i="12"/>
  <c r="O69" i="12" s="1"/>
  <c r="D71" i="12"/>
  <c r="K71" i="12" s="1"/>
  <c r="E71" i="12"/>
  <c r="L71" i="12" s="1"/>
  <c r="F71" i="12"/>
  <c r="M71" i="12" s="1"/>
  <c r="G71" i="12"/>
  <c r="N71" i="12" s="1"/>
  <c r="H71" i="12"/>
  <c r="O71" i="12" s="1"/>
  <c r="D73" i="12"/>
  <c r="K73" i="12" s="1"/>
  <c r="E73" i="12"/>
  <c r="L73" i="12" s="1"/>
  <c r="F73" i="12"/>
  <c r="M73" i="12" s="1"/>
  <c r="G73" i="12"/>
  <c r="N73" i="12" s="1"/>
  <c r="H73" i="12"/>
  <c r="O73" i="12" s="1"/>
  <c r="D75" i="12"/>
  <c r="K75" i="12" s="1"/>
  <c r="E75" i="12"/>
  <c r="L75" i="12" s="1"/>
  <c r="F75" i="12"/>
  <c r="M75" i="12" s="1"/>
  <c r="G75" i="12"/>
  <c r="N75" i="12" s="1"/>
  <c r="H75" i="12"/>
  <c r="O75" i="12" s="1"/>
  <c r="D77" i="12"/>
  <c r="K77" i="12" s="1"/>
  <c r="E77" i="12"/>
  <c r="L77" i="12" s="1"/>
  <c r="F77" i="12"/>
  <c r="M77" i="12" s="1"/>
  <c r="G77" i="12"/>
  <c r="N77" i="12" s="1"/>
  <c r="H77" i="12"/>
  <c r="O77" i="12" s="1"/>
  <c r="D79" i="12"/>
  <c r="E79" i="12"/>
  <c r="L79" i="12" s="1"/>
  <c r="F79" i="12"/>
  <c r="M79" i="12" s="1"/>
  <c r="G79" i="12"/>
  <c r="N79" i="12" s="1"/>
  <c r="H79" i="12"/>
  <c r="O79" i="12" s="1"/>
  <c r="D81" i="12"/>
  <c r="K81" i="12" s="1"/>
  <c r="E81" i="12"/>
  <c r="L81" i="12" s="1"/>
  <c r="F81" i="12"/>
  <c r="M81" i="12" s="1"/>
  <c r="G81" i="12"/>
  <c r="N81" i="12" s="1"/>
  <c r="H81" i="12"/>
  <c r="O81" i="12" s="1"/>
  <c r="D83" i="12"/>
  <c r="K83" i="12" s="1"/>
  <c r="E83" i="12"/>
  <c r="L83" i="12" s="1"/>
  <c r="F83" i="12"/>
  <c r="M83" i="12" s="1"/>
  <c r="G83" i="12"/>
  <c r="N83" i="12" s="1"/>
  <c r="H83" i="12"/>
  <c r="O83" i="12" s="1"/>
  <c r="D85" i="12"/>
  <c r="K85" i="12" s="1"/>
  <c r="E85" i="12"/>
  <c r="L85" i="12" s="1"/>
  <c r="F85" i="12"/>
  <c r="M85" i="12" s="1"/>
  <c r="G85" i="12"/>
  <c r="N85" i="12" s="1"/>
  <c r="H85" i="12"/>
  <c r="O85" i="12" s="1"/>
  <c r="D87" i="12"/>
  <c r="K87" i="12" s="1"/>
  <c r="E87" i="12"/>
  <c r="L87" i="12" s="1"/>
  <c r="F87" i="12"/>
  <c r="M87" i="12" s="1"/>
  <c r="G87" i="12"/>
  <c r="N87" i="12" s="1"/>
  <c r="H87" i="12"/>
  <c r="O87" i="12" s="1"/>
  <c r="D89" i="12"/>
  <c r="K89" i="12" s="1"/>
  <c r="E89" i="12"/>
  <c r="L89" i="12" s="1"/>
  <c r="F89" i="12"/>
  <c r="M89" i="12" s="1"/>
  <c r="G89" i="12"/>
  <c r="N89" i="12" s="1"/>
  <c r="H89" i="12"/>
  <c r="O89" i="12" s="1"/>
  <c r="D91" i="12"/>
  <c r="K91" i="12" s="1"/>
  <c r="E91" i="12"/>
  <c r="L91" i="12" s="1"/>
  <c r="F91" i="12"/>
  <c r="M91" i="12" s="1"/>
  <c r="G91" i="12"/>
  <c r="N91" i="12" s="1"/>
  <c r="H91" i="12"/>
  <c r="O91" i="12" s="1"/>
  <c r="D93" i="12"/>
  <c r="K93" i="12" s="1"/>
  <c r="E93" i="12"/>
  <c r="L93" i="12" s="1"/>
  <c r="F93" i="12"/>
  <c r="M93" i="12" s="1"/>
  <c r="G93" i="12"/>
  <c r="N93" i="12" s="1"/>
  <c r="H93" i="12"/>
  <c r="O93" i="12" s="1"/>
  <c r="D95" i="12"/>
  <c r="E95" i="12"/>
  <c r="L95" i="12" s="1"/>
  <c r="F95" i="12"/>
  <c r="M95" i="12" s="1"/>
  <c r="G95" i="12"/>
  <c r="N95" i="12" s="1"/>
  <c r="H95" i="12"/>
  <c r="O95" i="12" s="1"/>
  <c r="D215" i="12"/>
  <c r="K215" i="12" s="1"/>
  <c r="E215" i="12"/>
  <c r="L215" i="12" s="1"/>
  <c r="F215" i="12"/>
  <c r="M215" i="12" s="1"/>
  <c r="G215" i="12"/>
  <c r="N215" i="12" s="1"/>
  <c r="H215" i="12"/>
  <c r="O215" i="12" s="1"/>
  <c r="D217" i="12"/>
  <c r="K217" i="12" s="1"/>
  <c r="E217" i="12"/>
  <c r="L217" i="12" s="1"/>
  <c r="F217" i="12"/>
  <c r="M217" i="12" s="1"/>
  <c r="G217" i="12"/>
  <c r="N217" i="12" s="1"/>
  <c r="H217" i="12"/>
  <c r="O217" i="12" s="1"/>
  <c r="D219" i="12"/>
  <c r="K219" i="12" s="1"/>
  <c r="E219" i="12"/>
  <c r="L219" i="12" s="1"/>
  <c r="F219" i="12"/>
  <c r="M219" i="12" s="1"/>
  <c r="G219" i="12"/>
  <c r="N219" i="12" s="1"/>
  <c r="H219" i="12"/>
  <c r="D221" i="12"/>
  <c r="K221" i="12" s="1"/>
  <c r="E221" i="12"/>
  <c r="L221" i="12" s="1"/>
  <c r="F221" i="12"/>
  <c r="M221" i="12" s="1"/>
  <c r="G221" i="12"/>
  <c r="N221" i="12" s="1"/>
  <c r="H221" i="12"/>
  <c r="O221" i="12" s="1"/>
  <c r="D223" i="12"/>
  <c r="K223" i="12" s="1"/>
  <c r="E223" i="12"/>
  <c r="L223" i="12" s="1"/>
  <c r="F223" i="12"/>
  <c r="M223" i="12" s="1"/>
  <c r="G223" i="12"/>
  <c r="N223" i="12" s="1"/>
  <c r="H223" i="12"/>
  <c r="O223" i="12" s="1"/>
  <c r="D225" i="12"/>
  <c r="K225" i="12" s="1"/>
  <c r="E225" i="12"/>
  <c r="L225" i="12" s="1"/>
  <c r="F225" i="12"/>
  <c r="M225" i="12" s="1"/>
  <c r="G225" i="12"/>
  <c r="N225" i="12" s="1"/>
  <c r="H225" i="12"/>
  <c r="O225" i="12" s="1"/>
  <c r="D227" i="12"/>
  <c r="E227" i="12"/>
  <c r="L227" i="12" s="1"/>
  <c r="F227" i="12"/>
  <c r="M227" i="12" s="1"/>
  <c r="G227" i="12"/>
  <c r="N227" i="12" s="1"/>
  <c r="H227" i="12"/>
  <c r="O227" i="12" s="1"/>
  <c r="D229" i="12"/>
  <c r="K229" i="12" s="1"/>
  <c r="E229" i="12"/>
  <c r="L229" i="12" s="1"/>
  <c r="F229" i="12"/>
  <c r="M229" i="12" s="1"/>
  <c r="G229" i="12"/>
  <c r="N229" i="12" s="1"/>
  <c r="H229" i="12"/>
  <c r="O229" i="12" s="1"/>
  <c r="D231" i="12"/>
  <c r="K231" i="12" s="1"/>
  <c r="E231" i="12"/>
  <c r="L231" i="12" s="1"/>
  <c r="F231" i="12"/>
  <c r="M231" i="12" s="1"/>
  <c r="G231" i="12"/>
  <c r="N231" i="12" s="1"/>
  <c r="H231" i="12"/>
  <c r="O231" i="12" s="1"/>
  <c r="D233" i="12"/>
  <c r="K233" i="12" s="1"/>
  <c r="E233" i="12"/>
  <c r="L233" i="12" s="1"/>
  <c r="F233" i="12"/>
  <c r="M233" i="12" s="1"/>
  <c r="G233" i="12"/>
  <c r="N233" i="12" s="1"/>
  <c r="H233" i="12"/>
  <c r="O233" i="12" s="1"/>
  <c r="D235" i="12"/>
  <c r="K235" i="12" s="1"/>
  <c r="E235" i="12"/>
  <c r="F235" i="12"/>
  <c r="M235" i="12" s="1"/>
  <c r="G235" i="12"/>
  <c r="N235" i="12" s="1"/>
  <c r="H235" i="12"/>
  <c r="O235" i="12" s="1"/>
  <c r="D237" i="12"/>
  <c r="K237" i="12" s="1"/>
  <c r="E237" i="12"/>
  <c r="L237" i="12" s="1"/>
  <c r="F237" i="12"/>
  <c r="M237" i="12" s="1"/>
  <c r="G237" i="12"/>
  <c r="N237" i="12" s="1"/>
  <c r="H237" i="12"/>
  <c r="O237" i="12" s="1"/>
  <c r="D239" i="12"/>
  <c r="K239" i="12" s="1"/>
  <c r="E239" i="12"/>
  <c r="L239" i="12" s="1"/>
  <c r="F239" i="12"/>
  <c r="M239" i="12" s="1"/>
  <c r="G239" i="12"/>
  <c r="N239" i="12" s="1"/>
  <c r="H239" i="12"/>
  <c r="O239" i="12" s="1"/>
  <c r="D241" i="12"/>
  <c r="K241" i="12" s="1"/>
  <c r="E241" i="12"/>
  <c r="L241" i="12" s="1"/>
  <c r="F241" i="12"/>
  <c r="M241" i="12" s="1"/>
  <c r="G241" i="12"/>
  <c r="N241" i="12" s="1"/>
  <c r="H241" i="12"/>
  <c r="O241" i="12" s="1"/>
  <c r="D243" i="12"/>
  <c r="E243" i="12"/>
  <c r="L243" i="12" s="1"/>
  <c r="F243" i="12"/>
  <c r="M243" i="12" s="1"/>
  <c r="G243" i="12"/>
  <c r="N243" i="12" s="1"/>
  <c r="H243" i="12"/>
  <c r="O243" i="12" s="1"/>
  <c r="D245" i="12"/>
  <c r="K245" i="12" s="1"/>
  <c r="E245" i="12"/>
  <c r="L245" i="12" s="1"/>
  <c r="F245" i="12"/>
  <c r="M245" i="12" s="1"/>
  <c r="G245" i="12"/>
  <c r="N245" i="12" s="1"/>
  <c r="H245" i="12"/>
  <c r="O245" i="12" s="1"/>
  <c r="D247" i="12"/>
  <c r="K247" i="12" s="1"/>
  <c r="E247" i="12"/>
  <c r="L247" i="12" s="1"/>
  <c r="F247" i="12"/>
  <c r="M247" i="12" s="1"/>
  <c r="G247" i="12"/>
  <c r="N247" i="12" s="1"/>
  <c r="H247" i="12"/>
  <c r="O247" i="12" s="1"/>
  <c r="D249" i="12"/>
  <c r="K249" i="12" s="1"/>
  <c r="E249" i="12"/>
  <c r="L249" i="12" s="1"/>
  <c r="F249" i="12"/>
  <c r="M249" i="12" s="1"/>
  <c r="G249" i="12"/>
  <c r="N249" i="12" s="1"/>
  <c r="H249" i="12"/>
  <c r="O249" i="12" s="1"/>
  <c r="D251" i="12"/>
  <c r="E251" i="12"/>
  <c r="L251" i="12" s="1"/>
  <c r="F251" i="12"/>
  <c r="M251" i="12" s="1"/>
  <c r="G251" i="12"/>
  <c r="N251" i="12" s="1"/>
  <c r="H251" i="12"/>
  <c r="O251" i="12" s="1"/>
  <c r="D253" i="12"/>
  <c r="K253" i="12" s="1"/>
  <c r="E253" i="12"/>
  <c r="L253" i="12" s="1"/>
  <c r="F253" i="12"/>
  <c r="M253" i="12" s="1"/>
  <c r="G253" i="12"/>
  <c r="N253" i="12" s="1"/>
  <c r="H253" i="12"/>
  <c r="O253" i="12" s="1"/>
  <c r="D255" i="12"/>
  <c r="K255" i="12" s="1"/>
  <c r="E255" i="12"/>
  <c r="L255" i="12" s="1"/>
  <c r="F255" i="12"/>
  <c r="M255" i="12" s="1"/>
  <c r="G255" i="12"/>
  <c r="N255" i="12" s="1"/>
  <c r="H255" i="12"/>
  <c r="O255" i="12" s="1"/>
  <c r="D257" i="12"/>
  <c r="K257" i="12" s="1"/>
  <c r="E257" i="12"/>
  <c r="L257" i="12" s="1"/>
  <c r="F257" i="12"/>
  <c r="M257" i="12" s="1"/>
  <c r="G257" i="12"/>
  <c r="N257" i="12" s="1"/>
  <c r="H257" i="12"/>
  <c r="O257" i="12" s="1"/>
  <c r="D259" i="12"/>
  <c r="E259" i="12"/>
  <c r="L259" i="12" s="1"/>
  <c r="F259" i="12"/>
  <c r="M259" i="12" s="1"/>
  <c r="G259" i="12"/>
  <c r="N259" i="12" s="1"/>
  <c r="H259" i="12"/>
  <c r="O259" i="12" s="1"/>
  <c r="D261" i="12"/>
  <c r="K261" i="12" s="1"/>
  <c r="E261" i="12"/>
  <c r="L261" i="12" s="1"/>
  <c r="F261" i="12"/>
  <c r="M261" i="12" s="1"/>
  <c r="G261" i="12"/>
  <c r="N261" i="12" s="1"/>
  <c r="H261" i="12"/>
  <c r="O261" i="12" s="1"/>
  <c r="D263" i="12"/>
  <c r="K263" i="12" s="1"/>
  <c r="E263" i="12"/>
  <c r="L263" i="12" s="1"/>
  <c r="F263" i="12"/>
  <c r="M263" i="12" s="1"/>
  <c r="G263" i="12"/>
  <c r="N263" i="12" s="1"/>
  <c r="H263" i="12"/>
  <c r="O263" i="12" s="1"/>
  <c r="D265" i="12"/>
  <c r="K265" i="12" s="1"/>
  <c r="E265" i="12"/>
  <c r="L265" i="12" s="1"/>
  <c r="F265" i="12"/>
  <c r="M265" i="12" s="1"/>
  <c r="G265" i="12"/>
  <c r="N265" i="12" s="1"/>
  <c r="H265" i="12"/>
  <c r="O265" i="12" s="1"/>
  <c r="D267" i="12"/>
  <c r="E267" i="12"/>
  <c r="L267" i="12" s="1"/>
  <c r="F267" i="12"/>
  <c r="M267" i="12" s="1"/>
  <c r="G267" i="12"/>
  <c r="N267" i="12" s="1"/>
  <c r="H267" i="12"/>
  <c r="O267" i="12" s="1"/>
  <c r="D269" i="12"/>
  <c r="K269" i="12" s="1"/>
  <c r="E269" i="12"/>
  <c r="L269" i="12" s="1"/>
  <c r="F269" i="12"/>
  <c r="M269" i="12" s="1"/>
  <c r="G269" i="12"/>
  <c r="N269" i="12" s="1"/>
  <c r="H269" i="12"/>
  <c r="O269" i="12" s="1"/>
  <c r="D271" i="12"/>
  <c r="K271" i="12" s="1"/>
  <c r="E271" i="12"/>
  <c r="L271" i="12" s="1"/>
  <c r="F271" i="12"/>
  <c r="M271" i="12" s="1"/>
  <c r="G271" i="12"/>
  <c r="N271" i="12" s="1"/>
  <c r="H271" i="12"/>
  <c r="O271" i="12" s="1"/>
  <c r="D273" i="12"/>
  <c r="K273" i="12" s="1"/>
  <c r="E273" i="12"/>
  <c r="L273" i="12" s="1"/>
  <c r="F273" i="12"/>
  <c r="M273" i="12" s="1"/>
  <c r="G273" i="12"/>
  <c r="N273" i="12" s="1"/>
  <c r="H273" i="12"/>
  <c r="O273" i="12" s="1"/>
  <c r="D275" i="12"/>
  <c r="E275" i="12"/>
  <c r="L275" i="12" s="1"/>
  <c r="F275" i="12"/>
  <c r="M275" i="12" s="1"/>
  <c r="G275" i="12"/>
  <c r="N275" i="12" s="1"/>
  <c r="H275" i="12"/>
  <c r="O275" i="12" s="1"/>
  <c r="D277" i="12"/>
  <c r="K277" i="12" s="1"/>
  <c r="E277" i="12"/>
  <c r="L277" i="12" s="1"/>
  <c r="F277" i="12"/>
  <c r="M277" i="12" s="1"/>
  <c r="G277" i="12"/>
  <c r="N277" i="12" s="1"/>
  <c r="H277" i="12"/>
  <c r="O277" i="12" s="1"/>
  <c r="D279" i="12"/>
  <c r="K279" i="12" s="1"/>
  <c r="E279" i="12"/>
  <c r="L279" i="12" s="1"/>
  <c r="F279" i="12"/>
  <c r="M279" i="12" s="1"/>
  <c r="G279" i="12"/>
  <c r="N279" i="12" s="1"/>
  <c r="H279" i="12"/>
  <c r="O279" i="12" s="1"/>
  <c r="D281" i="12"/>
  <c r="K281" i="12" s="1"/>
  <c r="E281" i="12"/>
  <c r="L281" i="12" s="1"/>
  <c r="F281" i="12"/>
  <c r="M281" i="12" s="1"/>
  <c r="G281" i="12"/>
  <c r="N281" i="12" s="1"/>
  <c r="H281" i="12"/>
  <c r="O281" i="12" s="1"/>
  <c r="D283" i="12"/>
  <c r="K283" i="12" s="1"/>
  <c r="E283" i="12"/>
  <c r="L283" i="12" s="1"/>
  <c r="F283" i="12"/>
  <c r="M283" i="12" s="1"/>
  <c r="G283" i="12"/>
  <c r="N283" i="12" s="1"/>
  <c r="H283" i="12"/>
  <c r="D285" i="12"/>
  <c r="K285" i="12" s="1"/>
  <c r="E285" i="12"/>
  <c r="L285" i="12" s="1"/>
  <c r="F285" i="12"/>
  <c r="M285" i="12" s="1"/>
  <c r="G285" i="12"/>
  <c r="N285" i="12" s="1"/>
  <c r="H285" i="12"/>
  <c r="O285" i="12" s="1"/>
  <c r="D287" i="12"/>
  <c r="K287" i="12" s="1"/>
  <c r="E287" i="12"/>
  <c r="L287" i="12" s="1"/>
  <c r="F287" i="12"/>
  <c r="M287" i="12" s="1"/>
  <c r="G287" i="12"/>
  <c r="N287" i="12" s="1"/>
  <c r="H287" i="12"/>
  <c r="O287" i="12" s="1"/>
  <c r="D289" i="12"/>
  <c r="K289" i="12" s="1"/>
  <c r="E289" i="12"/>
  <c r="L289" i="12" s="1"/>
  <c r="F289" i="12"/>
  <c r="M289" i="12" s="1"/>
  <c r="G289" i="12"/>
  <c r="N289" i="12" s="1"/>
  <c r="H289" i="12"/>
  <c r="O289" i="12" s="1"/>
  <c r="D291" i="12"/>
  <c r="E291" i="12"/>
  <c r="L291" i="12" s="1"/>
  <c r="F291" i="12"/>
  <c r="M291" i="12" s="1"/>
  <c r="G291" i="12"/>
  <c r="N291" i="12" s="1"/>
  <c r="H291" i="12"/>
  <c r="O291" i="12" s="1"/>
  <c r="D293" i="12"/>
  <c r="K293" i="12" s="1"/>
  <c r="E293" i="12"/>
  <c r="L293" i="12" s="1"/>
  <c r="F293" i="12"/>
  <c r="M293" i="12" s="1"/>
  <c r="G293" i="12"/>
  <c r="N293" i="12" s="1"/>
  <c r="H293" i="12"/>
  <c r="O293" i="12" s="1"/>
  <c r="D295" i="12"/>
  <c r="K295" i="12" s="1"/>
  <c r="E295" i="12"/>
  <c r="L295" i="12" s="1"/>
  <c r="F295" i="12"/>
  <c r="M295" i="12" s="1"/>
  <c r="G295" i="12"/>
  <c r="N295" i="12" s="1"/>
  <c r="H295" i="12"/>
  <c r="O295" i="12" s="1"/>
  <c r="D297" i="12"/>
  <c r="K297" i="12" s="1"/>
  <c r="E297" i="12"/>
  <c r="L297" i="12" s="1"/>
  <c r="F297" i="12"/>
  <c r="M297" i="12" s="1"/>
  <c r="G297" i="12"/>
  <c r="N297" i="12" s="1"/>
  <c r="H297" i="12"/>
  <c r="O297" i="12" s="1"/>
  <c r="D299" i="12"/>
  <c r="E299" i="12"/>
  <c r="L299" i="12" s="1"/>
  <c r="F299" i="12"/>
  <c r="M299" i="12" s="1"/>
  <c r="G299" i="12"/>
  <c r="N299" i="12" s="1"/>
  <c r="H299" i="12"/>
  <c r="O299" i="12" s="1"/>
  <c r="D301" i="12"/>
  <c r="K301" i="12" s="1"/>
  <c r="E301" i="12"/>
  <c r="L301" i="12" s="1"/>
  <c r="F301" i="12"/>
  <c r="M301" i="12" s="1"/>
  <c r="G301" i="12"/>
  <c r="N301" i="12" s="1"/>
  <c r="H301" i="12"/>
  <c r="O301" i="12" s="1"/>
  <c r="D303" i="12"/>
  <c r="K303" i="12" s="1"/>
  <c r="E303" i="12"/>
  <c r="L303" i="12" s="1"/>
  <c r="F303" i="12"/>
  <c r="M303" i="12" s="1"/>
  <c r="G303" i="12"/>
  <c r="N303" i="12" s="1"/>
  <c r="H303" i="12"/>
  <c r="O303" i="12" s="1"/>
  <c r="D305" i="12"/>
  <c r="K305" i="12" s="1"/>
  <c r="E305" i="12"/>
  <c r="L305" i="12" s="1"/>
  <c r="F305" i="12"/>
  <c r="M305" i="12" s="1"/>
  <c r="G305" i="12"/>
  <c r="N305" i="12" s="1"/>
  <c r="H305" i="12"/>
  <c r="O305" i="12" s="1"/>
  <c r="D307" i="12"/>
  <c r="E307" i="12"/>
  <c r="L307" i="12" s="1"/>
  <c r="F307" i="12"/>
  <c r="M307" i="12" s="1"/>
  <c r="G307" i="12"/>
  <c r="N307" i="12" s="1"/>
  <c r="H307" i="12"/>
  <c r="O307" i="12" s="1"/>
  <c r="D309" i="12"/>
  <c r="K309" i="12" s="1"/>
  <c r="E309" i="12"/>
  <c r="L309" i="12" s="1"/>
  <c r="F309" i="12"/>
  <c r="M309" i="12" s="1"/>
  <c r="G309" i="12"/>
  <c r="N309" i="12" s="1"/>
  <c r="H309" i="12"/>
  <c r="O309" i="12" s="1"/>
  <c r="D311" i="12"/>
  <c r="K311" i="12" s="1"/>
  <c r="E311" i="12"/>
  <c r="L311" i="12" s="1"/>
  <c r="F311" i="12"/>
  <c r="M311" i="12" s="1"/>
  <c r="G311" i="12"/>
  <c r="N311" i="12" s="1"/>
  <c r="H311" i="12"/>
  <c r="O311" i="12" s="1"/>
  <c r="D313" i="12"/>
  <c r="K313" i="12" s="1"/>
  <c r="E313" i="12"/>
  <c r="L313" i="12" s="1"/>
  <c r="F313" i="12"/>
  <c r="M313" i="12" s="1"/>
  <c r="G313" i="12"/>
  <c r="N313" i="12" s="1"/>
  <c r="H313" i="12"/>
  <c r="O313" i="12" s="1"/>
  <c r="D315" i="12"/>
  <c r="E315" i="12"/>
  <c r="L315" i="12" s="1"/>
  <c r="F315" i="12"/>
  <c r="M315" i="12" s="1"/>
  <c r="G315" i="12"/>
  <c r="N315" i="12" s="1"/>
  <c r="H315" i="12"/>
  <c r="O315" i="12" s="1"/>
  <c r="D317" i="12"/>
  <c r="K317" i="12" s="1"/>
  <c r="E317" i="12"/>
  <c r="L317" i="12" s="1"/>
  <c r="F317" i="12"/>
  <c r="M317" i="12" s="1"/>
  <c r="G317" i="12"/>
  <c r="N317" i="12" s="1"/>
  <c r="H317" i="12"/>
  <c r="O317" i="12" s="1"/>
  <c r="D319" i="12"/>
  <c r="K319" i="12" s="1"/>
  <c r="E319" i="12"/>
  <c r="L319" i="12" s="1"/>
  <c r="F319" i="12"/>
  <c r="M319" i="12" s="1"/>
  <c r="G319" i="12"/>
  <c r="N319" i="12" s="1"/>
  <c r="H319" i="12"/>
  <c r="O319" i="12" s="1"/>
  <c r="D321" i="12"/>
  <c r="K321" i="12" s="1"/>
  <c r="E321" i="12"/>
  <c r="L321" i="12" s="1"/>
  <c r="F321" i="12"/>
  <c r="M321" i="12" s="1"/>
  <c r="G321" i="12"/>
  <c r="N321" i="12" s="1"/>
  <c r="H321" i="12"/>
  <c r="O321" i="12" s="1"/>
  <c r="D323" i="12"/>
  <c r="E323" i="12"/>
  <c r="L323" i="12" s="1"/>
  <c r="F323" i="12"/>
  <c r="M323" i="12" s="1"/>
  <c r="G323" i="12"/>
  <c r="N323" i="12" s="1"/>
  <c r="H323" i="12"/>
  <c r="O323" i="12" s="1"/>
  <c r="D325" i="12"/>
  <c r="K325" i="12" s="1"/>
  <c r="E325" i="12"/>
  <c r="L325" i="12" s="1"/>
  <c r="F325" i="12"/>
  <c r="M325" i="12" s="1"/>
  <c r="G325" i="12"/>
  <c r="N325" i="12" s="1"/>
  <c r="H325" i="12"/>
  <c r="O325" i="12" s="1"/>
  <c r="D327" i="12"/>
  <c r="K327" i="12" s="1"/>
  <c r="E327" i="12"/>
  <c r="L327" i="12" s="1"/>
  <c r="F327" i="12"/>
  <c r="M327" i="12" s="1"/>
  <c r="G327" i="12"/>
  <c r="N327" i="12" s="1"/>
  <c r="H327" i="12"/>
  <c r="O327" i="12" s="1"/>
  <c r="D329" i="12"/>
  <c r="K329" i="12" s="1"/>
  <c r="E329" i="12"/>
  <c r="L329" i="12" s="1"/>
  <c r="F329" i="12"/>
  <c r="M329" i="12" s="1"/>
  <c r="G329" i="12"/>
  <c r="N329" i="12" s="1"/>
  <c r="H329" i="12"/>
  <c r="O329" i="12" s="1"/>
  <c r="D331" i="12"/>
  <c r="E331" i="12"/>
  <c r="L331" i="12" s="1"/>
  <c r="F331" i="12"/>
  <c r="M331" i="12" s="1"/>
  <c r="G331" i="12"/>
  <c r="N331" i="12" s="1"/>
  <c r="H331" i="12"/>
  <c r="O331" i="12" s="1"/>
  <c r="D333" i="12"/>
  <c r="K333" i="12" s="1"/>
  <c r="E333" i="12"/>
  <c r="L333" i="12" s="1"/>
  <c r="F333" i="12"/>
  <c r="M333" i="12" s="1"/>
  <c r="G333" i="12"/>
  <c r="N333" i="12" s="1"/>
  <c r="H333" i="12"/>
  <c r="O333" i="12" s="1"/>
  <c r="D335" i="12"/>
  <c r="K335" i="12" s="1"/>
  <c r="E335" i="12"/>
  <c r="L335" i="12" s="1"/>
  <c r="F335" i="12"/>
  <c r="M335" i="12" s="1"/>
  <c r="G335" i="12"/>
  <c r="N335" i="12" s="1"/>
  <c r="H335" i="12"/>
  <c r="O335" i="12" s="1"/>
  <c r="D337" i="12"/>
  <c r="K337" i="12" s="1"/>
  <c r="E337" i="12"/>
  <c r="L337" i="12" s="1"/>
  <c r="F337" i="12"/>
  <c r="M337" i="12" s="1"/>
  <c r="G337" i="12"/>
  <c r="N337" i="12" s="1"/>
  <c r="H337" i="12"/>
  <c r="O337" i="12" s="1"/>
  <c r="D339" i="12"/>
  <c r="E339" i="12"/>
  <c r="L339" i="12" s="1"/>
  <c r="F339" i="12"/>
  <c r="M339" i="12" s="1"/>
  <c r="G339" i="12"/>
  <c r="N339" i="12" s="1"/>
  <c r="H339" i="12"/>
  <c r="O339" i="12" s="1"/>
  <c r="D341" i="12"/>
  <c r="K341" i="12" s="1"/>
  <c r="E341" i="12"/>
  <c r="L341" i="12" s="1"/>
  <c r="F341" i="12"/>
  <c r="M341" i="12" s="1"/>
  <c r="G341" i="12"/>
  <c r="N341" i="12" s="1"/>
  <c r="H341" i="12"/>
  <c r="O341" i="12" s="1"/>
  <c r="D343" i="12"/>
  <c r="K343" i="12" s="1"/>
  <c r="E343" i="12"/>
  <c r="L343" i="12" s="1"/>
  <c r="F343" i="12"/>
  <c r="M343" i="12" s="1"/>
  <c r="G343" i="12"/>
  <c r="N343" i="12" s="1"/>
  <c r="H343" i="12"/>
  <c r="O343" i="12" s="1"/>
  <c r="D345" i="12"/>
  <c r="K345" i="12" s="1"/>
  <c r="E345" i="12"/>
  <c r="L345" i="12" s="1"/>
  <c r="F345" i="12"/>
  <c r="M345" i="12" s="1"/>
  <c r="G345" i="12"/>
  <c r="N345" i="12" s="1"/>
  <c r="H345" i="12"/>
  <c r="O345" i="12" s="1"/>
  <c r="D347" i="12"/>
  <c r="K347" i="12" s="1"/>
  <c r="E347" i="12"/>
  <c r="L347" i="12" s="1"/>
  <c r="F347" i="12"/>
  <c r="M347" i="12" s="1"/>
  <c r="G347" i="12"/>
  <c r="N347" i="12" s="1"/>
  <c r="H347" i="12"/>
  <c r="D349" i="12"/>
  <c r="K349" i="12" s="1"/>
  <c r="E349" i="12"/>
  <c r="L349" i="12" s="1"/>
  <c r="F349" i="12"/>
  <c r="M349" i="12" s="1"/>
  <c r="G349" i="12"/>
  <c r="N349" i="12" s="1"/>
  <c r="H349" i="12"/>
  <c r="O349" i="12" s="1"/>
  <c r="D351" i="12"/>
  <c r="K351" i="12" s="1"/>
  <c r="E351" i="12"/>
  <c r="L351" i="12" s="1"/>
  <c r="F351" i="12"/>
  <c r="M351" i="12" s="1"/>
  <c r="G351" i="12"/>
  <c r="N351" i="12" s="1"/>
  <c r="H351" i="12"/>
  <c r="O351" i="12" s="1"/>
  <c r="D353" i="12"/>
  <c r="K353" i="12" s="1"/>
  <c r="E353" i="12"/>
  <c r="L353" i="12" s="1"/>
  <c r="F353" i="12"/>
  <c r="M353" i="12" s="1"/>
  <c r="G353" i="12"/>
  <c r="N353" i="12" s="1"/>
  <c r="H353" i="12"/>
  <c r="O353" i="12" s="1"/>
  <c r="D355" i="12"/>
  <c r="E355" i="12"/>
  <c r="L355" i="12" s="1"/>
  <c r="F355" i="12"/>
  <c r="M355" i="12" s="1"/>
  <c r="G355" i="12"/>
  <c r="N355" i="12" s="1"/>
  <c r="H355" i="12"/>
  <c r="O355" i="12" s="1"/>
  <c r="D357" i="12"/>
  <c r="K357" i="12" s="1"/>
  <c r="E357" i="12"/>
  <c r="L357" i="12" s="1"/>
  <c r="F357" i="12"/>
  <c r="M357" i="12" s="1"/>
  <c r="G357" i="12"/>
  <c r="N357" i="12" s="1"/>
  <c r="H357" i="12"/>
  <c r="O357" i="12" s="1"/>
  <c r="D359" i="12"/>
  <c r="K359" i="12" s="1"/>
  <c r="E359" i="12"/>
  <c r="L359" i="12" s="1"/>
  <c r="F359" i="12"/>
  <c r="M359" i="12" s="1"/>
  <c r="G359" i="12"/>
  <c r="N359" i="12" s="1"/>
  <c r="H359" i="12"/>
  <c r="O359" i="12" s="1"/>
  <c r="D361" i="12"/>
  <c r="K361" i="12" s="1"/>
  <c r="E361" i="12"/>
  <c r="L361" i="12" s="1"/>
  <c r="F361" i="12"/>
  <c r="M361" i="12" s="1"/>
  <c r="G361" i="12"/>
  <c r="N361" i="12" s="1"/>
  <c r="H361" i="12"/>
  <c r="O361" i="12" s="1"/>
  <c r="D363" i="12"/>
  <c r="E363" i="12"/>
  <c r="L363" i="12" s="1"/>
  <c r="F363" i="12"/>
  <c r="M363" i="12" s="1"/>
  <c r="G363" i="12"/>
  <c r="N363" i="12" s="1"/>
  <c r="H363" i="12"/>
  <c r="O363" i="12" s="1"/>
  <c r="D365" i="12"/>
  <c r="K365" i="12" s="1"/>
  <c r="E365" i="12"/>
  <c r="L365" i="12" s="1"/>
  <c r="F365" i="12"/>
  <c r="M365" i="12" s="1"/>
  <c r="G365" i="12"/>
  <c r="N365" i="12" s="1"/>
  <c r="H365" i="12"/>
  <c r="O365" i="12" s="1"/>
  <c r="D367" i="12"/>
  <c r="K367" i="12" s="1"/>
  <c r="E367" i="12"/>
  <c r="L367" i="12" s="1"/>
  <c r="F367" i="12"/>
  <c r="M367" i="12" s="1"/>
  <c r="G367" i="12"/>
  <c r="N367" i="12" s="1"/>
  <c r="H367" i="12"/>
  <c r="O367" i="12" s="1"/>
  <c r="D369" i="12"/>
  <c r="K369" i="12" s="1"/>
  <c r="E369" i="12"/>
  <c r="L369" i="12" s="1"/>
  <c r="F369" i="12"/>
  <c r="M369" i="12" s="1"/>
  <c r="G369" i="12"/>
  <c r="N369" i="12" s="1"/>
  <c r="H369" i="12"/>
  <c r="O369" i="12" s="1"/>
  <c r="D371" i="12"/>
  <c r="E371" i="12"/>
  <c r="L371" i="12" s="1"/>
  <c r="F371" i="12"/>
  <c r="M371" i="12" s="1"/>
  <c r="G371" i="12"/>
  <c r="N371" i="12" s="1"/>
  <c r="H371" i="12"/>
  <c r="O371" i="12" s="1"/>
  <c r="D373" i="12"/>
  <c r="K373" i="12" s="1"/>
  <c r="E373" i="12"/>
  <c r="L373" i="12" s="1"/>
  <c r="F373" i="12"/>
  <c r="M373" i="12" s="1"/>
  <c r="G373" i="12"/>
  <c r="N373" i="12" s="1"/>
  <c r="H373" i="12"/>
  <c r="O373" i="12" s="1"/>
  <c r="D375" i="12"/>
  <c r="K375" i="12" s="1"/>
  <c r="E375" i="12"/>
  <c r="L375" i="12" s="1"/>
  <c r="F375" i="12"/>
  <c r="M375" i="12" s="1"/>
  <c r="G375" i="12"/>
  <c r="N375" i="12" s="1"/>
  <c r="H375" i="12"/>
  <c r="O375" i="12" s="1"/>
  <c r="D377" i="12"/>
  <c r="K377" i="12" s="1"/>
  <c r="E377" i="12"/>
  <c r="L377" i="12" s="1"/>
  <c r="F377" i="12"/>
  <c r="M377" i="12" s="1"/>
  <c r="G377" i="12"/>
  <c r="N377" i="12" s="1"/>
  <c r="H377" i="12"/>
  <c r="O377" i="12" s="1"/>
  <c r="D379" i="12"/>
  <c r="E379" i="12"/>
  <c r="L379" i="12" s="1"/>
  <c r="F379" i="12"/>
  <c r="M379" i="12" s="1"/>
  <c r="G379" i="12"/>
  <c r="N379" i="12" s="1"/>
  <c r="H379" i="12"/>
  <c r="O379" i="12" s="1"/>
  <c r="D381" i="12"/>
  <c r="K381" i="12" s="1"/>
  <c r="E381" i="12"/>
  <c r="L381" i="12" s="1"/>
  <c r="F381" i="12"/>
  <c r="M381" i="12" s="1"/>
  <c r="G381" i="12"/>
  <c r="N381" i="12" s="1"/>
  <c r="H381" i="12"/>
  <c r="O381" i="12" s="1"/>
  <c r="D383" i="12"/>
  <c r="K383" i="12" s="1"/>
  <c r="E383" i="12"/>
  <c r="L383" i="12" s="1"/>
  <c r="F383" i="12"/>
  <c r="M383" i="12" s="1"/>
  <c r="G383" i="12"/>
  <c r="N383" i="12" s="1"/>
  <c r="H383" i="12"/>
  <c r="O383" i="12" s="1"/>
  <c r="D385" i="12"/>
  <c r="K385" i="12" s="1"/>
  <c r="E385" i="12"/>
  <c r="L385" i="12" s="1"/>
  <c r="F385" i="12"/>
  <c r="M385" i="12" s="1"/>
  <c r="G385" i="12"/>
  <c r="N385" i="12" s="1"/>
  <c r="H385" i="12"/>
  <c r="O385" i="12" s="1"/>
  <c r="D387" i="12"/>
  <c r="K387" i="12" s="1"/>
  <c r="E387" i="12"/>
  <c r="L387" i="12" s="1"/>
  <c r="F387" i="12"/>
  <c r="M387" i="12" s="1"/>
  <c r="G387" i="12"/>
  <c r="N387" i="12" s="1"/>
  <c r="H387" i="12"/>
  <c r="O387" i="12" s="1"/>
  <c r="D389" i="12"/>
  <c r="K389" i="12" s="1"/>
  <c r="E389" i="12"/>
  <c r="L389" i="12" s="1"/>
  <c r="F389" i="12"/>
  <c r="M389" i="12" s="1"/>
  <c r="G389" i="12"/>
  <c r="N389" i="12" s="1"/>
  <c r="H389" i="12"/>
  <c r="O389" i="12" s="1"/>
  <c r="D391" i="12"/>
  <c r="K391" i="12" s="1"/>
  <c r="E391" i="12"/>
  <c r="L391" i="12" s="1"/>
  <c r="F391" i="12"/>
  <c r="M391" i="12" s="1"/>
  <c r="G391" i="12"/>
  <c r="N391" i="12" s="1"/>
  <c r="H391" i="12"/>
  <c r="O391" i="12" s="1"/>
  <c r="D393" i="12"/>
  <c r="K393" i="12" s="1"/>
  <c r="E393" i="12"/>
  <c r="L393" i="12" s="1"/>
  <c r="F393" i="12"/>
  <c r="M393" i="12" s="1"/>
  <c r="G393" i="12"/>
  <c r="N393" i="12" s="1"/>
  <c r="H393" i="12"/>
  <c r="O393" i="12" s="1"/>
  <c r="B391" i="12"/>
  <c r="C391" i="12"/>
  <c r="B393" i="12"/>
  <c r="C393" i="12"/>
  <c r="B275" i="12"/>
  <c r="C275" i="12"/>
  <c r="B277" i="12"/>
  <c r="C277" i="12"/>
  <c r="B279" i="12"/>
  <c r="C279" i="12"/>
  <c r="B281" i="12"/>
  <c r="C281" i="12"/>
  <c r="B283" i="12"/>
  <c r="C283" i="12"/>
  <c r="B285" i="12"/>
  <c r="C285" i="12"/>
  <c r="B287" i="12"/>
  <c r="C287" i="12"/>
  <c r="B289" i="12"/>
  <c r="C289" i="12"/>
  <c r="B291" i="12"/>
  <c r="C291" i="12"/>
  <c r="B293" i="12"/>
  <c r="C293" i="12"/>
  <c r="B295" i="12"/>
  <c r="C295" i="12"/>
  <c r="B297" i="12"/>
  <c r="C297" i="12"/>
  <c r="B299" i="12"/>
  <c r="C299" i="12"/>
  <c r="B301" i="12"/>
  <c r="C301" i="12"/>
  <c r="B303" i="12"/>
  <c r="C303" i="12"/>
  <c r="B305" i="12"/>
  <c r="C305" i="12"/>
  <c r="B307" i="12"/>
  <c r="C307" i="12"/>
  <c r="B309" i="12"/>
  <c r="C309" i="12"/>
  <c r="B311" i="12"/>
  <c r="C311" i="12"/>
  <c r="B313" i="12"/>
  <c r="C313" i="12"/>
  <c r="B315" i="12"/>
  <c r="C315" i="12"/>
  <c r="B317" i="12"/>
  <c r="C317" i="12"/>
  <c r="B319" i="12"/>
  <c r="C319" i="12"/>
  <c r="B321" i="12"/>
  <c r="C321" i="12"/>
  <c r="B323" i="12"/>
  <c r="C323" i="12"/>
  <c r="B325" i="12"/>
  <c r="C325" i="12"/>
  <c r="B327" i="12"/>
  <c r="C327" i="12"/>
  <c r="B329" i="12"/>
  <c r="C329" i="12"/>
  <c r="B331" i="12"/>
  <c r="C331" i="12"/>
  <c r="B333" i="12"/>
  <c r="C333" i="12"/>
  <c r="B335" i="12"/>
  <c r="C335" i="12"/>
  <c r="B337" i="12"/>
  <c r="C337" i="12"/>
  <c r="B339" i="12"/>
  <c r="C339" i="12"/>
  <c r="B341" i="12"/>
  <c r="C341" i="12"/>
  <c r="B343" i="12"/>
  <c r="C343" i="12"/>
  <c r="B345" i="12"/>
  <c r="C345" i="12"/>
  <c r="B347" i="12"/>
  <c r="C347" i="12"/>
  <c r="B349" i="12"/>
  <c r="C349" i="12"/>
  <c r="B351" i="12"/>
  <c r="C351" i="12"/>
  <c r="B353" i="12"/>
  <c r="C353" i="12"/>
  <c r="B355" i="12"/>
  <c r="C355" i="12"/>
  <c r="B357" i="12"/>
  <c r="C357" i="12"/>
  <c r="B359" i="12"/>
  <c r="C359" i="12"/>
  <c r="B361" i="12"/>
  <c r="C361" i="12"/>
  <c r="B363" i="12"/>
  <c r="C363" i="12"/>
  <c r="B365" i="12"/>
  <c r="C365" i="12"/>
  <c r="B367" i="12"/>
  <c r="C367" i="12"/>
  <c r="B369" i="12"/>
  <c r="C369" i="12"/>
  <c r="B371" i="12"/>
  <c r="C371" i="12"/>
  <c r="B373" i="12"/>
  <c r="C373" i="12"/>
  <c r="B375" i="12"/>
  <c r="C375" i="12"/>
  <c r="B377" i="12"/>
  <c r="C377" i="12"/>
  <c r="B379" i="12"/>
  <c r="C379" i="12"/>
  <c r="B381" i="12"/>
  <c r="C381" i="12"/>
  <c r="B383" i="12"/>
  <c r="C383" i="12"/>
  <c r="B385" i="12"/>
  <c r="C385" i="12"/>
  <c r="B387" i="12"/>
  <c r="C387" i="12"/>
  <c r="B389" i="12"/>
  <c r="C389" i="12"/>
  <c r="C273" i="12"/>
  <c r="B273" i="12"/>
  <c r="C271" i="12"/>
  <c r="B271" i="12"/>
  <c r="C269" i="12"/>
  <c r="B269" i="12"/>
  <c r="C267" i="12"/>
  <c r="B267" i="12"/>
  <c r="C265" i="12"/>
  <c r="B265" i="12"/>
  <c r="C263" i="12"/>
  <c r="B263" i="12"/>
  <c r="C261" i="12"/>
  <c r="B261" i="12"/>
  <c r="C259" i="12"/>
  <c r="B259" i="12"/>
  <c r="C257" i="12"/>
  <c r="B257" i="12"/>
  <c r="C255" i="12"/>
  <c r="B255" i="12"/>
  <c r="C253" i="12"/>
  <c r="B253" i="12"/>
  <c r="C251" i="12"/>
  <c r="B251" i="12"/>
  <c r="C249" i="12"/>
  <c r="B249" i="12"/>
  <c r="C247" i="12"/>
  <c r="B247" i="12"/>
  <c r="C245" i="12"/>
  <c r="B245" i="12"/>
  <c r="C243" i="12"/>
  <c r="B243" i="12"/>
  <c r="C241" i="12"/>
  <c r="B241" i="12"/>
  <c r="C239" i="12"/>
  <c r="B239" i="12"/>
  <c r="C237" i="12"/>
  <c r="B237" i="12"/>
  <c r="C235" i="12"/>
  <c r="B235" i="12"/>
  <c r="C233" i="12"/>
  <c r="B233" i="12"/>
  <c r="C231" i="12"/>
  <c r="B231" i="12"/>
  <c r="C229" i="12"/>
  <c r="B229" i="12"/>
  <c r="C227" i="12"/>
  <c r="B227" i="12"/>
  <c r="C225" i="12"/>
  <c r="B225" i="12"/>
  <c r="C223" i="12"/>
  <c r="B223" i="12"/>
  <c r="C221" i="12"/>
  <c r="B221" i="12"/>
  <c r="C219" i="12"/>
  <c r="B219" i="12"/>
  <c r="C217" i="12"/>
  <c r="B217" i="12"/>
  <c r="C215" i="12"/>
  <c r="B215" i="12"/>
  <c r="C213" i="12"/>
  <c r="B213" i="12"/>
  <c r="C211" i="12"/>
  <c r="B211" i="12"/>
  <c r="C209" i="12"/>
  <c r="B209" i="12"/>
  <c r="D134" i="12"/>
  <c r="K134" i="12" s="1"/>
  <c r="E134" i="12"/>
  <c r="L134" i="12" s="1"/>
  <c r="F134" i="12"/>
  <c r="M134" i="12" s="1"/>
  <c r="G134" i="12"/>
  <c r="N134" i="12" s="1"/>
  <c r="H134" i="12"/>
  <c r="O134" i="12" s="1"/>
  <c r="D136" i="12"/>
  <c r="K136" i="12" s="1"/>
  <c r="E136" i="12"/>
  <c r="L136" i="12" s="1"/>
  <c r="F136" i="12"/>
  <c r="M136" i="12" s="1"/>
  <c r="G136" i="12"/>
  <c r="N136" i="12" s="1"/>
  <c r="H136" i="12"/>
  <c r="O136" i="12" s="1"/>
  <c r="D138" i="12"/>
  <c r="E138" i="12"/>
  <c r="L138" i="12" s="1"/>
  <c r="F138" i="12"/>
  <c r="M138" i="12" s="1"/>
  <c r="G138" i="12"/>
  <c r="N138" i="12" s="1"/>
  <c r="H138" i="12"/>
  <c r="O138" i="12" s="1"/>
  <c r="D140" i="12"/>
  <c r="E140" i="12"/>
  <c r="L140" i="12" s="1"/>
  <c r="F140" i="12"/>
  <c r="M140" i="12" s="1"/>
  <c r="G140" i="12"/>
  <c r="N140" i="12" s="1"/>
  <c r="H140" i="12"/>
  <c r="O140" i="12" s="1"/>
  <c r="D142" i="12"/>
  <c r="E142" i="12"/>
  <c r="L142" i="12" s="1"/>
  <c r="F142" i="12"/>
  <c r="M142" i="12" s="1"/>
  <c r="G142" i="12"/>
  <c r="N142" i="12" s="1"/>
  <c r="H142" i="12"/>
  <c r="O142" i="12" s="1"/>
  <c r="D144" i="12"/>
  <c r="E144" i="12"/>
  <c r="L144" i="12" s="1"/>
  <c r="F144" i="12"/>
  <c r="M144" i="12" s="1"/>
  <c r="G144" i="12"/>
  <c r="N144" i="12" s="1"/>
  <c r="H144" i="12"/>
  <c r="O144" i="12" s="1"/>
  <c r="D146" i="12"/>
  <c r="K146" i="12" s="1"/>
  <c r="E146" i="12"/>
  <c r="F146" i="12"/>
  <c r="M146" i="12" s="1"/>
  <c r="G146" i="12"/>
  <c r="N146" i="12" s="1"/>
  <c r="H146" i="12"/>
  <c r="O146" i="12" s="1"/>
  <c r="D148" i="12"/>
  <c r="E148" i="12"/>
  <c r="L148" i="12" s="1"/>
  <c r="F148" i="12"/>
  <c r="M148" i="12" s="1"/>
  <c r="G148" i="12"/>
  <c r="N148" i="12" s="1"/>
  <c r="H148" i="12"/>
  <c r="O148" i="12" s="1"/>
  <c r="D150" i="12"/>
  <c r="E150" i="12"/>
  <c r="L150" i="12" s="1"/>
  <c r="F150" i="12"/>
  <c r="M150" i="12" s="1"/>
  <c r="G150" i="12"/>
  <c r="N150" i="12" s="1"/>
  <c r="H150" i="12"/>
  <c r="O150" i="12" s="1"/>
  <c r="D152" i="12"/>
  <c r="E152" i="12"/>
  <c r="L152" i="12" s="1"/>
  <c r="F152" i="12"/>
  <c r="M152" i="12" s="1"/>
  <c r="G152" i="12"/>
  <c r="N152" i="12" s="1"/>
  <c r="H152" i="12"/>
  <c r="O152" i="12" s="1"/>
  <c r="D154" i="12"/>
  <c r="E154" i="12"/>
  <c r="L154" i="12" s="1"/>
  <c r="F154" i="12"/>
  <c r="M154" i="12" s="1"/>
  <c r="G154" i="12"/>
  <c r="N154" i="12" s="1"/>
  <c r="H154" i="12"/>
  <c r="O154" i="12" s="1"/>
  <c r="D156" i="12"/>
  <c r="K156" i="12" s="1"/>
  <c r="E156" i="12"/>
  <c r="L156" i="12" s="1"/>
  <c r="F156" i="12"/>
  <c r="M156" i="12" s="1"/>
  <c r="G156" i="12"/>
  <c r="N156" i="12" s="1"/>
  <c r="H156" i="12"/>
  <c r="O156" i="12" s="1"/>
  <c r="D158" i="12"/>
  <c r="K158" i="12" s="1"/>
  <c r="E158" i="12"/>
  <c r="L158" i="12" s="1"/>
  <c r="F158" i="12"/>
  <c r="M158" i="12" s="1"/>
  <c r="G158" i="12"/>
  <c r="N158" i="12" s="1"/>
  <c r="H158" i="12"/>
  <c r="O158" i="12" s="1"/>
  <c r="D160" i="12"/>
  <c r="K160" i="12" s="1"/>
  <c r="E160" i="12"/>
  <c r="L160" i="12" s="1"/>
  <c r="F160" i="12"/>
  <c r="M160" i="12" s="1"/>
  <c r="G160" i="12"/>
  <c r="N160" i="12" s="1"/>
  <c r="H160" i="12"/>
  <c r="O160" i="12" s="1"/>
  <c r="D162" i="12"/>
  <c r="E162" i="12"/>
  <c r="L162" i="12" s="1"/>
  <c r="F162" i="12"/>
  <c r="M162" i="12" s="1"/>
  <c r="G162" i="12"/>
  <c r="N162" i="12" s="1"/>
  <c r="H162" i="12"/>
  <c r="O162" i="12" s="1"/>
  <c r="D164" i="12"/>
  <c r="K164" i="12" s="1"/>
  <c r="E164" i="12"/>
  <c r="L164" i="12" s="1"/>
  <c r="F164" i="12"/>
  <c r="M164" i="12" s="1"/>
  <c r="G164" i="12"/>
  <c r="N164" i="12" s="1"/>
  <c r="H164" i="12"/>
  <c r="O164" i="12" s="1"/>
  <c r="D166" i="12"/>
  <c r="K166" i="12" s="1"/>
  <c r="E166" i="12"/>
  <c r="L166" i="12" s="1"/>
  <c r="F166" i="12"/>
  <c r="M166" i="12" s="1"/>
  <c r="G166" i="12"/>
  <c r="N166" i="12" s="1"/>
  <c r="H166" i="12"/>
  <c r="O166" i="12" s="1"/>
  <c r="D168" i="12"/>
  <c r="K168" i="12" s="1"/>
  <c r="E168" i="12"/>
  <c r="L168" i="12" s="1"/>
  <c r="F168" i="12"/>
  <c r="M168" i="12" s="1"/>
  <c r="G168" i="12"/>
  <c r="N168" i="12" s="1"/>
  <c r="H168" i="12"/>
  <c r="O168" i="12" s="1"/>
  <c r="D170" i="12"/>
  <c r="E170" i="12"/>
  <c r="L170" i="12" s="1"/>
  <c r="F170" i="12"/>
  <c r="M170" i="12" s="1"/>
  <c r="G170" i="12"/>
  <c r="N170" i="12" s="1"/>
  <c r="H170" i="12"/>
  <c r="O170" i="12" s="1"/>
  <c r="D172" i="12"/>
  <c r="K172" i="12" s="1"/>
  <c r="E172" i="12"/>
  <c r="L172" i="12" s="1"/>
  <c r="F172" i="12"/>
  <c r="M172" i="12" s="1"/>
  <c r="G172" i="12"/>
  <c r="N172" i="12" s="1"/>
  <c r="H172" i="12"/>
  <c r="O172" i="12" s="1"/>
  <c r="D174" i="12"/>
  <c r="K174" i="12" s="1"/>
  <c r="E174" i="12"/>
  <c r="L174" i="12" s="1"/>
  <c r="F174" i="12"/>
  <c r="M174" i="12" s="1"/>
  <c r="G174" i="12"/>
  <c r="N174" i="12" s="1"/>
  <c r="H174" i="12"/>
  <c r="O174" i="12" s="1"/>
  <c r="D176" i="12"/>
  <c r="K176" i="12" s="1"/>
  <c r="E176" i="12"/>
  <c r="L176" i="12" s="1"/>
  <c r="F176" i="12"/>
  <c r="M176" i="12" s="1"/>
  <c r="G176" i="12"/>
  <c r="N176" i="12" s="1"/>
  <c r="H176" i="12"/>
  <c r="O176" i="12" s="1"/>
  <c r="D178" i="12"/>
  <c r="E178" i="12"/>
  <c r="L178" i="12" s="1"/>
  <c r="F178" i="12"/>
  <c r="M178" i="12" s="1"/>
  <c r="G178" i="12"/>
  <c r="N178" i="12" s="1"/>
  <c r="H178" i="12"/>
  <c r="O178" i="12" s="1"/>
  <c r="D180" i="12"/>
  <c r="K180" i="12" s="1"/>
  <c r="E180" i="12"/>
  <c r="L180" i="12" s="1"/>
  <c r="F180" i="12"/>
  <c r="M180" i="12" s="1"/>
  <c r="G180" i="12"/>
  <c r="N180" i="12" s="1"/>
  <c r="H180" i="12"/>
  <c r="O180" i="12" s="1"/>
  <c r="D182" i="12"/>
  <c r="K182" i="12" s="1"/>
  <c r="E182" i="12"/>
  <c r="L182" i="12" s="1"/>
  <c r="F182" i="12"/>
  <c r="M182" i="12" s="1"/>
  <c r="G182" i="12"/>
  <c r="N182" i="12" s="1"/>
  <c r="H182" i="12"/>
  <c r="O182" i="12" s="1"/>
  <c r="D184" i="12"/>
  <c r="K184" i="12" s="1"/>
  <c r="E184" i="12"/>
  <c r="L184" i="12" s="1"/>
  <c r="F184" i="12"/>
  <c r="M184" i="12" s="1"/>
  <c r="G184" i="12"/>
  <c r="N184" i="12" s="1"/>
  <c r="H184" i="12"/>
  <c r="O184" i="12" s="1"/>
  <c r="D186" i="12"/>
  <c r="E186" i="12"/>
  <c r="L186" i="12" s="1"/>
  <c r="F186" i="12"/>
  <c r="M186" i="12" s="1"/>
  <c r="G186" i="12"/>
  <c r="N186" i="12" s="1"/>
  <c r="H186" i="12"/>
  <c r="O186" i="12" s="1"/>
  <c r="D188" i="12"/>
  <c r="K188" i="12" s="1"/>
  <c r="E188" i="12"/>
  <c r="L188" i="12" s="1"/>
  <c r="F188" i="12"/>
  <c r="M188" i="12" s="1"/>
  <c r="G188" i="12"/>
  <c r="N188" i="12" s="1"/>
  <c r="H188" i="12"/>
  <c r="O188" i="12" s="1"/>
  <c r="D190" i="12"/>
  <c r="K190" i="12" s="1"/>
  <c r="E190" i="12"/>
  <c r="L190" i="12" s="1"/>
  <c r="F190" i="12"/>
  <c r="M190" i="12" s="1"/>
  <c r="G190" i="12"/>
  <c r="N190" i="12" s="1"/>
  <c r="H190" i="12"/>
  <c r="O190" i="12" s="1"/>
  <c r="D192" i="12"/>
  <c r="K192" i="12" s="1"/>
  <c r="E192" i="12"/>
  <c r="L192" i="12" s="1"/>
  <c r="F192" i="12"/>
  <c r="M192" i="12" s="1"/>
  <c r="G192" i="12"/>
  <c r="N192" i="12" s="1"/>
  <c r="H192" i="12"/>
  <c r="O192" i="12" s="1"/>
  <c r="D194" i="12"/>
  <c r="E194" i="12"/>
  <c r="L194" i="12" s="1"/>
  <c r="F194" i="12"/>
  <c r="M194" i="12" s="1"/>
  <c r="G194" i="12"/>
  <c r="N194" i="12" s="1"/>
  <c r="H194" i="12"/>
  <c r="O194" i="12" s="1"/>
  <c r="D196" i="12"/>
  <c r="K196" i="12" s="1"/>
  <c r="E196" i="12"/>
  <c r="L196" i="12" s="1"/>
  <c r="F196" i="12"/>
  <c r="M196" i="12" s="1"/>
  <c r="G196" i="12"/>
  <c r="N196" i="12" s="1"/>
  <c r="H196" i="12"/>
  <c r="O196" i="12" s="1"/>
  <c r="D198" i="12"/>
  <c r="K198" i="12" s="1"/>
  <c r="E198" i="12"/>
  <c r="L198" i="12" s="1"/>
  <c r="F198" i="12"/>
  <c r="M198" i="12" s="1"/>
  <c r="G198" i="12"/>
  <c r="N198" i="12" s="1"/>
  <c r="H198" i="12"/>
  <c r="O198" i="12" s="1"/>
  <c r="D200" i="12"/>
  <c r="K200" i="12" s="1"/>
  <c r="E200" i="12"/>
  <c r="L200" i="12" s="1"/>
  <c r="F200" i="12"/>
  <c r="M200" i="12" s="1"/>
  <c r="G200" i="12"/>
  <c r="N200" i="12" s="1"/>
  <c r="H200" i="12"/>
  <c r="O200" i="12" s="1"/>
  <c r="D202" i="12"/>
  <c r="E202" i="12"/>
  <c r="L202" i="12" s="1"/>
  <c r="F202" i="12"/>
  <c r="M202" i="12" s="1"/>
  <c r="G202" i="12"/>
  <c r="N202" i="12" s="1"/>
  <c r="H202" i="12"/>
  <c r="O202" i="12" s="1"/>
  <c r="D204" i="12"/>
  <c r="K204" i="12" s="1"/>
  <c r="E204" i="12"/>
  <c r="L204" i="12" s="1"/>
  <c r="F204" i="12"/>
  <c r="M204" i="12" s="1"/>
  <c r="G204" i="12"/>
  <c r="N204" i="12" s="1"/>
  <c r="H204" i="12"/>
  <c r="O204" i="12" s="1"/>
  <c r="D206" i="12"/>
  <c r="K206" i="12" s="1"/>
  <c r="E206" i="12"/>
  <c r="L206" i="12" s="1"/>
  <c r="F206" i="12"/>
  <c r="M206" i="12" s="1"/>
  <c r="G206" i="12"/>
  <c r="N206" i="12" s="1"/>
  <c r="H206" i="12"/>
  <c r="O206" i="12" s="1"/>
  <c r="B206" i="12"/>
  <c r="B204" i="12"/>
  <c r="B202" i="12"/>
  <c r="C202" i="12"/>
  <c r="B200" i="12"/>
  <c r="B198" i="12"/>
  <c r="B196" i="12"/>
  <c r="B194" i="12"/>
  <c r="B192" i="12"/>
  <c r="B190" i="12"/>
  <c r="B188" i="12"/>
  <c r="B186" i="12"/>
  <c r="B184" i="12"/>
  <c r="B182" i="12"/>
  <c r="B180" i="12"/>
  <c r="B178" i="12"/>
  <c r="B176" i="12"/>
  <c r="B174" i="12"/>
  <c r="B172" i="12"/>
  <c r="B170" i="12"/>
  <c r="B168" i="12"/>
  <c r="B166" i="12"/>
  <c r="B164" i="12"/>
  <c r="B162" i="12"/>
  <c r="B160" i="12"/>
  <c r="B158" i="12"/>
  <c r="B156" i="12"/>
  <c r="B154" i="12"/>
  <c r="B152" i="12"/>
  <c r="B150" i="12"/>
  <c r="B148" i="12"/>
  <c r="B146" i="12"/>
  <c r="B144" i="12"/>
  <c r="B142" i="12"/>
  <c r="B140" i="12"/>
  <c r="B138" i="12"/>
  <c r="B136" i="12"/>
  <c r="B134" i="12"/>
  <c r="C206" i="12"/>
  <c r="C204" i="12"/>
  <c r="C200" i="12"/>
  <c r="C198" i="12"/>
  <c r="C196" i="12"/>
  <c r="C194" i="12"/>
  <c r="C192" i="12"/>
  <c r="C190" i="12"/>
  <c r="C188" i="12"/>
  <c r="C186" i="12"/>
  <c r="C184" i="12"/>
  <c r="C182" i="12"/>
  <c r="C180" i="12"/>
  <c r="C178" i="12"/>
  <c r="C176" i="12"/>
  <c r="C174" i="12"/>
  <c r="C172" i="12"/>
  <c r="C170" i="12"/>
  <c r="C168" i="12"/>
  <c r="C166" i="12"/>
  <c r="C164" i="12"/>
  <c r="C162" i="12"/>
  <c r="C160" i="12"/>
  <c r="C158" i="12"/>
  <c r="C156" i="12"/>
  <c r="C154" i="12"/>
  <c r="C152" i="12"/>
  <c r="C150" i="12"/>
  <c r="C148" i="12"/>
  <c r="C146" i="12"/>
  <c r="C144" i="12"/>
  <c r="C142" i="12"/>
  <c r="C140" i="12"/>
  <c r="C138" i="12"/>
  <c r="C136" i="12"/>
  <c r="C134" i="12"/>
  <c r="O25" i="12"/>
  <c r="H27" i="12"/>
  <c r="O27" i="12" s="1"/>
  <c r="H29" i="12"/>
  <c r="O29" i="12" s="1"/>
  <c r="H31" i="12"/>
  <c r="O31" i="12" s="1"/>
  <c r="H33" i="12"/>
  <c r="O33" i="12" s="1"/>
  <c r="H35" i="12"/>
  <c r="O35" i="12" s="1"/>
  <c r="H37" i="12"/>
  <c r="O37" i="12" s="1"/>
  <c r="H39" i="12"/>
  <c r="O39" i="12" s="1"/>
  <c r="H41" i="12"/>
  <c r="O41" i="12" s="1"/>
  <c r="H43" i="12"/>
  <c r="O43" i="12" s="1"/>
  <c r="H45" i="12"/>
  <c r="O45" i="12" s="1"/>
  <c r="H47" i="12"/>
  <c r="O47" i="12" s="1"/>
  <c r="H49" i="12"/>
  <c r="O49" i="12" s="1"/>
  <c r="H51" i="12"/>
  <c r="O51" i="12" s="1"/>
  <c r="H53" i="12"/>
  <c r="O53" i="12" s="1"/>
  <c r="H55" i="12"/>
  <c r="O55" i="12" s="1"/>
  <c r="H57" i="12"/>
  <c r="O57" i="12" s="1"/>
  <c r="H59" i="12"/>
  <c r="O59" i="12" s="1"/>
  <c r="H97" i="12"/>
  <c r="O97" i="12" s="1"/>
  <c r="H99" i="12"/>
  <c r="O99" i="12" s="1"/>
  <c r="H101" i="12"/>
  <c r="O101" i="12" s="1"/>
  <c r="H103" i="12"/>
  <c r="O103" i="12" s="1"/>
  <c r="H105" i="12"/>
  <c r="O105" i="12" s="1"/>
  <c r="H107" i="12"/>
  <c r="O107" i="12" s="1"/>
  <c r="H109" i="12"/>
  <c r="O109" i="12" s="1"/>
  <c r="H111" i="12"/>
  <c r="O111" i="12" s="1"/>
  <c r="H113" i="12"/>
  <c r="O113" i="12" s="1"/>
  <c r="H115" i="12"/>
  <c r="O115" i="12" s="1"/>
  <c r="H117" i="12"/>
  <c r="O117" i="12" s="1"/>
  <c r="H119" i="12"/>
  <c r="O119" i="12" s="1"/>
  <c r="H121" i="12"/>
  <c r="O121" i="12" s="1"/>
  <c r="H123" i="12"/>
  <c r="O123" i="12" s="1"/>
  <c r="H125" i="12"/>
  <c r="O125" i="12" s="1"/>
  <c r="H127" i="12"/>
  <c r="O127" i="12" s="1"/>
  <c r="H129" i="12"/>
  <c r="O129" i="12" s="1"/>
  <c r="H131" i="12"/>
  <c r="O131" i="12" s="1"/>
  <c r="D25" i="12"/>
  <c r="K25" i="12" s="1"/>
  <c r="E25" i="12"/>
  <c r="L25" i="12" s="1"/>
  <c r="F25" i="12"/>
  <c r="M25" i="12" s="1"/>
  <c r="G25" i="12"/>
  <c r="N25" i="12" s="1"/>
  <c r="K27" i="12"/>
  <c r="E27" i="12"/>
  <c r="L27" i="12" s="1"/>
  <c r="F27" i="12"/>
  <c r="M27" i="12" s="1"/>
  <c r="G27" i="12"/>
  <c r="N27" i="12" s="1"/>
  <c r="D29" i="12"/>
  <c r="K29" i="12" s="1"/>
  <c r="E29" i="12"/>
  <c r="L29" i="12" s="1"/>
  <c r="F29" i="12"/>
  <c r="M29" i="12" s="1"/>
  <c r="G29" i="12"/>
  <c r="N29" i="12" s="1"/>
  <c r="K31" i="12"/>
  <c r="E31" i="12"/>
  <c r="L31" i="12" s="1"/>
  <c r="F31" i="12"/>
  <c r="M31" i="12" s="1"/>
  <c r="G31" i="12"/>
  <c r="N31" i="12" s="1"/>
  <c r="K33" i="12"/>
  <c r="E33" i="12"/>
  <c r="L33" i="12" s="1"/>
  <c r="F33" i="12"/>
  <c r="M33" i="12" s="1"/>
  <c r="G33" i="12"/>
  <c r="N33" i="12" s="1"/>
  <c r="K35" i="12"/>
  <c r="E35" i="12"/>
  <c r="L35" i="12" s="1"/>
  <c r="F35" i="12"/>
  <c r="M35" i="12" s="1"/>
  <c r="G35" i="12"/>
  <c r="N35" i="12" s="1"/>
  <c r="D37" i="12"/>
  <c r="K37" i="12" s="1"/>
  <c r="E37" i="12"/>
  <c r="L37" i="12" s="1"/>
  <c r="F37" i="12"/>
  <c r="M37" i="12" s="1"/>
  <c r="G37" i="12"/>
  <c r="N37" i="12" s="1"/>
  <c r="D39" i="12"/>
  <c r="K39" i="12" s="1"/>
  <c r="E39" i="12"/>
  <c r="L39" i="12" s="1"/>
  <c r="F39" i="12"/>
  <c r="M39" i="12" s="1"/>
  <c r="G39" i="12"/>
  <c r="N39" i="12" s="1"/>
  <c r="D41" i="12"/>
  <c r="K41" i="12" s="1"/>
  <c r="E41" i="12"/>
  <c r="L41" i="12" s="1"/>
  <c r="F41" i="12"/>
  <c r="M41" i="12" s="1"/>
  <c r="G41" i="12"/>
  <c r="N41" i="12" s="1"/>
  <c r="D43" i="12"/>
  <c r="K43" i="12" s="1"/>
  <c r="E43" i="12"/>
  <c r="L43" i="12" s="1"/>
  <c r="F43" i="12"/>
  <c r="M43" i="12" s="1"/>
  <c r="G43" i="12"/>
  <c r="N43" i="12" s="1"/>
  <c r="D45" i="12"/>
  <c r="K45" i="12" s="1"/>
  <c r="E45" i="12"/>
  <c r="L45" i="12" s="1"/>
  <c r="F45" i="12"/>
  <c r="M45" i="12" s="1"/>
  <c r="G45" i="12"/>
  <c r="N45" i="12" s="1"/>
  <c r="D47" i="12"/>
  <c r="K47" i="12" s="1"/>
  <c r="E47" i="12"/>
  <c r="L47" i="12" s="1"/>
  <c r="F47" i="12"/>
  <c r="M47" i="12" s="1"/>
  <c r="G47" i="12"/>
  <c r="N47" i="12" s="1"/>
  <c r="D49" i="12"/>
  <c r="K49" i="12" s="1"/>
  <c r="E49" i="12"/>
  <c r="L49" i="12" s="1"/>
  <c r="F49" i="12"/>
  <c r="M49" i="12" s="1"/>
  <c r="G49" i="12"/>
  <c r="N49" i="12" s="1"/>
  <c r="D51" i="12"/>
  <c r="K51" i="12" s="1"/>
  <c r="E51" i="12"/>
  <c r="L51" i="12" s="1"/>
  <c r="F51" i="12"/>
  <c r="M51" i="12" s="1"/>
  <c r="G51" i="12"/>
  <c r="N51" i="12" s="1"/>
  <c r="D53" i="12"/>
  <c r="K53" i="12" s="1"/>
  <c r="E53" i="12"/>
  <c r="L53" i="12" s="1"/>
  <c r="F53" i="12"/>
  <c r="M53" i="12" s="1"/>
  <c r="G53" i="12"/>
  <c r="N53" i="12" s="1"/>
  <c r="D55" i="12"/>
  <c r="K55" i="12" s="1"/>
  <c r="E55" i="12"/>
  <c r="L55" i="12" s="1"/>
  <c r="F55" i="12"/>
  <c r="M55" i="12" s="1"/>
  <c r="G55" i="12"/>
  <c r="N55" i="12" s="1"/>
  <c r="D57" i="12"/>
  <c r="K57" i="12" s="1"/>
  <c r="E57" i="12"/>
  <c r="L57" i="12" s="1"/>
  <c r="F57" i="12"/>
  <c r="M57" i="12" s="1"/>
  <c r="G57" i="12"/>
  <c r="N57" i="12" s="1"/>
  <c r="D59" i="12"/>
  <c r="K59" i="12" s="1"/>
  <c r="E59" i="12"/>
  <c r="L59" i="12" s="1"/>
  <c r="F59" i="12"/>
  <c r="M59" i="12" s="1"/>
  <c r="G59" i="12"/>
  <c r="N59" i="12" s="1"/>
  <c r="D97" i="12"/>
  <c r="K97" i="12" s="1"/>
  <c r="E97" i="12"/>
  <c r="L97" i="12" s="1"/>
  <c r="F97" i="12"/>
  <c r="M97" i="12" s="1"/>
  <c r="G97" i="12"/>
  <c r="N97" i="12" s="1"/>
  <c r="D99" i="12"/>
  <c r="K99" i="12" s="1"/>
  <c r="E99" i="12"/>
  <c r="L99" i="12" s="1"/>
  <c r="F99" i="12"/>
  <c r="M99" i="12" s="1"/>
  <c r="G99" i="12"/>
  <c r="N99" i="12" s="1"/>
  <c r="D101" i="12"/>
  <c r="K101" i="12" s="1"/>
  <c r="E101" i="12"/>
  <c r="L101" i="12" s="1"/>
  <c r="F101" i="12"/>
  <c r="M101" i="12" s="1"/>
  <c r="G101" i="12"/>
  <c r="N101" i="12" s="1"/>
  <c r="D103" i="12"/>
  <c r="K103" i="12" s="1"/>
  <c r="E103" i="12"/>
  <c r="L103" i="12" s="1"/>
  <c r="F103" i="12"/>
  <c r="M103" i="12" s="1"/>
  <c r="G103" i="12"/>
  <c r="N103" i="12" s="1"/>
  <c r="D105" i="12"/>
  <c r="K105" i="12" s="1"/>
  <c r="E105" i="12"/>
  <c r="L105" i="12" s="1"/>
  <c r="F105" i="12"/>
  <c r="M105" i="12" s="1"/>
  <c r="G105" i="12"/>
  <c r="N105" i="12" s="1"/>
  <c r="D107" i="12"/>
  <c r="K107" i="12" s="1"/>
  <c r="E107" i="12"/>
  <c r="L107" i="12" s="1"/>
  <c r="F107" i="12"/>
  <c r="M107" i="12" s="1"/>
  <c r="G107" i="12"/>
  <c r="N107" i="12" s="1"/>
  <c r="D109" i="12"/>
  <c r="K109" i="12" s="1"/>
  <c r="E109" i="12"/>
  <c r="L109" i="12" s="1"/>
  <c r="F109" i="12"/>
  <c r="M109" i="12" s="1"/>
  <c r="G109" i="12"/>
  <c r="N109" i="12" s="1"/>
  <c r="D111" i="12"/>
  <c r="E111" i="12"/>
  <c r="L111" i="12" s="1"/>
  <c r="F111" i="12"/>
  <c r="M111" i="12" s="1"/>
  <c r="G111" i="12"/>
  <c r="N111" i="12" s="1"/>
  <c r="D113" i="12"/>
  <c r="K113" i="12" s="1"/>
  <c r="E113" i="12"/>
  <c r="L113" i="12" s="1"/>
  <c r="F113" i="12"/>
  <c r="M113" i="12" s="1"/>
  <c r="G113" i="12"/>
  <c r="N113" i="12" s="1"/>
  <c r="D115" i="12"/>
  <c r="K115" i="12" s="1"/>
  <c r="E115" i="12"/>
  <c r="L115" i="12" s="1"/>
  <c r="F115" i="12"/>
  <c r="M115" i="12" s="1"/>
  <c r="G115" i="12"/>
  <c r="N115" i="12" s="1"/>
  <c r="D117" i="12"/>
  <c r="K117" i="12" s="1"/>
  <c r="E117" i="12"/>
  <c r="L117" i="12" s="1"/>
  <c r="F117" i="12"/>
  <c r="M117" i="12" s="1"/>
  <c r="G117" i="12"/>
  <c r="N117" i="12" s="1"/>
  <c r="D119" i="12"/>
  <c r="E119" i="12"/>
  <c r="L119" i="12" s="1"/>
  <c r="F119" i="12"/>
  <c r="M119" i="12" s="1"/>
  <c r="G119" i="12"/>
  <c r="N119" i="12" s="1"/>
  <c r="D121" i="12"/>
  <c r="K121" i="12" s="1"/>
  <c r="E121" i="12"/>
  <c r="L121" i="12" s="1"/>
  <c r="F121" i="12"/>
  <c r="M121" i="12" s="1"/>
  <c r="G121" i="12"/>
  <c r="N121" i="12" s="1"/>
  <c r="D123" i="12"/>
  <c r="K123" i="12" s="1"/>
  <c r="E123" i="12"/>
  <c r="L123" i="12" s="1"/>
  <c r="F123" i="12"/>
  <c r="M123" i="12" s="1"/>
  <c r="G123" i="12"/>
  <c r="N123" i="12" s="1"/>
  <c r="D125" i="12"/>
  <c r="K125" i="12" s="1"/>
  <c r="E125" i="12"/>
  <c r="L125" i="12" s="1"/>
  <c r="F125" i="12"/>
  <c r="M125" i="12" s="1"/>
  <c r="G125" i="12"/>
  <c r="N125" i="12" s="1"/>
  <c r="D127" i="12"/>
  <c r="E127" i="12"/>
  <c r="L127" i="12" s="1"/>
  <c r="F127" i="12"/>
  <c r="M127" i="12" s="1"/>
  <c r="G127" i="12"/>
  <c r="N127" i="12" s="1"/>
  <c r="D129" i="12"/>
  <c r="K129" i="12" s="1"/>
  <c r="E129" i="12"/>
  <c r="L129" i="12" s="1"/>
  <c r="F129" i="12"/>
  <c r="M129" i="12" s="1"/>
  <c r="G129" i="12"/>
  <c r="N129" i="12" s="1"/>
  <c r="D131" i="12"/>
  <c r="K131" i="12" s="1"/>
  <c r="E131" i="12"/>
  <c r="L131" i="12" s="1"/>
  <c r="F131" i="12"/>
  <c r="M131" i="12" s="1"/>
  <c r="G131" i="12"/>
  <c r="N131" i="12" s="1"/>
  <c r="C25" i="12"/>
  <c r="C27" i="12"/>
  <c r="C29" i="12"/>
  <c r="C31" i="12"/>
  <c r="C33" i="12"/>
  <c r="C35" i="12"/>
  <c r="C37" i="12"/>
  <c r="C39" i="12"/>
  <c r="C41" i="12"/>
  <c r="C43" i="12"/>
  <c r="C45" i="12"/>
  <c r="C47" i="12"/>
  <c r="C49" i="12"/>
  <c r="C51" i="12"/>
  <c r="C53" i="12"/>
  <c r="C55" i="12"/>
  <c r="C57" i="12"/>
  <c r="C59" i="12"/>
  <c r="C61" i="12"/>
  <c r="C63" i="12"/>
  <c r="C65" i="12"/>
  <c r="C67" i="12"/>
  <c r="C69" i="12"/>
  <c r="C71" i="12"/>
  <c r="C73" i="12"/>
  <c r="C75" i="12"/>
  <c r="C77" i="12"/>
  <c r="C79" i="12"/>
  <c r="C81" i="12"/>
  <c r="C83" i="12"/>
  <c r="C85" i="12"/>
  <c r="C87" i="12"/>
  <c r="C89" i="12"/>
  <c r="C91" i="12"/>
  <c r="C93" i="12"/>
  <c r="C95" i="12"/>
  <c r="C97" i="12"/>
  <c r="C99" i="12"/>
  <c r="C101" i="12"/>
  <c r="C103" i="12"/>
  <c r="C107" i="12"/>
  <c r="C109" i="12"/>
  <c r="C111" i="12"/>
  <c r="C113" i="12"/>
  <c r="C115" i="12"/>
  <c r="C117" i="12"/>
  <c r="C119" i="12"/>
  <c r="C121" i="12"/>
  <c r="C123" i="12"/>
  <c r="C125" i="12"/>
  <c r="C127" i="12"/>
  <c r="C129" i="12"/>
  <c r="C131" i="12"/>
  <c r="B25" i="12"/>
  <c r="B27" i="12"/>
  <c r="B29" i="12"/>
  <c r="B31" i="12"/>
  <c r="B33" i="12"/>
  <c r="B35" i="12"/>
  <c r="B37" i="12"/>
  <c r="B39" i="12"/>
  <c r="B41" i="12"/>
  <c r="B43" i="12"/>
  <c r="B45" i="12"/>
  <c r="B47" i="12"/>
  <c r="B49" i="12"/>
  <c r="B51" i="12"/>
  <c r="B53" i="12"/>
  <c r="B55" i="12"/>
  <c r="B57" i="12"/>
  <c r="B59" i="12"/>
  <c r="B61" i="12"/>
  <c r="B63" i="12"/>
  <c r="B65" i="12"/>
  <c r="B67" i="12"/>
  <c r="B69" i="12"/>
  <c r="B71" i="12"/>
  <c r="B73" i="12"/>
  <c r="B75" i="12"/>
  <c r="B77" i="12"/>
  <c r="B79" i="12"/>
  <c r="B81" i="12"/>
  <c r="B83" i="12"/>
  <c r="B85" i="12"/>
  <c r="B87" i="12"/>
  <c r="B89" i="12"/>
  <c r="B91" i="12"/>
  <c r="B93" i="12"/>
  <c r="B95" i="12"/>
  <c r="B97" i="12"/>
  <c r="B99" i="12"/>
  <c r="B101" i="12"/>
  <c r="B103" i="12"/>
  <c r="B105" i="12"/>
  <c r="B107" i="12"/>
  <c r="B109" i="12"/>
  <c r="B111" i="12"/>
  <c r="B113" i="12"/>
  <c r="B115" i="12"/>
  <c r="B117" i="12"/>
  <c r="B119" i="12"/>
  <c r="B121" i="12"/>
  <c r="B123" i="12"/>
  <c r="B125" i="12"/>
  <c r="B127" i="12"/>
  <c r="B129" i="12"/>
  <c r="B131" i="12"/>
  <c r="I119" i="12" l="1"/>
  <c r="R119" i="12" s="1"/>
  <c r="I111" i="12"/>
  <c r="R111" i="12" s="1"/>
  <c r="I127" i="12"/>
  <c r="R127" i="12" s="1"/>
  <c r="I307" i="12"/>
  <c r="R307" i="12" s="1"/>
  <c r="K307" i="12"/>
  <c r="I291" i="12"/>
  <c r="R291" i="12" s="1"/>
  <c r="K291" i="12"/>
  <c r="I275" i="12"/>
  <c r="R275" i="12" s="1"/>
  <c r="K275" i="12"/>
  <c r="I219" i="12"/>
  <c r="R219" i="12" s="1"/>
  <c r="O219" i="12"/>
  <c r="I144" i="12"/>
  <c r="R144" i="12" s="1"/>
  <c r="I355" i="12"/>
  <c r="R355" i="12" s="1"/>
  <c r="K355" i="12"/>
  <c r="I339" i="12"/>
  <c r="R339" i="12" s="1"/>
  <c r="K339" i="12"/>
  <c r="I323" i="12"/>
  <c r="R323" i="12" s="1"/>
  <c r="K323" i="12"/>
  <c r="I259" i="12"/>
  <c r="R259" i="12" s="1"/>
  <c r="K259" i="12"/>
  <c r="I211" i="12"/>
  <c r="R211" i="12" s="1"/>
  <c r="M211" i="12"/>
  <c r="I150" i="12"/>
  <c r="R150" i="12" s="1"/>
  <c r="I134" i="12"/>
  <c r="R134" i="12" s="1"/>
  <c r="I170" i="12"/>
  <c r="R170" i="12" s="1"/>
  <c r="K170" i="12"/>
  <c r="I146" i="12"/>
  <c r="R146" i="12" s="1"/>
  <c r="I140" i="12"/>
  <c r="R140" i="12" s="1"/>
  <c r="K140" i="12"/>
  <c r="I235" i="12"/>
  <c r="R235" i="12" s="1"/>
  <c r="L235" i="12"/>
  <c r="I95" i="12"/>
  <c r="R95" i="12" s="1"/>
  <c r="I79" i="12"/>
  <c r="R79" i="12" s="1"/>
  <c r="I63" i="12"/>
  <c r="R63" i="12" s="1"/>
  <c r="K63" i="12"/>
  <c r="K95" i="12"/>
  <c r="K127" i="12"/>
  <c r="I186" i="12"/>
  <c r="R186" i="12" s="1"/>
  <c r="K186" i="12"/>
  <c r="I371" i="12"/>
  <c r="R371" i="12" s="1"/>
  <c r="K371" i="12"/>
  <c r="I243" i="12"/>
  <c r="R243" i="12" s="1"/>
  <c r="K243" i="12"/>
  <c r="I194" i="12"/>
  <c r="R194" i="12" s="1"/>
  <c r="K194" i="12"/>
  <c r="I178" i="12"/>
  <c r="R178" i="12" s="1"/>
  <c r="K178" i="12"/>
  <c r="I162" i="12"/>
  <c r="R162" i="12" s="1"/>
  <c r="K162" i="12"/>
  <c r="I379" i="12"/>
  <c r="R379" i="12" s="1"/>
  <c r="K379" i="12"/>
  <c r="I363" i="12"/>
  <c r="R363" i="12" s="1"/>
  <c r="K363" i="12"/>
  <c r="I331" i="12"/>
  <c r="R331" i="12" s="1"/>
  <c r="K331" i="12"/>
  <c r="I315" i="12"/>
  <c r="R315" i="12" s="1"/>
  <c r="K315" i="12"/>
  <c r="I299" i="12"/>
  <c r="R299" i="12" s="1"/>
  <c r="K299" i="12"/>
  <c r="I267" i="12"/>
  <c r="R267" i="12" s="1"/>
  <c r="K267" i="12"/>
  <c r="I251" i="12"/>
  <c r="R251" i="12" s="1"/>
  <c r="K251" i="12"/>
  <c r="I65" i="12"/>
  <c r="R65" i="12" s="1"/>
  <c r="I138" i="12"/>
  <c r="R138" i="12" s="1"/>
  <c r="K138" i="12"/>
  <c r="I152" i="12"/>
  <c r="R152" i="12" s="1"/>
  <c r="I136" i="12"/>
  <c r="R136" i="12" s="1"/>
  <c r="I81" i="12"/>
  <c r="R81" i="12" s="1"/>
  <c r="K119" i="12"/>
  <c r="K150" i="12"/>
  <c r="K152" i="12"/>
  <c r="I227" i="12"/>
  <c r="R227" i="12" s="1"/>
  <c r="K227" i="12"/>
  <c r="I142" i="12"/>
  <c r="R142" i="12" s="1"/>
  <c r="L146" i="12"/>
  <c r="I202" i="12"/>
  <c r="R202" i="12" s="1"/>
  <c r="K202" i="12"/>
  <c r="I154" i="12"/>
  <c r="R154" i="12" s="1"/>
  <c r="K154" i="12"/>
  <c r="I347" i="12"/>
  <c r="R347" i="12" s="1"/>
  <c r="O347" i="12"/>
  <c r="I283" i="12"/>
  <c r="R283" i="12" s="1"/>
  <c r="O283" i="12"/>
  <c r="I103" i="12"/>
  <c r="R103" i="12" s="1"/>
  <c r="I31" i="12"/>
  <c r="R31" i="12" s="1"/>
  <c r="I148" i="12"/>
  <c r="R148" i="12" s="1"/>
  <c r="K148" i="12"/>
  <c r="I87" i="12"/>
  <c r="R87" i="12" s="1"/>
  <c r="I71" i="12"/>
  <c r="R71" i="12" s="1"/>
  <c r="K79" i="12"/>
  <c r="K111" i="12"/>
  <c r="K142" i="12"/>
  <c r="K144" i="12"/>
  <c r="I25" i="12"/>
  <c r="R25" i="12" s="1"/>
  <c r="I41" i="12"/>
  <c r="R41" i="12" s="1"/>
  <c r="I49" i="12"/>
  <c r="R49" i="12" s="1"/>
  <c r="I57" i="12"/>
  <c r="R57" i="12" s="1"/>
  <c r="I97" i="12"/>
  <c r="R97" i="12" s="1"/>
  <c r="I113" i="12"/>
  <c r="R113" i="12" s="1"/>
  <c r="I129" i="12"/>
  <c r="R129" i="12" s="1"/>
  <c r="I192" i="12"/>
  <c r="R192" i="12" s="1"/>
  <c r="I160" i="12"/>
  <c r="R160" i="12" s="1"/>
  <c r="I329" i="12"/>
  <c r="R329" i="12" s="1"/>
  <c r="I313" i="12"/>
  <c r="R313" i="12" s="1"/>
  <c r="I297" i="12"/>
  <c r="R297" i="12" s="1"/>
  <c r="I281" i="12"/>
  <c r="R281" i="12" s="1"/>
  <c r="I265" i="12"/>
  <c r="R265" i="12" s="1"/>
  <c r="I249" i="12"/>
  <c r="R249" i="12" s="1"/>
  <c r="I233" i="12"/>
  <c r="R233" i="12" s="1"/>
  <c r="I217" i="12"/>
  <c r="R217" i="12" s="1"/>
  <c r="I387" i="12"/>
  <c r="R387" i="12" s="1"/>
  <c r="I33" i="12"/>
  <c r="R33" i="12" s="1"/>
  <c r="I73" i="12"/>
  <c r="R73" i="12" s="1"/>
  <c r="I89" i="12"/>
  <c r="R89" i="12" s="1"/>
  <c r="I105" i="12"/>
  <c r="R105" i="12" s="1"/>
  <c r="I121" i="12"/>
  <c r="R121" i="12" s="1"/>
  <c r="I176" i="12"/>
  <c r="R176" i="12" s="1"/>
  <c r="I393" i="12"/>
  <c r="R393" i="12" s="1"/>
  <c r="I377" i="12"/>
  <c r="R377" i="12" s="1"/>
  <c r="I361" i="12"/>
  <c r="R361" i="12" s="1"/>
  <c r="I345" i="12"/>
  <c r="R345" i="12" s="1"/>
  <c r="I198" i="12"/>
  <c r="R198" i="12" s="1"/>
  <c r="I182" i="12"/>
  <c r="R182" i="12" s="1"/>
  <c r="I166" i="12"/>
  <c r="R166" i="12" s="1"/>
  <c r="I383" i="12"/>
  <c r="R383" i="12" s="1"/>
  <c r="I367" i="12"/>
  <c r="R367" i="12" s="1"/>
  <c r="I351" i="12"/>
  <c r="R351" i="12" s="1"/>
  <c r="I335" i="12"/>
  <c r="R335" i="12" s="1"/>
  <c r="I319" i="12"/>
  <c r="R319" i="12" s="1"/>
  <c r="I303" i="12"/>
  <c r="R303" i="12" s="1"/>
  <c r="I287" i="12"/>
  <c r="R287" i="12" s="1"/>
  <c r="I271" i="12"/>
  <c r="R271" i="12" s="1"/>
  <c r="I255" i="12"/>
  <c r="R255" i="12" s="1"/>
  <c r="I239" i="12"/>
  <c r="R239" i="12" s="1"/>
  <c r="I223" i="12"/>
  <c r="R223" i="12" s="1"/>
  <c r="I27" i="12"/>
  <c r="R27" i="12" s="1"/>
  <c r="I35" i="12"/>
  <c r="R35" i="12" s="1"/>
  <c r="I43" i="12"/>
  <c r="R43" i="12" s="1"/>
  <c r="I51" i="12"/>
  <c r="R51" i="12" s="1"/>
  <c r="I59" i="12"/>
  <c r="R59" i="12" s="1"/>
  <c r="I67" i="12"/>
  <c r="R67" i="12" s="1"/>
  <c r="I75" i="12"/>
  <c r="R75" i="12" s="1"/>
  <c r="I83" i="12"/>
  <c r="R83" i="12" s="1"/>
  <c r="I91" i="12"/>
  <c r="R91" i="12" s="1"/>
  <c r="I99" i="12"/>
  <c r="R99" i="12" s="1"/>
  <c r="I107" i="12"/>
  <c r="R107" i="12" s="1"/>
  <c r="I115" i="12"/>
  <c r="R115" i="12" s="1"/>
  <c r="I123" i="12"/>
  <c r="R123" i="12" s="1"/>
  <c r="I131" i="12"/>
  <c r="R131" i="12" s="1"/>
  <c r="I204" i="12"/>
  <c r="R204" i="12" s="1"/>
  <c r="I389" i="12"/>
  <c r="R389" i="12" s="1"/>
  <c r="I373" i="12"/>
  <c r="R373" i="12" s="1"/>
  <c r="I277" i="12"/>
  <c r="R277" i="12" s="1"/>
  <c r="I229" i="12"/>
  <c r="R229" i="12" s="1"/>
  <c r="I29" i="12"/>
  <c r="R29" i="12" s="1"/>
  <c r="I37" i="12"/>
  <c r="R37" i="12" s="1"/>
  <c r="I45" i="12"/>
  <c r="R45" i="12" s="1"/>
  <c r="I53" i="12"/>
  <c r="R53" i="12" s="1"/>
  <c r="I61" i="12"/>
  <c r="R61" i="12" s="1"/>
  <c r="I69" i="12"/>
  <c r="R69" i="12" s="1"/>
  <c r="I77" i="12"/>
  <c r="R77" i="12" s="1"/>
  <c r="I85" i="12"/>
  <c r="R85" i="12" s="1"/>
  <c r="I93" i="12"/>
  <c r="R93" i="12" s="1"/>
  <c r="I101" i="12"/>
  <c r="R101" i="12" s="1"/>
  <c r="I109" i="12"/>
  <c r="R109" i="12" s="1"/>
  <c r="I117" i="12"/>
  <c r="R117" i="12" s="1"/>
  <c r="I125" i="12"/>
  <c r="R125" i="12" s="1"/>
  <c r="I188" i="12"/>
  <c r="R188" i="12" s="1"/>
  <c r="I156" i="12"/>
  <c r="R156" i="12" s="1"/>
  <c r="I325" i="12"/>
  <c r="R325" i="12" s="1"/>
  <c r="I309" i="12"/>
  <c r="R309" i="12" s="1"/>
  <c r="I261" i="12"/>
  <c r="R261" i="12" s="1"/>
  <c r="I385" i="12"/>
  <c r="R385" i="12" s="1"/>
  <c r="I369" i="12"/>
  <c r="R369" i="12" s="1"/>
  <c r="I353" i="12"/>
  <c r="R353" i="12" s="1"/>
  <c r="I337" i="12"/>
  <c r="R337" i="12" s="1"/>
  <c r="I321" i="12"/>
  <c r="R321" i="12" s="1"/>
  <c r="I305" i="12"/>
  <c r="R305" i="12" s="1"/>
  <c r="I289" i="12"/>
  <c r="R289" i="12" s="1"/>
  <c r="I273" i="12"/>
  <c r="R273" i="12" s="1"/>
  <c r="I257" i="12"/>
  <c r="R257" i="12" s="1"/>
  <c r="I241" i="12"/>
  <c r="R241" i="12" s="1"/>
  <c r="I225" i="12"/>
  <c r="R225" i="12" s="1"/>
  <c r="I213" i="12"/>
  <c r="R213" i="12" s="1"/>
  <c r="I341" i="12"/>
  <c r="R341" i="12" s="1"/>
  <c r="I245" i="12"/>
  <c r="R245" i="12" s="1"/>
  <c r="I200" i="12"/>
  <c r="R200" i="12" s="1"/>
  <c r="I206" i="12"/>
  <c r="R206" i="12" s="1"/>
  <c r="I190" i="12"/>
  <c r="R190" i="12" s="1"/>
  <c r="I174" i="12"/>
  <c r="R174" i="12" s="1"/>
  <c r="I158" i="12"/>
  <c r="R158" i="12" s="1"/>
  <c r="I391" i="12"/>
  <c r="R391" i="12" s="1"/>
  <c r="I375" i="12"/>
  <c r="R375" i="12" s="1"/>
  <c r="I359" i="12"/>
  <c r="R359" i="12" s="1"/>
  <c r="I343" i="12"/>
  <c r="R343" i="12" s="1"/>
  <c r="I327" i="12"/>
  <c r="R327" i="12" s="1"/>
  <c r="I311" i="12"/>
  <c r="R311" i="12" s="1"/>
  <c r="I295" i="12"/>
  <c r="R295" i="12" s="1"/>
  <c r="I279" i="12"/>
  <c r="R279" i="12" s="1"/>
  <c r="I263" i="12"/>
  <c r="R263" i="12" s="1"/>
  <c r="I247" i="12"/>
  <c r="R247" i="12" s="1"/>
  <c r="I231" i="12"/>
  <c r="R231" i="12" s="1"/>
  <c r="I215" i="12"/>
  <c r="R215" i="12" s="1"/>
  <c r="I39" i="12"/>
  <c r="R39" i="12" s="1"/>
  <c r="I47" i="12"/>
  <c r="R47" i="12" s="1"/>
  <c r="I55" i="12"/>
  <c r="R55" i="12" s="1"/>
  <c r="I172" i="12"/>
  <c r="R172" i="12" s="1"/>
  <c r="I357" i="12"/>
  <c r="R357" i="12" s="1"/>
  <c r="I293" i="12"/>
  <c r="R293" i="12" s="1"/>
  <c r="I184" i="12"/>
  <c r="R184" i="12" s="1"/>
  <c r="I168" i="12"/>
  <c r="R168" i="12" s="1"/>
  <c r="I196" i="12"/>
  <c r="R196" i="12" s="1"/>
  <c r="I180" i="12"/>
  <c r="R180" i="12" s="1"/>
  <c r="I164" i="12"/>
  <c r="R164" i="12" s="1"/>
  <c r="I381" i="12"/>
  <c r="R381" i="12" s="1"/>
  <c r="I365" i="12"/>
  <c r="R365" i="12" s="1"/>
  <c r="I349" i="12"/>
  <c r="R349" i="12" s="1"/>
  <c r="I333" i="12"/>
  <c r="R333" i="12" s="1"/>
  <c r="I317" i="12"/>
  <c r="R317" i="12" s="1"/>
  <c r="I301" i="12"/>
  <c r="R301" i="12" s="1"/>
  <c r="I285" i="12"/>
  <c r="R285" i="12" s="1"/>
  <c r="I269" i="12"/>
  <c r="R269" i="12" s="1"/>
  <c r="I253" i="12"/>
  <c r="R253" i="12" s="1"/>
  <c r="I237" i="12"/>
  <c r="R237" i="12" s="1"/>
  <c r="I221" i="12"/>
  <c r="R221" i="12" s="1"/>
  <c r="I209" i="12"/>
  <c r="R209" i="12" s="1"/>
  <c r="A7" i="8" l="1"/>
  <c r="A8" i="8"/>
  <c r="A9" i="8"/>
  <c r="H16" i="8" l="1"/>
  <c r="H11" i="8"/>
  <c r="H21" i="8"/>
  <c r="G21" i="8"/>
  <c r="G16" i="8"/>
  <c r="G11" i="8"/>
  <c r="D95" i="10"/>
  <c r="W81" i="8" s="1"/>
  <c r="D94" i="10"/>
  <c r="W80" i="8" s="1"/>
  <c r="D93" i="10"/>
  <c r="W79" i="8" s="1"/>
  <c r="D92" i="10"/>
  <c r="W78" i="8" s="1"/>
  <c r="D91" i="10"/>
  <c r="W77" i="8" s="1"/>
  <c r="D41" i="3"/>
  <c r="V41" i="8" s="1"/>
  <c r="D39" i="3"/>
  <c r="V40" i="8" s="1"/>
  <c r="D66" i="7"/>
  <c r="U52" i="8" s="1"/>
  <c r="D57" i="10"/>
  <c r="W50" i="8" s="1"/>
  <c r="D3129" i="6"/>
  <c r="D61" i="10"/>
  <c r="W52" i="8" s="1"/>
  <c r="D59" i="10"/>
  <c r="W51" i="8" s="1"/>
  <c r="D97" i="10"/>
  <c r="W83" i="8" s="1"/>
  <c r="D96" i="10"/>
  <c r="W82" i="8" s="1"/>
  <c r="X1566" i="8" l="1"/>
  <c r="D9" i="8"/>
  <c r="D8" i="8"/>
  <c r="D98" i="10"/>
  <c r="W84" i="8" s="1"/>
  <c r="D68" i="7" l="1"/>
  <c r="U53" i="8" s="1"/>
  <c r="D43" i="3"/>
  <c r="V42" i="8" s="1"/>
  <c r="D3127" i="6" l="1"/>
  <c r="X1565" i="8" s="1"/>
  <c r="D3125" i="6"/>
  <c r="X1564" i="8" s="1"/>
  <c r="D3123" i="6"/>
  <c r="X1563" i="8" s="1"/>
  <c r="D3121" i="6"/>
  <c r="X1562" i="8" s="1"/>
  <c r="D3119" i="6"/>
  <c r="X1561" i="8" s="1"/>
  <c r="D3117" i="6"/>
  <c r="X1560" i="8" s="1"/>
  <c r="D3115" i="6"/>
  <c r="X1559" i="8" s="1"/>
  <c r="D3113" i="6"/>
  <c r="X1558" i="8" s="1"/>
  <c r="D3111" i="6"/>
  <c r="X1557" i="8" s="1"/>
  <c r="D3109" i="6"/>
  <c r="X1556" i="8" s="1"/>
  <c r="D3107" i="6"/>
  <c r="X1555" i="8" s="1"/>
  <c r="D3105" i="6"/>
  <c r="X1554" i="8" s="1"/>
  <c r="D3103" i="6"/>
  <c r="X1553" i="8" s="1"/>
  <c r="D3101" i="6"/>
  <c r="X1552" i="8" s="1"/>
  <c r="D3099" i="6"/>
  <c r="X1551" i="8" s="1"/>
  <c r="D3097" i="6"/>
  <c r="X1550" i="8" s="1"/>
  <c r="D1035" i="6"/>
  <c r="X519" i="8" s="1"/>
  <c r="D99" i="10"/>
  <c r="W85" i="8" s="1"/>
  <c r="D45" i="3"/>
  <c r="V43" i="8" s="1"/>
  <c r="D59" i="3"/>
  <c r="V52" i="8" s="1"/>
  <c r="D98" i="7"/>
  <c r="U74" i="8" s="1"/>
  <c r="D76" i="7"/>
  <c r="U57" i="8" s="1"/>
  <c r="D74" i="7"/>
  <c r="U56" i="8" s="1"/>
  <c r="D72" i="7"/>
  <c r="U55" i="8" s="1"/>
  <c r="D70" i="7"/>
  <c r="U54" i="8" s="1"/>
  <c r="J4" i="8" l="1"/>
  <c r="I4" i="8"/>
  <c r="H4" i="8"/>
  <c r="G4" i="8"/>
  <c r="F4" i="8"/>
  <c r="D903" i="6" l="1"/>
  <c r="X453" i="8" s="1"/>
  <c r="D905" i="6"/>
  <c r="X454" i="8" s="1"/>
  <c r="D907" i="6"/>
  <c r="X455" i="8" s="1"/>
  <c r="D909" i="6"/>
  <c r="X456" i="8" s="1"/>
  <c r="D911" i="6"/>
  <c r="X457" i="8" s="1"/>
  <c r="D913" i="6"/>
  <c r="X458" i="8" s="1"/>
  <c r="D915" i="6"/>
  <c r="X459" i="8" s="1"/>
  <c r="D917" i="6"/>
  <c r="X460" i="8" s="1"/>
  <c r="D919" i="6"/>
  <c r="X461" i="8" s="1"/>
  <c r="D921" i="6"/>
  <c r="X462" i="8" s="1"/>
  <c r="D923" i="6"/>
  <c r="X463" i="8" s="1"/>
  <c r="D925" i="6"/>
  <c r="X464" i="8" s="1"/>
  <c r="D927" i="6"/>
  <c r="X465" i="8" s="1"/>
  <c r="D929" i="6"/>
  <c r="X466" i="8" s="1"/>
  <c r="D931" i="6"/>
  <c r="X467" i="8" s="1"/>
  <c r="D933" i="6"/>
  <c r="X468" i="8" s="1"/>
  <c r="D935" i="6"/>
  <c r="X469" i="8" s="1"/>
  <c r="D937" i="6"/>
  <c r="X470" i="8" s="1"/>
  <c r="D939" i="6"/>
  <c r="X471" i="8" s="1"/>
  <c r="D941" i="6"/>
  <c r="X472" i="8" s="1"/>
  <c r="D943" i="6"/>
  <c r="X473" i="8" s="1"/>
  <c r="D945" i="6"/>
  <c r="X474" i="8" s="1"/>
  <c r="D947" i="6"/>
  <c r="X475" i="8" s="1"/>
  <c r="D949" i="6"/>
  <c r="X476" i="8" s="1"/>
  <c r="D951" i="6"/>
  <c r="X477" i="8" s="1"/>
  <c r="D953" i="6"/>
  <c r="X478" i="8" s="1"/>
  <c r="D955" i="6"/>
  <c r="X479" i="8" s="1"/>
  <c r="D957" i="6"/>
  <c r="X480" i="8" s="1"/>
  <c r="D959" i="6"/>
  <c r="X481" i="8" s="1"/>
  <c r="D961" i="6"/>
  <c r="X482" i="8" s="1"/>
  <c r="D963" i="6"/>
  <c r="X483" i="8" s="1"/>
  <c r="D965" i="6"/>
  <c r="X484" i="8" s="1"/>
  <c r="D967" i="6"/>
  <c r="X485" i="8" s="1"/>
  <c r="D969" i="6"/>
  <c r="X486" i="8" s="1"/>
  <c r="D971" i="6"/>
  <c r="X487" i="8" s="1"/>
  <c r="D973" i="6"/>
  <c r="X488" i="8" s="1"/>
  <c r="D975" i="6"/>
  <c r="X489" i="8" s="1"/>
  <c r="D977" i="6"/>
  <c r="X490" i="8" s="1"/>
  <c r="D979" i="6"/>
  <c r="X491" i="8" s="1"/>
  <c r="D981" i="6"/>
  <c r="X492" i="8" s="1"/>
  <c r="D983" i="6"/>
  <c r="X493" i="8" s="1"/>
  <c r="D985" i="6"/>
  <c r="X494" i="8" s="1"/>
  <c r="D987" i="6"/>
  <c r="X495" i="8" s="1"/>
  <c r="D989" i="6"/>
  <c r="X496" i="8" s="1"/>
  <c r="D991" i="6"/>
  <c r="X497" i="8" s="1"/>
  <c r="D993" i="6"/>
  <c r="X498" i="8" s="1"/>
  <c r="D995" i="6"/>
  <c r="X499" i="8" s="1"/>
  <c r="D997" i="6"/>
  <c r="X500" i="8" s="1"/>
  <c r="D999" i="6"/>
  <c r="X501" i="8" s="1"/>
  <c r="D1001" i="6"/>
  <c r="X502" i="8" s="1"/>
  <c r="D1003" i="6"/>
  <c r="X503" i="8" s="1"/>
  <c r="D1005" i="6"/>
  <c r="X504" i="8" s="1"/>
  <c r="D1007" i="6"/>
  <c r="X505" i="8" s="1"/>
  <c r="D1009" i="6"/>
  <c r="X506" i="8" s="1"/>
  <c r="D1011" i="6"/>
  <c r="X507" i="8" s="1"/>
  <c r="D1013" i="6"/>
  <c r="X508" i="8" s="1"/>
  <c r="D1015" i="6"/>
  <c r="X509" i="8" s="1"/>
  <c r="D1017" i="6"/>
  <c r="X510" i="8" s="1"/>
  <c r="D1019" i="6"/>
  <c r="X511" i="8" s="1"/>
  <c r="D1021" i="6"/>
  <c r="X512" i="8" s="1"/>
  <c r="D1023" i="6"/>
  <c r="X513" i="8" s="1"/>
  <c r="D1025" i="6"/>
  <c r="X514" i="8" s="1"/>
  <c r="D1027" i="6"/>
  <c r="X515" i="8" s="1"/>
  <c r="D1029" i="6"/>
  <c r="X516" i="8" s="1"/>
  <c r="D1031" i="6"/>
  <c r="X517" i="8" s="1"/>
  <c r="D1033" i="6"/>
  <c r="X518" i="8" s="1"/>
  <c r="D1041" i="6"/>
  <c r="X522" i="8" s="1"/>
  <c r="D1043" i="6"/>
  <c r="X523" i="8" s="1"/>
  <c r="D1045" i="6"/>
  <c r="X524" i="8" s="1"/>
  <c r="D1047" i="6"/>
  <c r="X525" i="8" s="1"/>
  <c r="D1049" i="6"/>
  <c r="X526" i="8" s="1"/>
  <c r="D1051" i="6"/>
  <c r="X527" i="8" s="1"/>
  <c r="D1053" i="6"/>
  <c r="X528" i="8" s="1"/>
  <c r="D1055" i="6"/>
  <c r="X529" i="8" s="1"/>
  <c r="D1057" i="6"/>
  <c r="X530" i="8" s="1"/>
  <c r="D1059" i="6"/>
  <c r="X531" i="8" s="1"/>
  <c r="D1061" i="6"/>
  <c r="X532" i="8" s="1"/>
  <c r="D1063" i="6"/>
  <c r="X533" i="8" s="1"/>
  <c r="D1065" i="6"/>
  <c r="X534" i="8" s="1"/>
  <c r="D1067" i="6"/>
  <c r="X535" i="8" s="1"/>
  <c r="D1069" i="6"/>
  <c r="X536" i="8" s="1"/>
  <c r="D1071" i="6"/>
  <c r="X537" i="8" s="1"/>
  <c r="D1073" i="6"/>
  <c r="X538" i="8" s="1"/>
  <c r="D1075" i="6"/>
  <c r="X539" i="8" s="1"/>
  <c r="D1077" i="6"/>
  <c r="X540" i="8" s="1"/>
  <c r="D1079" i="6"/>
  <c r="X541" i="8" s="1"/>
  <c r="D1081" i="6"/>
  <c r="X542" i="8" s="1"/>
  <c r="D1083" i="6"/>
  <c r="X543" i="8" s="1"/>
  <c r="D1085" i="6"/>
  <c r="X544" i="8" s="1"/>
  <c r="D1087" i="6"/>
  <c r="X545" i="8" s="1"/>
  <c r="D1089" i="6"/>
  <c r="X546" i="8" s="1"/>
  <c r="D1091" i="6"/>
  <c r="X547" i="8" s="1"/>
  <c r="D1093" i="6"/>
  <c r="X548" i="8" s="1"/>
  <c r="D1095" i="6"/>
  <c r="X549" i="8" s="1"/>
  <c r="D1097" i="6"/>
  <c r="X550" i="8" s="1"/>
  <c r="D1099" i="6"/>
  <c r="X551" i="8" s="1"/>
  <c r="D1101" i="6"/>
  <c r="X552" i="8" s="1"/>
  <c r="D1103" i="6"/>
  <c r="X553" i="8" s="1"/>
  <c r="D1105" i="6"/>
  <c r="X554" i="8" s="1"/>
  <c r="D1107" i="6"/>
  <c r="X555" i="8" s="1"/>
  <c r="D1109" i="6"/>
  <c r="X556" i="8" s="1"/>
  <c r="D1111" i="6"/>
  <c r="X557" i="8" s="1"/>
  <c r="D1113" i="6"/>
  <c r="X558" i="8" s="1"/>
  <c r="D1115" i="6"/>
  <c r="X559" i="8" s="1"/>
  <c r="D1117" i="6"/>
  <c r="X560" i="8" s="1"/>
  <c r="D1119" i="6"/>
  <c r="X561" i="8" s="1"/>
  <c r="D1121" i="6"/>
  <c r="X562" i="8" s="1"/>
  <c r="D1123" i="6"/>
  <c r="X563" i="8" s="1"/>
  <c r="D1125" i="6"/>
  <c r="X564" i="8" s="1"/>
  <c r="D1127" i="6"/>
  <c r="X565" i="8" s="1"/>
  <c r="D1129" i="6"/>
  <c r="X566" i="8" s="1"/>
  <c r="D1131" i="6"/>
  <c r="X567" i="8" s="1"/>
  <c r="D1133" i="6"/>
  <c r="X568" i="8" s="1"/>
  <c r="D1135" i="6"/>
  <c r="X569" i="8" s="1"/>
  <c r="D1137" i="6"/>
  <c r="X570" i="8" s="1"/>
  <c r="D1139" i="6"/>
  <c r="X571" i="8" s="1"/>
  <c r="D1141" i="6"/>
  <c r="X572" i="8" s="1"/>
  <c r="D1143" i="6"/>
  <c r="X573" i="8" s="1"/>
  <c r="D1145" i="6"/>
  <c r="X574" i="8" s="1"/>
  <c r="D1147" i="6"/>
  <c r="X575" i="8" s="1"/>
  <c r="D1149" i="6"/>
  <c r="X576" i="8" s="1"/>
  <c r="D1151" i="6"/>
  <c r="X577" i="8" s="1"/>
  <c r="D1153" i="6"/>
  <c r="X578" i="8" s="1"/>
  <c r="D1155" i="6"/>
  <c r="X579" i="8" s="1"/>
  <c r="D1157" i="6"/>
  <c r="X580" i="8" s="1"/>
  <c r="D1159" i="6"/>
  <c r="X581" i="8" s="1"/>
  <c r="D1161" i="6"/>
  <c r="X582" i="8" s="1"/>
  <c r="D1163" i="6"/>
  <c r="X583" i="8" s="1"/>
  <c r="D1165" i="6"/>
  <c r="X584" i="8" s="1"/>
  <c r="D1167" i="6"/>
  <c r="X585" i="8" s="1"/>
  <c r="D1169" i="6"/>
  <c r="X586" i="8" s="1"/>
  <c r="D1171" i="6"/>
  <c r="X587" i="8" s="1"/>
  <c r="D1173" i="6"/>
  <c r="X588" i="8" s="1"/>
  <c r="D1175" i="6"/>
  <c r="X589" i="8" s="1"/>
  <c r="D1177" i="6"/>
  <c r="X590" i="8" s="1"/>
  <c r="D1179" i="6"/>
  <c r="X591" i="8" s="1"/>
  <c r="D1181" i="6"/>
  <c r="X592" i="8" s="1"/>
  <c r="D1183" i="6"/>
  <c r="X593" i="8" s="1"/>
  <c r="D1185" i="6"/>
  <c r="X594" i="8" s="1"/>
  <c r="D1187" i="6"/>
  <c r="X595" i="8" s="1"/>
  <c r="D1189" i="6"/>
  <c r="X596" i="8" s="1"/>
  <c r="D1191" i="6"/>
  <c r="X597" i="8" s="1"/>
  <c r="D1193" i="6"/>
  <c r="X598" i="8" s="1"/>
  <c r="D1195" i="6"/>
  <c r="X599" i="8" s="1"/>
  <c r="D1197" i="6"/>
  <c r="X600" i="8" s="1"/>
  <c r="D1199" i="6"/>
  <c r="X601" i="8" s="1"/>
  <c r="D1201" i="6"/>
  <c r="X602" i="8" s="1"/>
  <c r="D1203" i="6"/>
  <c r="X603" i="8" s="1"/>
  <c r="D1205" i="6"/>
  <c r="X604" i="8" s="1"/>
  <c r="D1207" i="6"/>
  <c r="X605" i="8" s="1"/>
  <c r="D1209" i="6"/>
  <c r="X606" i="8" s="1"/>
  <c r="D1211" i="6"/>
  <c r="X607" i="8" s="1"/>
  <c r="D1213" i="6"/>
  <c r="X608" i="8" s="1"/>
  <c r="D1215" i="6"/>
  <c r="X609" i="8" s="1"/>
  <c r="D1217" i="6"/>
  <c r="X610" i="8" s="1"/>
  <c r="D1219" i="6"/>
  <c r="X611" i="8" s="1"/>
  <c r="D1221" i="6"/>
  <c r="X612" i="8" s="1"/>
  <c r="D1223" i="6"/>
  <c r="X613" i="8" s="1"/>
  <c r="D1225" i="6"/>
  <c r="X614" i="8" s="1"/>
  <c r="D1227" i="6"/>
  <c r="X615" i="8" s="1"/>
  <c r="D1229" i="6"/>
  <c r="X616" i="8" s="1"/>
  <c r="D1231" i="6"/>
  <c r="X617" i="8" s="1"/>
  <c r="D1233" i="6"/>
  <c r="X618" i="8" s="1"/>
  <c r="D1235" i="6"/>
  <c r="X619" i="8" s="1"/>
  <c r="D1237" i="6"/>
  <c r="X620" i="8" s="1"/>
  <c r="D1239" i="6"/>
  <c r="X621" i="8" s="1"/>
  <c r="D1241" i="6"/>
  <c r="X622" i="8" s="1"/>
  <c r="D1243" i="6"/>
  <c r="X623" i="8" s="1"/>
  <c r="D1245" i="6"/>
  <c r="X624" i="8" s="1"/>
  <c r="D1247" i="6"/>
  <c r="X625" i="8" s="1"/>
  <c r="D1249" i="6"/>
  <c r="X626" i="8" s="1"/>
  <c r="D1251" i="6"/>
  <c r="X627" i="8" s="1"/>
  <c r="D1253" i="6"/>
  <c r="X628" i="8" s="1"/>
  <c r="D1255" i="6"/>
  <c r="X629" i="8" s="1"/>
  <c r="D1257" i="6"/>
  <c r="X630" i="8" s="1"/>
  <c r="D1259" i="6"/>
  <c r="X631" i="8" s="1"/>
  <c r="D1261" i="6"/>
  <c r="X632" i="8" s="1"/>
  <c r="D1263" i="6"/>
  <c r="X633" i="8" s="1"/>
  <c r="D1265" i="6"/>
  <c r="X634" i="8" s="1"/>
  <c r="D1267" i="6"/>
  <c r="X635" i="8" s="1"/>
  <c r="D1269" i="6"/>
  <c r="X636" i="8" s="1"/>
  <c r="D1271" i="6"/>
  <c r="X637" i="8" s="1"/>
  <c r="D1273" i="6"/>
  <c r="X638" i="8" s="1"/>
  <c r="D1275" i="6"/>
  <c r="X639" i="8" s="1"/>
  <c r="D1277" i="6"/>
  <c r="X640" i="8" s="1"/>
  <c r="D1279" i="6"/>
  <c r="X641" i="8" s="1"/>
  <c r="D1281" i="6"/>
  <c r="X642" i="8" s="1"/>
  <c r="D1283" i="6"/>
  <c r="X643" i="8" s="1"/>
  <c r="D1285" i="6"/>
  <c r="X644" i="8" s="1"/>
  <c r="D1287" i="6"/>
  <c r="X645" i="8" s="1"/>
  <c r="D1289" i="6"/>
  <c r="X646" i="8" s="1"/>
  <c r="D1291" i="6"/>
  <c r="X647" i="8" s="1"/>
  <c r="D1293" i="6"/>
  <c r="X648" i="8" s="1"/>
  <c r="D1295" i="6"/>
  <c r="X649" i="8" s="1"/>
  <c r="D1297" i="6"/>
  <c r="X650" i="8" s="1"/>
  <c r="D1299" i="6"/>
  <c r="X651" i="8" s="1"/>
  <c r="D1301" i="6"/>
  <c r="X652" i="8" s="1"/>
  <c r="D1303" i="6"/>
  <c r="X653" i="8" s="1"/>
  <c r="D1305" i="6"/>
  <c r="X654" i="8" s="1"/>
  <c r="D1307" i="6"/>
  <c r="X655" i="8" s="1"/>
  <c r="D1309" i="6"/>
  <c r="X656" i="8" s="1"/>
  <c r="D1311" i="6"/>
  <c r="X657" i="8" s="1"/>
  <c r="D1313" i="6"/>
  <c r="X658" i="8" s="1"/>
  <c r="D1315" i="6"/>
  <c r="X659" i="8" s="1"/>
  <c r="D1317" i="6"/>
  <c r="X660" i="8" s="1"/>
  <c r="D1319" i="6"/>
  <c r="X661" i="8" s="1"/>
  <c r="D1321" i="6"/>
  <c r="X662" i="8" s="1"/>
  <c r="D1323" i="6"/>
  <c r="X663" i="8" s="1"/>
  <c r="D1325" i="6"/>
  <c r="X664" i="8" s="1"/>
  <c r="D1327" i="6"/>
  <c r="X665" i="8" s="1"/>
  <c r="D1329" i="6"/>
  <c r="X666" i="8" s="1"/>
  <c r="D1331" i="6"/>
  <c r="X667" i="8" s="1"/>
  <c r="D1333" i="6"/>
  <c r="X668" i="8" s="1"/>
  <c r="D1335" i="6"/>
  <c r="X669" i="8" s="1"/>
  <c r="D1337" i="6"/>
  <c r="X670" i="8" s="1"/>
  <c r="D1339" i="6"/>
  <c r="X671" i="8" s="1"/>
  <c r="D1341" i="6"/>
  <c r="X672" i="8" s="1"/>
  <c r="D1343" i="6"/>
  <c r="X673" i="8" s="1"/>
  <c r="D1345" i="6"/>
  <c r="X674" i="8" s="1"/>
  <c r="D1347" i="6"/>
  <c r="X675" i="8" s="1"/>
  <c r="D1349" i="6"/>
  <c r="X676" i="8" s="1"/>
  <c r="D1351" i="6"/>
  <c r="X677" i="8" s="1"/>
  <c r="D1353" i="6"/>
  <c r="X678" i="8" s="1"/>
  <c r="D1355" i="6"/>
  <c r="X679" i="8" s="1"/>
  <c r="D1357" i="6"/>
  <c r="X680" i="8" s="1"/>
  <c r="D1359" i="6"/>
  <c r="X681" i="8" s="1"/>
  <c r="D1361" i="6"/>
  <c r="X682" i="8" s="1"/>
  <c r="D1363" i="6"/>
  <c r="X683" i="8" s="1"/>
  <c r="D1365" i="6"/>
  <c r="X684" i="8" s="1"/>
  <c r="D1367" i="6"/>
  <c r="X685" i="8" s="1"/>
  <c r="D1369" i="6"/>
  <c r="X686" i="8" s="1"/>
  <c r="D1371" i="6"/>
  <c r="X687" i="8" s="1"/>
  <c r="D1373" i="6"/>
  <c r="X688" i="8" s="1"/>
  <c r="D1375" i="6"/>
  <c r="X689" i="8" s="1"/>
  <c r="D1377" i="6"/>
  <c r="X690" i="8" s="1"/>
  <c r="D1379" i="6"/>
  <c r="X691" i="8" s="1"/>
  <c r="D1381" i="6"/>
  <c r="X692" i="8" s="1"/>
  <c r="D1383" i="6"/>
  <c r="X693" i="8" s="1"/>
  <c r="D1385" i="6"/>
  <c r="X694" i="8" s="1"/>
  <c r="D1387" i="6"/>
  <c r="X695" i="8" s="1"/>
  <c r="D1389" i="6"/>
  <c r="X696" i="8" s="1"/>
  <c r="D1391" i="6"/>
  <c r="X697" i="8" s="1"/>
  <c r="D1393" i="6"/>
  <c r="X698" i="8" s="1"/>
  <c r="D1395" i="6"/>
  <c r="X699" i="8" s="1"/>
  <c r="D1397" i="6"/>
  <c r="X700" i="8" s="1"/>
  <c r="D1399" i="6"/>
  <c r="X701" i="8" s="1"/>
  <c r="D1401" i="6"/>
  <c r="X702" i="8" s="1"/>
  <c r="D1403" i="6"/>
  <c r="X703" i="8" s="1"/>
  <c r="D1405" i="6"/>
  <c r="X704" i="8" s="1"/>
  <c r="D1407" i="6"/>
  <c r="X705" i="8" s="1"/>
  <c r="D1409" i="6"/>
  <c r="X706" i="8" s="1"/>
  <c r="D1411" i="6"/>
  <c r="X707" i="8" s="1"/>
  <c r="D1413" i="6"/>
  <c r="X708" i="8" s="1"/>
  <c r="D1415" i="6"/>
  <c r="X709" i="8" s="1"/>
  <c r="D1417" i="6"/>
  <c r="X710" i="8" s="1"/>
  <c r="D1419" i="6"/>
  <c r="X711" i="8" s="1"/>
  <c r="D1421" i="6"/>
  <c r="X712" i="8" s="1"/>
  <c r="D1423" i="6"/>
  <c r="X713" i="8" s="1"/>
  <c r="D1425" i="6"/>
  <c r="X714" i="8" s="1"/>
  <c r="D1427" i="6"/>
  <c r="X715" i="8" s="1"/>
  <c r="D1429" i="6"/>
  <c r="X716" i="8" s="1"/>
  <c r="D1431" i="6"/>
  <c r="X717" i="8" s="1"/>
  <c r="D1433" i="6"/>
  <c r="X718" i="8" s="1"/>
  <c r="D1435" i="6"/>
  <c r="X719" i="8" s="1"/>
  <c r="D1437" i="6"/>
  <c r="X720" i="8" s="1"/>
  <c r="D1439" i="6"/>
  <c r="X721" i="8" s="1"/>
  <c r="D1441" i="6"/>
  <c r="X722" i="8" s="1"/>
  <c r="D1443" i="6"/>
  <c r="X723" i="8" s="1"/>
  <c r="D1445" i="6"/>
  <c r="X724" i="8" s="1"/>
  <c r="D1447" i="6"/>
  <c r="X725" i="8" s="1"/>
  <c r="D1449" i="6"/>
  <c r="X726" i="8" s="1"/>
  <c r="D1451" i="6"/>
  <c r="X727" i="8" s="1"/>
  <c r="D1453" i="6"/>
  <c r="X728" i="8" s="1"/>
  <c r="D1455" i="6"/>
  <c r="X729" i="8" s="1"/>
  <c r="D1457" i="6"/>
  <c r="X730" i="8" s="1"/>
  <c r="D1459" i="6"/>
  <c r="X731" i="8" s="1"/>
  <c r="D1461" i="6"/>
  <c r="X732" i="8" s="1"/>
  <c r="D1463" i="6"/>
  <c r="X733" i="8" s="1"/>
  <c r="D1465" i="6"/>
  <c r="X734" i="8" s="1"/>
  <c r="D1467" i="6"/>
  <c r="X735" i="8" s="1"/>
  <c r="D1469" i="6"/>
  <c r="X736" i="8" s="1"/>
  <c r="D1471" i="6"/>
  <c r="X737" i="8" s="1"/>
  <c r="D1473" i="6"/>
  <c r="X738" i="8" s="1"/>
  <c r="D1475" i="6"/>
  <c r="X739" i="8" s="1"/>
  <c r="D1477" i="6"/>
  <c r="X740" i="8" s="1"/>
  <c r="D1479" i="6"/>
  <c r="X741" i="8" s="1"/>
  <c r="D1481" i="6"/>
  <c r="X742" i="8" s="1"/>
  <c r="D1483" i="6"/>
  <c r="X743" i="8" s="1"/>
  <c r="D1485" i="6"/>
  <c r="X744" i="8" s="1"/>
  <c r="D1487" i="6"/>
  <c r="X745" i="8" s="1"/>
  <c r="D1489" i="6"/>
  <c r="X746" i="8" s="1"/>
  <c r="D1491" i="6"/>
  <c r="X747" i="8" s="1"/>
  <c r="D1493" i="6"/>
  <c r="X748" i="8" s="1"/>
  <c r="D1495" i="6"/>
  <c r="X749" i="8" s="1"/>
  <c r="D1497" i="6"/>
  <c r="X750" i="8" s="1"/>
  <c r="D1499" i="6"/>
  <c r="X751" i="8" s="1"/>
  <c r="D1501" i="6"/>
  <c r="X752" i="8" s="1"/>
  <c r="D1503" i="6"/>
  <c r="X753" i="8" s="1"/>
  <c r="D1505" i="6"/>
  <c r="X754" i="8" s="1"/>
  <c r="D1507" i="6"/>
  <c r="X755" i="8" s="1"/>
  <c r="D1509" i="6"/>
  <c r="X756" i="8" s="1"/>
  <c r="D1511" i="6"/>
  <c r="X757" i="8" s="1"/>
  <c r="D1513" i="6"/>
  <c r="X758" i="8" s="1"/>
  <c r="D1515" i="6"/>
  <c r="X759" i="8" s="1"/>
  <c r="D1517" i="6"/>
  <c r="X760" i="8" s="1"/>
  <c r="D1519" i="6"/>
  <c r="X761" i="8" s="1"/>
  <c r="D1521" i="6"/>
  <c r="X762" i="8" s="1"/>
  <c r="D1523" i="6"/>
  <c r="X763" i="8" s="1"/>
  <c r="D1525" i="6"/>
  <c r="X764" i="8" s="1"/>
  <c r="D1527" i="6"/>
  <c r="X765" i="8" s="1"/>
  <c r="D1529" i="6"/>
  <c r="X766" i="8" s="1"/>
  <c r="D1531" i="6"/>
  <c r="X767" i="8" s="1"/>
  <c r="D1533" i="6"/>
  <c r="X768" i="8" s="1"/>
  <c r="D1535" i="6"/>
  <c r="X769" i="8" s="1"/>
  <c r="D1537" i="6"/>
  <c r="X770" i="8" s="1"/>
  <c r="D1539" i="6"/>
  <c r="X771" i="8" s="1"/>
  <c r="D1541" i="6"/>
  <c r="X772" i="8" s="1"/>
  <c r="D1543" i="6"/>
  <c r="X773" i="8" s="1"/>
  <c r="D1545" i="6"/>
  <c r="X774" i="8" s="1"/>
  <c r="D1547" i="6"/>
  <c r="X775" i="8" s="1"/>
  <c r="D1549" i="6"/>
  <c r="X776" i="8" s="1"/>
  <c r="D1551" i="6"/>
  <c r="X777" i="8" s="1"/>
  <c r="D1553" i="6"/>
  <c r="X778" i="8" s="1"/>
  <c r="D1555" i="6"/>
  <c r="X779" i="8" s="1"/>
  <c r="D1557" i="6"/>
  <c r="X780" i="8" s="1"/>
  <c r="D1559" i="6"/>
  <c r="X781" i="8" s="1"/>
  <c r="D1561" i="6"/>
  <c r="X782" i="8" s="1"/>
  <c r="D1563" i="6"/>
  <c r="X783" i="8" s="1"/>
  <c r="D1565" i="6"/>
  <c r="X784" i="8" s="1"/>
  <c r="D1567" i="6"/>
  <c r="X785" i="8" s="1"/>
  <c r="D1569" i="6"/>
  <c r="X786" i="8" s="1"/>
  <c r="D1571" i="6"/>
  <c r="X787" i="8" s="1"/>
  <c r="D1573" i="6"/>
  <c r="X788" i="8" s="1"/>
  <c r="D1575" i="6"/>
  <c r="X789" i="8" s="1"/>
  <c r="D1577" i="6"/>
  <c r="X790" i="8" s="1"/>
  <c r="D1579" i="6"/>
  <c r="X791" i="8" s="1"/>
  <c r="D1581" i="6"/>
  <c r="X792" i="8" s="1"/>
  <c r="D1583" i="6"/>
  <c r="X793" i="8" s="1"/>
  <c r="D1585" i="6"/>
  <c r="X794" i="8" s="1"/>
  <c r="D1587" i="6"/>
  <c r="X795" i="8" s="1"/>
  <c r="D1589" i="6"/>
  <c r="X796" i="8" s="1"/>
  <c r="D1591" i="6"/>
  <c r="X797" i="8" s="1"/>
  <c r="D1593" i="6"/>
  <c r="X798" i="8" s="1"/>
  <c r="D1595" i="6"/>
  <c r="X799" i="8" s="1"/>
  <c r="D1597" i="6"/>
  <c r="X800" i="8" s="1"/>
  <c r="D1599" i="6"/>
  <c r="X801" i="8" s="1"/>
  <c r="D1601" i="6"/>
  <c r="X802" i="8" s="1"/>
  <c r="D1603" i="6"/>
  <c r="X803" i="8" s="1"/>
  <c r="D1605" i="6"/>
  <c r="X804" i="8" s="1"/>
  <c r="D1607" i="6"/>
  <c r="X805" i="8" s="1"/>
  <c r="D1609" i="6"/>
  <c r="X806" i="8" s="1"/>
  <c r="D1611" i="6"/>
  <c r="X807" i="8" s="1"/>
  <c r="D1613" i="6"/>
  <c r="X808" i="8" s="1"/>
  <c r="D1615" i="6"/>
  <c r="X809" i="8" s="1"/>
  <c r="D1617" i="6"/>
  <c r="X810" i="8" s="1"/>
  <c r="D1619" i="6"/>
  <c r="X811" i="8" s="1"/>
  <c r="D1621" i="6"/>
  <c r="X812" i="8" s="1"/>
  <c r="D1623" i="6"/>
  <c r="X813" i="8" s="1"/>
  <c r="D1625" i="6"/>
  <c r="X814" i="8" s="1"/>
  <c r="D1627" i="6"/>
  <c r="X815" i="8" s="1"/>
  <c r="D1629" i="6"/>
  <c r="X816" i="8" s="1"/>
  <c r="D1631" i="6"/>
  <c r="X817" i="8" s="1"/>
  <c r="D1633" i="6"/>
  <c r="X818" i="8" s="1"/>
  <c r="D1635" i="6"/>
  <c r="X819" i="8" s="1"/>
  <c r="D1637" i="6"/>
  <c r="X820" i="8" s="1"/>
  <c r="D1639" i="6"/>
  <c r="X821" i="8" s="1"/>
  <c r="D1641" i="6"/>
  <c r="X822" i="8" s="1"/>
  <c r="D1643" i="6"/>
  <c r="X823" i="8" s="1"/>
  <c r="D1645" i="6"/>
  <c r="X824" i="8" s="1"/>
  <c r="D1647" i="6"/>
  <c r="X825" i="8" s="1"/>
  <c r="D1649" i="6"/>
  <c r="X826" i="8" s="1"/>
  <c r="D1651" i="6"/>
  <c r="X827" i="8" s="1"/>
  <c r="D1653" i="6"/>
  <c r="X828" i="8" s="1"/>
  <c r="D1655" i="6"/>
  <c r="X829" i="8" s="1"/>
  <c r="D1657" i="6"/>
  <c r="X830" i="8" s="1"/>
  <c r="D1659" i="6"/>
  <c r="X831" i="8" s="1"/>
  <c r="D1661" i="6"/>
  <c r="X832" i="8" s="1"/>
  <c r="D1663" i="6"/>
  <c r="X833" i="8" s="1"/>
  <c r="D1665" i="6"/>
  <c r="X834" i="8" s="1"/>
  <c r="D1667" i="6"/>
  <c r="X835" i="8" s="1"/>
  <c r="D1669" i="6"/>
  <c r="X836" i="8" s="1"/>
  <c r="D1671" i="6"/>
  <c r="X837" i="8" s="1"/>
  <c r="D1673" i="6"/>
  <c r="X838" i="8" s="1"/>
  <c r="D1675" i="6"/>
  <c r="X839" i="8" s="1"/>
  <c r="D1677" i="6"/>
  <c r="X840" i="8" s="1"/>
  <c r="D1679" i="6"/>
  <c r="X841" i="8" s="1"/>
  <c r="D1681" i="6"/>
  <c r="X842" i="8" s="1"/>
  <c r="D1683" i="6"/>
  <c r="X843" i="8" s="1"/>
  <c r="D1685" i="6"/>
  <c r="X844" i="8" s="1"/>
  <c r="D1687" i="6"/>
  <c r="X845" i="8" s="1"/>
  <c r="D1689" i="6"/>
  <c r="X846" i="8" s="1"/>
  <c r="D1691" i="6"/>
  <c r="X847" i="8" s="1"/>
  <c r="D1693" i="6"/>
  <c r="X848" i="8" s="1"/>
  <c r="D1695" i="6"/>
  <c r="X849" i="8" s="1"/>
  <c r="D1697" i="6"/>
  <c r="X850" i="8" s="1"/>
  <c r="D1699" i="6"/>
  <c r="X851" i="8" s="1"/>
  <c r="D1701" i="6"/>
  <c r="X852" i="8" s="1"/>
  <c r="D1703" i="6"/>
  <c r="X853" i="8" s="1"/>
  <c r="D1705" i="6"/>
  <c r="X854" i="8" s="1"/>
  <c r="D1707" i="6"/>
  <c r="X855" i="8" s="1"/>
  <c r="D1709" i="6"/>
  <c r="X856" i="8" s="1"/>
  <c r="D1711" i="6"/>
  <c r="X857" i="8" s="1"/>
  <c r="D1713" i="6"/>
  <c r="X858" i="8" s="1"/>
  <c r="D1715" i="6"/>
  <c r="X859" i="8" s="1"/>
  <c r="D1717" i="6"/>
  <c r="X860" i="8" s="1"/>
  <c r="D1719" i="6"/>
  <c r="X861" i="8" s="1"/>
  <c r="D1721" i="6"/>
  <c r="X862" i="8" s="1"/>
  <c r="D1723" i="6"/>
  <c r="X863" i="8" s="1"/>
  <c r="D1725" i="6"/>
  <c r="X864" i="8" s="1"/>
  <c r="D1727" i="6"/>
  <c r="X865" i="8" s="1"/>
  <c r="D1729" i="6"/>
  <c r="X866" i="8" s="1"/>
  <c r="D1731" i="6"/>
  <c r="X867" i="8" s="1"/>
  <c r="D1733" i="6"/>
  <c r="X868" i="8" s="1"/>
  <c r="D1735" i="6"/>
  <c r="X869" i="8" s="1"/>
  <c r="D1737" i="6"/>
  <c r="X870" i="8" s="1"/>
  <c r="D1739" i="6"/>
  <c r="X871" i="8" s="1"/>
  <c r="D1741" i="6"/>
  <c r="X872" i="8" s="1"/>
  <c r="D1743" i="6"/>
  <c r="X873" i="8" s="1"/>
  <c r="D1745" i="6"/>
  <c r="X874" i="8" s="1"/>
  <c r="D1747" i="6"/>
  <c r="X875" i="8" s="1"/>
  <c r="D1749" i="6"/>
  <c r="X876" i="8" s="1"/>
  <c r="D1751" i="6"/>
  <c r="X877" i="8" s="1"/>
  <c r="D1753" i="6"/>
  <c r="X878" i="8" s="1"/>
  <c r="D1755" i="6"/>
  <c r="X879" i="8" s="1"/>
  <c r="D1757" i="6"/>
  <c r="X880" i="8" s="1"/>
  <c r="D1759" i="6"/>
  <c r="X881" i="8" s="1"/>
  <c r="D1761" i="6"/>
  <c r="X882" i="8" s="1"/>
  <c r="D1763" i="6"/>
  <c r="X883" i="8" s="1"/>
  <c r="D1765" i="6"/>
  <c r="X884" i="8" s="1"/>
  <c r="D1767" i="6"/>
  <c r="X885" i="8" s="1"/>
  <c r="D1769" i="6"/>
  <c r="X886" i="8" s="1"/>
  <c r="D1771" i="6"/>
  <c r="X887" i="8" s="1"/>
  <c r="D1773" i="6"/>
  <c r="X888" i="8" s="1"/>
  <c r="D1775" i="6"/>
  <c r="X889" i="8" s="1"/>
  <c r="D1777" i="6"/>
  <c r="X890" i="8" s="1"/>
  <c r="D1779" i="6"/>
  <c r="X891" i="8" s="1"/>
  <c r="D1781" i="6"/>
  <c r="X892" i="8" s="1"/>
  <c r="D1783" i="6"/>
  <c r="X893" i="8" s="1"/>
  <c r="D1785" i="6"/>
  <c r="X894" i="8" s="1"/>
  <c r="D1787" i="6"/>
  <c r="X895" i="8" s="1"/>
  <c r="D1789" i="6"/>
  <c r="X896" i="8" s="1"/>
  <c r="D1791" i="6"/>
  <c r="X897" i="8" s="1"/>
  <c r="D1793" i="6"/>
  <c r="X898" i="8" s="1"/>
  <c r="D1795" i="6"/>
  <c r="X899" i="8" s="1"/>
  <c r="D1797" i="6"/>
  <c r="X900" i="8" s="1"/>
  <c r="D1799" i="6"/>
  <c r="X901" i="8" s="1"/>
  <c r="D1801" i="6"/>
  <c r="X902" i="8" s="1"/>
  <c r="D1803" i="6"/>
  <c r="X903" i="8" s="1"/>
  <c r="D1805" i="6"/>
  <c r="X904" i="8" s="1"/>
  <c r="D1807" i="6"/>
  <c r="X905" i="8" s="1"/>
  <c r="D1809" i="6"/>
  <c r="X906" i="8" s="1"/>
  <c r="D1811" i="6"/>
  <c r="X907" i="8" s="1"/>
  <c r="D1813" i="6"/>
  <c r="X908" i="8" s="1"/>
  <c r="D1815" i="6"/>
  <c r="X909" i="8" s="1"/>
  <c r="D1817" i="6"/>
  <c r="X910" i="8" s="1"/>
  <c r="D1819" i="6"/>
  <c r="X911" i="8" s="1"/>
  <c r="D1821" i="6"/>
  <c r="X912" i="8" s="1"/>
  <c r="D1823" i="6"/>
  <c r="X913" i="8" s="1"/>
  <c r="D1825" i="6"/>
  <c r="X914" i="8" s="1"/>
  <c r="D1827" i="6"/>
  <c r="X915" i="8" s="1"/>
  <c r="D1829" i="6"/>
  <c r="X916" i="8" s="1"/>
  <c r="D1831" i="6"/>
  <c r="X917" i="8" s="1"/>
  <c r="D1833" i="6"/>
  <c r="X918" i="8" s="1"/>
  <c r="D1835" i="6"/>
  <c r="X919" i="8" s="1"/>
  <c r="D1837" i="6"/>
  <c r="X920" i="8" s="1"/>
  <c r="D1839" i="6"/>
  <c r="X921" i="8" s="1"/>
  <c r="D1841" i="6"/>
  <c r="X922" i="8" s="1"/>
  <c r="D1843" i="6"/>
  <c r="X923" i="8" s="1"/>
  <c r="D1845" i="6"/>
  <c r="X924" i="8" s="1"/>
  <c r="D1847" i="6"/>
  <c r="X925" i="8" s="1"/>
  <c r="D1849" i="6"/>
  <c r="X926" i="8" s="1"/>
  <c r="D1851" i="6"/>
  <c r="X927" i="8" s="1"/>
  <c r="D1853" i="6"/>
  <c r="X928" i="8" s="1"/>
  <c r="D1855" i="6"/>
  <c r="X929" i="8" s="1"/>
  <c r="D1857" i="6"/>
  <c r="X930" i="8" s="1"/>
  <c r="D1859" i="6"/>
  <c r="X931" i="8" s="1"/>
  <c r="D1861" i="6"/>
  <c r="X932" i="8" s="1"/>
  <c r="D1863" i="6"/>
  <c r="X933" i="8" s="1"/>
  <c r="D1865" i="6"/>
  <c r="X934" i="8" s="1"/>
  <c r="D1867" i="6"/>
  <c r="X935" i="8" s="1"/>
  <c r="D1869" i="6"/>
  <c r="X936" i="8" s="1"/>
  <c r="D1871" i="6"/>
  <c r="X937" i="8" s="1"/>
  <c r="D1873" i="6"/>
  <c r="X938" i="8" s="1"/>
  <c r="D1875" i="6"/>
  <c r="X939" i="8" s="1"/>
  <c r="D1877" i="6"/>
  <c r="X940" i="8" s="1"/>
  <c r="D1879" i="6"/>
  <c r="X941" i="8" s="1"/>
  <c r="D1881" i="6"/>
  <c r="X942" i="8" s="1"/>
  <c r="D1883" i="6"/>
  <c r="X943" i="8" s="1"/>
  <c r="D1885" i="6"/>
  <c r="X944" i="8" s="1"/>
  <c r="D1887" i="6"/>
  <c r="X945" i="8" s="1"/>
  <c r="D1889" i="6"/>
  <c r="X946" i="8" s="1"/>
  <c r="D1891" i="6"/>
  <c r="X947" i="8" s="1"/>
  <c r="D1893" i="6"/>
  <c r="X948" i="8" s="1"/>
  <c r="D1895" i="6"/>
  <c r="X949" i="8" s="1"/>
  <c r="D1897" i="6"/>
  <c r="X950" i="8" s="1"/>
  <c r="D1899" i="6"/>
  <c r="X951" i="8" s="1"/>
  <c r="D1901" i="6"/>
  <c r="X952" i="8" s="1"/>
  <c r="D1903" i="6"/>
  <c r="X953" i="8" s="1"/>
  <c r="D1905" i="6"/>
  <c r="X954" i="8" s="1"/>
  <c r="D1907" i="6"/>
  <c r="X955" i="8" s="1"/>
  <c r="D1909" i="6"/>
  <c r="X956" i="8" s="1"/>
  <c r="D1911" i="6"/>
  <c r="X957" i="8" s="1"/>
  <c r="D1913" i="6"/>
  <c r="X958" i="8" s="1"/>
  <c r="D1915" i="6"/>
  <c r="X959" i="8" s="1"/>
  <c r="D1917" i="6"/>
  <c r="X960" i="8" s="1"/>
  <c r="D1919" i="6"/>
  <c r="X961" i="8" s="1"/>
  <c r="D1921" i="6"/>
  <c r="X962" i="8" s="1"/>
  <c r="D1923" i="6"/>
  <c r="X963" i="8" s="1"/>
  <c r="D1925" i="6"/>
  <c r="X964" i="8" s="1"/>
  <c r="D1927" i="6"/>
  <c r="X965" i="8" s="1"/>
  <c r="D1929" i="6"/>
  <c r="X966" i="8" s="1"/>
  <c r="D1931" i="6"/>
  <c r="X967" i="8" s="1"/>
  <c r="D1933" i="6"/>
  <c r="X968" i="8" s="1"/>
  <c r="D1935" i="6"/>
  <c r="X969" i="8" s="1"/>
  <c r="D1937" i="6"/>
  <c r="X970" i="8" s="1"/>
  <c r="D1939" i="6"/>
  <c r="X971" i="8" s="1"/>
  <c r="D1941" i="6"/>
  <c r="X972" i="8" s="1"/>
  <c r="D1943" i="6"/>
  <c r="X973" i="8" s="1"/>
  <c r="D1945" i="6"/>
  <c r="X974" i="8" s="1"/>
  <c r="D1947" i="6"/>
  <c r="X975" i="8" s="1"/>
  <c r="D1949" i="6"/>
  <c r="X976" i="8" s="1"/>
  <c r="D1951" i="6"/>
  <c r="X977" i="8" s="1"/>
  <c r="D1953" i="6"/>
  <c r="X978" i="8" s="1"/>
  <c r="D1955" i="6"/>
  <c r="X979" i="8" s="1"/>
  <c r="D1957" i="6"/>
  <c r="X980" i="8" s="1"/>
  <c r="D1959" i="6"/>
  <c r="X981" i="8" s="1"/>
  <c r="D1961" i="6"/>
  <c r="X982" i="8" s="1"/>
  <c r="D1963" i="6"/>
  <c r="X983" i="8" s="1"/>
  <c r="D1965" i="6"/>
  <c r="X984" i="8" s="1"/>
  <c r="D1967" i="6"/>
  <c r="X985" i="8" s="1"/>
  <c r="D1969" i="6"/>
  <c r="X986" i="8" s="1"/>
  <c r="D1971" i="6"/>
  <c r="X987" i="8" s="1"/>
  <c r="D1973" i="6"/>
  <c r="X988" i="8" s="1"/>
  <c r="D1975" i="6"/>
  <c r="X989" i="8" s="1"/>
  <c r="D1977" i="6"/>
  <c r="X990" i="8" s="1"/>
  <c r="D1979" i="6"/>
  <c r="X991" i="8" s="1"/>
  <c r="D1981" i="6"/>
  <c r="X992" i="8" s="1"/>
  <c r="D1983" i="6"/>
  <c r="X993" i="8" s="1"/>
  <c r="D1985" i="6"/>
  <c r="X994" i="8" s="1"/>
  <c r="D1987" i="6"/>
  <c r="X995" i="8" s="1"/>
  <c r="D1989" i="6"/>
  <c r="X996" i="8" s="1"/>
  <c r="D1991" i="6"/>
  <c r="X997" i="8" s="1"/>
  <c r="D1993" i="6"/>
  <c r="X998" i="8" s="1"/>
  <c r="D1995" i="6"/>
  <c r="X999" i="8" s="1"/>
  <c r="D1997" i="6"/>
  <c r="X1000" i="8" s="1"/>
  <c r="D1999" i="6"/>
  <c r="X1001" i="8" s="1"/>
  <c r="D2001" i="6"/>
  <c r="X1002" i="8" s="1"/>
  <c r="D2003" i="6"/>
  <c r="X1003" i="8" s="1"/>
  <c r="D2005" i="6"/>
  <c r="X1004" i="8" s="1"/>
  <c r="D2007" i="6"/>
  <c r="X1005" i="8" s="1"/>
  <c r="D2009" i="6"/>
  <c r="X1006" i="8" s="1"/>
  <c r="D2011" i="6"/>
  <c r="X1007" i="8" s="1"/>
  <c r="D2013" i="6"/>
  <c r="X1008" i="8" s="1"/>
  <c r="D2015" i="6"/>
  <c r="X1009" i="8" s="1"/>
  <c r="D2017" i="6"/>
  <c r="X1010" i="8" s="1"/>
  <c r="D2019" i="6"/>
  <c r="X1011" i="8" s="1"/>
  <c r="D2021" i="6"/>
  <c r="X1012" i="8" s="1"/>
  <c r="D2023" i="6"/>
  <c r="X1013" i="8" s="1"/>
  <c r="D2025" i="6"/>
  <c r="X1014" i="8" s="1"/>
  <c r="D2027" i="6"/>
  <c r="X1015" i="8" s="1"/>
  <c r="D2029" i="6"/>
  <c r="X1016" i="8" s="1"/>
  <c r="D2031" i="6"/>
  <c r="X1017" i="8" s="1"/>
  <c r="D2033" i="6"/>
  <c r="X1018" i="8" s="1"/>
  <c r="D2035" i="6"/>
  <c r="X1019" i="8" s="1"/>
  <c r="D2037" i="6"/>
  <c r="X1020" i="8" s="1"/>
  <c r="D2039" i="6"/>
  <c r="X1021" i="8" s="1"/>
  <c r="D2041" i="6"/>
  <c r="X1022" i="8" s="1"/>
  <c r="D2043" i="6"/>
  <c r="X1023" i="8" s="1"/>
  <c r="D2045" i="6"/>
  <c r="X1024" i="8" s="1"/>
  <c r="D2047" i="6"/>
  <c r="X1025" i="8" s="1"/>
  <c r="D2049" i="6"/>
  <c r="X1026" i="8" s="1"/>
  <c r="D2051" i="6"/>
  <c r="X1027" i="8" s="1"/>
  <c r="D2053" i="6"/>
  <c r="X1028" i="8" s="1"/>
  <c r="D2055" i="6"/>
  <c r="X1029" i="8" s="1"/>
  <c r="D2057" i="6"/>
  <c r="X1030" i="8" s="1"/>
  <c r="D2059" i="6"/>
  <c r="X1031" i="8" s="1"/>
  <c r="D2061" i="6"/>
  <c r="X1032" i="8" s="1"/>
  <c r="D2063" i="6"/>
  <c r="X1033" i="8" s="1"/>
  <c r="D2065" i="6"/>
  <c r="X1034" i="8" s="1"/>
  <c r="D2067" i="6"/>
  <c r="X1035" i="8" s="1"/>
  <c r="D2069" i="6"/>
  <c r="X1036" i="8" s="1"/>
  <c r="D2071" i="6"/>
  <c r="X1037" i="8" s="1"/>
  <c r="D2073" i="6"/>
  <c r="X1038" i="8" s="1"/>
  <c r="D2075" i="6"/>
  <c r="X1039" i="8" s="1"/>
  <c r="D2077" i="6"/>
  <c r="X1040" i="8" s="1"/>
  <c r="D2079" i="6"/>
  <c r="X1041" i="8" s="1"/>
  <c r="D2081" i="6"/>
  <c r="X1042" i="8" s="1"/>
  <c r="D2083" i="6"/>
  <c r="X1043" i="8" s="1"/>
  <c r="D2085" i="6"/>
  <c r="X1044" i="8" s="1"/>
  <c r="D2087" i="6"/>
  <c r="X1045" i="8" s="1"/>
  <c r="D2089" i="6"/>
  <c r="X1046" i="8" s="1"/>
  <c r="D2091" i="6"/>
  <c r="X1047" i="8" s="1"/>
  <c r="D2093" i="6"/>
  <c r="X1048" i="8" s="1"/>
  <c r="D2095" i="6"/>
  <c r="X1049" i="8" s="1"/>
  <c r="D2097" i="6"/>
  <c r="X1050" i="8" s="1"/>
  <c r="D2099" i="6"/>
  <c r="X1051" i="8" s="1"/>
  <c r="D2101" i="6"/>
  <c r="X1052" i="8" s="1"/>
  <c r="D2103" i="6"/>
  <c r="X1053" i="8" s="1"/>
  <c r="D2105" i="6"/>
  <c r="X1054" i="8" s="1"/>
  <c r="D2107" i="6"/>
  <c r="X1055" i="8" s="1"/>
  <c r="D2109" i="6"/>
  <c r="X1056" i="8" s="1"/>
  <c r="D2111" i="6"/>
  <c r="X1057" i="8" s="1"/>
  <c r="D2113" i="6"/>
  <c r="X1058" i="8" s="1"/>
  <c r="D2115" i="6"/>
  <c r="X1059" i="8" s="1"/>
  <c r="D2117" i="6"/>
  <c r="X1060" i="8" s="1"/>
  <c r="D2119" i="6"/>
  <c r="X1061" i="8" s="1"/>
  <c r="D2121" i="6"/>
  <c r="X1062" i="8" s="1"/>
  <c r="D2123" i="6"/>
  <c r="X1063" i="8" s="1"/>
  <c r="D2125" i="6"/>
  <c r="X1064" i="8" s="1"/>
  <c r="D2127" i="6"/>
  <c r="X1065" i="8" s="1"/>
  <c r="D2129" i="6"/>
  <c r="X1066" i="8" s="1"/>
  <c r="D2131" i="6"/>
  <c r="X1067" i="8" s="1"/>
  <c r="D2133" i="6"/>
  <c r="X1068" i="8" s="1"/>
  <c r="D2135" i="6"/>
  <c r="X1069" i="8" s="1"/>
  <c r="D2137" i="6"/>
  <c r="X1070" i="8" s="1"/>
  <c r="D2139" i="6"/>
  <c r="X1071" i="8" s="1"/>
  <c r="D2141" i="6"/>
  <c r="X1072" i="8" s="1"/>
  <c r="D2143" i="6"/>
  <c r="X1073" i="8" s="1"/>
  <c r="D2145" i="6"/>
  <c r="X1074" i="8" s="1"/>
  <c r="D2147" i="6"/>
  <c r="X1075" i="8" s="1"/>
  <c r="D2149" i="6"/>
  <c r="X1076" i="8" s="1"/>
  <c r="D2151" i="6"/>
  <c r="X1077" i="8" s="1"/>
  <c r="D2153" i="6"/>
  <c r="X1078" i="8" s="1"/>
  <c r="D2155" i="6"/>
  <c r="X1079" i="8" s="1"/>
  <c r="D2157" i="6"/>
  <c r="X1080" i="8" s="1"/>
  <c r="D2159" i="6"/>
  <c r="X1081" i="8" s="1"/>
  <c r="D2161" i="6"/>
  <c r="X1082" i="8" s="1"/>
  <c r="D2163" i="6"/>
  <c r="X1083" i="8" s="1"/>
  <c r="D2165" i="6"/>
  <c r="X1084" i="8" s="1"/>
  <c r="D2167" i="6"/>
  <c r="X1085" i="8" s="1"/>
  <c r="D2169" i="6"/>
  <c r="X1086" i="8" s="1"/>
  <c r="D2171" i="6"/>
  <c r="X1087" i="8" s="1"/>
  <c r="D2173" i="6"/>
  <c r="X1088" i="8" s="1"/>
  <c r="D2175" i="6"/>
  <c r="X1089" i="8" s="1"/>
  <c r="D2177" i="6"/>
  <c r="X1090" i="8" s="1"/>
  <c r="D2179" i="6"/>
  <c r="X1091" i="8" s="1"/>
  <c r="D2181" i="6"/>
  <c r="X1092" i="8" s="1"/>
  <c r="D2183" i="6"/>
  <c r="X1093" i="8" s="1"/>
  <c r="D2185" i="6"/>
  <c r="X1094" i="8" s="1"/>
  <c r="D2187" i="6"/>
  <c r="X1095" i="8" s="1"/>
  <c r="D2189" i="6"/>
  <c r="X1096" i="8" s="1"/>
  <c r="D2191" i="6"/>
  <c r="X1097" i="8" s="1"/>
  <c r="D2193" i="6"/>
  <c r="X1098" i="8" s="1"/>
  <c r="D2195" i="6"/>
  <c r="X1099" i="8" s="1"/>
  <c r="D2197" i="6"/>
  <c r="X1100" i="8" s="1"/>
  <c r="D2199" i="6"/>
  <c r="X1101" i="8" s="1"/>
  <c r="D2201" i="6"/>
  <c r="X1102" i="8" s="1"/>
  <c r="D2203" i="6"/>
  <c r="X1103" i="8" s="1"/>
  <c r="D2205" i="6"/>
  <c r="X1104" i="8" s="1"/>
  <c r="D2207" i="6"/>
  <c r="X1105" i="8" s="1"/>
  <c r="D2209" i="6"/>
  <c r="X1106" i="8" s="1"/>
  <c r="D2211" i="6"/>
  <c r="X1107" i="8" s="1"/>
  <c r="D2213" i="6"/>
  <c r="X1108" i="8" s="1"/>
  <c r="D2215" i="6"/>
  <c r="X1109" i="8" s="1"/>
  <c r="D2217" i="6"/>
  <c r="X1110" i="8" s="1"/>
  <c r="D2219" i="6"/>
  <c r="X1111" i="8" s="1"/>
  <c r="D2221" i="6"/>
  <c r="X1112" i="8" s="1"/>
  <c r="D2223" i="6"/>
  <c r="X1113" i="8" s="1"/>
  <c r="D2225" i="6"/>
  <c r="X1114" i="8" s="1"/>
  <c r="D2227" i="6"/>
  <c r="X1115" i="8" s="1"/>
  <c r="D2229" i="6"/>
  <c r="X1116" i="8" s="1"/>
  <c r="D2231" i="6"/>
  <c r="X1117" i="8" s="1"/>
  <c r="D2233" i="6"/>
  <c r="X1118" i="8" s="1"/>
  <c r="D2235" i="6"/>
  <c r="X1119" i="8" s="1"/>
  <c r="D2237" i="6"/>
  <c r="X1120" i="8" s="1"/>
  <c r="D2239" i="6"/>
  <c r="X1121" i="8" s="1"/>
  <c r="D2241" i="6"/>
  <c r="X1122" i="8" s="1"/>
  <c r="D2243" i="6"/>
  <c r="X1123" i="8" s="1"/>
  <c r="D2245" i="6"/>
  <c r="X1124" i="8" s="1"/>
  <c r="D2247" i="6"/>
  <c r="X1125" i="8" s="1"/>
  <c r="D2249" i="6"/>
  <c r="X1126" i="8" s="1"/>
  <c r="D2251" i="6"/>
  <c r="X1127" i="8" s="1"/>
  <c r="D2253" i="6"/>
  <c r="X1128" i="8" s="1"/>
  <c r="D2255" i="6"/>
  <c r="X1129" i="8" s="1"/>
  <c r="D2257" i="6"/>
  <c r="X1130" i="8" s="1"/>
  <c r="D2259" i="6"/>
  <c r="X1131" i="8" s="1"/>
  <c r="D2261" i="6"/>
  <c r="X1132" i="8" s="1"/>
  <c r="D2263" i="6"/>
  <c r="X1133" i="8" s="1"/>
  <c r="D2265" i="6"/>
  <c r="X1134" i="8" s="1"/>
  <c r="D2267" i="6"/>
  <c r="X1135" i="8" s="1"/>
  <c r="D2269" i="6"/>
  <c r="X1136" i="8" s="1"/>
  <c r="D2271" i="6"/>
  <c r="X1137" i="8" s="1"/>
  <c r="D2273" i="6"/>
  <c r="X1138" i="8" s="1"/>
  <c r="D2275" i="6"/>
  <c r="X1139" i="8" s="1"/>
  <c r="D2277" i="6"/>
  <c r="X1140" i="8" s="1"/>
  <c r="D2279" i="6"/>
  <c r="X1141" i="8" s="1"/>
  <c r="D2281" i="6"/>
  <c r="X1142" i="8" s="1"/>
  <c r="D2283" i="6"/>
  <c r="X1143" i="8" s="1"/>
  <c r="D2285" i="6"/>
  <c r="X1144" i="8" s="1"/>
  <c r="D2287" i="6"/>
  <c r="X1145" i="8" s="1"/>
  <c r="D2289" i="6"/>
  <c r="X1146" i="8" s="1"/>
  <c r="D2291" i="6"/>
  <c r="X1147" i="8" s="1"/>
  <c r="D2293" i="6"/>
  <c r="X1148" i="8" s="1"/>
  <c r="D2295" i="6"/>
  <c r="X1149" i="8" s="1"/>
  <c r="D2297" i="6"/>
  <c r="X1150" i="8" s="1"/>
  <c r="D2299" i="6"/>
  <c r="X1151" i="8" s="1"/>
  <c r="D2301" i="6"/>
  <c r="X1152" i="8" s="1"/>
  <c r="D2303" i="6"/>
  <c r="X1153" i="8" s="1"/>
  <c r="D2305" i="6"/>
  <c r="X1154" i="8" s="1"/>
  <c r="D2307" i="6"/>
  <c r="X1155" i="8" s="1"/>
  <c r="D2309" i="6"/>
  <c r="X1156" i="8" s="1"/>
  <c r="D2311" i="6"/>
  <c r="X1157" i="8" s="1"/>
  <c r="D2313" i="6"/>
  <c r="X1158" i="8" s="1"/>
  <c r="D2315" i="6"/>
  <c r="X1159" i="8" s="1"/>
  <c r="D2317" i="6"/>
  <c r="X1160" i="8" s="1"/>
  <c r="D2319" i="6"/>
  <c r="X1161" i="8" s="1"/>
  <c r="D2321" i="6"/>
  <c r="X1162" i="8" s="1"/>
  <c r="D2323" i="6"/>
  <c r="X1163" i="8" s="1"/>
  <c r="D2325" i="6"/>
  <c r="X1164" i="8" s="1"/>
  <c r="D2327" i="6"/>
  <c r="X1165" i="8" s="1"/>
  <c r="D2329" i="6"/>
  <c r="X1166" i="8" s="1"/>
  <c r="D2331" i="6"/>
  <c r="X1167" i="8" s="1"/>
  <c r="D2333" i="6"/>
  <c r="X1168" i="8" s="1"/>
  <c r="D2335" i="6"/>
  <c r="X1169" i="8" s="1"/>
  <c r="D2337" i="6"/>
  <c r="X1170" i="8" s="1"/>
  <c r="D2339" i="6"/>
  <c r="X1171" i="8" s="1"/>
  <c r="D2341" i="6"/>
  <c r="X1172" i="8" s="1"/>
  <c r="D2343" i="6"/>
  <c r="X1173" i="8" s="1"/>
  <c r="D2345" i="6"/>
  <c r="X1174" i="8" s="1"/>
  <c r="D2347" i="6"/>
  <c r="X1175" i="8" s="1"/>
  <c r="D2349" i="6"/>
  <c r="X1176" i="8" s="1"/>
  <c r="D2351" i="6"/>
  <c r="X1177" i="8" s="1"/>
  <c r="D2353" i="6"/>
  <c r="X1178" i="8" s="1"/>
  <c r="D2355" i="6"/>
  <c r="X1179" i="8" s="1"/>
  <c r="D2357" i="6"/>
  <c r="X1180" i="8" s="1"/>
  <c r="D2359" i="6"/>
  <c r="X1181" i="8" s="1"/>
  <c r="D2361" i="6"/>
  <c r="X1182" i="8" s="1"/>
  <c r="D2363" i="6"/>
  <c r="X1183" i="8" s="1"/>
  <c r="D2365" i="6"/>
  <c r="X1184" i="8" s="1"/>
  <c r="D2367" i="6"/>
  <c r="X1185" i="8" s="1"/>
  <c r="D2369" i="6"/>
  <c r="X1186" i="8" s="1"/>
  <c r="D2371" i="6"/>
  <c r="X1187" i="8" s="1"/>
  <c r="D2373" i="6"/>
  <c r="X1188" i="8" s="1"/>
  <c r="D2375" i="6"/>
  <c r="X1189" i="8" s="1"/>
  <c r="D2377" i="6"/>
  <c r="X1190" i="8" s="1"/>
  <c r="D2379" i="6"/>
  <c r="X1191" i="8" s="1"/>
  <c r="D2381" i="6"/>
  <c r="X1192" i="8" s="1"/>
  <c r="D2383" i="6"/>
  <c r="X1193" i="8" s="1"/>
  <c r="D2385" i="6"/>
  <c r="X1194" i="8" s="1"/>
  <c r="D2387" i="6"/>
  <c r="X1195" i="8" s="1"/>
  <c r="D2389" i="6"/>
  <c r="X1196" i="8" s="1"/>
  <c r="D2391" i="6"/>
  <c r="X1197" i="8" s="1"/>
  <c r="D2393" i="6"/>
  <c r="X1198" i="8" s="1"/>
  <c r="D2395" i="6"/>
  <c r="X1199" i="8" s="1"/>
  <c r="D2397" i="6"/>
  <c r="X1200" i="8" s="1"/>
  <c r="D2399" i="6"/>
  <c r="X1201" i="8" s="1"/>
  <c r="D2401" i="6"/>
  <c r="X1202" i="8" s="1"/>
  <c r="D2403" i="6"/>
  <c r="X1203" i="8" s="1"/>
  <c r="D2405" i="6"/>
  <c r="X1204" i="8" s="1"/>
  <c r="D2407" i="6"/>
  <c r="X1205" i="8" s="1"/>
  <c r="D2409" i="6"/>
  <c r="X1206" i="8" s="1"/>
  <c r="D2411" i="6"/>
  <c r="X1207" i="8" s="1"/>
  <c r="D2413" i="6"/>
  <c r="X1208" i="8" s="1"/>
  <c r="D2415" i="6"/>
  <c r="X1209" i="8" s="1"/>
  <c r="D2417" i="6"/>
  <c r="X1210" i="8" s="1"/>
  <c r="D2419" i="6"/>
  <c r="X1211" i="8" s="1"/>
  <c r="D2421" i="6"/>
  <c r="X1212" i="8" s="1"/>
  <c r="D2423" i="6"/>
  <c r="X1213" i="8" s="1"/>
  <c r="D2425" i="6"/>
  <c r="X1214" i="8" s="1"/>
  <c r="D2427" i="6"/>
  <c r="X1215" i="8" s="1"/>
  <c r="D2429" i="6"/>
  <c r="X1216" i="8" s="1"/>
  <c r="D2431" i="6"/>
  <c r="X1217" i="8" s="1"/>
  <c r="D2433" i="6"/>
  <c r="X1218" i="8" s="1"/>
  <c r="D2435" i="6"/>
  <c r="X1219" i="8" s="1"/>
  <c r="D2437" i="6"/>
  <c r="X1220" i="8" s="1"/>
  <c r="D2439" i="6"/>
  <c r="X1221" i="8" s="1"/>
  <c r="D2441" i="6"/>
  <c r="X1222" i="8" s="1"/>
  <c r="D2443" i="6"/>
  <c r="X1223" i="8" s="1"/>
  <c r="D2445" i="6"/>
  <c r="X1224" i="8" s="1"/>
  <c r="D2447" i="6"/>
  <c r="X1225" i="8" s="1"/>
  <c r="D2449" i="6"/>
  <c r="X1226" i="8" s="1"/>
  <c r="D2451" i="6"/>
  <c r="X1227" i="8" s="1"/>
  <c r="D2453" i="6"/>
  <c r="X1228" i="8" s="1"/>
  <c r="D2455" i="6"/>
  <c r="X1229" i="8" s="1"/>
  <c r="D2457" i="6"/>
  <c r="X1230" i="8" s="1"/>
  <c r="D2459" i="6"/>
  <c r="X1231" i="8" s="1"/>
  <c r="D2461" i="6"/>
  <c r="X1232" i="8" s="1"/>
  <c r="D2463" i="6"/>
  <c r="X1233" i="8" s="1"/>
  <c r="D2465" i="6"/>
  <c r="X1234" i="8" s="1"/>
  <c r="D2467" i="6"/>
  <c r="X1235" i="8" s="1"/>
  <c r="D2469" i="6"/>
  <c r="X1236" i="8" s="1"/>
  <c r="D2471" i="6"/>
  <c r="X1237" i="8" s="1"/>
  <c r="D2473" i="6"/>
  <c r="X1238" i="8" s="1"/>
  <c r="D2475" i="6"/>
  <c r="X1239" i="8" s="1"/>
  <c r="D2477" i="6"/>
  <c r="X1240" i="8" s="1"/>
  <c r="D2479" i="6"/>
  <c r="X1241" i="8" s="1"/>
  <c r="D2481" i="6"/>
  <c r="X1242" i="8" s="1"/>
  <c r="D2483" i="6"/>
  <c r="X1243" i="8" s="1"/>
  <c r="D2485" i="6"/>
  <c r="X1244" i="8" s="1"/>
  <c r="D2487" i="6"/>
  <c r="X1245" i="8" s="1"/>
  <c r="D2489" i="6"/>
  <c r="X1246" i="8" s="1"/>
  <c r="D2491" i="6"/>
  <c r="X1247" i="8" s="1"/>
  <c r="D2493" i="6"/>
  <c r="X1248" i="8" s="1"/>
  <c r="D2495" i="6"/>
  <c r="X1249" i="8" s="1"/>
  <c r="D2497" i="6"/>
  <c r="X1250" i="8" s="1"/>
  <c r="D2499" i="6"/>
  <c r="X1251" i="8" s="1"/>
  <c r="D2501" i="6"/>
  <c r="X1252" i="8" s="1"/>
  <c r="D2503" i="6"/>
  <c r="X1253" i="8" s="1"/>
  <c r="D2505" i="6"/>
  <c r="X1254" i="8" s="1"/>
  <c r="D2507" i="6"/>
  <c r="X1255" i="8" s="1"/>
  <c r="D2509" i="6"/>
  <c r="X1256" i="8" s="1"/>
  <c r="D2511" i="6"/>
  <c r="X1257" i="8" s="1"/>
  <c r="D2513" i="6"/>
  <c r="X1258" i="8" s="1"/>
  <c r="D2515" i="6"/>
  <c r="X1259" i="8" s="1"/>
  <c r="D2517" i="6"/>
  <c r="X1260" i="8" s="1"/>
  <c r="D2519" i="6"/>
  <c r="X1261" i="8" s="1"/>
  <c r="D2521" i="6"/>
  <c r="X1262" i="8" s="1"/>
  <c r="D2523" i="6"/>
  <c r="X1263" i="8" s="1"/>
  <c r="D2525" i="6"/>
  <c r="X1264" i="8" s="1"/>
  <c r="D2527" i="6"/>
  <c r="X1265" i="8" s="1"/>
  <c r="D2529" i="6"/>
  <c r="X1266" i="8" s="1"/>
  <c r="D2531" i="6"/>
  <c r="X1267" i="8" s="1"/>
  <c r="D2533" i="6"/>
  <c r="X1268" i="8" s="1"/>
  <c r="D2535" i="6"/>
  <c r="X1269" i="8" s="1"/>
  <c r="D2537" i="6"/>
  <c r="X1270" i="8" s="1"/>
  <c r="D2539" i="6"/>
  <c r="X1271" i="8" s="1"/>
  <c r="D2541" i="6"/>
  <c r="X1272" i="8" s="1"/>
  <c r="D2543" i="6"/>
  <c r="X1273" i="8" s="1"/>
  <c r="D2545" i="6"/>
  <c r="X1274" i="8" s="1"/>
  <c r="D2547" i="6"/>
  <c r="X1275" i="8" s="1"/>
  <c r="D2549" i="6"/>
  <c r="X1276" i="8" s="1"/>
  <c r="D2551" i="6"/>
  <c r="X1277" i="8" s="1"/>
  <c r="D2553" i="6"/>
  <c r="X1278" i="8" s="1"/>
  <c r="D2555" i="6"/>
  <c r="X1279" i="8" s="1"/>
  <c r="D2557" i="6"/>
  <c r="X1280" i="8" s="1"/>
  <c r="D2559" i="6"/>
  <c r="X1281" i="8" s="1"/>
  <c r="D2561" i="6"/>
  <c r="X1282" i="8" s="1"/>
  <c r="D2563" i="6"/>
  <c r="X1283" i="8" s="1"/>
  <c r="D2565" i="6"/>
  <c r="X1284" i="8" s="1"/>
  <c r="D2567" i="6"/>
  <c r="X1285" i="8" s="1"/>
  <c r="D2569" i="6"/>
  <c r="X1286" i="8" s="1"/>
  <c r="D2571" i="6"/>
  <c r="X1287" i="8" s="1"/>
  <c r="D2573" i="6"/>
  <c r="X1288" i="8" s="1"/>
  <c r="D2575" i="6"/>
  <c r="X1289" i="8" s="1"/>
  <c r="D2577" i="6"/>
  <c r="X1290" i="8" s="1"/>
  <c r="D2579" i="6"/>
  <c r="X1291" i="8" s="1"/>
  <c r="D2581" i="6"/>
  <c r="X1292" i="8" s="1"/>
  <c r="D2583" i="6"/>
  <c r="X1293" i="8" s="1"/>
  <c r="D2585" i="6"/>
  <c r="X1294" i="8" s="1"/>
  <c r="D2587" i="6"/>
  <c r="X1295" i="8" s="1"/>
  <c r="D2589" i="6"/>
  <c r="X1296" i="8" s="1"/>
  <c r="D2591" i="6"/>
  <c r="X1297" i="8" s="1"/>
  <c r="D2593" i="6"/>
  <c r="X1298" i="8" s="1"/>
  <c r="D2595" i="6"/>
  <c r="X1299" i="8" s="1"/>
  <c r="D2597" i="6"/>
  <c r="X1300" i="8" s="1"/>
  <c r="D2599" i="6"/>
  <c r="X1301" i="8" s="1"/>
  <c r="D2601" i="6"/>
  <c r="X1302" i="8" s="1"/>
  <c r="D2603" i="6"/>
  <c r="X1303" i="8" s="1"/>
  <c r="D2605" i="6"/>
  <c r="X1304" i="8" s="1"/>
  <c r="D2607" i="6"/>
  <c r="X1305" i="8" s="1"/>
  <c r="D2609" i="6"/>
  <c r="X1306" i="8" s="1"/>
  <c r="D2611" i="6"/>
  <c r="X1307" i="8" s="1"/>
  <c r="D2613" i="6"/>
  <c r="X1308" i="8" s="1"/>
  <c r="D2615" i="6"/>
  <c r="X1309" i="8" s="1"/>
  <c r="D2617" i="6"/>
  <c r="X1310" i="8" s="1"/>
  <c r="D2619" i="6"/>
  <c r="X1311" i="8" s="1"/>
  <c r="D2621" i="6"/>
  <c r="X1312" i="8" s="1"/>
  <c r="D2623" i="6"/>
  <c r="X1313" i="8" s="1"/>
  <c r="D2625" i="6"/>
  <c r="X1314" i="8" s="1"/>
  <c r="D2627" i="6"/>
  <c r="X1315" i="8" s="1"/>
  <c r="D2629" i="6"/>
  <c r="X1316" i="8" s="1"/>
  <c r="D2631" i="6"/>
  <c r="X1317" i="8" s="1"/>
  <c r="D2633" i="6"/>
  <c r="X1318" i="8" s="1"/>
  <c r="D2635" i="6"/>
  <c r="X1319" i="8" s="1"/>
  <c r="D2637" i="6"/>
  <c r="X1320" i="8" s="1"/>
  <c r="D2639" i="6"/>
  <c r="X1321" i="8" s="1"/>
  <c r="D2641" i="6"/>
  <c r="X1322" i="8" s="1"/>
  <c r="D2643" i="6"/>
  <c r="X1323" i="8" s="1"/>
  <c r="D2645" i="6"/>
  <c r="X1324" i="8" s="1"/>
  <c r="D2647" i="6"/>
  <c r="X1325" i="8" s="1"/>
  <c r="D2649" i="6"/>
  <c r="X1326" i="8" s="1"/>
  <c r="D2651" i="6"/>
  <c r="X1327" i="8" s="1"/>
  <c r="D2653" i="6"/>
  <c r="X1328" i="8" s="1"/>
  <c r="D2655" i="6"/>
  <c r="X1329" i="8" s="1"/>
  <c r="D2657" i="6"/>
  <c r="X1330" i="8" s="1"/>
  <c r="D2659" i="6"/>
  <c r="X1331" i="8" s="1"/>
  <c r="D2661" i="6"/>
  <c r="X1332" i="8" s="1"/>
  <c r="D2663" i="6"/>
  <c r="X1333" i="8" s="1"/>
  <c r="D2665" i="6"/>
  <c r="X1334" i="8" s="1"/>
  <c r="D2667" i="6"/>
  <c r="X1335" i="8" s="1"/>
  <c r="D2669" i="6"/>
  <c r="X1336" i="8" s="1"/>
  <c r="D2671" i="6"/>
  <c r="X1337" i="8" s="1"/>
  <c r="D2673" i="6"/>
  <c r="X1338" i="8" s="1"/>
  <c r="D2675" i="6"/>
  <c r="X1339" i="8" s="1"/>
  <c r="D2677" i="6"/>
  <c r="X1340" i="8" s="1"/>
  <c r="D2679" i="6"/>
  <c r="X1341" i="8" s="1"/>
  <c r="D2681" i="6"/>
  <c r="X1342" i="8" s="1"/>
  <c r="D2683" i="6"/>
  <c r="X1343" i="8" s="1"/>
  <c r="D2685" i="6"/>
  <c r="X1344" i="8" s="1"/>
  <c r="D2687" i="6"/>
  <c r="X1345" i="8" s="1"/>
  <c r="D2689" i="6"/>
  <c r="X1346" i="8" s="1"/>
  <c r="D2691" i="6"/>
  <c r="X1347" i="8" s="1"/>
  <c r="D2693" i="6"/>
  <c r="X1348" i="8" s="1"/>
  <c r="D2695" i="6"/>
  <c r="X1349" i="8" s="1"/>
  <c r="D2697" i="6"/>
  <c r="X1350" i="8" s="1"/>
  <c r="D2699" i="6"/>
  <c r="X1351" i="8" s="1"/>
  <c r="D2701" i="6"/>
  <c r="X1352" i="8" s="1"/>
  <c r="D2703" i="6"/>
  <c r="X1353" i="8" s="1"/>
  <c r="D2705" i="6"/>
  <c r="X1354" i="8" s="1"/>
  <c r="D2707" i="6"/>
  <c r="X1355" i="8" s="1"/>
  <c r="D2709" i="6"/>
  <c r="X1356" i="8" s="1"/>
  <c r="D2711" i="6"/>
  <c r="X1357" i="8" s="1"/>
  <c r="D2713" i="6"/>
  <c r="X1358" i="8" s="1"/>
  <c r="D2715" i="6"/>
  <c r="X1359" i="8" s="1"/>
  <c r="D2717" i="6"/>
  <c r="X1360" i="8" s="1"/>
  <c r="D2719" i="6"/>
  <c r="X1361" i="8" s="1"/>
  <c r="D2721" i="6"/>
  <c r="X1362" i="8" s="1"/>
  <c r="D2723" i="6"/>
  <c r="X1363" i="8" s="1"/>
  <c r="D2725" i="6"/>
  <c r="X1364" i="8" s="1"/>
  <c r="D2727" i="6"/>
  <c r="X1365" i="8" s="1"/>
  <c r="D2729" i="6"/>
  <c r="X1366" i="8" s="1"/>
  <c r="D2731" i="6"/>
  <c r="X1367" i="8" s="1"/>
  <c r="D2733" i="6"/>
  <c r="X1368" i="8" s="1"/>
  <c r="D2735" i="6"/>
  <c r="X1369" i="8" s="1"/>
  <c r="D2737" i="6"/>
  <c r="X1370" i="8" s="1"/>
  <c r="D2739" i="6"/>
  <c r="X1371" i="8" s="1"/>
  <c r="D2741" i="6"/>
  <c r="X1372" i="8" s="1"/>
  <c r="D2743" i="6"/>
  <c r="X1373" i="8" s="1"/>
  <c r="D2745" i="6"/>
  <c r="X1374" i="8" s="1"/>
  <c r="D2747" i="6"/>
  <c r="X1375" i="8" s="1"/>
  <c r="D2749" i="6"/>
  <c r="X1376" i="8" s="1"/>
  <c r="D2751" i="6"/>
  <c r="X1377" i="8" s="1"/>
  <c r="D2753" i="6"/>
  <c r="X1378" i="8" s="1"/>
  <c r="D2755" i="6"/>
  <c r="X1379" i="8" s="1"/>
  <c r="D2757" i="6"/>
  <c r="X1380" i="8" s="1"/>
  <c r="D2759" i="6"/>
  <c r="X1381" i="8" s="1"/>
  <c r="D2761" i="6"/>
  <c r="X1382" i="8" s="1"/>
  <c r="D2763" i="6"/>
  <c r="X1383" i="8" s="1"/>
  <c r="D2765" i="6"/>
  <c r="X1384" i="8" s="1"/>
  <c r="D2767" i="6"/>
  <c r="X1385" i="8" s="1"/>
  <c r="D2769" i="6"/>
  <c r="X1386" i="8" s="1"/>
  <c r="D2771" i="6"/>
  <c r="X1387" i="8" s="1"/>
  <c r="D2773" i="6"/>
  <c r="X1388" i="8" s="1"/>
  <c r="D2775" i="6"/>
  <c r="X1389" i="8" s="1"/>
  <c r="D2777" i="6"/>
  <c r="X1390" i="8" s="1"/>
  <c r="D2779" i="6"/>
  <c r="X1391" i="8" s="1"/>
  <c r="D2781" i="6"/>
  <c r="X1392" i="8" s="1"/>
  <c r="D2783" i="6"/>
  <c r="X1393" i="8" s="1"/>
  <c r="D2785" i="6"/>
  <c r="X1394" i="8" s="1"/>
  <c r="D2787" i="6"/>
  <c r="X1395" i="8" s="1"/>
  <c r="D2789" i="6"/>
  <c r="X1396" i="8" s="1"/>
  <c r="D2791" i="6"/>
  <c r="X1397" i="8" s="1"/>
  <c r="D2793" i="6"/>
  <c r="X1398" i="8" s="1"/>
  <c r="D2795" i="6"/>
  <c r="X1399" i="8" s="1"/>
  <c r="D2797" i="6"/>
  <c r="X1400" i="8" s="1"/>
  <c r="D2799" i="6"/>
  <c r="X1401" i="8" s="1"/>
  <c r="D2801" i="6"/>
  <c r="X1402" i="8" s="1"/>
  <c r="D2803" i="6"/>
  <c r="X1403" i="8" s="1"/>
  <c r="D2805" i="6"/>
  <c r="X1404" i="8" s="1"/>
  <c r="D2807" i="6"/>
  <c r="X1405" i="8" s="1"/>
  <c r="D2809" i="6"/>
  <c r="X1406" i="8" s="1"/>
  <c r="D2811" i="6"/>
  <c r="X1407" i="8" s="1"/>
  <c r="D2813" i="6"/>
  <c r="X1408" i="8" s="1"/>
  <c r="D2815" i="6"/>
  <c r="X1409" i="8" s="1"/>
  <c r="D2817" i="6"/>
  <c r="X1410" i="8" s="1"/>
  <c r="D2819" i="6"/>
  <c r="X1411" i="8" s="1"/>
  <c r="D2821" i="6"/>
  <c r="X1412" i="8" s="1"/>
  <c r="D2823" i="6"/>
  <c r="X1413" i="8" s="1"/>
  <c r="D2825" i="6"/>
  <c r="X1414" i="8" s="1"/>
  <c r="D2827" i="6"/>
  <c r="X1415" i="8" s="1"/>
  <c r="D2829" i="6"/>
  <c r="X1416" i="8" s="1"/>
  <c r="D2831" i="6"/>
  <c r="X1417" i="8" s="1"/>
  <c r="D2833" i="6"/>
  <c r="X1418" i="8" s="1"/>
  <c r="D2835" i="6"/>
  <c r="X1419" i="8" s="1"/>
  <c r="D2837" i="6"/>
  <c r="X1420" i="8" s="1"/>
  <c r="D2839" i="6"/>
  <c r="X1421" i="8" s="1"/>
  <c r="D2841" i="6"/>
  <c r="X1422" i="8" s="1"/>
  <c r="D2843" i="6"/>
  <c r="X1423" i="8" s="1"/>
  <c r="D2845" i="6"/>
  <c r="X1424" i="8" s="1"/>
  <c r="D2847" i="6"/>
  <c r="X1425" i="8" s="1"/>
  <c r="D2849" i="6"/>
  <c r="X1426" i="8" s="1"/>
  <c r="D2851" i="6"/>
  <c r="X1427" i="8" s="1"/>
  <c r="D2853" i="6"/>
  <c r="X1428" i="8" s="1"/>
  <c r="D2855" i="6"/>
  <c r="X1429" i="8" s="1"/>
  <c r="D2857" i="6"/>
  <c r="X1430" i="8" s="1"/>
  <c r="D2859" i="6"/>
  <c r="X1431" i="8" s="1"/>
  <c r="D2861" i="6"/>
  <c r="X1432" i="8" s="1"/>
  <c r="D2863" i="6"/>
  <c r="X1433" i="8" s="1"/>
  <c r="D2865" i="6"/>
  <c r="X1434" i="8" s="1"/>
  <c r="D2867" i="6"/>
  <c r="X1435" i="8" s="1"/>
  <c r="D2869" i="6"/>
  <c r="X1436" i="8" s="1"/>
  <c r="D2871" i="6"/>
  <c r="X1437" i="8" s="1"/>
  <c r="D2873" i="6"/>
  <c r="X1438" i="8" s="1"/>
  <c r="D2875" i="6"/>
  <c r="X1439" i="8" s="1"/>
  <c r="D2877" i="6"/>
  <c r="X1440" i="8" s="1"/>
  <c r="D2879" i="6"/>
  <c r="X1441" i="8" s="1"/>
  <c r="D2881" i="6"/>
  <c r="X1442" i="8" s="1"/>
  <c r="D2883" i="6"/>
  <c r="X1443" i="8" s="1"/>
  <c r="D2885" i="6"/>
  <c r="X1444" i="8" s="1"/>
  <c r="D2887" i="6"/>
  <c r="X1445" i="8" s="1"/>
  <c r="D2889" i="6"/>
  <c r="X1446" i="8" s="1"/>
  <c r="D2891" i="6"/>
  <c r="X1447" i="8" s="1"/>
  <c r="D2893" i="6"/>
  <c r="X1448" i="8" s="1"/>
  <c r="D2895" i="6"/>
  <c r="X1449" i="8" s="1"/>
  <c r="D2897" i="6"/>
  <c r="X1450" i="8" s="1"/>
  <c r="D2899" i="6"/>
  <c r="X1451" i="8" s="1"/>
  <c r="D2901" i="6"/>
  <c r="X1452" i="8" s="1"/>
  <c r="D2903" i="6"/>
  <c r="X1453" i="8" s="1"/>
  <c r="D2905" i="6"/>
  <c r="X1454" i="8" s="1"/>
  <c r="D2907" i="6"/>
  <c r="X1455" i="8" s="1"/>
  <c r="D2909" i="6"/>
  <c r="X1456" i="8" s="1"/>
  <c r="D2911" i="6"/>
  <c r="X1457" i="8" s="1"/>
  <c r="D2913" i="6"/>
  <c r="X1458" i="8" s="1"/>
  <c r="D2915" i="6"/>
  <c r="X1459" i="8" s="1"/>
  <c r="D2917" i="6"/>
  <c r="X1460" i="8" s="1"/>
  <c r="D2919" i="6"/>
  <c r="X1461" i="8" s="1"/>
  <c r="D2921" i="6"/>
  <c r="X1462" i="8" s="1"/>
  <c r="D2923" i="6"/>
  <c r="X1463" i="8" s="1"/>
  <c r="D2925" i="6"/>
  <c r="X1464" i="8" s="1"/>
  <c r="D2927" i="6"/>
  <c r="X1465" i="8" s="1"/>
  <c r="D2929" i="6"/>
  <c r="X1466" i="8" s="1"/>
  <c r="D2931" i="6"/>
  <c r="X1467" i="8" s="1"/>
  <c r="D2933" i="6"/>
  <c r="X1468" i="8" s="1"/>
  <c r="D2935" i="6"/>
  <c r="X1469" i="8" s="1"/>
  <c r="D2937" i="6"/>
  <c r="X1470" i="8" s="1"/>
  <c r="D2939" i="6"/>
  <c r="X1471" i="8" s="1"/>
  <c r="D2941" i="6"/>
  <c r="X1472" i="8" s="1"/>
  <c r="D2943" i="6"/>
  <c r="X1473" i="8" s="1"/>
  <c r="D2945" i="6"/>
  <c r="X1474" i="8" s="1"/>
  <c r="D2947" i="6"/>
  <c r="X1475" i="8" s="1"/>
  <c r="D2949" i="6"/>
  <c r="X1476" i="8" s="1"/>
  <c r="D2951" i="6"/>
  <c r="X1477" i="8" s="1"/>
  <c r="D2953" i="6"/>
  <c r="X1478" i="8" s="1"/>
  <c r="D2955" i="6"/>
  <c r="X1479" i="8" s="1"/>
  <c r="D2957" i="6"/>
  <c r="X1480" i="8" s="1"/>
  <c r="D2959" i="6"/>
  <c r="X1481" i="8" s="1"/>
  <c r="D2961" i="6"/>
  <c r="X1482" i="8" s="1"/>
  <c r="D2963" i="6"/>
  <c r="X1483" i="8" s="1"/>
  <c r="D2965" i="6"/>
  <c r="X1484" i="8" s="1"/>
  <c r="D2967" i="6"/>
  <c r="X1485" i="8" s="1"/>
  <c r="D2969" i="6"/>
  <c r="X1486" i="8" s="1"/>
  <c r="D2971" i="6"/>
  <c r="X1487" i="8" s="1"/>
  <c r="D2973" i="6"/>
  <c r="X1488" i="8" s="1"/>
  <c r="D2975" i="6"/>
  <c r="X1489" i="8" s="1"/>
  <c r="D2977" i="6"/>
  <c r="X1490" i="8" s="1"/>
  <c r="D2979" i="6"/>
  <c r="X1491" i="8" s="1"/>
  <c r="D2981" i="6"/>
  <c r="X1492" i="8" s="1"/>
  <c r="D2983" i="6"/>
  <c r="X1493" i="8" s="1"/>
  <c r="D2985" i="6"/>
  <c r="X1494" i="8" s="1"/>
  <c r="D2987" i="6"/>
  <c r="X1495" i="8" s="1"/>
  <c r="D2989" i="6"/>
  <c r="X1496" i="8" s="1"/>
  <c r="D2991" i="6"/>
  <c r="X1497" i="8" s="1"/>
  <c r="D2993" i="6"/>
  <c r="X1498" i="8" s="1"/>
  <c r="D2995" i="6"/>
  <c r="X1499" i="8" s="1"/>
  <c r="D2997" i="6"/>
  <c r="X1500" i="8" s="1"/>
  <c r="D2999" i="6"/>
  <c r="X1501" i="8" s="1"/>
  <c r="D3001" i="6"/>
  <c r="X1502" i="8" s="1"/>
  <c r="D3003" i="6"/>
  <c r="X1503" i="8" s="1"/>
  <c r="D3005" i="6"/>
  <c r="X1504" i="8" s="1"/>
  <c r="D3007" i="6"/>
  <c r="X1505" i="8" s="1"/>
  <c r="D3009" i="6"/>
  <c r="X1506" i="8" s="1"/>
  <c r="D3011" i="6"/>
  <c r="X1507" i="8" s="1"/>
  <c r="D3013" i="6"/>
  <c r="X1508" i="8" s="1"/>
  <c r="D3015" i="6"/>
  <c r="X1509" i="8" s="1"/>
  <c r="D3017" i="6"/>
  <c r="X1510" i="8" s="1"/>
  <c r="D3019" i="6"/>
  <c r="X1511" i="8" s="1"/>
  <c r="D3021" i="6"/>
  <c r="X1512" i="8" s="1"/>
  <c r="D3023" i="6"/>
  <c r="X1513" i="8" s="1"/>
  <c r="D3025" i="6"/>
  <c r="X1514" i="8" s="1"/>
  <c r="D3027" i="6"/>
  <c r="X1515" i="8" s="1"/>
  <c r="D3029" i="6"/>
  <c r="X1516" i="8" s="1"/>
  <c r="D3031" i="6"/>
  <c r="X1517" i="8" s="1"/>
  <c r="D3033" i="6"/>
  <c r="X1518" i="8" s="1"/>
  <c r="D3035" i="6"/>
  <c r="X1519" i="8" s="1"/>
  <c r="D3037" i="6"/>
  <c r="X1520" i="8" s="1"/>
  <c r="D3039" i="6"/>
  <c r="X1521" i="8" s="1"/>
  <c r="D3041" i="6"/>
  <c r="X1522" i="8" s="1"/>
  <c r="D3043" i="6"/>
  <c r="X1523" i="8" s="1"/>
  <c r="D3045" i="6"/>
  <c r="X1524" i="8" s="1"/>
  <c r="D3047" i="6"/>
  <c r="X1525" i="8" s="1"/>
  <c r="D3049" i="6"/>
  <c r="X1526" i="8" s="1"/>
  <c r="D3051" i="6"/>
  <c r="X1527" i="8" s="1"/>
  <c r="D3053" i="6"/>
  <c r="X1528" i="8" s="1"/>
  <c r="D3055" i="6"/>
  <c r="X1529" i="8" s="1"/>
  <c r="D3057" i="6"/>
  <c r="X1530" i="8" s="1"/>
  <c r="D3059" i="6"/>
  <c r="X1531" i="8" s="1"/>
  <c r="D3061" i="6"/>
  <c r="X1532" i="8" s="1"/>
  <c r="D3063" i="6"/>
  <c r="X1533" i="8" s="1"/>
  <c r="D3065" i="6"/>
  <c r="X1534" i="8" s="1"/>
  <c r="D3067" i="6"/>
  <c r="X1535" i="8" s="1"/>
  <c r="D3069" i="6"/>
  <c r="X1536" i="8" s="1"/>
  <c r="D3071" i="6"/>
  <c r="X1537" i="8" s="1"/>
  <c r="D3073" i="6"/>
  <c r="X1538" i="8" s="1"/>
  <c r="D3075" i="6"/>
  <c r="X1539" i="8" s="1"/>
  <c r="D3077" i="6"/>
  <c r="X1540" i="8" s="1"/>
  <c r="D3079" i="6"/>
  <c r="X1541" i="8" s="1"/>
  <c r="D3081" i="6"/>
  <c r="X1542" i="8" s="1"/>
  <c r="D3083" i="6"/>
  <c r="X1543" i="8" s="1"/>
  <c r="D3085" i="6"/>
  <c r="X1544" i="8" s="1"/>
  <c r="D3087" i="6"/>
  <c r="X1545" i="8" s="1"/>
  <c r="D3089" i="6"/>
  <c r="X1546" i="8" s="1"/>
  <c r="D3091" i="6"/>
  <c r="X1547" i="8" s="1"/>
  <c r="D3093" i="6"/>
  <c r="X1548" i="8" s="1"/>
  <c r="D3095" i="6"/>
  <c r="X1549" i="8" s="1"/>
  <c r="D901" i="6"/>
  <c r="W469" i="8"/>
  <c r="W468" i="8"/>
  <c r="W467" i="8"/>
  <c r="W466" i="8"/>
  <c r="W465" i="8"/>
  <c r="W464" i="8"/>
  <c r="W463" i="8"/>
  <c r="W462" i="8"/>
  <c r="W461" i="8"/>
  <c r="W460" i="8"/>
  <c r="W459" i="8"/>
  <c r="W458" i="8"/>
  <c r="W457" i="8"/>
  <c r="W456" i="8"/>
  <c r="W455" i="8"/>
  <c r="W454" i="8"/>
  <c r="W453" i="8"/>
  <c r="W452" i="8"/>
  <c r="W451" i="8"/>
  <c r="W450" i="8"/>
  <c r="W449" i="8"/>
  <c r="W448" i="8"/>
  <c r="W447" i="8"/>
  <c r="W446" i="8"/>
  <c r="W445" i="8"/>
  <c r="W444" i="8"/>
  <c r="W443" i="8"/>
  <c r="W442" i="8"/>
  <c r="W441" i="8"/>
  <c r="W440" i="8"/>
  <c r="W439" i="8"/>
  <c r="W438" i="8"/>
  <c r="W437" i="8"/>
  <c r="W436" i="8"/>
  <c r="W435" i="8"/>
  <c r="W434" i="8"/>
  <c r="W433" i="8"/>
  <c r="W432" i="8"/>
  <c r="W431" i="8"/>
  <c r="W430" i="8"/>
  <c r="W429" i="8"/>
  <c r="W428" i="8"/>
  <c r="W427" i="8"/>
  <c r="W426" i="8"/>
  <c r="W425" i="8"/>
  <c r="W424" i="8"/>
  <c r="W423" i="8"/>
  <c r="W422" i="8"/>
  <c r="W421" i="8"/>
  <c r="W420" i="8"/>
  <c r="W419" i="8"/>
  <c r="W418" i="8"/>
  <c r="W417" i="8"/>
  <c r="W416" i="8"/>
  <c r="W415" i="8"/>
  <c r="W414" i="8"/>
  <c r="W413" i="8"/>
  <c r="W412" i="8"/>
  <c r="W411" i="8"/>
  <c r="W410" i="8"/>
  <c r="W409" i="8"/>
  <c r="W408" i="8"/>
  <c r="W407" i="8"/>
  <c r="W406" i="8"/>
  <c r="W405" i="8"/>
  <c r="W404" i="8"/>
  <c r="W403" i="8"/>
  <c r="W402" i="8"/>
  <c r="W401" i="8"/>
  <c r="W400" i="8"/>
  <c r="W399" i="8"/>
  <c r="W398" i="8"/>
  <c r="W397" i="8"/>
  <c r="W396" i="8"/>
  <c r="W395" i="8"/>
  <c r="W394" i="8"/>
  <c r="W393" i="8"/>
  <c r="W392" i="8"/>
  <c r="W391" i="8"/>
  <c r="W390" i="8"/>
  <c r="W389" i="8"/>
  <c r="W388" i="8"/>
  <c r="W387" i="8"/>
  <c r="W386" i="8"/>
  <c r="W385" i="8"/>
  <c r="W384" i="8"/>
  <c r="W383" i="8"/>
  <c r="W382" i="8"/>
  <c r="W381" i="8"/>
  <c r="W380" i="8"/>
  <c r="W379" i="8"/>
  <c r="W378" i="8"/>
  <c r="W377" i="8"/>
  <c r="W376" i="8"/>
  <c r="W375" i="8"/>
  <c r="W374" i="8"/>
  <c r="W373" i="8"/>
  <c r="W372" i="8"/>
  <c r="W371" i="8"/>
  <c r="W370" i="8"/>
  <c r="W369" i="8"/>
  <c r="W368" i="8"/>
  <c r="W367" i="8"/>
  <c r="W366" i="8"/>
  <c r="W365" i="8"/>
  <c r="W364" i="8"/>
  <c r="W363" i="8"/>
  <c r="W362" i="8"/>
  <c r="W361" i="8"/>
  <c r="W360" i="8"/>
  <c r="W359" i="8"/>
  <c r="W358" i="8"/>
  <c r="W357" i="8"/>
  <c r="W356" i="8"/>
  <c r="W355" i="8"/>
  <c r="W354" i="8"/>
  <c r="W353" i="8"/>
  <c r="W352" i="8"/>
  <c r="W351" i="8"/>
  <c r="W350" i="8"/>
  <c r="W349" i="8"/>
  <c r="W348" i="8"/>
  <c r="W347" i="8"/>
  <c r="W346" i="8"/>
  <c r="W345" i="8"/>
  <c r="W344" i="8"/>
  <c r="W343" i="8"/>
  <c r="W342" i="8"/>
  <c r="W341" i="8"/>
  <c r="W340" i="8"/>
  <c r="W339" i="8"/>
  <c r="W338" i="8"/>
  <c r="W337" i="8"/>
  <c r="W336" i="8"/>
  <c r="W335" i="8"/>
  <c r="W334" i="8"/>
  <c r="W333" i="8"/>
  <c r="W332" i="8"/>
  <c r="W331" i="8"/>
  <c r="W330" i="8"/>
  <c r="W329" i="8"/>
  <c r="W328" i="8"/>
  <c r="W327" i="8"/>
  <c r="W326" i="8"/>
  <c r="W325" i="8"/>
  <c r="W324" i="8"/>
  <c r="W323" i="8"/>
  <c r="W322" i="8"/>
  <c r="W321" i="8"/>
  <c r="W320" i="8"/>
  <c r="W319" i="8"/>
  <c r="W318" i="8"/>
  <c r="W317" i="8"/>
  <c r="W316" i="8"/>
  <c r="W315" i="8"/>
  <c r="W314" i="8"/>
  <c r="W313" i="8"/>
  <c r="W312" i="8"/>
  <c r="W311" i="8"/>
  <c r="W310" i="8"/>
  <c r="W309" i="8"/>
  <c r="W308" i="8"/>
  <c r="W307" i="8"/>
  <c r="W306" i="8"/>
  <c r="W305" i="8"/>
  <c r="W304" i="8"/>
  <c r="W303" i="8"/>
  <c r="W302" i="8"/>
  <c r="W301" i="8"/>
  <c r="W300" i="8"/>
  <c r="W299" i="8"/>
  <c r="W298" i="8"/>
  <c r="W297" i="8"/>
  <c r="W296" i="8"/>
  <c r="W295" i="8"/>
  <c r="W294" i="8"/>
  <c r="W293" i="8"/>
  <c r="W292" i="8"/>
  <c r="W291" i="8"/>
  <c r="W290" i="8"/>
  <c r="W289" i="8"/>
  <c r="W288" i="8"/>
  <c r="W287" i="8"/>
  <c r="W286" i="8"/>
  <c r="W285" i="8"/>
  <c r="W284" i="8"/>
  <c r="W283" i="8"/>
  <c r="W282" i="8"/>
  <c r="W281" i="8"/>
  <c r="W280" i="8"/>
  <c r="W279" i="8"/>
  <c r="W278" i="8"/>
  <c r="W277" i="8"/>
  <c r="W276" i="8"/>
  <c r="W275" i="8"/>
  <c r="W274" i="8"/>
  <c r="W273" i="8"/>
  <c r="W272" i="8"/>
  <c r="W271" i="8"/>
  <c r="W270" i="8"/>
  <c r="W269" i="8"/>
  <c r="W268" i="8"/>
  <c r="W267" i="8"/>
  <c r="W266" i="8"/>
  <c r="W265" i="8"/>
  <c r="W264" i="8"/>
  <c r="W263" i="8"/>
  <c r="W262" i="8"/>
  <c r="W261" i="8"/>
  <c r="W260" i="8"/>
  <c r="V468" i="8"/>
  <c r="V467" i="8"/>
  <c r="V466" i="8"/>
  <c r="V465" i="8"/>
  <c r="V464" i="8"/>
  <c r="V463" i="8"/>
  <c r="V462" i="8"/>
  <c r="V461" i="8"/>
  <c r="V460" i="8"/>
  <c r="V459" i="8"/>
  <c r="V458" i="8"/>
  <c r="V457" i="8"/>
  <c r="V456" i="8"/>
  <c r="V455" i="8"/>
  <c r="V454" i="8"/>
  <c r="V453" i="8"/>
  <c r="V452" i="8"/>
  <c r="V451" i="8"/>
  <c r="V450" i="8"/>
  <c r="V449" i="8"/>
  <c r="V448" i="8"/>
  <c r="V447" i="8"/>
  <c r="V446" i="8"/>
  <c r="V445" i="8"/>
  <c r="V444" i="8"/>
  <c r="V443" i="8"/>
  <c r="V442" i="8"/>
  <c r="V441" i="8"/>
  <c r="V440" i="8"/>
  <c r="V439" i="8"/>
  <c r="V438" i="8"/>
  <c r="V437" i="8"/>
  <c r="V436" i="8"/>
  <c r="V435" i="8"/>
  <c r="V434" i="8"/>
  <c r="V433" i="8"/>
  <c r="V432" i="8"/>
  <c r="V431" i="8"/>
  <c r="V430" i="8"/>
  <c r="V429" i="8"/>
  <c r="V428" i="8"/>
  <c r="V427" i="8"/>
  <c r="V426" i="8"/>
  <c r="V425" i="8"/>
  <c r="V424" i="8"/>
  <c r="V423" i="8"/>
  <c r="V422" i="8"/>
  <c r="V421" i="8"/>
  <c r="V420" i="8"/>
  <c r="V419" i="8"/>
  <c r="V418" i="8"/>
  <c r="V417" i="8"/>
  <c r="V416" i="8"/>
  <c r="V415" i="8"/>
  <c r="V414" i="8"/>
  <c r="V413" i="8"/>
  <c r="V412" i="8"/>
  <c r="V411" i="8"/>
  <c r="V410" i="8"/>
  <c r="V409" i="8"/>
  <c r="V408" i="8"/>
  <c r="V407" i="8"/>
  <c r="V406" i="8"/>
  <c r="V405" i="8"/>
  <c r="V404" i="8"/>
  <c r="V403" i="8"/>
  <c r="V402" i="8"/>
  <c r="V401" i="8"/>
  <c r="V400" i="8"/>
  <c r="V399" i="8"/>
  <c r="V398" i="8"/>
  <c r="V397" i="8"/>
  <c r="V396" i="8"/>
  <c r="V395" i="8"/>
  <c r="V394" i="8"/>
  <c r="V393" i="8"/>
  <c r="V392" i="8"/>
  <c r="V391" i="8"/>
  <c r="V390" i="8"/>
  <c r="V389" i="8"/>
  <c r="V388" i="8"/>
  <c r="V387" i="8"/>
  <c r="V386" i="8"/>
  <c r="V385" i="8"/>
  <c r="V384" i="8"/>
  <c r="V383" i="8"/>
  <c r="V382" i="8"/>
  <c r="V381" i="8"/>
  <c r="V380" i="8"/>
  <c r="V379" i="8"/>
  <c r="V378" i="8"/>
  <c r="V377" i="8"/>
  <c r="V376" i="8"/>
  <c r="V375" i="8"/>
  <c r="V374" i="8"/>
  <c r="V373" i="8"/>
  <c r="V372" i="8"/>
  <c r="V371" i="8"/>
  <c r="V370" i="8"/>
  <c r="V369" i="8"/>
  <c r="V368" i="8"/>
  <c r="V367" i="8"/>
  <c r="V366" i="8"/>
  <c r="V365" i="8"/>
  <c r="V364" i="8"/>
  <c r="V363" i="8"/>
  <c r="V362" i="8"/>
  <c r="V361" i="8"/>
  <c r="V360" i="8"/>
  <c r="V359" i="8"/>
  <c r="V358" i="8"/>
  <c r="V357" i="8"/>
  <c r="V356" i="8"/>
  <c r="V355" i="8"/>
  <c r="V354" i="8"/>
  <c r="V353" i="8"/>
  <c r="V352" i="8"/>
  <c r="V351" i="8"/>
  <c r="V350" i="8"/>
  <c r="V349" i="8"/>
  <c r="V348" i="8"/>
  <c r="V347" i="8"/>
  <c r="V346" i="8"/>
  <c r="V345" i="8"/>
  <c r="V344" i="8"/>
  <c r="V343" i="8"/>
  <c r="V342" i="8"/>
  <c r="V341" i="8"/>
  <c r="V340" i="8"/>
  <c r="V339" i="8"/>
  <c r="V338" i="8"/>
  <c r="V337" i="8"/>
  <c r="V336" i="8"/>
  <c r="V335" i="8"/>
  <c r="V334" i="8"/>
  <c r="V333" i="8"/>
  <c r="V332" i="8"/>
  <c r="V331" i="8"/>
  <c r="V330" i="8"/>
  <c r="V329" i="8"/>
  <c r="V328" i="8"/>
  <c r="V327" i="8"/>
  <c r="V326" i="8"/>
  <c r="V325" i="8"/>
  <c r="V324" i="8"/>
  <c r="V323" i="8"/>
  <c r="V322" i="8"/>
  <c r="V321" i="8"/>
  <c r="V320" i="8"/>
  <c r="V319" i="8"/>
  <c r="V318" i="8"/>
  <c r="V317" i="8"/>
  <c r="V316" i="8"/>
  <c r="V315" i="8"/>
  <c r="V314" i="8"/>
  <c r="V313" i="8"/>
  <c r="V312" i="8"/>
  <c r="V311" i="8"/>
  <c r="V310" i="8"/>
  <c r="V309" i="8"/>
  <c r="V308" i="8"/>
  <c r="V307" i="8"/>
  <c r="V306" i="8"/>
  <c r="V305" i="8"/>
  <c r="V304" i="8"/>
  <c r="V303" i="8"/>
  <c r="V302" i="8"/>
  <c r="V301" i="8"/>
  <c r="V300" i="8"/>
  <c r="V299" i="8"/>
  <c r="V298" i="8"/>
  <c r="V297" i="8"/>
  <c r="V296" i="8"/>
  <c r="V295" i="8"/>
  <c r="V294" i="8"/>
  <c r="V293" i="8"/>
  <c r="V292" i="8"/>
  <c r="V291" i="8"/>
  <c r="V290" i="8"/>
  <c r="V289" i="8"/>
  <c r="V288" i="8"/>
  <c r="V287" i="8"/>
  <c r="V286" i="8"/>
  <c r="V285" i="8"/>
  <c r="V284" i="8"/>
  <c r="V283" i="8"/>
  <c r="V282" i="8"/>
  <c r="V281" i="8"/>
  <c r="V280" i="8"/>
  <c r="V279" i="8"/>
  <c r="V278" i="8"/>
  <c r="V277" i="8"/>
  <c r="V276" i="8"/>
  <c r="V275" i="8"/>
  <c r="V274" i="8"/>
  <c r="V273" i="8"/>
  <c r="V272" i="8"/>
  <c r="V271" i="8"/>
  <c r="V270" i="8"/>
  <c r="V269" i="8"/>
  <c r="V268" i="8"/>
  <c r="V267" i="8"/>
  <c r="V266" i="8"/>
  <c r="V265" i="8"/>
  <c r="V264" i="8"/>
  <c r="V263" i="8"/>
  <c r="V262" i="8"/>
  <c r="V261" i="8"/>
  <c r="V260" i="8"/>
  <c r="V241" i="8"/>
  <c r="V240" i="8"/>
  <c r="V239" i="8"/>
  <c r="V238" i="8"/>
  <c r="V237" i="8"/>
  <c r="V236" i="8"/>
  <c r="V235" i="8"/>
  <c r="V234" i="8"/>
  <c r="V233" i="8"/>
  <c r="V232" i="8"/>
  <c r="V231" i="8"/>
  <c r="V230" i="8"/>
  <c r="V229" i="8"/>
  <c r="V228" i="8"/>
  <c r="V227" i="8"/>
  <c r="V226" i="8"/>
  <c r="V225" i="8"/>
  <c r="V224" i="8"/>
  <c r="V223" i="8"/>
  <c r="V222" i="8"/>
  <c r="V221" i="8"/>
  <c r="V220" i="8"/>
  <c r="V219" i="8"/>
  <c r="V218" i="8"/>
  <c r="V217" i="8"/>
  <c r="V216" i="8"/>
  <c r="V215" i="8"/>
  <c r="V214" i="8"/>
  <c r="V213" i="8"/>
  <c r="V212" i="8"/>
  <c r="V211" i="8"/>
  <c r="V210" i="8"/>
  <c r="V209" i="8"/>
  <c r="V208" i="8"/>
  <c r="V207" i="8"/>
  <c r="V206" i="8"/>
  <c r="V205" i="8"/>
  <c r="V204" i="8"/>
  <c r="V203" i="8"/>
  <c r="V202" i="8"/>
  <c r="V201" i="8"/>
  <c r="V200" i="8"/>
  <c r="V199" i="8"/>
  <c r="V198" i="8"/>
  <c r="V197" i="8"/>
  <c r="V196" i="8"/>
  <c r="V195" i="8"/>
  <c r="V194" i="8"/>
  <c r="V193" i="8"/>
  <c r="V192" i="8"/>
  <c r="V191" i="8"/>
  <c r="V190" i="8"/>
  <c r="V189" i="8"/>
  <c r="V188" i="8"/>
  <c r="V187" i="8"/>
  <c r="V186" i="8"/>
  <c r="V185" i="8"/>
  <c r="V184" i="8"/>
  <c r="V183" i="8"/>
  <c r="V182" i="8"/>
  <c r="V181" i="8"/>
  <c r="V180" i="8"/>
  <c r="V179" i="8"/>
  <c r="V178" i="8"/>
  <c r="V177" i="8"/>
  <c r="V176" i="8"/>
  <c r="V175" i="8"/>
  <c r="V174" i="8"/>
  <c r="V173" i="8"/>
  <c r="V172" i="8"/>
  <c r="V171" i="8"/>
  <c r="V170" i="8"/>
  <c r="V169" i="8"/>
  <c r="V168" i="8"/>
  <c r="V167" i="8"/>
  <c r="V166" i="8"/>
  <c r="V165" i="8"/>
  <c r="V164" i="8"/>
  <c r="V163" i="8"/>
  <c r="V162" i="8"/>
  <c r="V161" i="8"/>
  <c r="V160" i="8"/>
  <c r="V159" i="8"/>
  <c r="V158" i="8"/>
  <c r="V157" i="8"/>
  <c r="V156" i="8"/>
  <c r="V155" i="8"/>
  <c r="V154" i="8"/>
  <c r="V153" i="8"/>
  <c r="V152" i="8"/>
  <c r="V151" i="8"/>
  <c r="V150" i="8"/>
  <c r="V149" i="8"/>
  <c r="D101" i="10"/>
  <c r="D102" i="10"/>
  <c r="W88" i="8" s="1"/>
  <c r="D103" i="10"/>
  <c r="W89" i="8" s="1"/>
  <c r="D104" i="10"/>
  <c r="W90" i="8" s="1"/>
  <c r="D105" i="10"/>
  <c r="W91" i="8" s="1"/>
  <c r="D106" i="10"/>
  <c r="W92" i="8" s="1"/>
  <c r="D107" i="10"/>
  <c r="W93" i="8" s="1"/>
  <c r="D108" i="10"/>
  <c r="W94" i="8" s="1"/>
  <c r="D109" i="10"/>
  <c r="W95" i="8" s="1"/>
  <c r="D110" i="10"/>
  <c r="W96" i="8" s="1"/>
  <c r="D111" i="10"/>
  <c r="W97" i="8" s="1"/>
  <c r="D112" i="10"/>
  <c r="W98" i="8" s="1"/>
  <c r="D113" i="10"/>
  <c r="W99" i="8" s="1"/>
  <c r="D114" i="10"/>
  <c r="W100" i="8" s="1"/>
  <c r="D115" i="10"/>
  <c r="W101" i="8" s="1"/>
  <c r="D116" i="10"/>
  <c r="W102" i="8" s="1"/>
  <c r="D117" i="10"/>
  <c r="W103" i="8" s="1"/>
  <c r="D118" i="10"/>
  <c r="W104" i="8" s="1"/>
  <c r="D119" i="10"/>
  <c r="W105" i="8" s="1"/>
  <c r="D120" i="10"/>
  <c r="W106" i="8" s="1"/>
  <c r="D121" i="10"/>
  <c r="W107" i="8" s="1"/>
  <c r="D122" i="10"/>
  <c r="W108" i="8" s="1"/>
  <c r="D123" i="10"/>
  <c r="W109" i="8" s="1"/>
  <c r="D124" i="10"/>
  <c r="W110" i="8" s="1"/>
  <c r="D125" i="10"/>
  <c r="W111" i="8" s="1"/>
  <c r="D126" i="10"/>
  <c r="W112" i="8" s="1"/>
  <c r="D127" i="10"/>
  <c r="W113" i="8" s="1"/>
  <c r="D128" i="10"/>
  <c r="W114" i="8" s="1"/>
  <c r="D129" i="10"/>
  <c r="W115" i="8" s="1"/>
  <c r="D130" i="10"/>
  <c r="W116" i="8" s="1"/>
  <c r="D131" i="10"/>
  <c r="W117" i="8" s="1"/>
  <c r="D132" i="10"/>
  <c r="W118" i="8" s="1"/>
  <c r="D133" i="10"/>
  <c r="W119" i="8" s="1"/>
  <c r="D134" i="10"/>
  <c r="W120" i="8" s="1"/>
  <c r="D135" i="10"/>
  <c r="W121" i="8" s="1"/>
  <c r="D136" i="10"/>
  <c r="W122" i="8" s="1"/>
  <c r="D137" i="10"/>
  <c r="W123" i="8" s="1"/>
  <c r="D138" i="10"/>
  <c r="W124" i="8" s="1"/>
  <c r="D139" i="10"/>
  <c r="W125" i="8" s="1"/>
  <c r="D140" i="10"/>
  <c r="W126" i="8" s="1"/>
  <c r="D141" i="10"/>
  <c r="W127" i="8" s="1"/>
  <c r="D142" i="10"/>
  <c r="W128" i="8" s="1"/>
  <c r="D143" i="10"/>
  <c r="W129" i="8" s="1"/>
  <c r="D144" i="10"/>
  <c r="W130" i="8" s="1"/>
  <c r="D145" i="10"/>
  <c r="W131" i="8" s="1"/>
  <c r="D146" i="10"/>
  <c r="W132" i="8" s="1"/>
  <c r="D147" i="10"/>
  <c r="W133" i="8" s="1"/>
  <c r="D148" i="10"/>
  <c r="W134" i="8" s="1"/>
  <c r="D149" i="10"/>
  <c r="W135" i="8" s="1"/>
  <c r="D150" i="10"/>
  <c r="W136" i="8" s="1"/>
  <c r="D151" i="10"/>
  <c r="W137" i="8" s="1"/>
  <c r="D152" i="10"/>
  <c r="W138" i="8" s="1"/>
  <c r="D153" i="10"/>
  <c r="W139" i="8" s="1"/>
  <c r="D154" i="10"/>
  <c r="D155" i="10"/>
  <c r="W141" i="8" s="1"/>
  <c r="D156" i="10"/>
  <c r="W142" i="8" s="1"/>
  <c r="D157" i="10"/>
  <c r="W143" i="8" s="1"/>
  <c r="D158" i="10"/>
  <c r="W144" i="8" s="1"/>
  <c r="D159" i="10"/>
  <c r="W145" i="8" s="1"/>
  <c r="D160" i="10"/>
  <c r="W146" i="8" s="1"/>
  <c r="D161" i="10"/>
  <c r="W147" i="8" s="1"/>
  <c r="D162" i="10"/>
  <c r="W148" i="8" s="1"/>
  <c r="D163" i="10"/>
  <c r="W149" i="8" s="1"/>
  <c r="D164" i="10"/>
  <c r="W150" i="8" s="1"/>
  <c r="D165" i="10"/>
  <c r="W151" i="8" s="1"/>
  <c r="D166" i="10"/>
  <c r="W152" i="8" s="1"/>
  <c r="D167" i="10"/>
  <c r="W153" i="8" s="1"/>
  <c r="D168" i="10"/>
  <c r="W154" i="8" s="1"/>
  <c r="D169" i="10"/>
  <c r="W155" i="8" s="1"/>
  <c r="D170" i="10"/>
  <c r="W156" i="8" s="1"/>
  <c r="D171" i="10"/>
  <c r="W157" i="8" s="1"/>
  <c r="D172" i="10"/>
  <c r="W158" i="8" s="1"/>
  <c r="D173" i="10"/>
  <c r="W159" i="8" s="1"/>
  <c r="D174" i="10"/>
  <c r="W160" i="8" s="1"/>
  <c r="D175" i="10"/>
  <c r="W161" i="8" s="1"/>
  <c r="D176" i="10"/>
  <c r="W162" i="8" s="1"/>
  <c r="D177" i="10"/>
  <c r="D178" i="10"/>
  <c r="D179" i="10"/>
  <c r="W165" i="8" s="1"/>
  <c r="D180" i="10"/>
  <c r="W166" i="8" s="1"/>
  <c r="D181" i="10"/>
  <c r="W167" i="8" s="1"/>
  <c r="D182" i="10"/>
  <c r="W168" i="8" s="1"/>
  <c r="D183" i="10"/>
  <c r="W169" i="8" s="1"/>
  <c r="D184" i="10"/>
  <c r="D185" i="10"/>
  <c r="W171" i="8" s="1"/>
  <c r="D186" i="10"/>
  <c r="W172" i="8" s="1"/>
  <c r="D187" i="10"/>
  <c r="W173" i="8" s="1"/>
  <c r="D188" i="10"/>
  <c r="W174" i="8" s="1"/>
  <c r="D189" i="10"/>
  <c r="W175" i="8" s="1"/>
  <c r="D190" i="10"/>
  <c r="W176" i="8" s="1"/>
  <c r="D191" i="10"/>
  <c r="W177" i="8" s="1"/>
  <c r="D192" i="10"/>
  <c r="W178" i="8" s="1"/>
  <c r="D193" i="10"/>
  <c r="W179" i="8" s="1"/>
  <c r="D194" i="10"/>
  <c r="W180" i="8" s="1"/>
  <c r="D195" i="10"/>
  <c r="W181" i="8" s="1"/>
  <c r="D196" i="10"/>
  <c r="W182" i="8" s="1"/>
  <c r="D197" i="10"/>
  <c r="W183" i="8" s="1"/>
  <c r="D198" i="10"/>
  <c r="W184" i="8" s="1"/>
  <c r="D199" i="10"/>
  <c r="D200" i="10"/>
  <c r="W186" i="8" s="1"/>
  <c r="D201" i="10"/>
  <c r="W187" i="8" s="1"/>
  <c r="D202" i="10"/>
  <c r="W188" i="8" s="1"/>
  <c r="D203" i="10"/>
  <c r="W189" i="8" s="1"/>
  <c r="D204" i="10"/>
  <c r="W190" i="8" s="1"/>
  <c r="D205" i="10"/>
  <c r="W191" i="8" s="1"/>
  <c r="D206" i="10"/>
  <c r="W192" i="8" s="1"/>
  <c r="D207" i="10"/>
  <c r="W193" i="8" s="1"/>
  <c r="D208" i="10"/>
  <c r="D209" i="10"/>
  <c r="W195" i="8" s="1"/>
  <c r="D210" i="10"/>
  <c r="W196" i="8" s="1"/>
  <c r="D211" i="10"/>
  <c r="W197" i="8" s="1"/>
  <c r="D212" i="10"/>
  <c r="W198" i="8" s="1"/>
  <c r="D213" i="10"/>
  <c r="W199" i="8" s="1"/>
  <c r="D214" i="10"/>
  <c r="D215" i="10"/>
  <c r="W201" i="8" s="1"/>
  <c r="D216" i="10"/>
  <c r="W202" i="8" s="1"/>
  <c r="D217" i="10"/>
  <c r="W203" i="8" s="1"/>
  <c r="D218" i="10"/>
  <c r="W204" i="8" s="1"/>
  <c r="D219" i="10"/>
  <c r="W205" i="8" s="1"/>
  <c r="D220" i="10"/>
  <c r="W206" i="8" s="1"/>
  <c r="D221" i="10"/>
  <c r="W207" i="8" s="1"/>
  <c r="D222" i="10"/>
  <c r="D223" i="10"/>
  <c r="W209" i="8" s="1"/>
  <c r="D224" i="10"/>
  <c r="W210" i="8" s="1"/>
  <c r="D225" i="10"/>
  <c r="W211" i="8" s="1"/>
  <c r="D226" i="10"/>
  <c r="W212" i="8" s="1"/>
  <c r="D227" i="10"/>
  <c r="W213" i="8" s="1"/>
  <c r="D228" i="10"/>
  <c r="W214" i="8" s="1"/>
  <c r="D229" i="10"/>
  <c r="W215" i="8" s="1"/>
  <c r="D230" i="10"/>
  <c r="D231" i="10"/>
  <c r="W217" i="8" s="1"/>
  <c r="D232" i="10"/>
  <c r="W218" i="8" s="1"/>
  <c r="D233" i="10"/>
  <c r="W219" i="8" s="1"/>
  <c r="D234" i="10"/>
  <c r="W220" i="8" s="1"/>
  <c r="D235" i="10"/>
  <c r="W221" i="8" s="1"/>
  <c r="D236" i="10"/>
  <c r="W222" i="8" s="1"/>
  <c r="D237" i="10"/>
  <c r="W223" i="8" s="1"/>
  <c r="D238" i="10"/>
  <c r="W224" i="8" s="1"/>
  <c r="D239" i="10"/>
  <c r="W225" i="8" s="1"/>
  <c r="D240" i="10"/>
  <c r="W226" i="8" s="1"/>
  <c r="D241" i="10"/>
  <c r="W227" i="8" s="1"/>
  <c r="D242" i="10"/>
  <c r="W228" i="8" s="1"/>
  <c r="D243" i="10"/>
  <c r="W229" i="8" s="1"/>
  <c r="D244" i="10"/>
  <c r="W230" i="8" s="1"/>
  <c r="D245" i="10"/>
  <c r="W231" i="8" s="1"/>
  <c r="D246" i="10"/>
  <c r="W232" i="8" s="1"/>
  <c r="D247" i="10"/>
  <c r="W233" i="8" s="1"/>
  <c r="D248" i="10"/>
  <c r="W234" i="8" s="1"/>
  <c r="D249" i="10"/>
  <c r="W235" i="8" s="1"/>
  <c r="D250" i="10"/>
  <c r="W236" i="8" s="1"/>
  <c r="D251" i="10"/>
  <c r="W237" i="8" s="1"/>
  <c r="D252" i="10"/>
  <c r="W238" i="8" s="1"/>
  <c r="D253" i="10"/>
  <c r="W239" i="8" s="1"/>
  <c r="D254" i="10"/>
  <c r="W240" i="8" s="1"/>
  <c r="D255" i="10"/>
  <c r="D100" i="10"/>
  <c r="W86" i="8" s="1"/>
  <c r="D67" i="10"/>
  <c r="W55" i="8" s="1"/>
  <c r="D65" i="10"/>
  <c r="W54" i="8" s="1"/>
  <c r="D63" i="10"/>
  <c r="W53" i="8" s="1"/>
  <c r="D61" i="3"/>
  <c r="V54" i="8" s="1"/>
  <c r="D62" i="3"/>
  <c r="V55" i="8" s="1"/>
  <c r="D63" i="3"/>
  <c r="V56" i="8" s="1"/>
  <c r="D64" i="3"/>
  <c r="V57" i="8" s="1"/>
  <c r="D65" i="3"/>
  <c r="V58" i="8" s="1"/>
  <c r="D66" i="3"/>
  <c r="V59" i="8" s="1"/>
  <c r="D67" i="3"/>
  <c r="V60" i="8" s="1"/>
  <c r="D68" i="3"/>
  <c r="V61" i="8" s="1"/>
  <c r="D69" i="3"/>
  <c r="V62" i="8" s="1"/>
  <c r="D70" i="3"/>
  <c r="V63" i="8" s="1"/>
  <c r="D71" i="3"/>
  <c r="V64" i="8" s="1"/>
  <c r="D72" i="3"/>
  <c r="V65" i="8" s="1"/>
  <c r="D73" i="3"/>
  <c r="V66" i="8" s="1"/>
  <c r="D74" i="3"/>
  <c r="V67" i="8" s="1"/>
  <c r="D75" i="3"/>
  <c r="V68" i="8" s="1"/>
  <c r="D76" i="3"/>
  <c r="V69" i="8" s="1"/>
  <c r="D77" i="3"/>
  <c r="V70" i="8" s="1"/>
  <c r="D78" i="3"/>
  <c r="V71" i="8" s="1"/>
  <c r="D79" i="3"/>
  <c r="V72" i="8" s="1"/>
  <c r="D80" i="3"/>
  <c r="V73" i="8" s="1"/>
  <c r="D81" i="3"/>
  <c r="V74" i="8" s="1"/>
  <c r="D82" i="3"/>
  <c r="V75" i="8" s="1"/>
  <c r="D83" i="3"/>
  <c r="V76" i="8" s="1"/>
  <c r="D84" i="3"/>
  <c r="V77" i="8" s="1"/>
  <c r="D85" i="3"/>
  <c r="V78" i="8" s="1"/>
  <c r="D86" i="3"/>
  <c r="V79" i="8" s="1"/>
  <c r="D87" i="3"/>
  <c r="V80" i="8" s="1"/>
  <c r="D88" i="3"/>
  <c r="V81" i="8" s="1"/>
  <c r="D89" i="3"/>
  <c r="V82" i="8" s="1"/>
  <c r="D90" i="3"/>
  <c r="V83" i="8" s="1"/>
  <c r="D91" i="3"/>
  <c r="V84" i="8" s="1"/>
  <c r="D92" i="3"/>
  <c r="V85" i="8" s="1"/>
  <c r="D93" i="3"/>
  <c r="V86" i="8" s="1"/>
  <c r="D94" i="3"/>
  <c r="V87" i="8" s="1"/>
  <c r="D95" i="3"/>
  <c r="V88" i="8" s="1"/>
  <c r="D96" i="3"/>
  <c r="V89" i="8" s="1"/>
  <c r="D97" i="3"/>
  <c r="V90" i="8" s="1"/>
  <c r="D98" i="3"/>
  <c r="V91" i="8" s="1"/>
  <c r="D99" i="3"/>
  <c r="V92" i="8" s="1"/>
  <c r="D100" i="3"/>
  <c r="V93" i="8" s="1"/>
  <c r="D101" i="3"/>
  <c r="V94" i="8" s="1"/>
  <c r="D102" i="3"/>
  <c r="V95" i="8" s="1"/>
  <c r="D103" i="3"/>
  <c r="V96" i="8" s="1"/>
  <c r="D104" i="3"/>
  <c r="V97" i="8" s="1"/>
  <c r="D105" i="3"/>
  <c r="V98" i="8" s="1"/>
  <c r="D106" i="3"/>
  <c r="V99" i="8" s="1"/>
  <c r="D107" i="3"/>
  <c r="V100" i="8" s="1"/>
  <c r="D108" i="3"/>
  <c r="V101" i="8" s="1"/>
  <c r="D109" i="3"/>
  <c r="V102" i="8" s="1"/>
  <c r="D110" i="3"/>
  <c r="V103" i="8" s="1"/>
  <c r="D111" i="3"/>
  <c r="V104" i="8" s="1"/>
  <c r="D112" i="3"/>
  <c r="V105" i="8" s="1"/>
  <c r="D113" i="3"/>
  <c r="D60" i="3"/>
  <c r="V53" i="8" s="1"/>
  <c r="D53" i="3"/>
  <c r="V47" i="8" s="1"/>
  <c r="D49" i="3"/>
  <c r="V45" i="8" s="1"/>
  <c r="D51" i="3"/>
  <c r="V46" i="8" s="1"/>
  <c r="D47" i="3"/>
  <c r="V44" i="8" s="1"/>
  <c r="D100" i="7"/>
  <c r="U76" i="8" s="1"/>
  <c r="D101" i="7"/>
  <c r="U77" i="8" s="1"/>
  <c r="D102" i="7"/>
  <c r="U78" i="8" s="1"/>
  <c r="D103" i="7"/>
  <c r="U79" i="8" s="1"/>
  <c r="D104" i="7"/>
  <c r="U80" i="8" s="1"/>
  <c r="D105" i="7"/>
  <c r="U81" i="8" s="1"/>
  <c r="D106" i="7"/>
  <c r="U82" i="8" s="1"/>
  <c r="D107" i="7"/>
  <c r="U83" i="8" s="1"/>
  <c r="D108" i="7"/>
  <c r="U84" i="8" s="1"/>
  <c r="D109" i="7"/>
  <c r="U85" i="8" s="1"/>
  <c r="D110" i="7"/>
  <c r="U86" i="8" s="1"/>
  <c r="D111" i="7"/>
  <c r="U87" i="8" s="1"/>
  <c r="D112" i="7"/>
  <c r="U88" i="8" s="1"/>
  <c r="D113" i="7"/>
  <c r="U89" i="8" s="1"/>
  <c r="D114" i="7"/>
  <c r="U90" i="8" s="1"/>
  <c r="D115" i="7"/>
  <c r="U91" i="8" s="1"/>
  <c r="D116" i="7"/>
  <c r="U92" i="8" s="1"/>
  <c r="D117" i="7"/>
  <c r="U93" i="8" s="1"/>
  <c r="D118" i="7"/>
  <c r="U94" i="8" s="1"/>
  <c r="D119" i="7"/>
  <c r="U95" i="8" s="1"/>
  <c r="D120" i="7"/>
  <c r="U96" i="8" s="1"/>
  <c r="D121" i="7"/>
  <c r="U97" i="8" s="1"/>
  <c r="D122" i="7"/>
  <c r="U98" i="8" s="1"/>
  <c r="D123" i="7"/>
  <c r="U99" i="8" s="1"/>
  <c r="D124" i="7"/>
  <c r="U100" i="8" s="1"/>
  <c r="D125" i="7"/>
  <c r="U101" i="8" s="1"/>
  <c r="D126" i="7"/>
  <c r="U102" i="8" s="1"/>
  <c r="D127" i="7"/>
  <c r="U103" i="8" s="1"/>
  <c r="D128" i="7"/>
  <c r="U104" i="8" s="1"/>
  <c r="D129" i="7"/>
  <c r="U105" i="8" s="1"/>
  <c r="D130" i="7"/>
  <c r="U106" i="8" s="1"/>
  <c r="D131" i="7"/>
  <c r="U107" i="8" s="1"/>
  <c r="D132" i="7"/>
  <c r="U108" i="8" s="1"/>
  <c r="D133" i="7"/>
  <c r="U109" i="8" s="1"/>
  <c r="D134" i="7"/>
  <c r="U110" i="8" s="1"/>
  <c r="D135" i="7"/>
  <c r="U111" i="8" s="1"/>
  <c r="D136" i="7"/>
  <c r="U112" i="8" s="1"/>
  <c r="D137" i="7"/>
  <c r="U113" i="8" s="1"/>
  <c r="D138" i="7"/>
  <c r="U114" i="8" s="1"/>
  <c r="D139" i="7"/>
  <c r="U115" i="8" s="1"/>
  <c r="D140" i="7"/>
  <c r="U116" i="8" s="1"/>
  <c r="D141" i="7"/>
  <c r="U117" i="8" s="1"/>
  <c r="D142" i="7"/>
  <c r="U118" i="8" s="1"/>
  <c r="D143" i="7"/>
  <c r="U119" i="8" s="1"/>
  <c r="D144" i="7"/>
  <c r="U120" i="8" s="1"/>
  <c r="D145" i="7"/>
  <c r="U121" i="8" s="1"/>
  <c r="D146" i="7"/>
  <c r="U122" i="8" s="1"/>
  <c r="D147" i="7"/>
  <c r="U123" i="8" s="1"/>
  <c r="D148" i="7"/>
  <c r="U124" i="8" s="1"/>
  <c r="D149" i="7"/>
  <c r="U125" i="8" s="1"/>
  <c r="D150" i="7"/>
  <c r="U126" i="8" s="1"/>
  <c r="D151" i="7"/>
  <c r="U127" i="8" s="1"/>
  <c r="D152" i="7"/>
  <c r="U128" i="8" s="1"/>
  <c r="D153" i="7"/>
  <c r="U129" i="8" s="1"/>
  <c r="D154" i="7"/>
  <c r="U130" i="8" s="1"/>
  <c r="D155" i="7"/>
  <c r="U131" i="8" s="1"/>
  <c r="D156" i="7"/>
  <c r="U132" i="8" s="1"/>
  <c r="D157" i="7"/>
  <c r="U133" i="8" s="1"/>
  <c r="D158" i="7"/>
  <c r="U134" i="8" s="1"/>
  <c r="D159" i="7"/>
  <c r="U135" i="8" s="1"/>
  <c r="D160" i="7"/>
  <c r="U136" i="8" s="1"/>
  <c r="D161" i="7"/>
  <c r="U137" i="8" s="1"/>
  <c r="D162" i="7"/>
  <c r="U138" i="8" s="1"/>
  <c r="D163" i="7"/>
  <c r="U139" i="8" s="1"/>
  <c r="D164" i="7"/>
  <c r="U140" i="8" s="1"/>
  <c r="D165" i="7"/>
  <c r="U141" i="8" s="1"/>
  <c r="D166" i="7"/>
  <c r="U142" i="8" s="1"/>
  <c r="D167" i="7"/>
  <c r="U143" i="8" s="1"/>
  <c r="D168" i="7"/>
  <c r="U144" i="8" s="1"/>
  <c r="D169" i="7"/>
  <c r="U145" i="8" s="1"/>
  <c r="D170" i="7"/>
  <c r="U146" i="8" s="1"/>
  <c r="D171" i="7"/>
  <c r="U147" i="8" s="1"/>
  <c r="D172" i="7"/>
  <c r="U148" i="8" s="1"/>
  <c r="D173" i="7"/>
  <c r="U149" i="8" s="1"/>
  <c r="D174" i="7"/>
  <c r="U150" i="8" s="1"/>
  <c r="D175" i="7"/>
  <c r="U151" i="8" s="1"/>
  <c r="D176" i="7"/>
  <c r="U152" i="8" s="1"/>
  <c r="D177" i="7"/>
  <c r="U153" i="8" s="1"/>
  <c r="D178" i="7"/>
  <c r="U154" i="8" s="1"/>
  <c r="D179" i="7"/>
  <c r="U155" i="8" s="1"/>
  <c r="D180" i="7"/>
  <c r="U156" i="8" s="1"/>
  <c r="D181" i="7"/>
  <c r="U157" i="8" s="1"/>
  <c r="D182" i="7"/>
  <c r="U158" i="8" s="1"/>
  <c r="D183" i="7"/>
  <c r="U159" i="8" s="1"/>
  <c r="D184" i="7"/>
  <c r="U160" i="8" s="1"/>
  <c r="D185" i="7"/>
  <c r="U161" i="8" s="1"/>
  <c r="D186" i="7"/>
  <c r="U162" i="8" s="1"/>
  <c r="D187" i="7"/>
  <c r="U163" i="8" s="1"/>
  <c r="D188" i="7"/>
  <c r="U164" i="8" s="1"/>
  <c r="D189" i="7"/>
  <c r="U165" i="8" s="1"/>
  <c r="D190" i="7"/>
  <c r="U166" i="8" s="1"/>
  <c r="D191" i="7"/>
  <c r="U167" i="8" s="1"/>
  <c r="D192" i="7"/>
  <c r="U168" i="8" s="1"/>
  <c r="D193" i="7"/>
  <c r="U169" i="8" s="1"/>
  <c r="D194" i="7"/>
  <c r="D99" i="7"/>
  <c r="U75" i="8" s="1"/>
  <c r="D84" i="7"/>
  <c r="U61" i="8" s="1"/>
  <c r="D80" i="7"/>
  <c r="U59" i="8" s="1"/>
  <c r="D82" i="7"/>
  <c r="U60" i="8" s="1"/>
  <c r="D78" i="7"/>
  <c r="U58" i="8" s="1"/>
  <c r="U171" i="8"/>
  <c r="U172" i="8"/>
  <c r="U173" i="8"/>
  <c r="U174" i="8"/>
  <c r="U175" i="8"/>
  <c r="U176" i="8"/>
  <c r="U177" i="8"/>
  <c r="U178" i="8"/>
  <c r="U179" i="8"/>
  <c r="U180" i="8"/>
  <c r="U181" i="8"/>
  <c r="U182" i="8"/>
  <c r="U1" i="8"/>
  <c r="U183" i="8"/>
  <c r="U184" i="8"/>
  <c r="U185" i="8"/>
  <c r="U186" i="8"/>
  <c r="U187" i="8"/>
  <c r="U188" i="8"/>
  <c r="U189" i="8"/>
  <c r="U190" i="8"/>
  <c r="U191" i="8"/>
  <c r="U192" i="8"/>
  <c r="U193" i="8"/>
  <c r="U194" i="8"/>
  <c r="U195" i="8"/>
  <c r="U196" i="8"/>
  <c r="U197" i="8"/>
  <c r="U198" i="8"/>
  <c r="U199" i="8"/>
  <c r="U200" i="8"/>
  <c r="U201" i="8"/>
  <c r="U202" i="8"/>
  <c r="U203" i="8"/>
  <c r="U204" i="8"/>
  <c r="U205" i="8"/>
  <c r="U206" i="8"/>
  <c r="U207" i="8"/>
  <c r="U208" i="8"/>
  <c r="U209" i="8"/>
  <c r="U210" i="8"/>
  <c r="U211" i="8"/>
  <c r="U212" i="8"/>
  <c r="U213" i="8"/>
  <c r="U214" i="8"/>
  <c r="U215" i="8"/>
  <c r="U216" i="8"/>
  <c r="U217" i="8"/>
  <c r="U218" i="8"/>
  <c r="U219" i="8"/>
  <c r="U220" i="8"/>
  <c r="U221" i="8"/>
  <c r="U222" i="8"/>
  <c r="U223" i="8"/>
  <c r="U224" i="8"/>
  <c r="U225" i="8"/>
  <c r="U226" i="8"/>
  <c r="U227" i="8"/>
  <c r="U228" i="8"/>
  <c r="U229" i="8"/>
  <c r="U230" i="8"/>
  <c r="U231" i="8"/>
  <c r="U232" i="8"/>
  <c r="U233" i="8"/>
  <c r="U234" i="8"/>
  <c r="U235" i="8"/>
  <c r="U236" i="8"/>
  <c r="U237" i="8"/>
  <c r="U238" i="8"/>
  <c r="U239" i="8"/>
  <c r="U240" i="8"/>
  <c r="U241" i="8"/>
  <c r="U242" i="8"/>
  <c r="U243" i="8"/>
  <c r="U244" i="8"/>
  <c r="U245" i="8"/>
  <c r="U246" i="8"/>
  <c r="U247" i="8"/>
  <c r="U248" i="8"/>
  <c r="U249" i="8"/>
  <c r="U250" i="8"/>
  <c r="U251" i="8"/>
  <c r="U252" i="8"/>
  <c r="U253" i="8"/>
  <c r="U254" i="8"/>
  <c r="U255" i="8"/>
  <c r="U256" i="8"/>
  <c r="U257" i="8"/>
  <c r="U258" i="8"/>
  <c r="U259" i="8"/>
  <c r="U260" i="8"/>
  <c r="U261" i="8"/>
  <c r="U262" i="8"/>
  <c r="U263" i="8"/>
  <c r="U264" i="8"/>
  <c r="U265" i="8"/>
  <c r="U266" i="8"/>
  <c r="U267" i="8"/>
  <c r="U268" i="8"/>
  <c r="U269" i="8"/>
  <c r="U270" i="8"/>
  <c r="U271" i="8"/>
  <c r="U272" i="8"/>
  <c r="U273" i="8"/>
  <c r="U274" i="8"/>
  <c r="U275" i="8"/>
  <c r="U276" i="8"/>
  <c r="U277" i="8"/>
  <c r="U278" i="8"/>
  <c r="U279" i="8"/>
  <c r="U280" i="8"/>
  <c r="U281" i="8"/>
  <c r="U282" i="8"/>
  <c r="U283" i="8"/>
  <c r="U284" i="8"/>
  <c r="U285" i="8"/>
  <c r="U286" i="8"/>
  <c r="U287" i="8"/>
  <c r="U288" i="8"/>
  <c r="U289" i="8"/>
  <c r="U290" i="8"/>
  <c r="U291" i="8"/>
  <c r="U292" i="8"/>
  <c r="U293" i="8"/>
  <c r="U294" i="8"/>
  <c r="U295" i="8"/>
  <c r="U296" i="8"/>
  <c r="U297" i="8"/>
  <c r="U298" i="8"/>
  <c r="U299" i="8"/>
  <c r="U300" i="8"/>
  <c r="U301" i="8"/>
  <c r="U302" i="8"/>
  <c r="U303" i="8"/>
  <c r="U304" i="8"/>
  <c r="U305" i="8"/>
  <c r="U306" i="8"/>
  <c r="U307" i="8"/>
  <c r="U308" i="8"/>
  <c r="U309" i="8"/>
  <c r="U310" i="8"/>
  <c r="U311" i="8"/>
  <c r="U312" i="8"/>
  <c r="U313" i="8"/>
  <c r="U314" i="8"/>
  <c r="U315" i="8"/>
  <c r="U316" i="8"/>
  <c r="U317" i="8"/>
  <c r="U318" i="8"/>
  <c r="U319" i="8"/>
  <c r="U320" i="8"/>
  <c r="U321" i="8"/>
  <c r="U322" i="8"/>
  <c r="U323" i="8"/>
  <c r="U324" i="8"/>
  <c r="U325" i="8"/>
  <c r="U326" i="8"/>
  <c r="U327" i="8"/>
  <c r="U328" i="8"/>
  <c r="U329" i="8"/>
  <c r="U330" i="8"/>
  <c r="U331" i="8"/>
  <c r="U332" i="8"/>
  <c r="U333" i="8"/>
  <c r="U334" i="8"/>
  <c r="U335" i="8"/>
  <c r="U336" i="8"/>
  <c r="U337" i="8"/>
  <c r="U338" i="8"/>
  <c r="U339" i="8"/>
  <c r="U340" i="8"/>
  <c r="U341" i="8"/>
  <c r="U342" i="8"/>
  <c r="U343" i="8"/>
  <c r="U344" i="8"/>
  <c r="U345" i="8"/>
  <c r="U346" i="8"/>
  <c r="U347" i="8"/>
  <c r="U348" i="8"/>
  <c r="U349" i="8"/>
  <c r="U350" i="8"/>
  <c r="U351" i="8"/>
  <c r="U352" i="8"/>
  <c r="U353" i="8"/>
  <c r="U354" i="8"/>
  <c r="U355" i="8"/>
  <c r="U356" i="8"/>
  <c r="U357" i="8"/>
  <c r="U358" i="8"/>
  <c r="U359" i="8"/>
  <c r="U360" i="8"/>
  <c r="U361" i="8"/>
  <c r="U362" i="8"/>
  <c r="U363" i="8"/>
  <c r="U364" i="8"/>
  <c r="U365" i="8"/>
  <c r="U366" i="8"/>
  <c r="U367" i="8"/>
  <c r="U368" i="8"/>
  <c r="U369" i="8"/>
  <c r="U370" i="8"/>
  <c r="U371" i="8"/>
  <c r="U372" i="8"/>
  <c r="U373" i="8"/>
  <c r="U374" i="8"/>
  <c r="U375" i="8"/>
  <c r="U376" i="8"/>
  <c r="U377" i="8"/>
  <c r="U378" i="8"/>
  <c r="U379" i="8"/>
  <c r="U380" i="8"/>
  <c r="U381" i="8"/>
  <c r="U382" i="8"/>
  <c r="U383" i="8"/>
  <c r="U384" i="8"/>
  <c r="U385" i="8"/>
  <c r="U386" i="8"/>
  <c r="U387" i="8"/>
  <c r="U388" i="8"/>
  <c r="U389" i="8"/>
  <c r="U390" i="8"/>
  <c r="U391" i="8"/>
  <c r="U392" i="8"/>
  <c r="U393" i="8"/>
  <c r="U394" i="8"/>
  <c r="U395" i="8"/>
  <c r="U396" i="8"/>
  <c r="U397" i="8"/>
  <c r="U398" i="8"/>
  <c r="U399" i="8"/>
  <c r="U400" i="8"/>
  <c r="U401" i="8"/>
  <c r="U402" i="8"/>
  <c r="U403" i="8"/>
  <c r="U404" i="8"/>
  <c r="U405" i="8"/>
  <c r="U406" i="8"/>
  <c r="U407" i="8"/>
  <c r="U408" i="8"/>
  <c r="U409" i="8"/>
  <c r="U410" i="8"/>
  <c r="U411" i="8"/>
  <c r="U412" i="8"/>
  <c r="U413" i="8"/>
  <c r="U414" i="8"/>
  <c r="U415" i="8"/>
  <c r="U416" i="8"/>
  <c r="U417" i="8"/>
  <c r="U418" i="8"/>
  <c r="U419" i="8"/>
  <c r="U420" i="8"/>
  <c r="U421" i="8"/>
  <c r="U422" i="8"/>
  <c r="U423" i="8"/>
  <c r="U424" i="8"/>
  <c r="U425" i="8"/>
  <c r="U426" i="8"/>
  <c r="U427" i="8"/>
  <c r="U428" i="8"/>
  <c r="U429" i="8"/>
  <c r="U430" i="8"/>
  <c r="U431" i="8"/>
  <c r="U432" i="8"/>
  <c r="U433" i="8"/>
  <c r="U434" i="8"/>
  <c r="U435" i="8"/>
  <c r="U436" i="8"/>
  <c r="U437" i="8"/>
  <c r="U438" i="8"/>
  <c r="U439" i="8"/>
  <c r="U440" i="8"/>
  <c r="U441" i="8"/>
  <c r="U442" i="8"/>
  <c r="U443" i="8"/>
  <c r="U444" i="8"/>
  <c r="U445" i="8"/>
  <c r="U446" i="8"/>
  <c r="U447" i="8"/>
  <c r="U448" i="8"/>
  <c r="U449" i="8"/>
  <c r="U450" i="8"/>
  <c r="U451" i="8"/>
  <c r="U452" i="8"/>
  <c r="U453" i="8"/>
  <c r="U454" i="8"/>
  <c r="U455" i="8"/>
  <c r="U456" i="8"/>
  <c r="U457" i="8"/>
  <c r="U458" i="8"/>
  <c r="U459" i="8"/>
  <c r="U460" i="8"/>
  <c r="U461" i="8"/>
  <c r="U462" i="8"/>
  <c r="U463" i="8"/>
  <c r="U464" i="8"/>
  <c r="U465" i="8"/>
  <c r="U466" i="8"/>
  <c r="U467" i="8"/>
  <c r="U468" i="8"/>
  <c r="U469" i="8"/>
  <c r="U470" i="8"/>
  <c r="U471" i="8"/>
  <c r="U472" i="8"/>
  <c r="L6" i="8" l="1"/>
  <c r="M6" i="8" a="1"/>
  <c r="M6" i="8" s="1"/>
  <c r="V106" i="8"/>
  <c r="F7" i="8"/>
  <c r="K25" i="8"/>
  <c r="K26" i="8" s="1"/>
  <c r="K15" i="8"/>
  <c r="K16" i="8" s="1"/>
  <c r="I24" i="8"/>
  <c r="K14" i="8"/>
  <c r="K24" i="8"/>
  <c r="G14" i="8"/>
  <c r="J14" i="8"/>
  <c r="H14" i="8"/>
  <c r="I14" i="8"/>
  <c r="G24" i="8"/>
  <c r="J24" i="8"/>
  <c r="F14" i="8"/>
  <c r="F24" i="8"/>
  <c r="H24" i="8"/>
  <c r="U170" i="8"/>
  <c r="I6" i="8"/>
  <c r="K21" i="8"/>
  <c r="W241" i="8"/>
  <c r="I9" i="8"/>
  <c r="L18" i="8"/>
  <c r="B19" i="8"/>
  <c r="M18" i="8"/>
  <c r="B20" i="8"/>
  <c r="D19" i="8"/>
  <c r="L20" i="8" a="1"/>
  <c r="L20" i="8" s="1"/>
  <c r="M19" i="8"/>
  <c r="L19" i="8"/>
  <c r="M20" i="8" a="1"/>
  <c r="M20" i="8" s="1"/>
  <c r="E19" i="8"/>
  <c r="L14" i="8"/>
  <c r="E14" i="8"/>
  <c r="L15" i="8" a="1"/>
  <c r="L15" i="8" s="1"/>
  <c r="D14" i="8"/>
  <c r="B14" i="8"/>
  <c r="L13" i="8"/>
  <c r="M13" i="8"/>
  <c r="M15" i="8" a="1"/>
  <c r="M15" i="8" s="1"/>
  <c r="M14" i="8"/>
  <c r="B15" i="8"/>
  <c r="A11" i="8" s="1"/>
  <c r="M25" i="8" a="1"/>
  <c r="M25" i="8" s="1"/>
  <c r="M23" i="8"/>
  <c r="A27" i="8"/>
  <c r="L23" i="8"/>
  <c r="D24" i="8"/>
  <c r="B24" i="8"/>
  <c r="L25" i="8" a="1"/>
  <c r="L25" i="8" s="1"/>
  <c r="L24" i="8"/>
  <c r="E24" i="8"/>
  <c r="M24" i="8"/>
  <c r="X452" i="8"/>
  <c r="P7" i="8"/>
  <c r="P9" i="8"/>
  <c r="P8" i="8"/>
  <c r="M9" i="8" a="1"/>
  <c r="M9" i="8" s="1"/>
  <c r="P6" i="8"/>
  <c r="O6" i="8"/>
  <c r="W194" i="8"/>
  <c r="AD35" i="8"/>
  <c r="AE35" i="8" s="1"/>
  <c r="W170" i="8"/>
  <c r="AD37" i="8"/>
  <c r="AE37" i="8" s="1"/>
  <c r="W185" i="8"/>
  <c r="AD36" i="8"/>
  <c r="AE36" i="8" s="1"/>
  <c r="W200" i="8"/>
  <c r="AD34" i="8"/>
  <c r="AE34" i="8" s="1"/>
  <c r="W208" i="8"/>
  <c r="AD33" i="8"/>
  <c r="AE33" i="8" s="1"/>
  <c r="F8" i="8"/>
  <c r="W164" i="8"/>
  <c r="AD38" i="8"/>
  <c r="AE38" i="8" s="1"/>
  <c r="W216" i="8"/>
  <c r="AD32" i="8"/>
  <c r="AE32" i="8" s="1"/>
  <c r="W163" i="8"/>
  <c r="AD39" i="8"/>
  <c r="AE39" i="8" s="1"/>
  <c r="A5" i="8"/>
  <c r="I11" i="8" s="1"/>
  <c r="E6" i="8"/>
  <c r="D6" i="8"/>
  <c r="H7" i="8"/>
  <c r="L7" i="8"/>
  <c r="G7" i="8"/>
  <c r="I7" i="8"/>
  <c r="M7" i="8" a="1"/>
  <c r="M7" i="8" s="1"/>
  <c r="O7" i="8"/>
  <c r="J7" i="8"/>
  <c r="G9" i="8"/>
  <c r="F9" i="8"/>
  <c r="O9" i="8"/>
  <c r="M8" i="8" a="1"/>
  <c r="M8" i="8" s="1"/>
  <c r="O8" i="8"/>
  <c r="L8" i="8"/>
  <c r="H8" i="8"/>
  <c r="L9" i="8"/>
  <c r="J8" i="8"/>
  <c r="G8" i="8"/>
  <c r="J9" i="8"/>
  <c r="I8" i="8"/>
  <c r="H9" i="8"/>
  <c r="F6" i="8"/>
  <c r="G6" i="8"/>
  <c r="H6" i="8"/>
  <c r="J6" i="8"/>
  <c r="W87" i="8"/>
  <c r="W140" i="8"/>
  <c r="D26" i="8" l="1"/>
  <c r="B17" i="8"/>
  <c r="C22" i="8"/>
  <c r="J20" i="8"/>
  <c r="I20" i="8"/>
  <c r="H20" i="8"/>
  <c r="G20" i="8"/>
  <c r="L16" i="8"/>
  <c r="J15" i="8"/>
  <c r="H15" i="8"/>
  <c r="F15" i="8"/>
  <c r="I15" i="8"/>
  <c r="I16" i="8" s="1" a="1"/>
  <c r="I16" i="8" s="1"/>
  <c r="G15" i="8"/>
  <c r="H25" i="8"/>
  <c r="G25" i="8"/>
  <c r="J25" i="8"/>
  <c r="I25" i="8"/>
  <c r="A26" i="8"/>
  <c r="A25" i="8"/>
  <c r="I10" i="8"/>
  <c r="L26" i="8"/>
  <c r="L21" i="8"/>
  <c r="F20" i="8"/>
  <c r="E9" i="8"/>
  <c r="E8" i="8"/>
  <c r="F25" i="8"/>
  <c r="F10" i="8"/>
  <c r="G10" i="8"/>
  <c r="H10" i="8"/>
  <c r="J10" i="8"/>
  <c r="B10" i="8" l="1"/>
  <c r="I21" i="8" a="1"/>
  <c r="I21" i="8" s="1"/>
  <c r="I17" i="8" a="1"/>
  <c r="I17" i="8" s="1"/>
  <c r="I26" i="8" a="1"/>
  <c r="I26" i="8" s="1"/>
  <c r="A13" i="8" l="1"/>
  <c r="I22" i="8" a="1"/>
  <c r="I22" i="8" s="1"/>
  <c r="J26" i="8"/>
  <c r="J17" i="8"/>
  <c r="A10" i="8"/>
  <c r="A12" i="8"/>
  <c r="E11" i="8"/>
  <c r="B11" i="8" l="1"/>
  <c r="B16" i="8"/>
  <c r="C21" i="8"/>
  <c r="D11" i="8"/>
  <c r="D16" i="8"/>
  <c r="D21" i="8"/>
  <c r="J22" i="8"/>
  <c r="J16" i="8" l="1"/>
  <c r="J28" i="8"/>
  <c r="J11" i="8"/>
  <c r="J21" i="8"/>
  <c r="I27" i="8"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<sst xmlns="http://schemas.openxmlformats.org/spreadsheetml/2006/main" count="41405" uniqueCount="6282">
  <si>
    <t>超1弾</t>
  </si>
  <si>
    <t>S1-041</t>
    <phoneticPr fontId="2"/>
  </si>
  <si>
    <t>ダイ</t>
  </si>
  <si>
    <t>軽減</t>
    <rPh sb="0" eb="2">
      <t>ケイゲン</t>
    </rPh>
    <phoneticPr fontId="2"/>
  </si>
  <si>
    <t>クロコダイン</t>
  </si>
  <si>
    <t>ブロック</t>
  </si>
  <si>
    <t>特殊技</t>
    <rPh sb="0" eb="3">
      <t>トクシュワザ</t>
    </rPh>
    <phoneticPr fontId="2"/>
  </si>
  <si>
    <t>こうげき</t>
    <phoneticPr fontId="2"/>
  </si>
  <si>
    <t>まりょく</t>
    <phoneticPr fontId="2"/>
  </si>
  <si>
    <t>すばやさ</t>
    <phoneticPr fontId="2"/>
  </si>
  <si>
    <t>分類</t>
    <rPh sb="0" eb="2">
      <t>ブンルイ</t>
    </rPh>
    <phoneticPr fontId="2"/>
  </si>
  <si>
    <t>キャラクター</t>
    <phoneticPr fontId="2"/>
  </si>
  <si>
    <t>No</t>
    <phoneticPr fontId="2"/>
  </si>
  <si>
    <t>シリーズ</t>
    <phoneticPr fontId="2"/>
  </si>
  <si>
    <t>ぼうぎょ</t>
    <phoneticPr fontId="2"/>
  </si>
  <si>
    <t>HP</t>
    <phoneticPr fontId="2"/>
  </si>
  <si>
    <t>レアリティ</t>
    <phoneticPr fontId="2"/>
  </si>
  <si>
    <t>通常攻撃</t>
    <rPh sb="0" eb="2">
      <t>ツウジョウ</t>
    </rPh>
    <rPh sb="2" eb="4">
      <t>コウゲキ</t>
    </rPh>
    <phoneticPr fontId="2"/>
  </si>
  <si>
    <t>必殺技</t>
    <rPh sb="0" eb="3">
      <t>ヒッサツワザ</t>
    </rPh>
    <phoneticPr fontId="2"/>
  </si>
  <si>
    <t>物理</t>
  </si>
  <si>
    <t>攻撃エリア</t>
    <rPh sb="0" eb="2">
      <t>コウゲキ</t>
    </rPh>
    <phoneticPr fontId="2"/>
  </si>
  <si>
    <t>バフ</t>
    <phoneticPr fontId="2"/>
  </si>
  <si>
    <t>S1-042</t>
  </si>
  <si>
    <t>S1-043</t>
  </si>
  <si>
    <t>S1-044</t>
  </si>
  <si>
    <t>S1-045</t>
  </si>
  <si>
    <t>S1-046</t>
  </si>
  <si>
    <t>S1-047</t>
  </si>
  <si>
    <t>S1-048</t>
  </si>
  <si>
    <t>S1-049</t>
  </si>
  <si>
    <t>S1-050</t>
  </si>
  <si>
    <t>S1-051</t>
  </si>
  <si>
    <t>バラン</t>
  </si>
  <si>
    <t>属性</t>
    <rPh sb="0" eb="2">
      <t>ゾクセイ</t>
    </rPh>
    <phoneticPr fontId="2"/>
  </si>
  <si>
    <t>光</t>
  </si>
  <si>
    <t>超竜</t>
  </si>
  <si>
    <t>DR</t>
  </si>
  <si>
    <t>特殊</t>
    <rPh sb="0" eb="2">
      <t>トクシュ</t>
    </rPh>
    <phoneticPr fontId="2"/>
  </si>
  <si>
    <t>ポップ</t>
  </si>
  <si>
    <t>ダメージ</t>
    <phoneticPr fontId="2"/>
  </si>
  <si>
    <t>呪文</t>
  </si>
  <si>
    <t>必殺技ブースター</t>
  </si>
  <si>
    <t>レオナ</t>
  </si>
  <si>
    <t>ラーハルト</t>
  </si>
  <si>
    <t>ヒム</t>
  </si>
  <si>
    <t>伝説のまもの使い</t>
  </si>
  <si>
    <t>パパス</t>
  </si>
  <si>
    <t>ビアンカ</t>
  </si>
  <si>
    <t>S1-052</t>
  </si>
  <si>
    <t>S1-053</t>
  </si>
  <si>
    <t>S1-054</t>
  </si>
  <si>
    <t>S1-055</t>
  </si>
  <si>
    <t>S1-056</t>
  </si>
  <si>
    <t>S1-057</t>
  </si>
  <si>
    <t>GR</t>
  </si>
  <si>
    <t>フローラ</t>
  </si>
  <si>
    <t>大魔王ミルドラース</t>
  </si>
  <si>
    <t>ゴメちゃん</t>
  </si>
  <si>
    <t>ロトの血を引く者</t>
  </si>
  <si>
    <t>りゅうおう</t>
  </si>
  <si>
    <t>伝説の勇者</t>
  </si>
  <si>
    <t>大盗賊カンダタ</t>
  </si>
  <si>
    <t>やまたのおろち</t>
  </si>
  <si>
    <t>魔王バラモス</t>
  </si>
  <si>
    <t>大魔王ゾーマ</t>
  </si>
  <si>
    <t>S1-058</t>
  </si>
  <si>
    <t>S1-059</t>
  </si>
  <si>
    <t>S1-060</t>
  </si>
  <si>
    <t>S1-061</t>
  </si>
  <si>
    <t>S1-062</t>
  </si>
  <si>
    <t>S1-063</t>
  </si>
  <si>
    <t>S1-064</t>
  </si>
  <si>
    <t>S1-065</t>
  </si>
  <si>
    <t>DGR</t>
  </si>
  <si>
    <t>暗黒</t>
  </si>
  <si>
    <t>妖魔</t>
  </si>
  <si>
    <t>真・大魔王バーン</t>
  </si>
  <si>
    <t>ミストマァム</t>
  </si>
  <si>
    <t>魔影</t>
  </si>
  <si>
    <t>ブースト</t>
    <phoneticPr fontId="2"/>
  </si>
  <si>
    <t>回復</t>
  </si>
  <si>
    <t>回復</t>
    <rPh sb="0" eb="2">
      <t>カイフク</t>
    </rPh>
    <phoneticPr fontId="2"/>
  </si>
  <si>
    <t>ダメージブレイク</t>
  </si>
  <si>
    <t>そのR限り</t>
    <rPh sb="3" eb="4">
      <t>カギ</t>
    </rPh>
    <phoneticPr fontId="2"/>
  </si>
  <si>
    <t>次のRまで</t>
    <rPh sb="0" eb="1">
      <t>ツギ</t>
    </rPh>
    <phoneticPr fontId="2"/>
  </si>
  <si>
    <t>永続</t>
    <rPh sb="0" eb="2">
      <t>エイゾク</t>
    </rPh>
    <phoneticPr fontId="2"/>
  </si>
  <si>
    <t>毎回</t>
    <rPh sb="0" eb="2">
      <t>マイカイ</t>
    </rPh>
    <phoneticPr fontId="2"/>
  </si>
  <si>
    <t>かばう</t>
  </si>
  <si>
    <t>特技</t>
  </si>
  <si>
    <t>ブレス</t>
  </si>
  <si>
    <t>ためる</t>
  </si>
  <si>
    <t>ダメージトラップ</t>
  </si>
  <si>
    <t>2～3</t>
    <phoneticPr fontId="2"/>
  </si>
  <si>
    <t>ダメージアシスト</t>
  </si>
  <si>
    <t>常時</t>
    <rPh sb="0" eb="2">
      <t>ジョウジ</t>
    </rPh>
    <phoneticPr fontId="2"/>
  </si>
  <si>
    <t>1回限り</t>
    <rPh sb="1" eb="2">
      <t>カイ</t>
    </rPh>
    <rPh sb="2" eb="3">
      <t>カギ</t>
    </rPh>
    <phoneticPr fontId="2"/>
  </si>
  <si>
    <t>効果範囲</t>
    <rPh sb="0" eb="4">
      <t>コウカハンイ</t>
    </rPh>
    <phoneticPr fontId="2"/>
  </si>
  <si>
    <t>1にする</t>
    <phoneticPr fontId="2"/>
  </si>
  <si>
    <t>闘気</t>
    <rPh sb="0" eb="2">
      <t>トウキ</t>
    </rPh>
    <phoneticPr fontId="2"/>
  </si>
  <si>
    <t>デバフ</t>
    <phoneticPr fontId="2"/>
  </si>
  <si>
    <t>発動R</t>
    <rPh sb="0" eb="2">
      <t>ハツドウ</t>
    </rPh>
    <phoneticPr fontId="2"/>
  </si>
  <si>
    <t>ガードルーレット</t>
    <phoneticPr fontId="2"/>
  </si>
  <si>
    <t>軽減無視</t>
    <rPh sb="0" eb="4">
      <t>ケイゲンムシ</t>
    </rPh>
    <phoneticPr fontId="2"/>
  </si>
  <si>
    <t>1にする</t>
    <phoneticPr fontId="2"/>
  </si>
  <si>
    <t>物理ダメージ</t>
    <rPh sb="0" eb="2">
      <t>ブツリ</t>
    </rPh>
    <phoneticPr fontId="2"/>
  </si>
  <si>
    <t>必殺技ダメージ</t>
    <rPh sb="0" eb="3">
      <t>ヒッサツワザ</t>
    </rPh>
    <phoneticPr fontId="2"/>
  </si>
  <si>
    <t>呪文ダメージ</t>
    <rPh sb="0" eb="2">
      <t>ジュモン</t>
    </rPh>
    <phoneticPr fontId="2"/>
  </si>
  <si>
    <t>ブレスダメージ</t>
    <phoneticPr fontId="2"/>
  </si>
  <si>
    <t>スキル内容</t>
    <rPh sb="3" eb="5">
      <t>ナイヨウ</t>
    </rPh>
    <phoneticPr fontId="2"/>
  </si>
  <si>
    <t>スキル</t>
    <phoneticPr fontId="2"/>
  </si>
  <si>
    <t>S1-031</t>
    <phoneticPr fontId="2"/>
  </si>
  <si>
    <t>S1-032</t>
  </si>
  <si>
    <t>S1-033</t>
  </si>
  <si>
    <t>S1-034</t>
  </si>
  <si>
    <t>S1-035</t>
  </si>
  <si>
    <t>S1-036</t>
  </si>
  <si>
    <t>S1-037</t>
  </si>
  <si>
    <t>S1-038</t>
  </si>
  <si>
    <t>S1-039</t>
  </si>
  <si>
    <t>S1-040</t>
  </si>
  <si>
    <t>SR</t>
  </si>
  <si>
    <t>れんごく天馬</t>
  </si>
  <si>
    <t>グール</t>
  </si>
  <si>
    <t>ばくだん岩</t>
  </si>
  <si>
    <t>メガザルロック</t>
  </si>
  <si>
    <t>アークデーモン</t>
  </si>
  <si>
    <t>メトロゴースト</t>
  </si>
  <si>
    <t>ブラックドラゴン</t>
  </si>
  <si>
    <t>百獣</t>
  </si>
  <si>
    <t>不死</t>
  </si>
  <si>
    <t>氷炎</t>
  </si>
  <si>
    <t>ステータス</t>
    <phoneticPr fontId="2"/>
  </si>
  <si>
    <t>11-031</t>
    <phoneticPr fontId="2"/>
  </si>
  <si>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</si>
  <si>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</si>
  <si>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</si>
  <si>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</si>
  <si>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</si>
  <si>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</si>
  <si>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</si>
  <si>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</si>
  <si>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</si>
  <si>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</si>
  <si>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</si>
  <si>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</si>
  <si>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</si>
  <si>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</si>
  <si>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</si>
  <si>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</si>
  <si>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</si>
  <si>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</si>
  <si>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</si>
  <si>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</si>
  <si>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</si>
  <si>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</si>
  <si>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</si>
  <si>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</si>
  <si>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</si>
  <si>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</si>
  <si>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</si>
  <si>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</si>
  <si>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</si>
  <si>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</si>
  <si>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</si>
  <si>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</si>
  <si>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</si>
  <si>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</si>
  <si>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</si>
  <si>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</si>
  <si>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</si>
  <si>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</si>
  <si>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真5弾</t>
  </si>
  <si>
    <t>ヒュンケル</t>
  </si>
  <si>
    <t>スライムナイト</t>
  </si>
  <si>
    <t>キラースコップ</t>
  </si>
  <si>
    <t>オークキング</t>
  </si>
  <si>
    <t>しりょうのきし</t>
  </si>
  <si>
    <t>フロストギズモ</t>
  </si>
  <si>
    <t>ボストロール</t>
  </si>
  <si>
    <t>キラーマジンガ</t>
  </si>
  <si>
    <t>デュラハンナイト</t>
  </si>
  <si>
    <t>じごくのよろい</t>
  </si>
  <si>
    <t>スカイドラゴン</t>
  </si>
  <si>
    <t>マァム</t>
  </si>
  <si>
    <t>11-070</t>
  </si>
  <si>
    <t>11-071</t>
  </si>
  <si>
    <t>バーン</t>
  </si>
  <si>
    <t>ミストバーン</t>
  </si>
  <si>
    <t>キルバーン</t>
  </si>
  <si>
    <t>アバン</t>
  </si>
  <si>
    <t>勇者イレブン</t>
  </si>
  <si>
    <t>カミュ</t>
  </si>
  <si>
    <t>セーニャ</t>
  </si>
  <si>
    <t>シルビア</t>
  </si>
  <si>
    <t>マルティナ</t>
  </si>
  <si>
    <t>ロウ</t>
  </si>
  <si>
    <t>グレイグ</t>
  </si>
  <si>
    <t>超越破断魔獣ダムド</t>
  </si>
  <si>
    <t>冒険者エックス</t>
  </si>
  <si>
    <t>勇者姫アンルシア</t>
  </si>
  <si>
    <t>妖剣士オーレン</t>
  </si>
  <si>
    <t>冥王ネルゲル</t>
  </si>
  <si>
    <t>魔勇者アンルシア</t>
  </si>
  <si>
    <t>魔軍司令ホメロス</t>
  </si>
  <si>
    <t>ベロニカ</t>
  </si>
  <si>
    <t>切り札</t>
    <rPh sb="0" eb="1">
      <t>キ</t>
    </rPh>
    <rPh sb="2" eb="3">
      <t>フダ</t>
    </rPh>
    <phoneticPr fontId="2"/>
  </si>
  <si>
    <t>真4弾</t>
  </si>
  <si>
    <t>10-031</t>
    <phoneticPr fontId="2"/>
  </si>
  <si>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</si>
  <si>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</si>
  <si>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</si>
  <si>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</si>
  <si>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</si>
  <si>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</si>
  <si>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</si>
  <si>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</si>
  <si>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</si>
  <si>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</si>
  <si>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</si>
  <si>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</si>
  <si>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</si>
  <si>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</si>
  <si>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</si>
  <si>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</si>
  <si>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</si>
  <si>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</si>
  <si>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</si>
  <si>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</si>
  <si>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</si>
  <si>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</si>
  <si>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</si>
  <si>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</si>
  <si>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</si>
  <si>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</si>
  <si>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</si>
  <si>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</si>
  <si>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10-060</t>
  </si>
  <si>
    <t>10-061</t>
  </si>
  <si>
    <t>10-062</t>
  </si>
  <si>
    <t>10-063</t>
  </si>
  <si>
    <t>10-064</t>
  </si>
  <si>
    <t>10-065</t>
  </si>
  <si>
    <t>10-066</t>
  </si>
  <si>
    <t>HP50%以上の間、敵[光]の攻撃エリアを狭くする</t>
    <rPh sb="5" eb="7">
      <t>イジョウ</t>
    </rPh>
    <rPh sb="8" eb="9">
      <t>アイダ</t>
    </rPh>
    <rPh sb="10" eb="11">
      <t>テキ</t>
    </rPh>
    <rPh sb="12" eb="13">
      <t>ヒカリ</t>
    </rPh>
    <rPh sb="15" eb="17">
      <t>コウゲキ</t>
    </rPh>
    <rPh sb="21" eb="22">
      <t>セマ</t>
    </rPh>
    <phoneticPr fontId="1"/>
  </si>
  <si>
    <t>戦闘不能になるダメージを受けたときに、HP1で耐える</t>
    <rPh sb="0" eb="2">
      <t>セントウ</t>
    </rPh>
    <rPh sb="2" eb="4">
      <t>フノウ</t>
    </rPh>
    <rPh sb="12" eb="13">
      <t>ウ</t>
    </rPh>
    <rPh sb="23" eb="24">
      <t>タ</t>
    </rPh>
    <phoneticPr fontId="1"/>
  </si>
  <si>
    <t>10-067</t>
  </si>
  <si>
    <t>10-068</t>
  </si>
  <si>
    <t>ザボエラ</t>
  </si>
  <si>
    <t>超魔生物ザムザ</t>
  </si>
  <si>
    <t>フレイザード</t>
  </si>
  <si>
    <t>少年アルス</t>
  </si>
  <si>
    <t>王子キーファ</t>
  </si>
  <si>
    <t>マリベル</t>
  </si>
  <si>
    <t>れんごくまちょう</t>
  </si>
  <si>
    <t>ギガントドラゴン</t>
  </si>
  <si>
    <t>超越魔獣ダムド</t>
  </si>
  <si>
    <t>ロン・ベルク</t>
  </si>
  <si>
    <t>オルゴ・デミーラ</t>
  </si>
  <si>
    <t>ベホイミスライム</t>
  </si>
  <si>
    <t>ウドラー</t>
  </si>
  <si>
    <t>シャドウパンサー</t>
  </si>
  <si>
    <t>ヘルクラッシャー</t>
  </si>
  <si>
    <t>じごくのつかい</t>
  </si>
  <si>
    <t>ギガンテス</t>
  </si>
  <si>
    <t>シュバルツシュルト</t>
  </si>
  <si>
    <t>キラーマシン2</t>
  </si>
  <si>
    <t>グレイトドラゴン</t>
  </si>
  <si>
    <t>ヒドラ</t>
  </si>
  <si>
    <t>キングリザード</t>
  </si>
  <si>
    <t>キズナアタック</t>
    <phoneticPr fontId="2"/>
  </si>
  <si>
    <t>通常攻撃ダメージ</t>
    <rPh sb="0" eb="2">
      <t>ツウジョウ</t>
    </rPh>
    <rPh sb="2" eb="4">
      <t>コウゲキ</t>
    </rPh>
    <phoneticPr fontId="2"/>
  </si>
  <si>
    <t>ブレスダメージ</t>
    <phoneticPr fontId="2"/>
  </si>
  <si>
    <t>HP1で耐える</t>
    <rPh sb="4" eb="5">
      <t>タ</t>
    </rPh>
    <phoneticPr fontId="2"/>
  </si>
  <si>
    <t>4回限り</t>
    <rPh sb="1" eb="2">
      <t>カイ</t>
    </rPh>
    <rPh sb="2" eb="3">
      <t>カギ</t>
    </rPh>
    <phoneticPr fontId="2"/>
  </si>
  <si>
    <t>真3弾</t>
  </si>
  <si>
    <t>09-031</t>
    <phoneticPr fontId="2"/>
  </si>
  <si>
    <t>09-032</t>
  </si>
  <si>
    <t>09-033</t>
  </si>
  <si>
    <t>09-034</t>
  </si>
  <si>
    <t>09-035</t>
  </si>
  <si>
    <t>09-036</t>
  </si>
  <si>
    <t>09-037</t>
  </si>
  <si>
    <t>09-038</t>
  </si>
  <si>
    <t>09-039</t>
  </si>
  <si>
    <t>09-040</t>
  </si>
  <si>
    <t>09-041</t>
  </si>
  <si>
    <t>09-042</t>
  </si>
  <si>
    <t>09-043</t>
  </si>
  <si>
    <t>09-044</t>
  </si>
  <si>
    <t>09-045</t>
  </si>
  <si>
    <t>09-046</t>
  </si>
  <si>
    <t>09-047</t>
  </si>
  <si>
    <t>09-048</t>
  </si>
  <si>
    <t>09-049</t>
  </si>
  <si>
    <t>09-050</t>
  </si>
  <si>
    <t>09-051</t>
  </si>
  <si>
    <t>09-052</t>
  </si>
  <si>
    <t>09-053</t>
  </si>
  <si>
    <t>09-054</t>
  </si>
  <si>
    <t>09-055</t>
  </si>
  <si>
    <t>09-056</t>
  </si>
  <si>
    <t>09-057</t>
  </si>
  <si>
    <t>09-058</t>
  </si>
  <si>
    <t>09-059</t>
  </si>
  <si>
    <t>09-060</t>
  </si>
  <si>
    <t>09-061</t>
  </si>
  <si>
    <t>09-062</t>
  </si>
  <si>
    <t>09-063</t>
  </si>
  <si>
    <t>09-064</t>
  </si>
  <si>
    <t>09-065</t>
  </si>
  <si>
    <t>09-066</t>
  </si>
  <si>
    <t>09-067</t>
  </si>
  <si>
    <t>09-068</t>
  </si>
  <si>
    <t>09-069</t>
  </si>
  <si>
    <t>09-070</t>
  </si>
  <si>
    <t>09-071</t>
  </si>
  <si>
    <t>鎧武装フレイザード</t>
  </si>
  <si>
    <t>キングスライム</t>
  </si>
  <si>
    <t>マミー</t>
  </si>
  <si>
    <t>超魔生物ハドラー</t>
  </si>
  <si>
    <t>アルビナス</t>
  </si>
  <si>
    <t>シグマ</t>
  </si>
  <si>
    <t>フェンブレン</t>
  </si>
  <si>
    <t>守り人ナイン</t>
  </si>
  <si>
    <t>サンディ</t>
  </si>
  <si>
    <t>ゲルニック将軍</t>
  </si>
  <si>
    <t>ギュメイ将軍</t>
  </si>
  <si>
    <t>ゴレオン将軍</t>
  </si>
  <si>
    <t>超越魔王ダムド</t>
  </si>
  <si>
    <t>勇者レック</t>
  </si>
  <si>
    <t>特技ダメージ</t>
    <rPh sb="0" eb="2">
      <t>トクギ</t>
    </rPh>
    <phoneticPr fontId="2"/>
  </si>
  <si>
    <t>闇竜バルボロス</t>
  </si>
  <si>
    <t>盾-001</t>
    <rPh sb="0" eb="1">
      <t>タテ</t>
    </rPh>
    <phoneticPr fontId="2"/>
  </si>
  <si>
    <t>盾-002</t>
    <rPh sb="0" eb="1">
      <t>タテ</t>
    </rPh>
    <phoneticPr fontId="2"/>
  </si>
  <si>
    <t>盾-003</t>
    <rPh sb="0" eb="1">
      <t>タテ</t>
    </rPh>
    <phoneticPr fontId="2"/>
  </si>
  <si>
    <t>盾-004</t>
    <rPh sb="0" eb="1">
      <t>タテ</t>
    </rPh>
    <phoneticPr fontId="2"/>
  </si>
  <si>
    <t>かわのたて</t>
    <phoneticPr fontId="2"/>
  </si>
  <si>
    <t>ライトバックラー</t>
    <phoneticPr fontId="2"/>
  </si>
  <si>
    <t>せいどうのたて</t>
    <phoneticPr fontId="2"/>
  </si>
  <si>
    <t>ブルーバックラー</t>
    <phoneticPr fontId="2"/>
  </si>
  <si>
    <t>シルバートレイ</t>
    <phoneticPr fontId="2"/>
  </si>
  <si>
    <t>はがねの盾</t>
    <rPh sb="4" eb="5">
      <t>タテ</t>
    </rPh>
    <phoneticPr fontId="2"/>
  </si>
  <si>
    <t>プラチナトレイ</t>
    <phoneticPr fontId="2"/>
  </si>
  <si>
    <t>盾-005</t>
    <rPh sb="0" eb="1">
      <t>タテ</t>
    </rPh>
    <phoneticPr fontId="2"/>
  </si>
  <si>
    <t>盾-006</t>
    <rPh sb="0" eb="1">
      <t>タテ</t>
    </rPh>
    <phoneticPr fontId="2"/>
  </si>
  <si>
    <t>盾-007</t>
    <rPh sb="0" eb="1">
      <t>タテ</t>
    </rPh>
    <phoneticPr fontId="2"/>
  </si>
  <si>
    <t>☆☆</t>
    <phoneticPr fontId="2"/>
  </si>
  <si>
    <t>☆☆☆</t>
    <phoneticPr fontId="2"/>
  </si>
  <si>
    <t>軽減</t>
  </si>
  <si>
    <t>バフ</t>
  </si>
  <si>
    <t>盾-042</t>
    <rPh sb="0" eb="1">
      <t>タテ</t>
    </rPh>
    <phoneticPr fontId="2"/>
  </si>
  <si>
    <t>盾-041</t>
    <rPh sb="0" eb="1">
      <t>タテ</t>
    </rPh>
    <phoneticPr fontId="2"/>
  </si>
  <si>
    <t>盾-040</t>
    <rPh sb="0" eb="1">
      <t>タテ</t>
    </rPh>
    <phoneticPr fontId="2"/>
  </si>
  <si>
    <t>盾-039</t>
    <rPh sb="0" eb="1">
      <t>タテ</t>
    </rPh>
    <phoneticPr fontId="2"/>
  </si>
  <si>
    <t>盾-038</t>
    <rPh sb="0" eb="1">
      <t>タテ</t>
    </rPh>
    <phoneticPr fontId="2"/>
  </si>
  <si>
    <t>盾-037</t>
    <rPh sb="0" eb="1">
      <t>タテ</t>
    </rPh>
    <phoneticPr fontId="2"/>
  </si>
  <si>
    <t>盾-036</t>
    <rPh sb="0" eb="1">
      <t>タテ</t>
    </rPh>
    <phoneticPr fontId="2"/>
  </si>
  <si>
    <t>盾-035</t>
    <rPh sb="0" eb="1">
      <t>タテ</t>
    </rPh>
    <phoneticPr fontId="2"/>
  </si>
  <si>
    <t>盾-034</t>
    <rPh sb="0" eb="1">
      <t>タテ</t>
    </rPh>
    <phoneticPr fontId="2"/>
  </si>
  <si>
    <t>盾-033</t>
    <rPh sb="0" eb="1">
      <t>タテ</t>
    </rPh>
    <phoneticPr fontId="2"/>
  </si>
  <si>
    <t>盾-032</t>
    <rPh sb="0" eb="1">
      <t>タテ</t>
    </rPh>
    <phoneticPr fontId="2"/>
  </si>
  <si>
    <t>盾-031</t>
    <rPh sb="0" eb="1">
      <t>タテ</t>
    </rPh>
    <phoneticPr fontId="2"/>
  </si>
  <si>
    <t>盾-030</t>
    <rPh sb="0" eb="1">
      <t>タテ</t>
    </rPh>
    <phoneticPr fontId="2"/>
  </si>
  <si>
    <t>盾-029</t>
    <rPh sb="0" eb="1">
      <t>タテ</t>
    </rPh>
    <phoneticPr fontId="2"/>
  </si>
  <si>
    <t>盾-028</t>
    <rPh sb="0" eb="1">
      <t>タテ</t>
    </rPh>
    <phoneticPr fontId="2"/>
  </si>
  <si>
    <t>盾-027</t>
    <rPh sb="0" eb="1">
      <t>タテ</t>
    </rPh>
    <phoneticPr fontId="2"/>
  </si>
  <si>
    <t>盾-026</t>
    <rPh sb="0" eb="1">
      <t>タテ</t>
    </rPh>
    <phoneticPr fontId="2"/>
  </si>
  <si>
    <t>盾-025</t>
    <rPh sb="0" eb="1">
      <t>タテ</t>
    </rPh>
    <phoneticPr fontId="2"/>
  </si>
  <si>
    <t>盾-024</t>
    <rPh sb="0" eb="1">
      <t>タテ</t>
    </rPh>
    <phoneticPr fontId="2"/>
  </si>
  <si>
    <t>盾-023</t>
    <rPh sb="0" eb="1">
      <t>タテ</t>
    </rPh>
    <phoneticPr fontId="2"/>
  </si>
  <si>
    <t>盾-022</t>
    <rPh sb="0" eb="1">
      <t>タテ</t>
    </rPh>
    <phoneticPr fontId="2"/>
  </si>
  <si>
    <t>盾-021</t>
    <rPh sb="0" eb="1">
      <t>タテ</t>
    </rPh>
    <phoneticPr fontId="2"/>
  </si>
  <si>
    <t>盾-020</t>
    <rPh sb="0" eb="1">
      <t>タテ</t>
    </rPh>
    <phoneticPr fontId="2"/>
  </si>
  <si>
    <t>盾-019</t>
    <rPh sb="0" eb="1">
      <t>タテ</t>
    </rPh>
    <phoneticPr fontId="2"/>
  </si>
  <si>
    <t>盾-018</t>
    <rPh sb="0" eb="1">
      <t>タテ</t>
    </rPh>
    <phoneticPr fontId="2"/>
  </si>
  <si>
    <t>盾-017</t>
    <rPh sb="0" eb="1">
      <t>タテ</t>
    </rPh>
    <phoneticPr fontId="2"/>
  </si>
  <si>
    <t>盾-016</t>
    <rPh sb="0" eb="1">
      <t>タテ</t>
    </rPh>
    <phoneticPr fontId="2"/>
  </si>
  <si>
    <t>盾-015</t>
    <rPh sb="0" eb="1">
      <t>タテ</t>
    </rPh>
    <phoneticPr fontId="2"/>
  </si>
  <si>
    <t>盾-014</t>
    <rPh sb="0" eb="1">
      <t>タテ</t>
    </rPh>
    <phoneticPr fontId="2"/>
  </si>
  <si>
    <t>盾-013</t>
    <rPh sb="0" eb="1">
      <t>タテ</t>
    </rPh>
    <phoneticPr fontId="2"/>
  </si>
  <si>
    <t>盾-012</t>
    <rPh sb="0" eb="1">
      <t>タテ</t>
    </rPh>
    <phoneticPr fontId="2"/>
  </si>
  <si>
    <t>盾-011</t>
    <rPh sb="0" eb="1">
      <t>タテ</t>
    </rPh>
    <phoneticPr fontId="2"/>
  </si>
  <si>
    <t>盾-010</t>
    <rPh sb="0" eb="1">
      <t>タテ</t>
    </rPh>
    <phoneticPr fontId="2"/>
  </si>
  <si>
    <t>盾-009</t>
    <rPh sb="0" eb="1">
      <t>タテ</t>
    </rPh>
    <phoneticPr fontId="2"/>
  </si>
  <si>
    <t>盾-008</t>
    <rPh sb="0" eb="1">
      <t>タテ</t>
    </rPh>
    <phoneticPr fontId="2"/>
  </si>
  <si>
    <t>まほうの盾</t>
    <rPh sb="4" eb="5">
      <t>タテ</t>
    </rPh>
    <phoneticPr fontId="2"/>
  </si>
  <si>
    <t>☆☆☆☆</t>
    <phoneticPr fontId="2"/>
  </si>
  <si>
    <t>カイトバックラー</t>
    <phoneticPr fontId="2"/>
  </si>
  <si>
    <t>オニグモの盾</t>
    <rPh sb="5" eb="6">
      <t>タテ</t>
    </rPh>
    <phoneticPr fontId="2"/>
  </si>
  <si>
    <t>ダイのてつの盾</t>
    <rPh sb="6" eb="7">
      <t>タテ</t>
    </rPh>
    <phoneticPr fontId="2"/>
  </si>
  <si>
    <t>オーガシールド</t>
    <phoneticPr fontId="2"/>
  </si>
  <si>
    <t>聖騎士の大盾</t>
    <rPh sb="0" eb="3">
      <t>セイキシ</t>
    </rPh>
    <rPh sb="4" eb="5">
      <t>オオ</t>
    </rPh>
    <rPh sb="5" eb="6">
      <t>タテ</t>
    </rPh>
    <phoneticPr fontId="2"/>
  </si>
  <si>
    <t>ふうまの盾</t>
    <rPh sb="4" eb="5">
      <t>タテ</t>
    </rPh>
    <phoneticPr fontId="2"/>
  </si>
  <si>
    <t>せいれいの盾</t>
    <rPh sb="5" eb="6">
      <t>タテ</t>
    </rPh>
    <phoneticPr fontId="2"/>
  </si>
  <si>
    <t>氷炎将軍の盾</t>
    <rPh sb="0" eb="1">
      <t>コオリ</t>
    </rPh>
    <rPh sb="1" eb="2">
      <t>ホノオ</t>
    </rPh>
    <rPh sb="2" eb="4">
      <t>ショウグン</t>
    </rPh>
    <rPh sb="5" eb="6">
      <t>タテ</t>
    </rPh>
    <phoneticPr fontId="2"/>
  </si>
  <si>
    <t>赤胴の盾</t>
    <rPh sb="0" eb="2">
      <t>アカドウ</t>
    </rPh>
    <rPh sb="3" eb="4">
      <t>タテ</t>
    </rPh>
    <phoneticPr fontId="2"/>
  </si>
  <si>
    <t>プラチナシールド</t>
    <phoneticPr fontId="2"/>
  </si>
  <si>
    <t>ロモス王国兵の盾</t>
    <rPh sb="3" eb="5">
      <t>オウコク</t>
    </rPh>
    <rPh sb="5" eb="6">
      <t>ヘイ</t>
    </rPh>
    <rPh sb="7" eb="8">
      <t>タテ</t>
    </rPh>
    <phoneticPr fontId="2"/>
  </si>
  <si>
    <t>鎧の魔槍の盾</t>
    <rPh sb="0" eb="1">
      <t>ヨロイ</t>
    </rPh>
    <rPh sb="2" eb="3">
      <t>マ</t>
    </rPh>
    <rPh sb="3" eb="4">
      <t>ヤリ</t>
    </rPh>
    <rPh sb="5" eb="6">
      <t>タテ</t>
    </rPh>
    <phoneticPr fontId="2"/>
  </si>
  <si>
    <t>竜魔人の盾</t>
    <rPh sb="0" eb="1">
      <t>リュウ</t>
    </rPh>
    <rPh sb="1" eb="2">
      <t>マ</t>
    </rPh>
    <rPh sb="2" eb="3">
      <t>ジン</t>
    </rPh>
    <rPh sb="4" eb="5">
      <t>タテ</t>
    </rPh>
    <phoneticPr fontId="2"/>
  </si>
  <si>
    <t>カールの盾</t>
    <rPh sb="4" eb="5">
      <t>タテ</t>
    </rPh>
    <phoneticPr fontId="2"/>
  </si>
  <si>
    <t>みかがみの盾</t>
    <rPh sb="5" eb="6">
      <t>タテ</t>
    </rPh>
    <phoneticPr fontId="2"/>
  </si>
  <si>
    <t>ロトの盾</t>
    <rPh sb="3" eb="4">
      <t>タテ</t>
    </rPh>
    <phoneticPr fontId="2"/>
  </si>
  <si>
    <t>ラダトームの盾</t>
    <rPh sb="6" eb="7">
      <t>タテ</t>
    </rPh>
    <phoneticPr fontId="2"/>
  </si>
  <si>
    <t>超魔生物の盾</t>
    <rPh sb="0" eb="4">
      <t>チョウマセイブツ</t>
    </rPh>
    <rPh sb="5" eb="6">
      <t>タテ</t>
    </rPh>
    <phoneticPr fontId="2"/>
  </si>
  <si>
    <t>魔影参謀の盾</t>
    <rPh sb="0" eb="1">
      <t>マ</t>
    </rPh>
    <rPh sb="1" eb="2">
      <t>カゲ</t>
    </rPh>
    <rPh sb="2" eb="4">
      <t>サンボウ</t>
    </rPh>
    <rPh sb="5" eb="6">
      <t>タテ</t>
    </rPh>
    <phoneticPr fontId="2"/>
  </si>
  <si>
    <t>ドラゴンシールド</t>
    <phoneticPr fontId="2"/>
  </si>
  <si>
    <t>超越魔王の盾</t>
    <rPh sb="0" eb="4">
      <t>チョウエツマオウ</t>
    </rPh>
    <rPh sb="5" eb="6">
      <t>タテ</t>
    </rPh>
    <phoneticPr fontId="2"/>
  </si>
  <si>
    <t>六軍団の盾</t>
    <rPh sb="0" eb="3">
      <t>ロクグンダン</t>
    </rPh>
    <rPh sb="4" eb="5">
      <t>タテ</t>
    </rPh>
    <phoneticPr fontId="2"/>
  </si>
  <si>
    <t>メタスラの盾</t>
    <rPh sb="5" eb="6">
      <t>タテ</t>
    </rPh>
    <phoneticPr fontId="2"/>
  </si>
  <si>
    <t>ひかりのたて</t>
    <phoneticPr fontId="2"/>
  </si>
  <si>
    <t>時空の盾</t>
    <rPh sb="0" eb="2">
      <t>ジクウ</t>
    </rPh>
    <rPh sb="3" eb="4">
      <t>タテ</t>
    </rPh>
    <phoneticPr fontId="2"/>
  </si>
  <si>
    <t>デルカダールの盾</t>
    <rPh sb="7" eb="8">
      <t>タテ</t>
    </rPh>
    <phoneticPr fontId="2"/>
  </si>
  <si>
    <t>勇者の盾</t>
    <rPh sb="0" eb="2">
      <t>ユウシャ</t>
    </rPh>
    <rPh sb="3" eb="4">
      <t>タテ</t>
    </rPh>
    <phoneticPr fontId="2"/>
  </si>
  <si>
    <t>ほのおの盾</t>
    <rPh sb="4" eb="5">
      <t>タテ</t>
    </rPh>
    <phoneticPr fontId="2"/>
  </si>
  <si>
    <t>竜の騎士の大盾</t>
    <rPh sb="0" eb="1">
      <t>リュウ</t>
    </rPh>
    <rPh sb="2" eb="4">
      <t>キシ</t>
    </rPh>
    <rPh sb="5" eb="7">
      <t>オオタテ</t>
    </rPh>
    <phoneticPr fontId="2"/>
  </si>
  <si>
    <t>ローレシアの盾</t>
    <rPh sb="6" eb="7">
      <t>タテ</t>
    </rPh>
    <phoneticPr fontId="2"/>
  </si>
  <si>
    <t>ちからのたて</t>
    <phoneticPr fontId="2"/>
  </si>
  <si>
    <t>アバンの盾</t>
    <rPh sb="4" eb="5">
      <t>タテ</t>
    </rPh>
    <phoneticPr fontId="2"/>
  </si>
  <si>
    <t>はぐメタの盾</t>
    <rPh sb="5" eb="6">
      <t>タテ</t>
    </rPh>
    <phoneticPr fontId="2"/>
  </si>
  <si>
    <t>盾-056</t>
    <rPh sb="0" eb="1">
      <t>タテ</t>
    </rPh>
    <phoneticPr fontId="2"/>
  </si>
  <si>
    <t>盾-055</t>
    <rPh sb="0" eb="1">
      <t>タテ</t>
    </rPh>
    <phoneticPr fontId="2"/>
  </si>
  <si>
    <t>盾-054</t>
    <rPh sb="0" eb="1">
      <t>タテ</t>
    </rPh>
    <phoneticPr fontId="2"/>
  </si>
  <si>
    <t>盾-053</t>
    <rPh sb="0" eb="1">
      <t>タテ</t>
    </rPh>
    <phoneticPr fontId="2"/>
  </si>
  <si>
    <t>盾-052</t>
    <rPh sb="0" eb="1">
      <t>タテ</t>
    </rPh>
    <phoneticPr fontId="2"/>
  </si>
  <si>
    <t>盾-051</t>
    <rPh sb="0" eb="1">
      <t>タテ</t>
    </rPh>
    <phoneticPr fontId="2"/>
  </si>
  <si>
    <t>盾-050</t>
    <rPh sb="0" eb="1">
      <t>タテ</t>
    </rPh>
    <phoneticPr fontId="2"/>
  </si>
  <si>
    <t>盾-049</t>
    <rPh sb="0" eb="1">
      <t>タテ</t>
    </rPh>
    <phoneticPr fontId="2"/>
  </si>
  <si>
    <t>盾-048</t>
    <rPh sb="0" eb="1">
      <t>タテ</t>
    </rPh>
    <phoneticPr fontId="2"/>
  </si>
  <si>
    <t>盾-047</t>
    <rPh sb="0" eb="1">
      <t>タテ</t>
    </rPh>
    <phoneticPr fontId="2"/>
  </si>
  <si>
    <t>盾-046</t>
    <rPh sb="0" eb="1">
      <t>タテ</t>
    </rPh>
    <phoneticPr fontId="2"/>
  </si>
  <si>
    <t>盾-045</t>
    <rPh sb="0" eb="1">
      <t>タテ</t>
    </rPh>
    <phoneticPr fontId="2"/>
  </si>
  <si>
    <t>盾-044</t>
    <rPh sb="0" eb="1">
      <t>タテ</t>
    </rPh>
    <phoneticPr fontId="2"/>
  </si>
  <si>
    <t>盾-043</t>
    <rPh sb="0" eb="1">
      <t>タテ</t>
    </rPh>
    <phoneticPr fontId="2"/>
  </si>
  <si>
    <t>ふうじんのたて</t>
    <phoneticPr fontId="2"/>
  </si>
  <si>
    <t>てんくうのたて</t>
    <phoneticPr fontId="2"/>
  </si>
  <si>
    <t>魔剣士の盾</t>
    <rPh sb="0" eb="2">
      <t>マケン</t>
    </rPh>
    <rPh sb="2" eb="3">
      <t>シ</t>
    </rPh>
    <rPh sb="4" eb="5">
      <t>タテ</t>
    </rPh>
    <phoneticPr fontId="2"/>
  </si>
  <si>
    <t>シャハルの鏡</t>
    <rPh sb="5" eb="6">
      <t>カガミ</t>
    </rPh>
    <phoneticPr fontId="2"/>
  </si>
  <si>
    <t>アバンの大盾</t>
    <rPh sb="4" eb="6">
      <t>オオタテ</t>
    </rPh>
    <phoneticPr fontId="2"/>
  </si>
  <si>
    <t>えいえんの盾</t>
    <rPh sb="5" eb="6">
      <t>タテ</t>
    </rPh>
    <phoneticPr fontId="2"/>
  </si>
  <si>
    <t>オリハルコンの盾</t>
    <rPh sb="7" eb="8">
      <t>タテ</t>
    </rPh>
    <phoneticPr fontId="2"/>
  </si>
  <si>
    <t>女神の盾</t>
    <rPh sb="0" eb="2">
      <t>メガミ</t>
    </rPh>
    <rPh sb="3" eb="4">
      <t>タテ</t>
    </rPh>
    <phoneticPr fontId="2"/>
  </si>
  <si>
    <t>トルナードの盾</t>
    <rPh sb="6" eb="7">
      <t>タテ</t>
    </rPh>
    <phoneticPr fontId="2"/>
  </si>
  <si>
    <t>メタルキングの盾</t>
    <rPh sb="7" eb="8">
      <t>タテ</t>
    </rPh>
    <phoneticPr fontId="2"/>
  </si>
  <si>
    <t>邪眼の大盾</t>
    <rPh sb="0" eb="2">
      <t>ジャガン</t>
    </rPh>
    <rPh sb="3" eb="5">
      <t>オオタテ</t>
    </rPh>
    <phoneticPr fontId="2"/>
  </si>
  <si>
    <t>金の竜の騎士の大盾</t>
    <rPh sb="0" eb="1">
      <t>キン</t>
    </rPh>
    <rPh sb="2" eb="3">
      <t>リュウ</t>
    </rPh>
    <rPh sb="4" eb="6">
      <t>キシ</t>
    </rPh>
    <rPh sb="7" eb="9">
      <t>オオタテ</t>
    </rPh>
    <phoneticPr fontId="2"/>
  </si>
  <si>
    <t>超</t>
  </si>
  <si>
    <t>竜魔人の盾 [超]</t>
  </si>
  <si>
    <t>ロトの盾 [超]</t>
  </si>
  <si>
    <t>ドラゴンシールド [超]</t>
  </si>
  <si>
    <t>ひかりのたて [超]</t>
  </si>
  <si>
    <t>超1弾</t>
    <rPh sb="0" eb="1">
      <t>チョウ</t>
    </rPh>
    <rPh sb="2" eb="3">
      <t>ダン</t>
    </rPh>
    <phoneticPr fontId="2"/>
  </si>
  <si>
    <t>ステータス</t>
    <phoneticPr fontId="2"/>
  </si>
  <si>
    <t>ブレイブインパクト</t>
    <phoneticPr fontId="2"/>
  </si>
  <si>
    <t>ぼうぎょゲージ</t>
    <phoneticPr fontId="2"/>
  </si>
  <si>
    <t>真5弾</t>
    <rPh sb="0" eb="1">
      <t>シン</t>
    </rPh>
    <rPh sb="2" eb="3">
      <t>ダン</t>
    </rPh>
    <phoneticPr fontId="2"/>
  </si>
  <si>
    <t>真2弾</t>
  </si>
  <si>
    <t>08-031</t>
    <phoneticPr fontId="2"/>
  </si>
  <si>
    <t>08-032</t>
  </si>
  <si>
    <t>08-033</t>
  </si>
  <si>
    <t>08-034</t>
  </si>
  <si>
    <t>08-035</t>
  </si>
  <si>
    <t>08-036</t>
  </si>
  <si>
    <t>08-037</t>
  </si>
  <si>
    <t>08-038</t>
  </si>
  <si>
    <t>08-039</t>
  </si>
  <si>
    <t>08-040</t>
  </si>
  <si>
    <t>08-041</t>
  </si>
  <si>
    <t>08-042</t>
  </si>
  <si>
    <t>08-043</t>
  </si>
  <si>
    <t>08-044</t>
  </si>
  <si>
    <t>08-045</t>
  </si>
  <si>
    <t>08-046</t>
  </si>
  <si>
    <t>08-047</t>
  </si>
  <si>
    <t>08-048</t>
  </si>
  <si>
    <t>08-049</t>
  </si>
  <si>
    <t>08-050</t>
  </si>
  <si>
    <t>08-051</t>
  </si>
  <si>
    <t>08-052</t>
  </si>
  <si>
    <t>08-053</t>
  </si>
  <si>
    <t>08-054</t>
  </si>
  <si>
    <t>08-055</t>
  </si>
  <si>
    <t>08-056</t>
  </si>
  <si>
    <t>08-057</t>
  </si>
  <si>
    <t>08-058</t>
  </si>
  <si>
    <t>08-059</t>
  </si>
  <si>
    <t>08-060</t>
  </si>
  <si>
    <t>08-061</t>
  </si>
  <si>
    <t>08-062</t>
  </si>
  <si>
    <t>08-063</t>
  </si>
  <si>
    <t>1回限り</t>
    <rPh sb="1" eb="2">
      <t>カイ</t>
    </rPh>
    <rPh sb="2" eb="3">
      <t>カギ</t>
    </rPh>
    <phoneticPr fontId="1"/>
  </si>
  <si>
    <t>そのR限り</t>
    <rPh sb="3" eb="4">
      <t>カギ</t>
    </rPh>
    <phoneticPr fontId="1"/>
  </si>
  <si>
    <t>毎回</t>
    <rPh sb="0" eb="2">
      <t>マイカイ</t>
    </rPh>
    <phoneticPr fontId="1"/>
  </si>
  <si>
    <t>各R開始時に、HP50%以下の敵がいると攻撃エリアを広くする</t>
    <rPh sb="0" eb="1">
      <t>カク</t>
    </rPh>
    <rPh sb="2" eb="5">
      <t>カイシジ</t>
    </rPh>
    <rPh sb="12" eb="14">
      <t>イカ</t>
    </rPh>
    <rPh sb="15" eb="16">
      <t>テキ</t>
    </rPh>
    <rPh sb="20" eb="22">
      <t>コウゲキ</t>
    </rPh>
    <rPh sb="26" eb="27">
      <t>ヒロ</t>
    </rPh>
    <phoneticPr fontId="1"/>
  </si>
  <si>
    <t>常時</t>
    <rPh sb="0" eb="2">
      <t>ジョウジ</t>
    </rPh>
    <phoneticPr fontId="1"/>
  </si>
  <si>
    <t>永続</t>
    <rPh sb="0" eb="2">
      <t>エイゾク</t>
    </rPh>
    <phoneticPr fontId="1"/>
  </si>
  <si>
    <t>次のRまで</t>
    <rPh sb="0" eb="1">
      <t>ツギ</t>
    </rPh>
    <phoneticPr fontId="1"/>
  </si>
  <si>
    <t>勇者ソロ</t>
  </si>
  <si>
    <t>アリーナ</t>
  </si>
  <si>
    <t>マーニャ</t>
  </si>
  <si>
    <t>バルザック</t>
  </si>
  <si>
    <t>ダークネビュラス</t>
  </si>
  <si>
    <t>サージタウス</t>
  </si>
  <si>
    <t>キングレオ</t>
  </si>
  <si>
    <t>爆炎王ガイフレア</t>
  </si>
  <si>
    <t>魔剣士ピサロ</t>
  </si>
  <si>
    <t>結界</t>
    <rPh sb="0" eb="2">
      <t>ケッカイ</t>
    </rPh>
    <phoneticPr fontId="2"/>
  </si>
  <si>
    <t>真1弾</t>
  </si>
  <si>
    <t>07-031</t>
    <phoneticPr fontId="2"/>
  </si>
  <si>
    <t>07-032</t>
    <phoneticPr fontId="2"/>
  </si>
  <si>
    <t>07-033</t>
  </si>
  <si>
    <t>07-034</t>
  </si>
  <si>
    <t>07-035</t>
  </si>
  <si>
    <t>07-036</t>
  </si>
  <si>
    <t>07-037</t>
  </si>
  <si>
    <t>07-038</t>
  </si>
  <si>
    <t>07-039</t>
  </si>
  <si>
    <t>07-040</t>
  </si>
  <si>
    <t>07-041</t>
  </si>
  <si>
    <t>07-042</t>
  </si>
  <si>
    <t>07-043</t>
  </si>
  <si>
    <t>07-044</t>
  </si>
  <si>
    <t>07-045</t>
  </si>
  <si>
    <t>07-046</t>
  </si>
  <si>
    <t>07-047</t>
  </si>
  <si>
    <t>07-048</t>
  </si>
  <si>
    <t>07-049</t>
  </si>
  <si>
    <t>07-050</t>
  </si>
  <si>
    <t>07-051</t>
  </si>
  <si>
    <t>07-052</t>
  </si>
  <si>
    <t>07-053</t>
  </si>
  <si>
    <t>07-054</t>
  </si>
  <si>
    <t>07-055</t>
  </si>
  <si>
    <t>07-056</t>
  </si>
  <si>
    <t>07-057</t>
  </si>
  <si>
    <t>07-058</t>
  </si>
  <si>
    <t>07-059</t>
  </si>
  <si>
    <t>07-060</t>
  </si>
  <si>
    <t>07-061</t>
  </si>
  <si>
    <t>07-062</t>
  </si>
  <si>
    <t>07-063</t>
  </si>
  <si>
    <t>キラーアーマー</t>
  </si>
  <si>
    <t>ドラゴン</t>
  </si>
  <si>
    <t>キースドラゴン</t>
  </si>
  <si>
    <t>07-064</t>
  </si>
  <si>
    <t>竜王</t>
  </si>
  <si>
    <t>ローレシアの王子</t>
  </si>
  <si>
    <t>サマルトリアの王子</t>
  </si>
  <si>
    <t>ムーンブルクの王女</t>
  </si>
  <si>
    <t>攻撃エリア</t>
    <rPh sb="0" eb="2">
      <t>コウゲキ</t>
    </rPh>
    <phoneticPr fontId="2"/>
  </si>
  <si>
    <t>ステータス</t>
    <phoneticPr fontId="2"/>
  </si>
  <si>
    <t>全てのダメージ</t>
    <rPh sb="0" eb="1">
      <t>スベ</t>
    </rPh>
    <phoneticPr fontId="2"/>
  </si>
  <si>
    <t>デバフ</t>
    <phoneticPr fontId="2"/>
  </si>
  <si>
    <t>S1</t>
    <phoneticPr fontId="2"/>
  </si>
  <si>
    <t>各R開始時に、HP50%以上の敵がいると攻撃アリアを広くする</t>
    <rPh sb="0" eb="1">
      <t>カク</t>
    </rPh>
    <rPh sb="2" eb="5">
      <t>カイシジ</t>
    </rPh>
    <rPh sb="12" eb="14">
      <t>イジョウ</t>
    </rPh>
    <rPh sb="15" eb="16">
      <t>テキ</t>
    </rPh>
    <rPh sb="20" eb="22">
      <t>コウゲキ</t>
    </rPh>
    <rPh sb="26" eb="27">
      <t>ヒロ</t>
    </rPh>
    <phoneticPr fontId="1"/>
  </si>
  <si>
    <t>属性</t>
    <rPh sb="0" eb="2">
      <t>ゾクセイ</t>
    </rPh>
    <phoneticPr fontId="2"/>
  </si>
  <si>
    <t>06-031</t>
    <phoneticPr fontId="2"/>
  </si>
  <si>
    <t>06-032</t>
    <phoneticPr fontId="2"/>
  </si>
  <si>
    <t>06-033</t>
  </si>
  <si>
    <t>06-034</t>
  </si>
  <si>
    <t>06-035</t>
  </si>
  <si>
    <t>06-036</t>
  </si>
  <si>
    <t>06-037</t>
  </si>
  <si>
    <t>06-038</t>
  </si>
  <si>
    <t>06-039</t>
  </si>
  <si>
    <t>06-040</t>
  </si>
  <si>
    <t>06-041</t>
  </si>
  <si>
    <t>06-042</t>
  </si>
  <si>
    <t>06-043</t>
  </si>
  <si>
    <t>06-044</t>
  </si>
  <si>
    <t>06-045</t>
  </si>
  <si>
    <t>06-046</t>
  </si>
  <si>
    <t>06-047</t>
  </si>
  <si>
    <t>06-048</t>
  </si>
  <si>
    <t>06-049</t>
  </si>
  <si>
    <t>06-050</t>
  </si>
  <si>
    <t>06-051</t>
  </si>
  <si>
    <t>06-052</t>
  </si>
  <si>
    <t>06-053</t>
  </si>
  <si>
    <t>06-054</t>
  </si>
  <si>
    <t>06-055</t>
  </si>
  <si>
    <t>06-056</t>
  </si>
  <si>
    <t>06-057</t>
  </si>
  <si>
    <t>06-058</t>
  </si>
  <si>
    <t>06-059</t>
  </si>
  <si>
    <t>06-060</t>
  </si>
  <si>
    <t>06-061</t>
  </si>
  <si>
    <t>06-062</t>
  </si>
  <si>
    <t>06-063</t>
  </si>
  <si>
    <t>06-064</t>
  </si>
  <si>
    <t>6弾</t>
  </si>
  <si>
    <t>必殺技を使うときに、ガードルーレットの回転方向を逆にする</t>
    <rPh sb="0" eb="3">
      <t>ヒッサツワザ</t>
    </rPh>
    <rPh sb="4" eb="5">
      <t>ツカ</t>
    </rPh>
    <rPh sb="19" eb="23">
      <t>カイテンホウコウ</t>
    </rPh>
    <rPh sb="24" eb="25">
      <t>ギャク</t>
    </rPh>
    <phoneticPr fontId="1"/>
  </si>
  <si>
    <t>06-065</t>
  </si>
  <si>
    <t>06-066</t>
  </si>
  <si>
    <t>06-067</t>
  </si>
  <si>
    <t>ハドラー</t>
  </si>
  <si>
    <t>デスコピオン</t>
  </si>
  <si>
    <t>魔導士ウルノーガ</t>
  </si>
  <si>
    <t>S1-001</t>
    <phoneticPr fontId="2"/>
  </si>
  <si>
    <t>S1-002</t>
  </si>
  <si>
    <t>S1-003</t>
  </si>
  <si>
    <t>S1-004</t>
  </si>
  <si>
    <t>S1-005</t>
  </si>
  <si>
    <t>S1-006</t>
  </si>
  <si>
    <t>S1-007</t>
  </si>
  <si>
    <t>S1-008</t>
  </si>
  <si>
    <t>S1-009</t>
  </si>
  <si>
    <t>S1-010</t>
  </si>
  <si>
    <t>C</t>
  </si>
  <si>
    <t>S1-011</t>
  </si>
  <si>
    <t>S1-012</t>
  </si>
  <si>
    <t>S1-013</t>
  </si>
  <si>
    <t>S1-014</t>
  </si>
  <si>
    <t>S1-015</t>
  </si>
  <si>
    <t>S1-016</t>
  </si>
  <si>
    <t>S1-017</t>
  </si>
  <si>
    <t>S1-018</t>
  </si>
  <si>
    <t>S1-019</t>
  </si>
  <si>
    <t>S1-020</t>
  </si>
  <si>
    <t>S1-021</t>
  </si>
  <si>
    <t>S1-022</t>
  </si>
  <si>
    <t>S1-023</t>
  </si>
  <si>
    <t>S1-024</t>
  </si>
  <si>
    <t>S1-025</t>
  </si>
  <si>
    <t>S1-026</t>
  </si>
  <si>
    <t>S1-027</t>
  </si>
  <si>
    <t>S1-028</t>
  </si>
  <si>
    <t>S1-029</t>
  </si>
  <si>
    <t>S1-030</t>
  </si>
  <si>
    <t>R</t>
  </si>
  <si>
    <t>スライム</t>
  </si>
  <si>
    <t>ホイミスライム</t>
  </si>
  <si>
    <t>トンブレロ</t>
  </si>
  <si>
    <t>ライオンヘッド</t>
  </si>
  <si>
    <t>キラーパンサー</t>
  </si>
  <si>
    <t>がいこつ</t>
  </si>
  <si>
    <t>ミイラ男</t>
  </si>
  <si>
    <t>あくま神官</t>
  </si>
  <si>
    <t>ゴールドマン</t>
  </si>
  <si>
    <t>わらいぶくろ</t>
  </si>
  <si>
    <t>キラーマシン テムジン改造ver.</t>
  </si>
  <si>
    <r>
      <t>キラーマシン</t>
    </r>
    <r>
      <rPr>
        <sz val="6"/>
        <color theme="1"/>
        <rFont val="HGPｺﾞｼｯｸE"/>
        <family val="3"/>
        <charset val="128"/>
      </rPr>
      <t xml:space="preserve"> テムジン改造ver.</t>
    </r>
    <phoneticPr fontId="2"/>
  </si>
  <si>
    <t>メイジドラキー</t>
  </si>
  <si>
    <t>メタルライダー</t>
  </si>
  <si>
    <t>どくどくゾンビ</t>
  </si>
  <si>
    <t>ヒートギズモ</t>
  </si>
  <si>
    <t>おどるほうせき</t>
  </si>
  <si>
    <t>S3</t>
    <phoneticPr fontId="2"/>
  </si>
  <si>
    <t>S2</t>
    <phoneticPr fontId="2"/>
  </si>
  <si>
    <t>11-001</t>
    <phoneticPr fontId="2"/>
  </si>
  <si>
    <t>11-002</t>
    <phoneticPr fontId="2"/>
  </si>
  <si>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</si>
  <si>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</si>
  <si>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</si>
  <si>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</si>
  <si>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</si>
  <si>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</si>
  <si>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</si>
  <si>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</si>
  <si>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</si>
  <si>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</si>
  <si>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</si>
  <si>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</si>
  <si>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</si>
  <si>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</si>
  <si>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</si>
  <si>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</si>
  <si>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</si>
  <si>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</si>
  <si>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</si>
  <si>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</si>
  <si>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</si>
  <si>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</si>
  <si>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</si>
  <si>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</si>
  <si>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</si>
  <si>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</si>
  <si>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</si>
  <si>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</si>
  <si>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10-001</t>
    <phoneticPr fontId="2"/>
  </si>
  <si>
    <t>10-002</t>
    <phoneticPr fontId="2"/>
  </si>
  <si>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</si>
  <si>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</si>
  <si>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</si>
  <si>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</si>
  <si>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</si>
  <si>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</si>
  <si>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</si>
  <si>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</si>
  <si>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</si>
  <si>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</si>
  <si>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</si>
  <si>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</si>
  <si>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</si>
  <si>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</si>
  <si>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</si>
  <si>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</si>
  <si>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</si>
  <si>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</si>
  <si>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</si>
  <si>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</si>
  <si>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</si>
  <si>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</si>
  <si>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</si>
  <si>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</si>
  <si>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</si>
  <si>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</si>
  <si>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</si>
  <si>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</si>
  <si>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09-001</t>
    <phoneticPr fontId="2"/>
  </si>
  <si>
    <t>09-002</t>
    <phoneticPr fontId="2"/>
  </si>
  <si>
    <t>09-003</t>
  </si>
  <si>
    <t>09-004</t>
  </si>
  <si>
    <t>09-005</t>
  </si>
  <si>
    <t>09-006</t>
  </si>
  <si>
    <t>09-007</t>
  </si>
  <si>
    <t>09-008</t>
  </si>
  <si>
    <t>09-009</t>
  </si>
  <si>
    <t>09-010</t>
  </si>
  <si>
    <t>09-011</t>
  </si>
  <si>
    <t>09-012</t>
  </si>
  <si>
    <t>09-013</t>
  </si>
  <si>
    <t>09-014</t>
  </si>
  <si>
    <t>09-015</t>
  </si>
  <si>
    <t>09-016</t>
  </si>
  <si>
    <t>09-017</t>
  </si>
  <si>
    <t>09-018</t>
  </si>
  <si>
    <t>09-019</t>
  </si>
  <si>
    <t>09-020</t>
  </si>
  <si>
    <t>09-021</t>
  </si>
  <si>
    <t>09-022</t>
  </si>
  <si>
    <t>09-023</t>
  </si>
  <si>
    <t>09-024</t>
  </si>
  <si>
    <t>09-025</t>
  </si>
  <si>
    <t>09-026</t>
  </si>
  <si>
    <t>09-027</t>
  </si>
  <si>
    <t>09-028</t>
  </si>
  <si>
    <t>09-029</t>
  </si>
  <si>
    <t>09-030</t>
  </si>
  <si>
    <t>06-001</t>
    <phoneticPr fontId="2"/>
  </si>
  <si>
    <t>06-002</t>
    <phoneticPr fontId="2"/>
  </si>
  <si>
    <t>06-003</t>
  </si>
  <si>
    <t>06-004</t>
  </si>
  <si>
    <t>06-005</t>
  </si>
  <si>
    <t>06-006</t>
  </si>
  <si>
    <t>06-007</t>
  </si>
  <si>
    <t>06-008</t>
  </si>
  <si>
    <t>06-009</t>
  </si>
  <si>
    <t>06-010</t>
  </si>
  <si>
    <t>06-011</t>
  </si>
  <si>
    <t>06-012</t>
  </si>
  <si>
    <t>06-013</t>
  </si>
  <si>
    <t>06-014</t>
  </si>
  <si>
    <t>06-015</t>
  </si>
  <si>
    <t>06-016</t>
  </si>
  <si>
    <t>06-017</t>
  </si>
  <si>
    <t>06-018</t>
  </si>
  <si>
    <t>06-019</t>
  </si>
  <si>
    <t>06-020</t>
  </si>
  <si>
    <t>06-021</t>
  </si>
  <si>
    <t>06-022</t>
  </si>
  <si>
    <t>06-023</t>
  </si>
  <si>
    <t>06-024</t>
  </si>
  <si>
    <t>06-025</t>
  </si>
  <si>
    <t>06-026</t>
  </si>
  <si>
    <t>06-027</t>
  </si>
  <si>
    <t>06-028</t>
  </si>
  <si>
    <t>06-029</t>
  </si>
  <si>
    <t>06-030</t>
  </si>
  <si>
    <t>07-001</t>
    <phoneticPr fontId="2"/>
  </si>
  <si>
    <t>07-002</t>
    <phoneticPr fontId="2"/>
  </si>
  <si>
    <t>07-003</t>
  </si>
  <si>
    <t>07-004</t>
  </si>
  <si>
    <t>07-005</t>
  </si>
  <si>
    <t>07-006</t>
  </si>
  <si>
    <t>07-007</t>
  </si>
  <si>
    <t>07-008</t>
  </si>
  <si>
    <t>07-009</t>
  </si>
  <si>
    <t>07-010</t>
  </si>
  <si>
    <t>07-011</t>
  </si>
  <si>
    <t>07-012</t>
  </si>
  <si>
    <t>07-013</t>
  </si>
  <si>
    <t>07-014</t>
  </si>
  <si>
    <t>07-015</t>
  </si>
  <si>
    <t>07-016</t>
  </si>
  <si>
    <t>07-017</t>
  </si>
  <si>
    <t>07-018</t>
  </si>
  <si>
    <t>07-019</t>
  </si>
  <si>
    <t>07-020</t>
  </si>
  <si>
    <t>07-021</t>
  </si>
  <si>
    <t>07-022</t>
  </si>
  <si>
    <t>07-023</t>
  </si>
  <si>
    <t>07-024</t>
  </si>
  <si>
    <t>07-025</t>
  </si>
  <si>
    <t>07-026</t>
  </si>
  <si>
    <t>07-027</t>
  </si>
  <si>
    <t>07-028</t>
  </si>
  <si>
    <t>07-029</t>
  </si>
  <si>
    <t>07-030</t>
  </si>
  <si>
    <t>08-001</t>
    <phoneticPr fontId="2"/>
  </si>
  <si>
    <t>08-002</t>
    <phoneticPr fontId="2"/>
  </si>
  <si>
    <t>08-003</t>
  </si>
  <si>
    <t>08-004</t>
  </si>
  <si>
    <t>08-005</t>
  </si>
  <si>
    <t>08-006</t>
  </si>
  <si>
    <t>08-007</t>
  </si>
  <si>
    <t>08-008</t>
  </si>
  <si>
    <t>08-009</t>
  </si>
  <si>
    <t>08-010</t>
  </si>
  <si>
    <t>08-011</t>
  </si>
  <si>
    <t>08-012</t>
  </si>
  <si>
    <t>08-013</t>
  </si>
  <si>
    <t>08-014</t>
  </si>
  <si>
    <t>08-015</t>
  </si>
  <si>
    <t>08-016</t>
  </si>
  <si>
    <t>08-017</t>
  </si>
  <si>
    <t>08-018</t>
  </si>
  <si>
    <t>08-019</t>
  </si>
  <si>
    <t>08-020</t>
  </si>
  <si>
    <t>08-021</t>
  </si>
  <si>
    <t>08-022</t>
  </si>
  <si>
    <t>08-023</t>
  </si>
  <si>
    <t>08-024</t>
  </si>
  <si>
    <t>08-025</t>
  </si>
  <si>
    <t>08-026</t>
  </si>
  <si>
    <t>08-027</t>
  </si>
  <si>
    <t>08-028</t>
  </si>
  <si>
    <t>08-029</t>
  </si>
  <si>
    <t>08-030</t>
  </si>
  <si>
    <t>2～3目に、敵が必殺技を使ったときに自信が受ける必殺技ダメージを1にする</t>
    <rPh sb="3" eb="4">
      <t>メ</t>
    </rPh>
    <rPh sb="6" eb="7">
      <t>テキ</t>
    </rPh>
    <rPh sb="8" eb="11">
      <t>ヒッサツワザ</t>
    </rPh>
    <rPh sb="12" eb="13">
      <t>ツカ</t>
    </rPh>
    <rPh sb="18" eb="20">
      <t>ジシン</t>
    </rPh>
    <rPh sb="21" eb="22">
      <t>ウ</t>
    </rPh>
    <rPh sb="24" eb="27">
      <t>ヒッサツワザ</t>
    </rPh>
    <phoneticPr fontId="1"/>
  </si>
  <si>
    <r>
      <t>3～4R開始時に、HP50%以上の敵がいると</t>
    </r>
    <r>
      <rPr>
        <sz val="11"/>
        <color rgb="FFFF0000"/>
        <rFont val="HGPｺﾞｼｯｸE"/>
        <family val="3"/>
        <charset val="128"/>
      </rPr>
      <t>味方</t>
    </r>
    <r>
      <rPr>
        <sz val="11"/>
        <color theme="1"/>
        <rFont val="HGPｺﾞｼｯｸE"/>
        <family val="3"/>
        <charset val="128"/>
      </rPr>
      <t>[暗黒]の攻撃エリアを広くする</t>
    </r>
    <rPh sb="4" eb="7">
      <t>カイシジ</t>
    </rPh>
    <rPh sb="14" eb="16">
      <t>イジョウ</t>
    </rPh>
    <rPh sb="17" eb="18">
      <t>テキ</t>
    </rPh>
    <rPh sb="22" eb="24">
      <t>ミカタ</t>
    </rPh>
    <rPh sb="25" eb="27">
      <t>アンコク</t>
    </rPh>
    <rPh sb="29" eb="31">
      <t>コウゲキ</t>
    </rPh>
    <rPh sb="35" eb="36">
      <t>ヒロ</t>
    </rPh>
    <phoneticPr fontId="1"/>
  </si>
  <si>
    <r>
      <t>HP50%以上の間、</t>
    </r>
    <r>
      <rPr>
        <sz val="11"/>
        <color rgb="FFFF0000"/>
        <rFont val="HGPｺﾞｼｯｸE"/>
        <family val="3"/>
        <charset val="128"/>
      </rPr>
      <t>味方</t>
    </r>
    <r>
      <rPr>
        <sz val="11"/>
        <color theme="1"/>
        <rFont val="HGPｺﾞｼｯｸE"/>
        <family val="3"/>
        <charset val="128"/>
      </rPr>
      <t>[光]の攻撃エリアを広くする</t>
    </r>
    <rPh sb="5" eb="7">
      <t>イジョウ</t>
    </rPh>
    <rPh sb="8" eb="9">
      <t>アイダ</t>
    </rPh>
    <rPh sb="10" eb="12">
      <t>ミカタ</t>
    </rPh>
    <rPh sb="13" eb="14">
      <t>ヒカリ</t>
    </rPh>
    <rPh sb="16" eb="18">
      <t>コウゲキ</t>
    </rPh>
    <rPh sb="22" eb="23">
      <t>ヒロ</t>
    </rPh>
    <phoneticPr fontId="1"/>
  </si>
  <si>
    <r>
      <t>HP50%以上の間、</t>
    </r>
    <r>
      <rPr>
        <sz val="11"/>
        <color rgb="FFFF0000"/>
        <rFont val="HGPｺﾞｼｯｸE"/>
        <family val="3"/>
        <charset val="128"/>
      </rPr>
      <t>味方</t>
    </r>
    <r>
      <rPr>
        <sz val="11"/>
        <color theme="1"/>
        <rFont val="HGPｺﾞｼｯｸE"/>
        <family val="3"/>
        <charset val="128"/>
      </rPr>
      <t>[百獣]の攻撃エリアが広くなる</t>
    </r>
    <rPh sb="5" eb="7">
      <t>イジョウ</t>
    </rPh>
    <rPh sb="8" eb="9">
      <t>アイダ</t>
    </rPh>
    <rPh sb="10" eb="12">
      <t>ミカタ</t>
    </rPh>
    <rPh sb="13" eb="15">
      <t>ヒャクジュウ</t>
    </rPh>
    <rPh sb="17" eb="19">
      <t>コウゲキ</t>
    </rPh>
    <rPh sb="23" eb="24">
      <t>ヒロ</t>
    </rPh>
    <phoneticPr fontId="1"/>
  </si>
  <si>
    <r>
      <t>必殺技を使うときに、ガードルーレットの速度を</t>
    </r>
    <r>
      <rPr>
        <sz val="11"/>
        <color rgb="FFFF0000"/>
        <rFont val="HGPｺﾞｼｯｸE"/>
        <family val="3"/>
        <charset val="128"/>
      </rPr>
      <t>味方</t>
    </r>
    <r>
      <rPr>
        <sz val="11"/>
        <color theme="1"/>
        <rFont val="HGPｺﾞｼｯｸE"/>
        <family val="3"/>
        <charset val="128"/>
      </rPr>
      <t>[光]が多いほど早くする</t>
    </r>
    <rPh sb="0" eb="3">
      <t>ヒッサツワザ</t>
    </rPh>
    <rPh sb="4" eb="5">
      <t>ツカ</t>
    </rPh>
    <rPh sb="19" eb="21">
      <t>ソクド</t>
    </rPh>
    <rPh sb="22" eb="24">
      <t>ミカタ</t>
    </rPh>
    <rPh sb="25" eb="26">
      <t>ヒカリ</t>
    </rPh>
    <rPh sb="28" eb="29">
      <t>オオ</t>
    </rPh>
    <rPh sb="32" eb="33">
      <t>ハヤ</t>
    </rPh>
    <phoneticPr fontId="1"/>
  </si>
  <si>
    <r>
      <t>敵が必殺技を使うときに、</t>
    </r>
    <r>
      <rPr>
        <sz val="11"/>
        <color rgb="FFFF0000"/>
        <rFont val="HGPｺﾞｼｯｸE"/>
        <family val="3"/>
        <charset val="128"/>
      </rPr>
      <t>味方</t>
    </r>
    <r>
      <rPr>
        <sz val="11"/>
        <color theme="1"/>
        <rFont val="HGPｺﾞｼｯｸE"/>
        <family val="3"/>
        <charset val="128"/>
      </rPr>
      <t>[光]がいるとガードルーレットの速度が変化しない</t>
    </r>
    <rPh sb="0" eb="1">
      <t>テキ</t>
    </rPh>
    <rPh sb="2" eb="5">
      <t>ヒッサツワザ</t>
    </rPh>
    <rPh sb="6" eb="7">
      <t>ツカ</t>
    </rPh>
    <rPh sb="12" eb="14">
      <t>ミカタ</t>
    </rPh>
    <rPh sb="15" eb="16">
      <t>ヒカリ</t>
    </rPh>
    <rPh sb="30" eb="32">
      <t>ソクド</t>
    </rPh>
    <rPh sb="33" eb="35">
      <t>ヘンカ</t>
    </rPh>
    <phoneticPr fontId="1"/>
  </si>
  <si>
    <r>
      <t>必殺技を使うときに、ガードルーレットの速度を</t>
    </r>
    <r>
      <rPr>
        <sz val="11"/>
        <color rgb="FFFF0000"/>
        <rFont val="HGPｺﾞｼｯｸE"/>
        <family val="3"/>
        <charset val="128"/>
      </rPr>
      <t>味方</t>
    </r>
    <r>
      <rPr>
        <sz val="11"/>
        <color theme="1"/>
        <rFont val="HGPｺﾞｼｯｸE"/>
        <family val="3"/>
        <charset val="128"/>
      </rPr>
      <t>[暗黒]が多いほど早くする</t>
    </r>
    <rPh sb="0" eb="3">
      <t>ヒッサツワザ</t>
    </rPh>
    <rPh sb="4" eb="5">
      <t>ツカ</t>
    </rPh>
    <rPh sb="19" eb="21">
      <t>ソクド</t>
    </rPh>
    <rPh sb="22" eb="24">
      <t>ミカタ</t>
    </rPh>
    <rPh sb="25" eb="27">
      <t>アンコク</t>
    </rPh>
    <rPh sb="29" eb="30">
      <t>オオ</t>
    </rPh>
    <rPh sb="33" eb="34">
      <t>ハヤ</t>
    </rPh>
    <phoneticPr fontId="1"/>
  </si>
  <si>
    <r>
      <t>2～3R終了時に、HP50%以上の敵がいると最も高いステータスがこうげきの敵に</t>
    </r>
    <r>
      <rPr>
        <sz val="11"/>
        <color rgb="FF0000FF"/>
        <rFont val="HGPｺﾞｼｯｸE"/>
        <family val="3"/>
        <charset val="128"/>
      </rPr>
      <t>中</t>
    </r>
    <r>
      <rPr>
        <sz val="11"/>
        <color theme="1"/>
        <rFont val="HGPｺﾞｼｯｸE"/>
        <family val="3"/>
        <charset val="128"/>
      </rPr>
      <t>ダメージ</t>
    </r>
    <rPh sb="4" eb="7">
      <t>シュウリョウジ</t>
    </rPh>
    <rPh sb="14" eb="16">
      <t>イジョウ</t>
    </rPh>
    <rPh sb="17" eb="18">
      <t>テキ</t>
    </rPh>
    <rPh sb="22" eb="23">
      <t>モット</t>
    </rPh>
    <rPh sb="24" eb="25">
      <t>タカ</t>
    </rPh>
    <rPh sb="37" eb="38">
      <t>テキ</t>
    </rPh>
    <rPh sb="39" eb="40">
      <t>ナカ</t>
    </rPh>
    <phoneticPr fontId="1"/>
  </si>
  <si>
    <r>
      <t>切り札として登場したときに、すべての「結界」に</t>
    </r>
    <r>
      <rPr>
        <sz val="11"/>
        <color rgb="FF0000FF"/>
        <rFont val="HGPｺﾞｼｯｸE"/>
        <family val="3"/>
        <charset val="128"/>
      </rPr>
      <t>中</t>
    </r>
    <r>
      <rPr>
        <sz val="11"/>
        <color theme="1"/>
        <rFont val="HGPｺﾞｼｯｸE"/>
        <family val="3"/>
        <charset val="128"/>
      </rPr>
      <t>ダメージ</t>
    </r>
    <rPh sb="0" eb="1">
      <t>キ</t>
    </rPh>
    <rPh sb="2" eb="3">
      <t>フダ</t>
    </rPh>
    <rPh sb="6" eb="8">
      <t>トウジョウ</t>
    </rPh>
    <rPh sb="19" eb="21">
      <t>ケッカイ</t>
    </rPh>
    <rPh sb="23" eb="24">
      <t>ナカ</t>
    </rPh>
    <phoneticPr fontId="1"/>
  </si>
  <si>
    <r>
      <t>戦闘不能になったときに、HP50%以上の敵がいるとHPが一番高い敵に</t>
    </r>
    <r>
      <rPr>
        <sz val="11"/>
        <color rgb="FF0000FF"/>
        <rFont val="HGPｺﾞｼｯｸE"/>
        <family val="3"/>
        <charset val="128"/>
      </rPr>
      <t>中</t>
    </r>
    <r>
      <rPr>
        <sz val="11"/>
        <color theme="1"/>
        <rFont val="HGPｺﾞｼｯｸE"/>
        <family val="3"/>
        <charset val="128"/>
      </rPr>
      <t>ダメージ</t>
    </r>
    <rPh sb="0" eb="4">
      <t>セントウフノウ</t>
    </rPh>
    <rPh sb="17" eb="19">
      <t>イジョウ</t>
    </rPh>
    <rPh sb="20" eb="21">
      <t>テキ</t>
    </rPh>
    <rPh sb="28" eb="31">
      <t>イチバンタカ</t>
    </rPh>
    <rPh sb="32" eb="33">
      <t>テキ</t>
    </rPh>
    <rPh sb="34" eb="35">
      <t>ナカ</t>
    </rPh>
    <phoneticPr fontId="1"/>
  </si>
  <si>
    <r>
      <t>切り札として登場したときに、全ての「結界」に</t>
    </r>
    <r>
      <rPr>
        <sz val="11"/>
        <color rgb="FF0000FF"/>
        <rFont val="HGPｺﾞｼｯｸE"/>
        <family val="3"/>
        <charset val="128"/>
      </rPr>
      <t>中</t>
    </r>
    <r>
      <rPr>
        <sz val="11"/>
        <color theme="1"/>
        <rFont val="HGPｺﾞｼｯｸE"/>
        <family val="3"/>
        <charset val="128"/>
      </rPr>
      <t>ダメージ</t>
    </r>
    <rPh sb="0" eb="1">
      <t>キ</t>
    </rPh>
    <rPh sb="2" eb="3">
      <t>フダ</t>
    </rPh>
    <rPh sb="6" eb="8">
      <t>トウジョウ</t>
    </rPh>
    <rPh sb="14" eb="15">
      <t>スベ</t>
    </rPh>
    <rPh sb="18" eb="20">
      <t>ケッカイ</t>
    </rPh>
    <rPh sb="22" eb="23">
      <t>ナカ</t>
    </rPh>
    <phoneticPr fontId="1"/>
  </si>
  <si>
    <r>
      <t>2R終了時に、HPが一番高い敵に</t>
    </r>
    <r>
      <rPr>
        <sz val="11"/>
        <color rgb="FF0000FF"/>
        <rFont val="HGPｺﾞｼｯｸE"/>
        <family val="3"/>
        <charset val="128"/>
      </rPr>
      <t>中</t>
    </r>
    <r>
      <rPr>
        <sz val="11"/>
        <color theme="1"/>
        <rFont val="HGPｺﾞｼｯｸE"/>
        <family val="3"/>
        <charset val="128"/>
      </rPr>
      <t>ダメージ</t>
    </r>
    <rPh sb="2" eb="5">
      <t>シュウリョウジ</t>
    </rPh>
    <rPh sb="10" eb="12">
      <t>イチバン</t>
    </rPh>
    <rPh sb="12" eb="13">
      <t>タカ</t>
    </rPh>
    <rPh sb="14" eb="15">
      <t>テキ</t>
    </rPh>
    <rPh sb="16" eb="17">
      <t>ナカ</t>
    </rPh>
    <phoneticPr fontId="1"/>
  </si>
  <si>
    <r>
      <t>2～4R目に攻撃するときに、敵よりこうげきが高いときHPを</t>
    </r>
    <r>
      <rPr>
        <sz val="11"/>
        <color rgb="FF0000FF"/>
        <rFont val="HGPｺﾞｼｯｸE"/>
        <family val="3"/>
        <charset val="128"/>
      </rPr>
      <t>中</t>
    </r>
    <r>
      <rPr>
        <sz val="11"/>
        <color theme="1"/>
        <rFont val="HGPｺﾞｼｯｸE"/>
        <family val="3"/>
        <charset val="128"/>
      </rPr>
      <t>回復</t>
    </r>
    <rPh sb="4" eb="5">
      <t>メ</t>
    </rPh>
    <rPh sb="6" eb="8">
      <t>コウゲキ</t>
    </rPh>
    <rPh sb="14" eb="15">
      <t>テキ</t>
    </rPh>
    <rPh sb="22" eb="23">
      <t>タカ</t>
    </rPh>
    <rPh sb="29" eb="30">
      <t>ナカ</t>
    </rPh>
    <rPh sb="30" eb="32">
      <t>カイフク</t>
    </rPh>
    <phoneticPr fontId="1"/>
  </si>
  <si>
    <r>
      <t>自身が必殺技を使うときに、必殺技ダメージを自身のHPが少ないほど</t>
    </r>
    <r>
      <rPr>
        <sz val="11"/>
        <color rgb="FF000000"/>
        <rFont val="HGPｺﾞｼｯｸE"/>
        <family val="3"/>
        <charset val="128"/>
      </rPr>
      <t>アップ</t>
    </r>
    <rPh sb="0" eb="2">
      <t>ジシン</t>
    </rPh>
    <rPh sb="3" eb="6">
      <t>ヒッサツワザ</t>
    </rPh>
    <rPh sb="7" eb="8">
      <t>ツカ</t>
    </rPh>
    <rPh sb="13" eb="16">
      <t>ヒッサツワザ</t>
    </rPh>
    <rPh sb="21" eb="23">
      <t>ジシン</t>
    </rPh>
    <rPh sb="27" eb="28">
      <t>スク</t>
    </rPh>
    <phoneticPr fontId="1"/>
  </si>
  <si>
    <r>
      <t>3～5R開始時に、こうげきとまりょくを自身の闘気ゲージが多いほど</t>
    </r>
    <r>
      <rPr>
        <sz val="11"/>
        <color rgb="FF000000"/>
        <rFont val="HGPｺﾞｼｯｸE"/>
        <family val="3"/>
        <charset val="128"/>
      </rPr>
      <t>アップ</t>
    </r>
    <rPh sb="4" eb="6">
      <t>カイシ</t>
    </rPh>
    <rPh sb="6" eb="7">
      <t>ジ</t>
    </rPh>
    <rPh sb="19" eb="21">
      <t>ジシン</t>
    </rPh>
    <rPh sb="22" eb="24">
      <t>トウキ</t>
    </rPh>
    <rPh sb="28" eb="29">
      <t>オオ</t>
    </rPh>
    <phoneticPr fontId="1"/>
  </si>
  <si>
    <r>
      <t>自身が必殺技を使うときに、必殺技ダメージを攻撃する敵のHPが多いほど</t>
    </r>
    <r>
      <rPr>
        <sz val="11"/>
        <color rgb="FF000000"/>
        <rFont val="HGPｺﾞｼｯｸE"/>
        <family val="3"/>
        <charset val="128"/>
      </rPr>
      <t>アップ</t>
    </r>
    <rPh sb="0" eb="2">
      <t>ジシン</t>
    </rPh>
    <rPh sb="3" eb="6">
      <t>ヒッサツワザ</t>
    </rPh>
    <rPh sb="7" eb="8">
      <t>ツカ</t>
    </rPh>
    <rPh sb="13" eb="16">
      <t>ヒッサツワザ</t>
    </rPh>
    <rPh sb="21" eb="23">
      <t>コウゲキ</t>
    </rPh>
    <rPh sb="25" eb="26">
      <t>テキ</t>
    </rPh>
    <rPh sb="30" eb="31">
      <t>オオ</t>
    </rPh>
    <phoneticPr fontId="1"/>
  </si>
  <si>
    <r>
      <t>必殺技を使うときに、必殺技ダメージをR数が少ないほど</t>
    </r>
    <r>
      <rPr>
        <sz val="11"/>
        <color rgb="FF000000"/>
        <rFont val="HGPｺﾞｼｯｸE"/>
        <family val="3"/>
        <charset val="128"/>
      </rPr>
      <t>アップ</t>
    </r>
    <rPh sb="0" eb="3">
      <t>ヒッサツワザ</t>
    </rPh>
    <rPh sb="4" eb="5">
      <t>ツカ</t>
    </rPh>
    <rPh sb="10" eb="13">
      <t>ヒッサツワザ</t>
    </rPh>
    <rPh sb="19" eb="20">
      <t>スウ</t>
    </rPh>
    <rPh sb="21" eb="22">
      <t>スク</t>
    </rPh>
    <phoneticPr fontId="1"/>
  </si>
  <si>
    <r>
      <t>必殺技を使うときに、必殺技ダメージを敵のHPが多いほど</t>
    </r>
    <r>
      <rPr>
        <sz val="11"/>
        <color rgb="FF000000"/>
        <rFont val="HGPｺﾞｼｯｸE"/>
        <family val="3"/>
        <charset val="128"/>
      </rPr>
      <t>アップ</t>
    </r>
    <rPh sb="0" eb="3">
      <t>ヒッサツワザ</t>
    </rPh>
    <rPh sb="4" eb="5">
      <t>ツカ</t>
    </rPh>
    <rPh sb="10" eb="13">
      <t>ヒッサツワザ</t>
    </rPh>
    <rPh sb="18" eb="19">
      <t>テキ</t>
    </rPh>
    <rPh sb="23" eb="24">
      <t>オオ</t>
    </rPh>
    <phoneticPr fontId="1"/>
  </si>
  <si>
    <r>
      <t>必殺技を使うときに、HP50%以下のとき必殺技ダメージを敵のHPが多いほど</t>
    </r>
    <r>
      <rPr>
        <sz val="11"/>
        <color rgb="FF000000"/>
        <rFont val="HGPｺﾞｼｯｸE"/>
        <family val="3"/>
        <charset val="128"/>
      </rPr>
      <t>アップ</t>
    </r>
    <rPh sb="0" eb="3">
      <t>ヒッサツワザ</t>
    </rPh>
    <rPh sb="4" eb="5">
      <t>ツカ</t>
    </rPh>
    <rPh sb="15" eb="17">
      <t>イカ</t>
    </rPh>
    <rPh sb="20" eb="23">
      <t>ヒッサツワザ</t>
    </rPh>
    <rPh sb="28" eb="29">
      <t>テキ</t>
    </rPh>
    <rPh sb="33" eb="34">
      <t>オオ</t>
    </rPh>
    <phoneticPr fontId="1"/>
  </si>
  <si>
    <r>
      <t>必殺技を使うときに、必殺技ダメージを敵のぼうぎょが高いほど</t>
    </r>
    <r>
      <rPr>
        <sz val="11"/>
        <color rgb="FF000000"/>
        <rFont val="HGPｺﾞｼｯｸE"/>
        <family val="3"/>
        <charset val="128"/>
      </rPr>
      <t>アップ</t>
    </r>
    <rPh sb="0" eb="3">
      <t>ヒッサツワザ</t>
    </rPh>
    <rPh sb="4" eb="5">
      <t>ツカ</t>
    </rPh>
    <rPh sb="10" eb="13">
      <t>ヒッサツワザ</t>
    </rPh>
    <rPh sb="18" eb="19">
      <t>テキ</t>
    </rPh>
    <rPh sb="25" eb="26">
      <t>タカ</t>
    </rPh>
    <phoneticPr fontId="1"/>
  </si>
  <si>
    <r>
      <t>必殺技を使うときに、必殺技ダメージを敵のこうげきが高いほど</t>
    </r>
    <r>
      <rPr>
        <sz val="11"/>
        <color rgb="FF000000"/>
        <rFont val="HGPｺﾞｼｯｸE"/>
        <family val="3"/>
        <charset val="128"/>
      </rPr>
      <t>アップ</t>
    </r>
    <rPh sb="0" eb="3">
      <t>ヒッサツワザ</t>
    </rPh>
    <rPh sb="4" eb="5">
      <t>ツカ</t>
    </rPh>
    <rPh sb="10" eb="13">
      <t>ヒッサツワザ</t>
    </rPh>
    <rPh sb="18" eb="19">
      <t>テキ</t>
    </rPh>
    <rPh sb="25" eb="26">
      <t>タカ</t>
    </rPh>
    <phoneticPr fontId="1"/>
  </si>
  <si>
    <r>
      <t>各R開始時に、呪文ダメージをR数が多いほど</t>
    </r>
    <r>
      <rPr>
        <sz val="11"/>
        <color rgb="FF000000"/>
        <rFont val="HGPｺﾞｼｯｸE"/>
        <family val="3"/>
        <charset val="128"/>
      </rPr>
      <t>アップ</t>
    </r>
    <rPh sb="0" eb="1">
      <t>カク</t>
    </rPh>
    <rPh sb="2" eb="5">
      <t>カイシジ</t>
    </rPh>
    <rPh sb="7" eb="9">
      <t>ジュモン</t>
    </rPh>
    <rPh sb="15" eb="16">
      <t>スウ</t>
    </rPh>
    <rPh sb="17" eb="18">
      <t>オオ</t>
    </rPh>
    <phoneticPr fontId="1"/>
  </si>
  <si>
    <r>
      <t>切り札として登場したときに、全てのダメージを闘気ゲージが多いほど</t>
    </r>
    <r>
      <rPr>
        <sz val="11"/>
        <color rgb="FF000000"/>
        <rFont val="HGPｺﾞｼｯｸE"/>
        <family val="3"/>
        <charset val="128"/>
      </rPr>
      <t>アップ</t>
    </r>
    <rPh sb="0" eb="1">
      <t>キ</t>
    </rPh>
    <rPh sb="2" eb="3">
      <t>フダ</t>
    </rPh>
    <rPh sb="6" eb="8">
      <t>トウジョウ</t>
    </rPh>
    <rPh sb="14" eb="15">
      <t>スベ</t>
    </rPh>
    <rPh sb="22" eb="24">
      <t>トウキ</t>
    </rPh>
    <rPh sb="28" eb="29">
      <t>オオ</t>
    </rPh>
    <phoneticPr fontId="1"/>
  </si>
  <si>
    <r>
      <t>必殺技を使うときに、敵[光]への必殺技ダメージを敵のHPが多いほど</t>
    </r>
    <r>
      <rPr>
        <sz val="11"/>
        <color rgb="FF000000"/>
        <rFont val="HGPｺﾞｼｯｸE"/>
        <family val="3"/>
        <charset val="128"/>
      </rPr>
      <t>アップ</t>
    </r>
    <rPh sb="0" eb="3">
      <t>ヒッサツワザ</t>
    </rPh>
    <rPh sb="4" eb="5">
      <t>ツカ</t>
    </rPh>
    <rPh sb="10" eb="11">
      <t>テキ</t>
    </rPh>
    <rPh sb="12" eb="13">
      <t>ヒカリ</t>
    </rPh>
    <rPh sb="16" eb="19">
      <t>ヒッサツワザ</t>
    </rPh>
    <rPh sb="24" eb="25">
      <t>テキ</t>
    </rPh>
    <rPh sb="29" eb="30">
      <t>オオ</t>
    </rPh>
    <phoneticPr fontId="1"/>
  </si>
  <si>
    <r>
      <t>全ての敵よりまりょくが高い間、呪文ダメージを闘気ゲージが多いほど</t>
    </r>
    <r>
      <rPr>
        <sz val="11"/>
        <color rgb="FF000000"/>
        <rFont val="HGPｺﾞｼｯｸE"/>
        <family val="3"/>
        <charset val="128"/>
      </rPr>
      <t>アップ</t>
    </r>
    <rPh sb="0" eb="1">
      <t>スベ</t>
    </rPh>
    <rPh sb="3" eb="4">
      <t>テキ</t>
    </rPh>
    <rPh sb="11" eb="12">
      <t>タカ</t>
    </rPh>
    <rPh sb="13" eb="14">
      <t>アイダ</t>
    </rPh>
    <rPh sb="15" eb="17">
      <t>ジュモン</t>
    </rPh>
    <rPh sb="22" eb="24">
      <t>トウキ</t>
    </rPh>
    <rPh sb="28" eb="29">
      <t>オオ</t>
    </rPh>
    <phoneticPr fontId="1"/>
  </si>
  <si>
    <r>
      <t>HP50%以上の間、こうげきとぼうぎょをブーストされた枚数が多いほど</t>
    </r>
    <r>
      <rPr>
        <sz val="11"/>
        <color rgb="FF000000"/>
        <rFont val="HGPｺﾞｼｯｸE"/>
        <family val="3"/>
        <charset val="128"/>
      </rPr>
      <t>アップ</t>
    </r>
    <rPh sb="5" eb="7">
      <t>イジョウ</t>
    </rPh>
    <rPh sb="8" eb="9">
      <t>アイダ</t>
    </rPh>
    <rPh sb="27" eb="29">
      <t>マイスウ</t>
    </rPh>
    <rPh sb="30" eb="31">
      <t>オオ</t>
    </rPh>
    <phoneticPr fontId="1"/>
  </si>
  <si>
    <r>
      <t>各R開始時に、通常攻撃ダメージをR数が少ないほど</t>
    </r>
    <r>
      <rPr>
        <sz val="11"/>
        <color rgb="FF000000"/>
        <rFont val="HGPｺﾞｼｯｸE"/>
        <family val="3"/>
        <charset val="128"/>
      </rPr>
      <t>アップ</t>
    </r>
    <rPh sb="0" eb="1">
      <t>カク</t>
    </rPh>
    <rPh sb="2" eb="5">
      <t>カイシジ</t>
    </rPh>
    <rPh sb="7" eb="9">
      <t>ツウジョウ</t>
    </rPh>
    <rPh sb="9" eb="11">
      <t>コウゲキ</t>
    </rPh>
    <rPh sb="17" eb="18">
      <t>スウ</t>
    </rPh>
    <rPh sb="19" eb="20">
      <t>スク</t>
    </rPh>
    <phoneticPr fontId="1"/>
  </si>
  <si>
    <r>
      <t>各R開始時に、通常攻撃ダメージを同じ属性の敵が多いほど</t>
    </r>
    <r>
      <rPr>
        <sz val="11"/>
        <color rgb="FF000000"/>
        <rFont val="HGPｺﾞｼｯｸE"/>
        <family val="3"/>
        <charset val="128"/>
      </rPr>
      <t>アップ</t>
    </r>
    <rPh sb="0" eb="1">
      <t>カク</t>
    </rPh>
    <rPh sb="2" eb="5">
      <t>カイシジ</t>
    </rPh>
    <rPh sb="7" eb="11">
      <t>ツウジョウコウゲキ</t>
    </rPh>
    <rPh sb="16" eb="17">
      <t>オナ</t>
    </rPh>
    <rPh sb="18" eb="20">
      <t>ゾクセイ</t>
    </rPh>
    <rPh sb="21" eb="22">
      <t>テキ</t>
    </rPh>
    <rPh sb="23" eb="24">
      <t>オオ</t>
    </rPh>
    <phoneticPr fontId="1"/>
  </si>
  <si>
    <r>
      <t>1～2R目に、こうげきとぼうぎょをブーストされた枚数が多いほど</t>
    </r>
    <r>
      <rPr>
        <sz val="11"/>
        <color rgb="FF000000"/>
        <rFont val="HGPｺﾞｼｯｸE"/>
        <family val="3"/>
        <charset val="128"/>
      </rPr>
      <t>アップ</t>
    </r>
    <rPh sb="4" eb="5">
      <t>メ</t>
    </rPh>
    <rPh sb="24" eb="26">
      <t>マイスウ</t>
    </rPh>
    <rPh sb="27" eb="28">
      <t>オオ</t>
    </rPh>
    <phoneticPr fontId="1"/>
  </si>
  <si>
    <r>
      <t>各R開始時に、通常攻撃ダメージをR数が少ないほど</t>
    </r>
    <r>
      <rPr>
        <sz val="11"/>
        <color rgb="FF000000"/>
        <rFont val="HGPｺﾞｼｯｸE"/>
        <family val="3"/>
        <charset val="128"/>
      </rPr>
      <t>軽減</t>
    </r>
    <rPh sb="0" eb="1">
      <t>カク</t>
    </rPh>
    <rPh sb="2" eb="5">
      <t>カイシジ</t>
    </rPh>
    <rPh sb="7" eb="9">
      <t>ツウジョウ</t>
    </rPh>
    <rPh sb="9" eb="11">
      <t>コウゲキ</t>
    </rPh>
    <rPh sb="17" eb="18">
      <t>スウ</t>
    </rPh>
    <rPh sb="19" eb="20">
      <t>スク</t>
    </rPh>
    <rPh sb="24" eb="26">
      <t>ケイゲン</t>
    </rPh>
    <phoneticPr fontId="1"/>
  </si>
  <si>
    <r>
      <t>自身が必殺技を使うときに、</t>
    </r>
    <r>
      <rPr>
        <sz val="11"/>
        <color rgb="FFFF0000"/>
        <rFont val="HGPｺﾞｼｯｸE"/>
        <family val="3"/>
        <charset val="128"/>
      </rPr>
      <t>味方</t>
    </r>
    <r>
      <rPr>
        <sz val="11"/>
        <color theme="1"/>
        <rFont val="HGPｺﾞｼｯｸE"/>
        <family val="3"/>
        <charset val="128"/>
      </rPr>
      <t>[百獣]と[魔影]の必殺技ダメージを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8">
      <t>ヒャクジュウ</t>
    </rPh>
    <rPh sb="21" eb="23">
      <t>マカゲ</t>
    </rPh>
    <rPh sb="25" eb="28">
      <t>ヒッサツワザ</t>
    </rPh>
    <rPh sb="33" eb="34">
      <t>ナカ</t>
    </rPh>
    <phoneticPr fontId="1"/>
  </si>
  <si>
    <r>
      <t>2～4R開始時に、</t>
    </r>
    <r>
      <rPr>
        <sz val="11"/>
        <color rgb="FFFF0000"/>
        <rFont val="HGPｺﾞｼｯｸE"/>
        <family val="3"/>
        <charset val="128"/>
      </rPr>
      <t>味方</t>
    </r>
    <r>
      <rPr>
        <sz val="11"/>
        <color theme="1"/>
        <rFont val="HGPｺﾞｼｯｸE"/>
        <family val="3"/>
        <charset val="128"/>
      </rPr>
      <t>[百獣]と[魔影]のこうげきとすばやさをR数が少ないほど</t>
    </r>
    <r>
      <rPr>
        <sz val="11"/>
        <color rgb="FF000000"/>
        <rFont val="HGPｺﾞｼｯｸE"/>
        <family val="3"/>
        <charset val="128"/>
      </rPr>
      <t>アップ</t>
    </r>
    <rPh sb="4" eb="7">
      <t>カイシジ</t>
    </rPh>
    <rPh sb="9" eb="11">
      <t>ミカタ</t>
    </rPh>
    <rPh sb="12" eb="14">
      <t>ヒャクジュウ</t>
    </rPh>
    <rPh sb="17" eb="19">
      <t>マカゲ</t>
    </rPh>
    <rPh sb="32" eb="33">
      <t>スウ</t>
    </rPh>
    <rPh sb="34" eb="35">
      <t>スク</t>
    </rPh>
    <phoneticPr fontId="1"/>
  </si>
  <si>
    <r>
      <t>3～4R開始時に、最も高いステータスがすばやさの</t>
    </r>
    <r>
      <rPr>
        <sz val="11"/>
        <color rgb="FFFF0000"/>
        <rFont val="HGPｺﾞｼｯｸE"/>
        <family val="3"/>
        <charset val="128"/>
      </rPr>
      <t>味方</t>
    </r>
    <r>
      <rPr>
        <sz val="11"/>
        <color theme="1"/>
        <rFont val="HGPｺﾞｼｯｸE"/>
        <family val="3"/>
        <charset val="128"/>
      </rPr>
      <t>のこうげきとぼうきょを</t>
    </r>
    <r>
      <rPr>
        <sz val="11"/>
        <color rgb="FF0000FF"/>
        <rFont val="HGPｺﾞｼｯｸE"/>
        <family val="3"/>
        <charset val="128"/>
      </rPr>
      <t>中</t>
    </r>
    <r>
      <rPr>
        <sz val="11"/>
        <color rgb="FF000000"/>
        <rFont val="HGPｺﾞｼｯｸE"/>
        <family val="3"/>
        <charset val="128"/>
      </rPr>
      <t>アップ</t>
    </r>
    <rPh sb="4" eb="7">
      <t>カイシジ</t>
    </rPh>
    <rPh sb="9" eb="10">
      <t>モット</t>
    </rPh>
    <rPh sb="11" eb="12">
      <t>タカ</t>
    </rPh>
    <rPh sb="24" eb="26">
      <t>ミカタ</t>
    </rPh>
    <rPh sb="37" eb="38">
      <t>ナカ</t>
    </rPh>
    <phoneticPr fontId="1"/>
  </si>
  <si>
    <r>
      <t>3～5R開始時に、最も高いステータスがすばやさの</t>
    </r>
    <r>
      <rPr>
        <sz val="11"/>
        <color rgb="FFFF0000"/>
        <rFont val="HGPｺﾞｼｯｸE"/>
        <family val="3"/>
        <charset val="128"/>
      </rPr>
      <t>味方</t>
    </r>
    <r>
      <rPr>
        <sz val="11"/>
        <color theme="1"/>
        <rFont val="HGPｺﾞｼｯｸE"/>
        <family val="3"/>
        <charset val="128"/>
      </rPr>
      <t>のこうげきとまりょくを自身のHPが少ないほど</t>
    </r>
    <r>
      <rPr>
        <sz val="11"/>
        <color rgb="FF000000"/>
        <rFont val="HGPｺﾞｼｯｸE"/>
        <family val="3"/>
        <charset val="128"/>
      </rPr>
      <t>アップ</t>
    </r>
    <rPh sb="4" eb="7">
      <t>カイシジ</t>
    </rPh>
    <rPh sb="9" eb="10">
      <t>モット</t>
    </rPh>
    <rPh sb="11" eb="12">
      <t>タカ</t>
    </rPh>
    <rPh sb="24" eb="26">
      <t>ミカタ</t>
    </rPh>
    <rPh sb="37" eb="39">
      <t>ジシン</t>
    </rPh>
    <rPh sb="43" eb="44">
      <t>スク</t>
    </rPh>
    <phoneticPr fontId="1"/>
  </si>
  <si>
    <r>
      <t>1～2R開始時に、</t>
    </r>
    <r>
      <rPr>
        <sz val="11"/>
        <color rgb="FFFF0000"/>
        <rFont val="HGPｺﾞｼｯｸE"/>
        <family val="3"/>
        <charset val="128"/>
      </rPr>
      <t>味方</t>
    </r>
    <r>
      <rPr>
        <sz val="11"/>
        <color theme="1"/>
        <rFont val="HGPｺﾞｼｯｸE"/>
        <family val="3"/>
        <charset val="128"/>
      </rPr>
      <t>[百獣]と[魔影]のこうげきとすばやさを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ヒャクジュウ</t>
    </rPh>
    <rPh sb="17" eb="19">
      <t>マカゲ</t>
    </rPh>
    <rPh sb="31" eb="32">
      <t>ナカ</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</si>
  <si>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[百獣]と[魔影]の必殺技ダメージを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6" eb="18">
      <t>ヒャクジュウ</t>
    </rPh>
    <rPh sb="21" eb="22">
      <t>マ</t>
    </rPh>
    <rPh sb="22" eb="23">
      <t>カゲ</t>
    </rPh>
    <rPh sb="25" eb="28">
      <t>ヒッサツワザ</t>
    </rPh>
    <phoneticPr fontId="1"/>
  </si>
  <si>
    <r>
      <t>2～4R開始時に、</t>
    </r>
    <r>
      <rPr>
        <sz val="11"/>
        <color rgb="FFFF0000"/>
        <rFont val="HGPｺﾞｼｯｸE"/>
        <family val="3"/>
        <charset val="128"/>
      </rPr>
      <t>味方</t>
    </r>
    <r>
      <rPr>
        <sz val="11"/>
        <color theme="1"/>
        <rFont val="HGPｺﾞｼｯｸE"/>
        <family val="3"/>
        <charset val="128"/>
      </rPr>
      <t>[光]のこうげきとすばやさを自身の闘気ゲージが多いほど</t>
    </r>
    <r>
      <rPr>
        <sz val="11"/>
        <color rgb="FF000000"/>
        <rFont val="HGPｺﾞｼｯｸE"/>
        <family val="3"/>
        <charset val="128"/>
      </rPr>
      <t>アップ</t>
    </r>
    <rPh sb="4" eb="7">
      <t>カイシジ</t>
    </rPh>
    <rPh sb="9" eb="11">
      <t>ミカタ</t>
    </rPh>
    <rPh sb="12" eb="13">
      <t>ヒカリ</t>
    </rPh>
    <rPh sb="25" eb="27">
      <t>ジシン</t>
    </rPh>
    <rPh sb="28" eb="30">
      <t>トウキ</t>
    </rPh>
    <rPh sb="34" eb="35">
      <t>オオ</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</si>
  <si>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[光]の攻撃エリアを広くする</t>
    </r>
    <rPh sb="0" eb="2">
      <t>ナカマ</t>
    </rPh>
    <rPh sb="3" eb="6">
      <t>ヒッサツワザ</t>
    </rPh>
    <rPh sb="7" eb="8">
      <t>ツカ</t>
    </rPh>
    <rPh sb="13" eb="15">
      <t>ミカタ</t>
    </rPh>
    <rPh sb="16" eb="17">
      <t>ヒカリ</t>
    </rPh>
    <rPh sb="19" eb="21">
      <t>コウゲキ</t>
    </rPh>
    <rPh sb="25" eb="26">
      <t>ヒロ</t>
    </rPh>
    <phoneticPr fontId="1"/>
  </si>
  <si>
    <r>
      <t>1～2R目の相手ターンに、敵が必殺技を使ったとき</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4" eb="5">
      <t>メ</t>
    </rPh>
    <rPh sb="6" eb="8">
      <t>アイテ</t>
    </rPh>
    <rPh sb="13" eb="14">
      <t>テキ</t>
    </rPh>
    <rPh sb="15" eb="18">
      <t>ヒッサツワザ</t>
    </rPh>
    <rPh sb="19" eb="20">
      <t>ツカ</t>
    </rPh>
    <rPh sb="24" eb="26">
      <t>ミカタ</t>
    </rPh>
    <rPh sb="27" eb="28">
      <t>ヒカリ</t>
    </rPh>
    <rPh sb="33" eb="36">
      <t>チュウカイフク</t>
    </rPh>
    <phoneticPr fontId="1"/>
  </si>
  <si>
    <r>
      <t>仲間</t>
    </r>
    <r>
      <rPr>
        <sz val="11"/>
        <color theme="1"/>
        <rFont val="HGPｺﾞｼｯｸE"/>
        <family val="3"/>
        <charset val="128"/>
      </rPr>
      <t>が必殺技を使うときに、最も高いステータスがまりょくの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4">
      <t>モット</t>
    </rPh>
    <rPh sb="15" eb="16">
      <t>タカ</t>
    </rPh>
    <rPh sb="28" eb="30">
      <t>ミカタ</t>
    </rPh>
    <rPh sb="31" eb="33">
      <t>ジュモン</t>
    </rPh>
    <rPh sb="38" eb="39">
      <t>チュウ</t>
    </rPh>
    <phoneticPr fontId="1"/>
  </si>
  <si>
    <r>
      <t>3～4R開始時に、</t>
    </r>
    <r>
      <rPr>
        <sz val="11"/>
        <color rgb="FFFF0000"/>
        <rFont val="HGPｺﾞｼｯｸE"/>
        <family val="3"/>
        <charset val="128"/>
      </rPr>
      <t>味方</t>
    </r>
    <r>
      <rPr>
        <sz val="11"/>
        <color theme="1"/>
        <rFont val="HGPｺﾞｼｯｸE"/>
        <family val="3"/>
        <charset val="128"/>
      </rPr>
      <t>[光]の全てのステータスを自身の闘気ゲージが多いほど</t>
    </r>
    <r>
      <rPr>
        <sz val="11"/>
        <color rgb="FF000000"/>
        <rFont val="HGPｺﾞｼｯｸE"/>
        <family val="3"/>
        <charset val="128"/>
      </rPr>
      <t>アップ</t>
    </r>
    <rPh sb="4" eb="7">
      <t>カイシジ</t>
    </rPh>
    <rPh sb="9" eb="11">
      <t>ミカタ</t>
    </rPh>
    <rPh sb="12" eb="13">
      <t>ヒカリ</t>
    </rPh>
    <rPh sb="15" eb="16">
      <t>スベ</t>
    </rPh>
    <rPh sb="24" eb="26">
      <t>ジシン</t>
    </rPh>
    <rPh sb="27" eb="29">
      <t>トウキ</t>
    </rPh>
    <rPh sb="33" eb="34">
      <t>オオ</t>
    </rPh>
    <phoneticPr fontId="1"/>
  </si>
  <si>
    <r>
      <t>HP50%以上の間、自身が受ける全てのダメージを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ジシン</t>
    </rPh>
    <rPh sb="13" eb="14">
      <t>ウ</t>
    </rPh>
    <rPh sb="16" eb="17">
      <t>スベ</t>
    </rPh>
    <rPh sb="24" eb="25">
      <t>チュウ</t>
    </rPh>
    <rPh sb="25" eb="27">
      <t>ケイゲン</t>
    </rPh>
    <phoneticPr fontId="1"/>
  </si>
  <si>
    <r>
      <t>敵が必殺技を使うときに、ガードルーレットのパーフェクトマスを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30" eb="31">
      <t>チュウ</t>
    </rPh>
    <phoneticPr fontId="1"/>
  </si>
  <si>
    <r>
      <t>2～4R開始時に、</t>
    </r>
    <r>
      <rPr>
        <sz val="11"/>
        <color rgb="FFFF0000"/>
        <rFont val="HGPｺﾞｼｯｸE"/>
        <family val="3"/>
        <charset val="128"/>
      </rPr>
      <t>味方</t>
    </r>
    <r>
      <rPr>
        <sz val="11"/>
        <color theme="1"/>
        <rFont val="HGPｺﾞｼｯｸE"/>
        <family val="3"/>
        <charset val="128"/>
      </rPr>
      <t>[光]のまりょくとすばやさをR数が多いほど</t>
    </r>
    <r>
      <rPr>
        <sz val="11"/>
        <color rgb="FF000000"/>
        <rFont val="HGPｺﾞｼｯｸE"/>
        <family val="3"/>
        <charset val="128"/>
      </rPr>
      <t>アップ</t>
    </r>
    <rPh sb="4" eb="7">
      <t>カイシジ</t>
    </rPh>
    <rPh sb="9" eb="11">
      <t>ミカタ</t>
    </rPh>
    <rPh sb="12" eb="13">
      <t>ヒカリ</t>
    </rPh>
    <rPh sb="26" eb="27">
      <t>スウ</t>
    </rPh>
    <rPh sb="28" eb="29">
      <t>オオ</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</si>
  <si>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ヒカリ</t>
    </rPh>
    <rPh sb="19" eb="22">
      <t>ヒッサツワザ</t>
    </rPh>
    <rPh sb="27" eb="28">
      <t>チュウ</t>
    </rPh>
    <phoneticPr fontId="1"/>
  </si>
  <si>
    <r>
      <t>2～4R開始時に、</t>
    </r>
    <r>
      <rPr>
        <sz val="11"/>
        <color rgb="FFFF0000"/>
        <rFont val="HGPｺﾞｼｯｸE"/>
        <family val="3"/>
        <charset val="128"/>
      </rPr>
      <t>味方</t>
    </r>
    <r>
      <rPr>
        <sz val="11"/>
        <color theme="1"/>
        <rFont val="HGPｺﾞｼｯｸE"/>
        <family val="3"/>
        <charset val="128"/>
      </rPr>
      <t>[光]のこうげきとぼうぎょを自身のHPが少ないほど</t>
    </r>
    <r>
      <rPr>
        <sz val="11"/>
        <color rgb="FF000000"/>
        <rFont val="HGPｺﾞｼｯｸE"/>
        <family val="3"/>
        <charset val="128"/>
      </rPr>
      <t>アップ</t>
    </r>
    <rPh sb="4" eb="7">
      <t>カイシジ</t>
    </rPh>
    <rPh sb="9" eb="11">
      <t>ミカタ</t>
    </rPh>
    <rPh sb="12" eb="13">
      <t>ヒカリ</t>
    </rPh>
    <rPh sb="25" eb="27">
      <t>ジシン</t>
    </rPh>
    <rPh sb="31" eb="32">
      <t>スク</t>
    </rPh>
    <phoneticPr fontId="1"/>
  </si>
  <si>
    <r>
      <t>2～4R開始時に、</t>
    </r>
    <r>
      <rPr>
        <sz val="11"/>
        <color rgb="FFFF0000"/>
        <rFont val="HGPｺﾞｼｯｸE"/>
        <family val="3"/>
        <charset val="128"/>
      </rPr>
      <t>味方</t>
    </r>
    <r>
      <rPr>
        <sz val="11"/>
        <color theme="1"/>
        <rFont val="HGPｺﾞｼｯｸE"/>
        <family val="3"/>
        <charset val="128"/>
      </rPr>
      <t>[光]のこうげきとまりょくを自身の闘気ゲージが多いほど</t>
    </r>
    <r>
      <rPr>
        <sz val="11"/>
        <color rgb="FF000000"/>
        <rFont val="HGPｺﾞｼｯｸE"/>
        <family val="3"/>
        <charset val="128"/>
      </rPr>
      <t>アップ</t>
    </r>
    <rPh sb="4" eb="6">
      <t>カイシ</t>
    </rPh>
    <rPh sb="6" eb="7">
      <t>ジ</t>
    </rPh>
    <rPh sb="9" eb="11">
      <t>ミカタ</t>
    </rPh>
    <rPh sb="12" eb="13">
      <t>ヒカリ</t>
    </rPh>
    <rPh sb="25" eb="27">
      <t>ジシン</t>
    </rPh>
    <rPh sb="28" eb="30">
      <t>トウキ</t>
    </rPh>
    <rPh sb="34" eb="35">
      <t>オオ</t>
    </rPh>
    <phoneticPr fontId="1"/>
  </si>
  <si>
    <r>
      <t>1～3R目に攻撃するときに、こうげきが</t>
    </r>
    <r>
      <rPr>
        <sz val="11"/>
        <color rgb="FF000000"/>
        <rFont val="HGPｺﾞｼｯｸE"/>
        <family val="3"/>
        <charset val="128"/>
      </rPr>
      <t>アップ</t>
    </r>
    <r>
      <rPr>
        <sz val="11"/>
        <color theme="1"/>
        <rFont val="HGPｺﾞｼｯｸE"/>
        <family val="3"/>
        <charset val="128"/>
      </rPr>
      <t>した敵がいると通常攻撃ダメージを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3">
      <t>ツウジョウコウゲキ</t>
    </rPh>
    <rPh sb="38" eb="39">
      <t>ナカ</t>
    </rPh>
    <phoneticPr fontId="1"/>
  </si>
  <si>
    <r>
      <t>1～2R目に、最も高いステータスがまりょくの敵がいると呪文ダメージを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ジュモン</t>
    </rPh>
    <rPh sb="34" eb="35">
      <t>ナカ</t>
    </rPh>
    <phoneticPr fontId="1"/>
  </si>
  <si>
    <r>
      <t>1～2R目に、</t>
    </r>
    <r>
      <rPr>
        <sz val="11"/>
        <color rgb="FFFF0000"/>
        <rFont val="HGPｺﾞｼｯｸE"/>
        <family val="3"/>
        <charset val="128"/>
      </rPr>
      <t>味方</t>
    </r>
    <r>
      <rPr>
        <sz val="11"/>
        <color theme="1"/>
        <rFont val="HGPｺﾞｼｯｸE"/>
        <family val="3"/>
        <charset val="128"/>
      </rPr>
      <t>[百獣]と[妖魔]のこうげきとすばやさをブーストされた枚数が多いほど</t>
    </r>
    <r>
      <rPr>
        <sz val="11"/>
        <color rgb="FF000000"/>
        <rFont val="HGPｺﾞｼｯｸE"/>
        <family val="3"/>
        <charset val="128"/>
      </rPr>
      <t>アップ</t>
    </r>
    <rPh sb="4" eb="5">
      <t>メ</t>
    </rPh>
    <rPh sb="7" eb="9">
      <t>ミカタ</t>
    </rPh>
    <rPh sb="10" eb="12">
      <t>ヒャクジュウ</t>
    </rPh>
    <rPh sb="15" eb="17">
      <t>ヨウマ</t>
    </rPh>
    <rPh sb="36" eb="38">
      <t>マイスウ</t>
    </rPh>
    <rPh sb="39" eb="40">
      <t>オオ</t>
    </rPh>
    <phoneticPr fontId="1"/>
  </si>
  <si>
    <r>
      <t>2～3R目に、ブーストされた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[百獣]と[妖魔]のこうげきとすばやさを</t>
    </r>
    <r>
      <rPr>
        <sz val="11"/>
        <color rgb="FF0000FF"/>
        <rFont val="HGPｺﾞｼｯｸE"/>
        <family val="3"/>
        <charset val="128"/>
      </rPr>
      <t>中</t>
    </r>
    <r>
      <rPr>
        <sz val="11"/>
        <color rgb="FF000000"/>
        <rFont val="HGPｺﾞｼｯｸE"/>
        <family val="3"/>
        <charset val="128"/>
      </rPr>
      <t>アップ</t>
    </r>
    <rPh sb="4" eb="5">
      <t>メ</t>
    </rPh>
    <rPh sb="14" eb="16">
      <t>ミカタ</t>
    </rPh>
    <rPh sb="20" eb="22">
      <t>ミカタ</t>
    </rPh>
    <rPh sb="23" eb="25">
      <t>ヒャクジュウ</t>
    </rPh>
    <rPh sb="28" eb="30">
      <t>ヨウマ</t>
    </rPh>
    <rPh sb="42" eb="43">
      <t>ナカ</t>
    </rPh>
    <phoneticPr fontId="1"/>
  </si>
  <si>
    <r>
      <t>2～3R目に、ブーストされた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[不死]と[氷炎]のすばやさとぼうぎょを</t>
    </r>
    <r>
      <rPr>
        <sz val="11"/>
        <color rgb="FF0000FF"/>
        <rFont val="HGPｺﾞｼｯｸE"/>
        <family val="3"/>
        <charset val="128"/>
      </rPr>
      <t>中</t>
    </r>
    <r>
      <rPr>
        <sz val="11"/>
        <color rgb="FF000000"/>
        <rFont val="HGPｺﾞｼｯｸE"/>
        <family val="3"/>
        <charset val="128"/>
      </rPr>
      <t>アップ</t>
    </r>
    <rPh sb="4" eb="5">
      <t>メ</t>
    </rPh>
    <rPh sb="14" eb="16">
      <t>ミカタ</t>
    </rPh>
    <rPh sb="20" eb="22">
      <t>ミカタ</t>
    </rPh>
    <rPh sb="23" eb="25">
      <t>フシ</t>
    </rPh>
    <rPh sb="28" eb="29">
      <t>コオリ</t>
    </rPh>
    <rPh sb="29" eb="30">
      <t>ホノオ</t>
    </rPh>
    <rPh sb="42" eb="43">
      <t>ナカ</t>
    </rPh>
    <phoneticPr fontId="1"/>
  </si>
  <si>
    <r>
      <t>1～2R目に、最も高いステータスがぼうぎょの</t>
    </r>
    <r>
      <rPr>
        <sz val="11"/>
        <color rgb="FFFF0000"/>
        <rFont val="HGPｺﾞｼｯｸE"/>
        <family val="3"/>
        <charset val="128"/>
      </rPr>
      <t>味方</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7" eb="8">
      <t>モット</t>
    </rPh>
    <rPh sb="9" eb="10">
      <t>タカ</t>
    </rPh>
    <rPh sb="22" eb="24">
      <t>ミカタ</t>
    </rPh>
    <rPh sb="25" eb="26">
      <t>ウ</t>
    </rPh>
    <rPh sb="28" eb="32">
      <t>ツウジョウコウゲキ</t>
    </rPh>
    <rPh sb="37" eb="38">
      <t>ナカ</t>
    </rPh>
    <rPh sb="38" eb="40">
      <t>ケイゲン</t>
    </rPh>
    <phoneticPr fontId="1"/>
  </si>
  <si>
    <r>
      <t>1～2R目に攻撃するときに、こうげきが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theme="1"/>
        <rFont val="HGPｺﾞｼｯｸE"/>
        <family val="3"/>
        <charset val="128"/>
      </rPr>
      <t>[百獣]と[妖魔]のこうげきを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1">
      <t>ミカタ</t>
    </rPh>
    <rPh sb="46" eb="47">
      <t>ナカ</t>
    </rPh>
    <phoneticPr fontId="1"/>
  </si>
  <si>
    <r>
      <t>2R終了時に、</t>
    </r>
    <r>
      <rPr>
        <sz val="11"/>
        <color rgb="FFFF0000"/>
        <rFont val="HGPｺﾞｼｯｸE"/>
        <family val="3"/>
        <charset val="128"/>
      </rPr>
      <t>味方</t>
    </r>
    <r>
      <rPr>
        <sz val="11"/>
        <color theme="1"/>
        <rFont val="HGPｺﾞｼｯｸE"/>
        <family val="3"/>
        <charset val="128"/>
      </rPr>
      <t>[百獣]と[妖魔]のHPを</t>
    </r>
    <r>
      <rPr>
        <sz val="11"/>
        <color rgb="FF0000FF"/>
        <rFont val="HGPｺﾞｼｯｸE"/>
        <family val="3"/>
        <charset val="128"/>
      </rPr>
      <t>中</t>
    </r>
    <r>
      <rPr>
        <sz val="11"/>
        <color theme="1"/>
        <rFont val="HGPｺﾞｼｯｸE"/>
        <family val="3"/>
        <charset val="128"/>
      </rPr>
      <t>回復</t>
    </r>
    <rPh sb="2" eb="5">
      <t>シュウリョウジ</t>
    </rPh>
    <rPh sb="7" eb="9">
      <t>ミカタ</t>
    </rPh>
    <rPh sb="22" eb="23">
      <t>ナカ</t>
    </rPh>
    <rPh sb="23" eb="25">
      <t>カイフク</t>
    </rPh>
    <phoneticPr fontId="1"/>
  </si>
  <si>
    <r>
      <t>1～3R目に敵が攻撃するときに、こうげきが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theme="1"/>
        <rFont val="HGPｺﾞｼｯｸE"/>
        <family val="3"/>
        <charset val="128"/>
      </rPr>
      <t>[不死]と[氷炎]のぼうぎょを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6" eb="27">
      <t>テキ</t>
    </rPh>
    <rPh sb="31" eb="33">
      <t>ミカタ</t>
    </rPh>
    <rPh sb="34" eb="36">
      <t>フシ</t>
    </rPh>
    <rPh sb="39" eb="40">
      <t>コオリ</t>
    </rPh>
    <rPh sb="40" eb="41">
      <t>ホノオ</t>
    </rPh>
    <rPh sb="48" eb="49">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</si>
  <si>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がいると全てのダメージを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5" eb="17">
      <t>ミカタ</t>
    </rPh>
    <rPh sb="21" eb="22">
      <t>スベ</t>
    </rPh>
    <rPh sb="29" eb="32">
      <t>チュウケイゲン</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</si>
  <si>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1">
      <t>ブツリ</t>
    </rPh>
    <rPh sb="26" eb="27">
      <t>ナカ</t>
    </rPh>
    <phoneticPr fontId="1"/>
  </si>
  <si>
    <r>
      <t>各R終了時に、攻撃しなかったとき</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0" eb="1">
      <t>カク</t>
    </rPh>
    <rPh sb="2" eb="5">
      <t>シュウリョウジ</t>
    </rPh>
    <rPh sb="7" eb="9">
      <t>コウゲキ</t>
    </rPh>
    <rPh sb="16" eb="18">
      <t>ミカタ</t>
    </rPh>
    <rPh sb="19" eb="20">
      <t>ヒカリ</t>
    </rPh>
    <rPh sb="25" eb="26">
      <t>ナカ</t>
    </rPh>
    <rPh sb="26" eb="28">
      <t>カイフク</t>
    </rPh>
    <phoneticPr fontId="1"/>
  </si>
  <si>
    <r>
      <t>2～4R開始時に、</t>
    </r>
    <r>
      <rPr>
        <sz val="11"/>
        <color rgb="FFFF0000"/>
        <rFont val="HGPｺﾞｼｯｸE"/>
        <family val="3"/>
        <charset val="128"/>
      </rPr>
      <t>味方</t>
    </r>
    <r>
      <rPr>
        <sz val="11"/>
        <color theme="1"/>
        <rFont val="HGPｺﾞｼｯｸE"/>
        <family val="3"/>
        <charset val="128"/>
      </rPr>
      <t>[光]のすばやさとぼうぎょをR数が多いほど</t>
    </r>
    <r>
      <rPr>
        <sz val="11"/>
        <color rgb="FF000000"/>
        <rFont val="HGPｺﾞｼｯｸE"/>
        <family val="3"/>
        <charset val="128"/>
      </rPr>
      <t>アップ</t>
    </r>
    <rPh sb="4" eb="7">
      <t>カイシジ</t>
    </rPh>
    <rPh sb="9" eb="11">
      <t>ミカタ</t>
    </rPh>
    <rPh sb="12" eb="13">
      <t>ヒカリ</t>
    </rPh>
    <rPh sb="26" eb="27">
      <t>スウ</t>
    </rPh>
    <rPh sb="28" eb="29">
      <t>オオ</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</si>
  <si>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[光]の呪文ダメージを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1">
      <t>ジュモン</t>
    </rPh>
    <rPh sb="26" eb="27">
      <t>ナカ</t>
    </rPh>
    <phoneticPr fontId="1"/>
  </si>
  <si>
    <r>
      <t>切り札として登場したときに、</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0" eb="1">
      <t>キ</t>
    </rPh>
    <rPh sb="2" eb="3">
      <t>フダ</t>
    </rPh>
    <rPh sb="6" eb="8">
      <t>トウジョウ</t>
    </rPh>
    <rPh sb="14" eb="16">
      <t>ミカタ</t>
    </rPh>
    <rPh sb="17" eb="18">
      <t>ヒカリ</t>
    </rPh>
    <rPh sb="23" eb="24">
      <t>チュウ</t>
    </rPh>
    <rPh sb="24" eb="26">
      <t>カイフク</t>
    </rPh>
    <phoneticPr fontId="1"/>
  </si>
  <si>
    <r>
      <t>2～4R目に敵が攻撃するときに、こうげきが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theme="1"/>
        <rFont val="HGPｺﾞｼｯｸE"/>
        <family val="3"/>
        <charset val="128"/>
      </rPr>
      <t>[光]のこうげきとまりょくが</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6" eb="27">
      <t>テキ</t>
    </rPh>
    <rPh sb="31" eb="33">
      <t>ミカタ</t>
    </rPh>
    <rPh sb="34" eb="35">
      <t>ヒカリ</t>
    </rPh>
    <rPh sb="47" eb="48">
      <t>ナカ</t>
    </rPh>
    <phoneticPr fontId="1"/>
  </si>
  <si>
    <r>
      <t>敵が必殺技を使うときに、</t>
    </r>
    <r>
      <rPr>
        <sz val="11"/>
        <color rgb="FFFF0000"/>
        <rFont val="HGPｺﾞｼｯｸE"/>
        <family val="3"/>
        <charset val="128"/>
      </rPr>
      <t>味方</t>
    </r>
    <r>
      <rPr>
        <sz val="11"/>
        <color theme="1"/>
        <rFont val="HGPｺﾞｼｯｸE"/>
        <family val="3"/>
        <charset val="128"/>
      </rPr>
      <t>[光]が受ける必殺技ダメージを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ミカタ</t>
    </rPh>
    <rPh sb="15" eb="16">
      <t>ヒカリ</t>
    </rPh>
    <rPh sb="18" eb="19">
      <t>ウ</t>
    </rPh>
    <rPh sb="21" eb="24">
      <t>ヒッサツワザ</t>
    </rPh>
    <rPh sb="29" eb="30">
      <t>ナカ</t>
    </rPh>
    <rPh sb="30" eb="32">
      <t>ケイゲン</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</si>
  <si>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6">
      <t>ミカタ</t>
    </rPh>
    <rPh sb="17" eb="18">
      <t>ヒカリ</t>
    </rPh>
    <rPh sb="20" eb="23">
      <t>ヒッサツワザ</t>
    </rPh>
    <rPh sb="28" eb="29">
      <t>ナカ</t>
    </rPh>
    <phoneticPr fontId="1"/>
  </si>
  <si>
    <r>
      <t>切り札として登場したときに、通常攻撃するとき、</t>
    </r>
    <r>
      <rPr>
        <sz val="11"/>
        <color rgb="FFFF0000"/>
        <rFont val="HGPｺﾞｼｯｸE"/>
        <family val="3"/>
        <charset val="128"/>
      </rPr>
      <t>味方</t>
    </r>
    <r>
      <rPr>
        <sz val="11"/>
        <color theme="1"/>
        <rFont val="HGPｺﾞｼｯｸE"/>
        <family val="3"/>
        <charset val="128"/>
      </rPr>
      <t>[百獣]と[妖魔]の攻撃が敵の</t>
    </r>
    <r>
      <rPr>
        <sz val="11"/>
        <color rgb="FF000000"/>
        <rFont val="HGPｺﾞｼｯｸE"/>
        <family val="3"/>
        <charset val="128"/>
      </rPr>
      <t>軽減</t>
    </r>
    <r>
      <rPr>
        <sz val="11"/>
        <color theme="1"/>
        <rFont val="HGPｺﾞｼｯｸE"/>
        <family val="3"/>
        <charset val="128"/>
      </rPr>
      <t>スキルを無視する</t>
    </r>
    <rPh sb="0" eb="1">
      <t>キ</t>
    </rPh>
    <rPh sb="2" eb="3">
      <t>フダ</t>
    </rPh>
    <rPh sb="6" eb="8">
      <t>トウジョウ</t>
    </rPh>
    <rPh sb="14" eb="16">
      <t>ツウジョウ</t>
    </rPh>
    <rPh sb="16" eb="18">
      <t>コウゲキ</t>
    </rPh>
    <rPh sb="23" eb="25">
      <t>ミカタ</t>
    </rPh>
    <rPh sb="26" eb="28">
      <t>ヒャクジュウ</t>
    </rPh>
    <rPh sb="31" eb="33">
      <t>ヨウマ</t>
    </rPh>
    <rPh sb="35" eb="37">
      <t>コウゲキ</t>
    </rPh>
    <rPh sb="38" eb="39">
      <t>テキ</t>
    </rPh>
    <rPh sb="40" eb="42">
      <t>ケイゲン</t>
    </rPh>
    <rPh sb="46" eb="48">
      <t>ムシ</t>
    </rPh>
    <phoneticPr fontId="1"/>
  </si>
  <si>
    <r>
      <t>仲間</t>
    </r>
    <r>
      <rPr>
        <sz val="11"/>
        <color theme="1"/>
        <rFont val="HGPｺﾞｼｯｸE"/>
        <family val="3"/>
        <charset val="128"/>
      </rPr>
      <t>が戦闘不能になるたび、まりょくを</t>
    </r>
    <r>
      <rPr>
        <sz val="11"/>
        <color rgb="FF0000FF"/>
        <rFont val="HGPｺﾞｼｯｸE"/>
        <family val="3"/>
        <charset val="128"/>
      </rPr>
      <t>中</t>
    </r>
    <r>
      <rPr>
        <sz val="11"/>
        <color rgb="FF000000"/>
        <rFont val="HGPｺﾞｼｯｸE"/>
        <family val="3"/>
        <charset val="128"/>
      </rPr>
      <t>アップ</t>
    </r>
    <rPh sb="0" eb="2">
      <t>ナカマ</t>
    </rPh>
    <rPh sb="3" eb="5">
      <t>セントウ</t>
    </rPh>
    <rPh sb="5" eb="7">
      <t>フノウ</t>
    </rPh>
    <rPh sb="18" eb="19">
      <t>ナカ</t>
    </rPh>
    <phoneticPr fontId="1"/>
  </si>
  <si>
    <r>
      <t>2～4R目に、最も高いステータスがこうげきの</t>
    </r>
    <r>
      <rPr>
        <sz val="11"/>
        <color rgb="FFFF0000"/>
        <rFont val="HGPｺﾞｼｯｸE"/>
        <family val="3"/>
        <charset val="128"/>
      </rPr>
      <t>味方</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4" eb="5">
      <t>メ</t>
    </rPh>
    <rPh sb="35" eb="36">
      <t>ナカ</t>
    </rPh>
    <phoneticPr fontId="1"/>
  </si>
  <si>
    <r>
      <t>「結界」を壊したときに、</t>
    </r>
    <r>
      <rPr>
        <sz val="11"/>
        <color rgb="FFFF0000"/>
        <rFont val="HGPｺﾞｼｯｸE"/>
        <family val="3"/>
        <charset val="128"/>
      </rPr>
      <t>味方</t>
    </r>
    <r>
      <rPr>
        <sz val="11"/>
        <color theme="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6">
      <t>ヒカリ</t>
    </rPh>
    <rPh sb="18" eb="20">
      <t>ツウジョウ</t>
    </rPh>
    <rPh sb="20" eb="22">
      <t>コウゲキ</t>
    </rPh>
    <rPh sb="27" eb="28">
      <t>ナカ</t>
    </rPh>
    <phoneticPr fontId="1"/>
  </si>
  <si>
    <r>
      <t>必殺技を使うときに、最も高いステータスがまりょくの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モット</t>
    </rPh>
    <rPh sb="12" eb="13">
      <t>タカ</t>
    </rPh>
    <rPh sb="25" eb="27">
      <t>ミカタ</t>
    </rPh>
    <rPh sb="28" eb="30">
      <t>ジュモン</t>
    </rPh>
    <rPh sb="35" eb="36">
      <t>ナカ</t>
    </rPh>
    <phoneticPr fontId="1"/>
  </si>
  <si>
    <r>
      <t>敵が「結界」を壊したときに、</t>
    </r>
    <r>
      <rPr>
        <sz val="11"/>
        <color rgb="FFFF0000"/>
        <rFont val="HGPｺﾞｼｯｸE"/>
        <family val="3"/>
        <charset val="128"/>
      </rPr>
      <t>味方</t>
    </r>
    <r>
      <rPr>
        <sz val="11"/>
        <color theme="1"/>
        <rFont val="HGPｺﾞｼｯｸE"/>
        <family val="3"/>
        <charset val="128"/>
      </rPr>
      <t>[暗黒]の物理ダメージを</t>
    </r>
    <r>
      <rPr>
        <sz val="11"/>
        <color rgb="FF0000FF"/>
        <rFont val="HGPｺﾞｼｯｸE"/>
        <family val="3"/>
        <charset val="128"/>
      </rPr>
      <t>中</t>
    </r>
    <r>
      <rPr>
        <sz val="11"/>
        <color rgb="FF000000"/>
        <rFont val="HGPｺﾞｼｯｸE"/>
        <family val="3"/>
        <charset val="128"/>
      </rPr>
      <t>軽減</t>
    </r>
    <rPh sb="0" eb="1">
      <t>テキ</t>
    </rPh>
    <rPh sb="3" eb="5">
      <t>ケッカイ</t>
    </rPh>
    <rPh sb="7" eb="8">
      <t>コワ</t>
    </rPh>
    <rPh sb="14" eb="16">
      <t>ミカタ</t>
    </rPh>
    <rPh sb="17" eb="19">
      <t>アンコク</t>
    </rPh>
    <rPh sb="21" eb="23">
      <t>ブツリ</t>
    </rPh>
    <rPh sb="28" eb="29">
      <t>ナカ</t>
    </rPh>
    <rPh sb="29" eb="31">
      <t>ケイゲン</t>
    </rPh>
    <phoneticPr fontId="1"/>
  </si>
  <si>
    <r>
      <t>2～3R開始時に、最も高いステータスがすばやさの</t>
    </r>
    <r>
      <rPr>
        <sz val="11"/>
        <color rgb="FFFF0000"/>
        <rFont val="HGPｺﾞｼｯｸE"/>
        <family val="3"/>
        <charset val="128"/>
      </rPr>
      <t>味方</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4" eb="7">
      <t>カイシジ</t>
    </rPh>
    <rPh sb="9" eb="10">
      <t>モット</t>
    </rPh>
    <rPh sb="11" eb="12">
      <t>タカ</t>
    </rPh>
    <rPh sb="24" eb="26">
      <t>ミカタ</t>
    </rPh>
    <rPh sb="30" eb="31">
      <t>ナカ</t>
    </rPh>
    <rPh sb="31" eb="33">
      <t>カイフク</t>
    </rPh>
    <phoneticPr fontId="1"/>
  </si>
  <si>
    <r>
      <t>2～3R目に、ブーストされた</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14" eb="16">
      <t>ミカタ</t>
    </rPh>
    <rPh sb="17" eb="21">
      <t>ツウジョウコウゲキ</t>
    </rPh>
    <rPh sb="26" eb="27">
      <t>ナカ</t>
    </rPh>
    <phoneticPr fontId="1"/>
  </si>
  <si>
    <r>
      <t>1～3R目に、ブーストされた</t>
    </r>
    <r>
      <rPr>
        <sz val="11"/>
        <color rgb="FFFF0000"/>
        <rFont val="HGPｺﾞｼｯｸE"/>
        <family val="3"/>
        <charset val="128"/>
      </rPr>
      <t>味方</t>
    </r>
    <r>
      <rPr>
        <sz val="11"/>
        <color theme="1"/>
        <rFont val="HGPｺﾞｼｯｸE"/>
        <family val="3"/>
        <charset val="128"/>
      </rPr>
      <t>がいるとこうげきとぼうぎょを</t>
    </r>
    <r>
      <rPr>
        <sz val="11"/>
        <color rgb="FF0000FF"/>
        <rFont val="HGPｺﾞｼｯｸE"/>
        <family val="3"/>
        <charset val="128"/>
      </rPr>
      <t>中</t>
    </r>
    <r>
      <rPr>
        <sz val="11"/>
        <color rgb="FF000000"/>
        <rFont val="HGPｺﾞｼｯｸE"/>
        <family val="3"/>
        <charset val="128"/>
      </rPr>
      <t>アップ</t>
    </r>
    <rPh sb="4" eb="5">
      <t>メ</t>
    </rPh>
    <rPh sb="14" eb="16">
      <t>ミカタ</t>
    </rPh>
    <rPh sb="30" eb="31">
      <t>ナカ</t>
    </rPh>
    <phoneticPr fontId="1"/>
  </si>
  <si>
    <r>
      <t>切り札として登場したときに、</t>
    </r>
    <r>
      <rPr>
        <sz val="11"/>
        <color rgb="FFFF0000"/>
        <rFont val="HGPｺﾞｼｯｸE"/>
        <family val="3"/>
        <charset val="128"/>
      </rPr>
      <t>味方</t>
    </r>
    <r>
      <rPr>
        <sz val="11"/>
        <color theme="1"/>
        <rFont val="HGPｺﾞｼｯｸE"/>
        <family val="3"/>
        <charset val="128"/>
      </rPr>
      <t>[百獣]と[不死]のこうげきとぼうぎょを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9">
      <t>ヒャクジュウ</t>
    </rPh>
    <rPh sb="22" eb="24">
      <t>フシ</t>
    </rPh>
    <rPh sb="36" eb="37">
      <t>ナカ</t>
    </rPh>
    <phoneticPr fontId="1"/>
  </si>
  <si>
    <r>
      <t>3～4R目の相手ターンに、通常攻撃されると</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4" eb="5">
      <t>メ</t>
    </rPh>
    <rPh sb="6" eb="8">
      <t>アイテ</t>
    </rPh>
    <rPh sb="13" eb="15">
      <t>ツウジョウ</t>
    </rPh>
    <rPh sb="15" eb="17">
      <t>コウゲキ</t>
    </rPh>
    <rPh sb="21" eb="23">
      <t>ミカタ</t>
    </rPh>
    <rPh sb="24" eb="25">
      <t>ヒカリ</t>
    </rPh>
    <rPh sb="30" eb="31">
      <t>ナカ</t>
    </rPh>
    <rPh sb="31" eb="33">
      <t>カイフク</t>
    </rPh>
    <phoneticPr fontId="1"/>
  </si>
  <si>
    <r>
      <t>3～5R目に、最も高いステータスがまりょくの</t>
    </r>
    <r>
      <rPr>
        <sz val="11"/>
        <color rgb="FFFF0000"/>
        <rFont val="HGPｺﾞｼｯｸE"/>
        <family val="3"/>
        <charset val="128"/>
      </rPr>
      <t>味方</t>
    </r>
    <r>
      <rPr>
        <sz val="11"/>
        <color theme="1"/>
        <rFont val="HGPｺﾞｼｯｸE"/>
        <family val="3"/>
        <charset val="128"/>
      </rPr>
      <t>の必殺技ダメージをR数が多いほど</t>
    </r>
    <r>
      <rPr>
        <sz val="11"/>
        <color rgb="FF000000"/>
        <rFont val="HGPｺﾞｼｯｸE"/>
        <family val="3"/>
        <charset val="128"/>
      </rPr>
      <t>アップ</t>
    </r>
    <rPh sb="4" eb="5">
      <t>メ</t>
    </rPh>
    <rPh sb="7" eb="8">
      <t>モット</t>
    </rPh>
    <rPh sb="9" eb="10">
      <t>タカ</t>
    </rPh>
    <rPh sb="22" eb="24">
      <t>ミカタ</t>
    </rPh>
    <rPh sb="25" eb="28">
      <t>ヒッサツワザ</t>
    </rPh>
    <rPh sb="34" eb="35">
      <t>スウ</t>
    </rPh>
    <rPh sb="36" eb="37">
      <t>オオ</t>
    </rPh>
    <phoneticPr fontId="1"/>
  </si>
  <si>
    <r>
      <t>2～5R目に、最も高いステータスがこうげきの</t>
    </r>
    <r>
      <rPr>
        <sz val="11"/>
        <color rgb="FFFF0000"/>
        <rFont val="HGPｺﾞｼｯｸE"/>
        <family val="3"/>
        <charset val="128"/>
      </rPr>
      <t>味方</t>
    </r>
    <r>
      <rPr>
        <sz val="11"/>
        <color theme="1"/>
        <rFont val="HGPｺﾞｼｯｸE"/>
        <family val="3"/>
        <charset val="128"/>
      </rPr>
      <t>の物理ダメージをR数が多いほど</t>
    </r>
    <r>
      <rPr>
        <sz val="11"/>
        <color rgb="FF000000"/>
        <rFont val="HGPｺﾞｼｯｸE"/>
        <family val="3"/>
        <charset val="128"/>
      </rPr>
      <t>アップ</t>
    </r>
    <rPh sb="4" eb="5">
      <t>メ</t>
    </rPh>
    <rPh sb="7" eb="8">
      <t>モット</t>
    </rPh>
    <rPh sb="9" eb="10">
      <t>タカ</t>
    </rPh>
    <rPh sb="22" eb="24">
      <t>ミカタ</t>
    </rPh>
    <rPh sb="25" eb="27">
      <t>ブツリ</t>
    </rPh>
    <rPh sb="33" eb="34">
      <t>スウ</t>
    </rPh>
    <rPh sb="35" eb="36">
      <t>オオ</t>
    </rPh>
    <phoneticPr fontId="1"/>
  </si>
  <si>
    <r>
      <t>HP50%以下の間、</t>
    </r>
    <r>
      <rPr>
        <sz val="11"/>
        <color rgb="FFFF0000"/>
        <rFont val="HGPｺﾞｼｯｸE"/>
        <family val="3"/>
        <charset val="128"/>
      </rPr>
      <t>味方</t>
    </r>
    <r>
      <rPr>
        <sz val="11"/>
        <color theme="1"/>
        <rFont val="HGPｺﾞｼｯｸE"/>
        <family val="3"/>
        <charset val="128"/>
      </rPr>
      <t>[光]と[暗黒]のこうげきとまりょくを</t>
    </r>
    <r>
      <rPr>
        <sz val="11"/>
        <color rgb="FF0000FF"/>
        <rFont val="HGPｺﾞｼｯｸE"/>
        <family val="3"/>
        <charset val="128"/>
      </rPr>
      <t>中</t>
    </r>
    <r>
      <rPr>
        <sz val="11"/>
        <color rgb="FF000000"/>
        <rFont val="HGPｺﾞｼｯｸE"/>
        <family val="3"/>
        <charset val="128"/>
      </rPr>
      <t>アップ</t>
    </r>
    <rPh sb="5" eb="7">
      <t>イカ</t>
    </rPh>
    <rPh sb="8" eb="9">
      <t>アイダ</t>
    </rPh>
    <rPh sb="10" eb="12">
      <t>ミカタ</t>
    </rPh>
    <rPh sb="13" eb="14">
      <t>ヒカリ</t>
    </rPh>
    <rPh sb="17" eb="19">
      <t>アンコク</t>
    </rPh>
    <rPh sb="31" eb="32">
      <t>ナカ</t>
    </rPh>
    <phoneticPr fontId="1"/>
  </si>
  <si>
    <r>
      <t>各Rの相手ターンに、通常攻撃されると攻撃してきた敵のこうげきとぼうぎょを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4">
      <t>ツウジョウコウゲキ</t>
    </rPh>
    <rPh sb="18" eb="20">
      <t>コウゲキ</t>
    </rPh>
    <rPh sb="24" eb="25">
      <t>テキ</t>
    </rPh>
    <rPh sb="36" eb="37">
      <t>ナカ</t>
    </rPh>
    <phoneticPr fontId="1"/>
  </si>
  <si>
    <r>
      <t>2～4R目に、最も高いステータスがぼうぎょの</t>
    </r>
    <r>
      <rPr>
        <sz val="11"/>
        <color rgb="FFFF0000"/>
        <rFont val="HGPｺﾞｼｯｸE"/>
        <family val="3"/>
        <charset val="128"/>
      </rPr>
      <t>味方</t>
    </r>
    <r>
      <rPr>
        <sz val="11"/>
        <color theme="1"/>
        <rFont val="HGPｺﾞｼｯｸE"/>
        <family val="3"/>
        <charset val="128"/>
      </rPr>
      <t>がいると物理ダメージをR数が多いほど</t>
    </r>
    <r>
      <rPr>
        <sz val="11"/>
        <color rgb="FF000000"/>
        <rFont val="HGPｺﾞｼｯｸE"/>
        <family val="3"/>
        <charset val="128"/>
      </rPr>
      <t>軽減</t>
    </r>
    <rPh sb="4" eb="5">
      <t>メ</t>
    </rPh>
    <rPh sb="7" eb="8">
      <t>モット</t>
    </rPh>
    <rPh sb="9" eb="10">
      <t>タカ</t>
    </rPh>
    <rPh sb="22" eb="24">
      <t>ミカタ</t>
    </rPh>
    <rPh sb="28" eb="30">
      <t>ブツリ</t>
    </rPh>
    <rPh sb="36" eb="37">
      <t>スウ</t>
    </rPh>
    <rPh sb="38" eb="39">
      <t>オオ</t>
    </rPh>
    <rPh sb="42" eb="44">
      <t>ケイゲン</t>
    </rPh>
    <phoneticPr fontId="1"/>
  </si>
  <si>
    <r>
      <t>必殺技を使うときに、攻撃が敵の</t>
    </r>
    <r>
      <rPr>
        <sz val="11"/>
        <color rgb="FF000000"/>
        <rFont val="HGPｺﾞｼｯｸE"/>
        <family val="3"/>
        <charset val="128"/>
      </rPr>
      <t>軽減</t>
    </r>
    <r>
      <rPr>
        <sz val="11"/>
        <color theme="1"/>
        <rFont val="HGPｺﾞｼｯｸE"/>
        <family val="3"/>
        <charset val="128"/>
      </rPr>
      <t>スキルを無視する、その後にこうげきを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2">
      <t>コウゲキ</t>
    </rPh>
    <rPh sb="13" eb="14">
      <t>テキ</t>
    </rPh>
    <rPh sb="15" eb="17">
      <t>ケイゲン</t>
    </rPh>
    <rPh sb="21" eb="23">
      <t>ムシ</t>
    </rPh>
    <rPh sb="28" eb="29">
      <t>ノチ</t>
    </rPh>
    <rPh sb="35" eb="36">
      <t>ナカ</t>
    </rPh>
    <phoneticPr fontId="1"/>
  </si>
  <si>
    <r>
      <t>敵が必殺技を使うときに、最も高いステータスがこうげきの</t>
    </r>
    <r>
      <rPr>
        <sz val="11"/>
        <color rgb="FFFF0000"/>
        <rFont val="HGPｺﾞｼｯｸE"/>
        <family val="3"/>
        <charset val="128"/>
      </rPr>
      <t>味方</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3">
      <t>モット</t>
    </rPh>
    <rPh sb="14" eb="15">
      <t>タカ</t>
    </rPh>
    <rPh sb="27" eb="29">
      <t>ミカタ</t>
    </rPh>
    <rPh sb="30" eb="32">
      <t>ブツリ</t>
    </rPh>
    <rPh sb="37" eb="38">
      <t>ナカ</t>
    </rPh>
    <phoneticPr fontId="1"/>
  </si>
  <si>
    <r>
      <t>味方</t>
    </r>
    <r>
      <rPr>
        <sz val="11"/>
        <color theme="1"/>
        <rFont val="HGPｺﾞｼｯｸE"/>
        <family val="3"/>
        <charset val="128"/>
      </rPr>
      <t>が特殊技を使ったときに、最も高いステータスがこうげきの</t>
    </r>
    <r>
      <rPr>
        <sz val="11"/>
        <color rgb="FFFF0000"/>
        <rFont val="HGPｺﾞｼｯｸE"/>
        <family val="3"/>
        <charset val="128"/>
      </rPr>
      <t>味方</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0" eb="2">
      <t>ミカタ</t>
    </rPh>
    <rPh sb="3" eb="6">
      <t>トクシュワザ</t>
    </rPh>
    <rPh sb="7" eb="8">
      <t>ツカ</t>
    </rPh>
    <rPh sb="14" eb="15">
      <t>モット</t>
    </rPh>
    <rPh sb="16" eb="17">
      <t>タカ</t>
    </rPh>
    <rPh sb="29" eb="31">
      <t>ミカタ</t>
    </rPh>
    <rPh sb="35" eb="36">
      <t>ナカ</t>
    </rPh>
    <rPh sb="36" eb="38">
      <t>カイフク</t>
    </rPh>
    <phoneticPr fontId="1"/>
  </si>
  <si>
    <r>
      <t>「結界」を含む攻撃をしたときに、</t>
    </r>
    <r>
      <rPr>
        <sz val="11"/>
        <color rgb="FFFF0000"/>
        <rFont val="HGPｺﾞｼｯｸE"/>
        <family val="3"/>
        <charset val="128"/>
      </rPr>
      <t>味方</t>
    </r>
    <r>
      <rPr>
        <sz val="11"/>
        <color theme="1"/>
        <rFont val="HGPｺﾞｼｯｸE"/>
        <family val="3"/>
        <charset val="128"/>
      </rPr>
      <t>[妖魔]と[魔影]の通常攻撃ダメージを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18">
      <t>ミカタ</t>
    </rPh>
    <rPh sb="19" eb="21">
      <t>ヨウマ</t>
    </rPh>
    <rPh sb="24" eb="26">
      <t>マカゲ</t>
    </rPh>
    <rPh sb="28" eb="30">
      <t>ツウジョウ</t>
    </rPh>
    <rPh sb="30" eb="32">
      <t>コウゲキ</t>
    </rPh>
    <rPh sb="37" eb="38">
      <t>ナカ</t>
    </rPh>
    <phoneticPr fontId="1"/>
  </si>
  <si>
    <r>
      <t>必殺技を使うときに、必殺技ダメージを</t>
    </r>
    <r>
      <rPr>
        <sz val="11"/>
        <color rgb="FFFF0000"/>
        <rFont val="HGPｺﾞｼｯｸE"/>
        <family val="3"/>
        <charset val="128"/>
      </rPr>
      <t>味方</t>
    </r>
    <r>
      <rPr>
        <sz val="11"/>
        <color theme="1"/>
        <rFont val="HGPｺﾞｼｯｸE"/>
        <family val="3"/>
        <charset val="128"/>
      </rPr>
      <t>[百獣]か[氷炎]が多いほど</t>
    </r>
    <r>
      <rPr>
        <sz val="11"/>
        <color rgb="FF000000"/>
        <rFont val="HGPｺﾞｼｯｸE"/>
        <family val="3"/>
        <charset val="128"/>
      </rPr>
      <t>アップ</t>
    </r>
    <rPh sb="0" eb="3">
      <t>ヒッサツワザ</t>
    </rPh>
    <rPh sb="4" eb="5">
      <t>ツカ</t>
    </rPh>
    <rPh sb="10" eb="13">
      <t>ヒッサツワザ</t>
    </rPh>
    <rPh sb="18" eb="20">
      <t>ミカタ</t>
    </rPh>
    <rPh sb="21" eb="23">
      <t>ヒャクジュウ</t>
    </rPh>
    <rPh sb="26" eb="27">
      <t>コオリ</t>
    </rPh>
    <rPh sb="27" eb="28">
      <t>ホノオ</t>
    </rPh>
    <rPh sb="30" eb="31">
      <t>オオ</t>
    </rPh>
    <phoneticPr fontId="1"/>
  </si>
  <si>
    <r>
      <t>必殺技を使うときに、切り札の敵がいると必殺技ダメージを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キ</t>
    </rPh>
    <rPh sb="12" eb="13">
      <t>フダ</t>
    </rPh>
    <rPh sb="14" eb="15">
      <t>テキ</t>
    </rPh>
    <rPh sb="19" eb="22">
      <t>ヒッサツワザ</t>
    </rPh>
    <rPh sb="27" eb="28">
      <t>ナカ</t>
    </rPh>
    <phoneticPr fontId="1"/>
  </si>
  <si>
    <r>
      <t>2～3R開始時に、HP50%以下の</t>
    </r>
    <r>
      <rPr>
        <sz val="11"/>
        <color rgb="FFFF0000"/>
        <rFont val="HGPｺﾞｼｯｸE"/>
        <family val="3"/>
        <charset val="128"/>
      </rPr>
      <t>味方</t>
    </r>
    <r>
      <rPr>
        <sz val="11"/>
        <color theme="1"/>
        <rFont val="HGPｺﾞｼｯｸE"/>
        <family val="3"/>
        <charset val="128"/>
      </rPr>
      <t>がいるとHPが一番高い敵に</t>
    </r>
    <r>
      <rPr>
        <sz val="11"/>
        <color rgb="FF0000FF"/>
        <rFont val="HGPｺﾞｼｯｸE"/>
        <family val="3"/>
        <charset val="128"/>
      </rPr>
      <t>中</t>
    </r>
    <r>
      <rPr>
        <sz val="11"/>
        <color theme="1"/>
        <rFont val="HGPｺﾞｼｯｸE"/>
        <family val="3"/>
        <charset val="128"/>
      </rPr>
      <t>ダメージ</t>
    </r>
    <rPh sb="4" eb="7">
      <t>カイシジ</t>
    </rPh>
    <rPh sb="14" eb="16">
      <t>イカ</t>
    </rPh>
    <rPh sb="17" eb="19">
      <t>ミカタ</t>
    </rPh>
    <rPh sb="26" eb="28">
      <t>イチバン</t>
    </rPh>
    <rPh sb="28" eb="29">
      <t>タカ</t>
    </rPh>
    <rPh sb="30" eb="31">
      <t>テキ</t>
    </rPh>
    <rPh sb="32" eb="33">
      <t>ナカ</t>
    </rPh>
    <phoneticPr fontId="1"/>
  </si>
  <si>
    <r>
      <t>切り札として登場したときに、</t>
    </r>
    <r>
      <rPr>
        <sz val="11"/>
        <color rgb="FFFF0000"/>
        <rFont val="HGPｺﾞｼｯｸE"/>
        <family val="3"/>
        <charset val="128"/>
      </rPr>
      <t>味方</t>
    </r>
    <r>
      <rPr>
        <sz val="11"/>
        <color theme="1"/>
        <rFont val="HGPｺﾞｼｯｸE"/>
        <family val="3"/>
        <charset val="128"/>
      </rPr>
      <t>[百獣]と[氷炎]のこうげきとぼうぎょを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9">
      <t>ヒャクジュウ</t>
    </rPh>
    <rPh sb="22" eb="23">
      <t>コオリ</t>
    </rPh>
    <rPh sb="23" eb="24">
      <t>ホノオ</t>
    </rPh>
    <rPh sb="36" eb="37">
      <t>ナカ</t>
    </rPh>
    <phoneticPr fontId="1"/>
  </si>
  <si>
    <r>
      <t>味方</t>
    </r>
    <r>
      <rPr>
        <sz val="11"/>
        <color theme="1"/>
        <rFont val="HGPｺﾞｼｯｸE"/>
        <family val="3"/>
        <charset val="128"/>
      </rPr>
      <t>が「結界」を壊したときに、</t>
    </r>
    <r>
      <rPr>
        <sz val="11"/>
        <color rgb="FFFF0000"/>
        <rFont val="HGPｺﾞｼｯｸE"/>
        <family val="3"/>
        <charset val="128"/>
      </rPr>
      <t>味方</t>
    </r>
    <r>
      <rPr>
        <sz val="11"/>
        <color theme="1"/>
        <rFont val="HGPｺﾞｼｯｸE"/>
        <family val="3"/>
        <charset val="128"/>
      </rPr>
      <t>[魔影]と[暗黒]の必殺技ダメージを</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5" eb="17">
      <t>ミカタ</t>
    </rPh>
    <rPh sb="18" eb="19">
      <t>マ</t>
    </rPh>
    <rPh sb="19" eb="20">
      <t>カゲ</t>
    </rPh>
    <rPh sb="23" eb="25">
      <t>アンコク</t>
    </rPh>
    <rPh sb="27" eb="30">
      <t>ヒッサツワザ</t>
    </rPh>
    <rPh sb="35" eb="36">
      <t>ナカ</t>
    </rPh>
    <phoneticPr fontId="1"/>
  </si>
  <si>
    <r>
      <t>味方</t>
    </r>
    <r>
      <rPr>
        <sz val="11"/>
        <color theme="1"/>
        <rFont val="HGPｺﾞｼｯｸE"/>
        <family val="3"/>
        <charset val="128"/>
      </rPr>
      <t>が特殊技を使うときに、</t>
    </r>
    <r>
      <rPr>
        <sz val="11"/>
        <color rgb="FFFF0000"/>
        <rFont val="HGPｺﾞｼｯｸE"/>
        <family val="3"/>
        <charset val="128"/>
      </rPr>
      <t>味方</t>
    </r>
    <r>
      <rPr>
        <sz val="11"/>
        <color theme="1"/>
        <rFont val="HGPｺﾞｼｯｸE"/>
        <family val="3"/>
        <charset val="128"/>
      </rPr>
      <t>[暗黒]の必殺技ダメージを敵のHPが少ないほど</t>
    </r>
    <r>
      <rPr>
        <sz val="11"/>
        <color rgb="FF000000"/>
        <rFont val="HGPｺﾞｼｯｸE"/>
        <family val="3"/>
        <charset val="128"/>
      </rPr>
      <t>アップ</t>
    </r>
    <rPh sb="0" eb="2">
      <t>ミカタ</t>
    </rPh>
    <rPh sb="3" eb="6">
      <t>トクシュワザ</t>
    </rPh>
    <rPh sb="7" eb="8">
      <t>ツカ</t>
    </rPh>
    <rPh sb="13" eb="15">
      <t>ミカタ</t>
    </rPh>
    <rPh sb="16" eb="18">
      <t>アンコク</t>
    </rPh>
    <rPh sb="20" eb="23">
      <t>ヒッサツワザ</t>
    </rPh>
    <rPh sb="28" eb="29">
      <t>テキ</t>
    </rPh>
    <rPh sb="33" eb="34">
      <t>スク</t>
    </rPh>
    <phoneticPr fontId="1"/>
  </si>
  <si>
    <r>
      <t>1～3R目に、HP50%以下の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[暗黒]が受ける物理ダメージを</t>
    </r>
    <r>
      <rPr>
        <sz val="11"/>
        <color rgb="FF0000FF"/>
        <rFont val="HGPｺﾞｼｯｸE"/>
        <family val="3"/>
        <charset val="128"/>
      </rPr>
      <t>中</t>
    </r>
    <r>
      <rPr>
        <sz val="11"/>
        <color rgb="FF000000"/>
        <rFont val="HGPｺﾞｼｯｸE"/>
        <family val="3"/>
        <charset val="128"/>
      </rPr>
      <t>軽減</t>
    </r>
    <rPh sb="12" eb="14">
      <t>イカ</t>
    </rPh>
    <rPh sb="15" eb="17">
      <t>ミカタ</t>
    </rPh>
    <rPh sb="21" eb="23">
      <t>ミカタ</t>
    </rPh>
    <rPh sb="24" eb="26">
      <t>アンコク</t>
    </rPh>
    <rPh sb="28" eb="29">
      <t>ウ</t>
    </rPh>
    <rPh sb="31" eb="33">
      <t>ブツリ</t>
    </rPh>
    <rPh sb="38" eb="41">
      <t>チュウケイゲン</t>
    </rPh>
    <phoneticPr fontId="1"/>
  </si>
  <si>
    <r>
      <t>必殺技を使うときに、HP30%以下のとき</t>
    </r>
    <r>
      <rPr>
        <sz val="11"/>
        <color rgb="FFFF0000"/>
        <rFont val="HGPｺﾞｼｯｸE"/>
        <family val="3"/>
        <charset val="128"/>
      </rPr>
      <t>味方</t>
    </r>
    <r>
      <rPr>
        <sz val="11"/>
        <color theme="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5" eb="17">
      <t>イカ</t>
    </rPh>
    <rPh sb="20" eb="22">
      <t>ミカタ</t>
    </rPh>
    <rPh sb="23" eb="25">
      <t>アンコク</t>
    </rPh>
    <rPh sb="27" eb="30">
      <t>ヒッサツワザ</t>
    </rPh>
    <rPh sb="35" eb="36">
      <t>チュウ</t>
    </rPh>
    <phoneticPr fontId="1"/>
  </si>
  <si>
    <r>
      <t>3～5R開始時に、HP50%以下のとき全てのステータスを</t>
    </r>
    <r>
      <rPr>
        <sz val="11"/>
        <color rgb="FF0000FF"/>
        <rFont val="HGPｺﾞｼｯｸE"/>
        <family val="3"/>
        <charset val="128"/>
      </rPr>
      <t>中</t>
    </r>
    <r>
      <rPr>
        <sz val="11"/>
        <color rgb="FF000000"/>
        <rFont val="HGPｺﾞｼｯｸE"/>
        <family val="3"/>
        <charset val="128"/>
      </rPr>
      <t>アップ</t>
    </r>
    <rPh sb="4" eb="7">
      <t>カイシジ</t>
    </rPh>
    <rPh sb="19" eb="20">
      <t>ゼン</t>
    </rPh>
    <rPh sb="28" eb="29">
      <t>ナカ</t>
    </rPh>
    <phoneticPr fontId="1"/>
  </si>
  <si>
    <r>
      <t>2～3R目に攻撃するときに、敵よりこうげきが高いとき</t>
    </r>
    <r>
      <rPr>
        <sz val="11"/>
        <color rgb="FFFF0000"/>
        <rFont val="HGPｺﾞｼｯｸE"/>
        <family val="3"/>
        <charset val="128"/>
      </rPr>
      <t>味方</t>
    </r>
    <r>
      <rPr>
        <sz val="11"/>
        <color theme="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6" eb="8">
      <t>コウゲキ</t>
    </rPh>
    <rPh sb="14" eb="15">
      <t>テキ</t>
    </rPh>
    <rPh sb="22" eb="23">
      <t>タカ</t>
    </rPh>
    <rPh sb="26" eb="28">
      <t>ミカタ</t>
    </rPh>
    <rPh sb="29" eb="30">
      <t>ヒカリ</t>
    </rPh>
    <rPh sb="32" eb="36">
      <t>ツウジョウコウゲキ</t>
    </rPh>
    <rPh sb="41" eb="42">
      <t>ナカ</t>
    </rPh>
    <phoneticPr fontId="1"/>
  </si>
  <si>
    <r>
      <t>1～3R目に攻撃するときに、敵よりこうげきが低いときこうげきとぼうぎょを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ヒク</t>
    </rPh>
    <rPh sb="36" eb="37">
      <t>ナカ</t>
    </rPh>
    <phoneticPr fontId="1"/>
  </si>
  <si>
    <r>
      <t>各R開始時に、ブーストされた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[百獣]のこうげきをR数が少ないほど</t>
    </r>
    <r>
      <rPr>
        <sz val="11"/>
        <color rgb="FF000000"/>
        <rFont val="HGPｺﾞｼｯｸE"/>
        <family val="3"/>
        <charset val="128"/>
      </rPr>
      <t>アップ</t>
    </r>
    <rPh sb="0" eb="1">
      <t>カク</t>
    </rPh>
    <rPh sb="2" eb="4">
      <t>カイシ</t>
    </rPh>
    <rPh sb="4" eb="5">
      <t>ジ</t>
    </rPh>
    <rPh sb="14" eb="16">
      <t>ミカタ</t>
    </rPh>
    <rPh sb="20" eb="22">
      <t>ミカタ</t>
    </rPh>
    <rPh sb="23" eb="25">
      <t>ヒャクジュウ</t>
    </rPh>
    <rPh sb="33" eb="34">
      <t>スウ</t>
    </rPh>
    <rPh sb="35" eb="36">
      <t>スク</t>
    </rPh>
    <phoneticPr fontId="1"/>
  </si>
  <si>
    <r>
      <t>HP50%以上の間、</t>
    </r>
    <r>
      <rPr>
        <sz val="11"/>
        <color rgb="FFFF0000"/>
        <rFont val="HGPｺﾞｼｯｸE"/>
        <family val="3"/>
        <charset val="128"/>
      </rPr>
      <t>味方</t>
    </r>
    <r>
      <rPr>
        <sz val="11"/>
        <color theme="1"/>
        <rFont val="HGPｺﾞｼｯｸE"/>
        <family val="3"/>
        <charset val="128"/>
      </rPr>
      <t>[不死]と[魔影]が受ける通常攻撃ダメージを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ミカタ</t>
    </rPh>
    <rPh sb="13" eb="15">
      <t>フシ</t>
    </rPh>
    <rPh sb="18" eb="20">
      <t>マカゲ</t>
    </rPh>
    <rPh sb="22" eb="23">
      <t>ウ</t>
    </rPh>
    <rPh sb="25" eb="29">
      <t>ツウジョウコウゲキ</t>
    </rPh>
    <rPh sb="34" eb="35">
      <t>ナカ</t>
    </rPh>
    <rPh sb="35" eb="37">
      <t>ケイゲン</t>
    </rPh>
    <phoneticPr fontId="1"/>
  </si>
  <si>
    <r>
      <t>切り札の敵がいる間、「結界」を含む攻撃をしたとき、通常攻撃ダメージを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11" eb="13">
      <t>ケッカイ</t>
    </rPh>
    <rPh sb="15" eb="16">
      <t>フク</t>
    </rPh>
    <rPh sb="17" eb="19">
      <t>コウゲキ</t>
    </rPh>
    <rPh sb="25" eb="27">
      <t>ツウジョウ</t>
    </rPh>
    <rPh sb="27" eb="29">
      <t>コウゲキ</t>
    </rPh>
    <rPh sb="34" eb="35">
      <t>ナカ</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</si>
  <si>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1">
      <t>トウキ</t>
    </rPh>
    <rPh sb="25" eb="26">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</si>
  <si>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[光]が受けるキズナアタックダメージを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5" eb="17">
      <t>ミカタ</t>
    </rPh>
    <rPh sb="21" eb="23">
      <t>ミカタ</t>
    </rPh>
    <rPh sb="24" eb="25">
      <t>ヒカリ</t>
    </rPh>
    <rPh sb="27" eb="28">
      <t>ウ</t>
    </rPh>
    <rPh sb="42" eb="43">
      <t>チュウ</t>
    </rPh>
    <rPh sb="43" eb="45">
      <t>ケイゲン</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</si>
  <si>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7">
      <t>ミカタ</t>
    </rPh>
    <rPh sb="21" eb="23">
      <t>ミカタ</t>
    </rPh>
    <rPh sb="24" eb="25">
      <t>ヒカリ</t>
    </rPh>
    <rPh sb="27" eb="30">
      <t>ヒッサツワザ</t>
    </rPh>
    <rPh sb="35" eb="36">
      <t>ナカ</t>
    </rPh>
    <phoneticPr fontId="1"/>
  </si>
  <si>
    <r>
      <t>敵が必殺技を使うときに、「アバンの使途」を含む名前の</t>
    </r>
    <r>
      <rPr>
        <sz val="11"/>
        <color rgb="FFFF0000"/>
        <rFont val="HGPｺﾞｼｯｸE"/>
        <family val="3"/>
        <charset val="128"/>
      </rPr>
      <t>味方</t>
    </r>
    <r>
      <rPr>
        <sz val="11"/>
        <color theme="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7" eb="19">
      <t>シト</t>
    </rPh>
    <rPh sb="21" eb="22">
      <t>フク</t>
    </rPh>
    <rPh sb="23" eb="25">
      <t>ナマエ</t>
    </rPh>
    <rPh sb="26" eb="28">
      <t>ミカタ</t>
    </rPh>
    <rPh sb="27" eb="28">
      <t>カタ</t>
    </rPh>
    <rPh sb="29" eb="30">
      <t>ウ</t>
    </rPh>
    <rPh sb="32" eb="35">
      <t>ヒッサツワザ</t>
    </rPh>
    <rPh sb="40" eb="41">
      <t>ナカ</t>
    </rPh>
    <rPh sb="41" eb="43">
      <t>ケイゲン</t>
    </rPh>
    <phoneticPr fontId="1"/>
  </si>
  <si>
    <r>
      <t>味方</t>
    </r>
    <r>
      <rPr>
        <sz val="11"/>
        <color theme="1"/>
        <rFont val="HGPｺﾞｼｯｸE"/>
        <family val="3"/>
        <charset val="128"/>
      </rPr>
      <t>が「結界」を壊したときに、通常攻撃ダメージを</t>
    </r>
    <r>
      <rPr>
        <sz val="11"/>
        <color rgb="FF0000FF"/>
        <rFont val="HGPｺﾞｼｯｸE"/>
        <family val="3"/>
        <charset val="128"/>
      </rPr>
      <t>中</t>
    </r>
    <r>
      <rPr>
        <sz val="11"/>
        <color rgb="FF000000"/>
        <rFont val="HGPｺﾞｼｯｸE"/>
        <family val="3"/>
        <charset val="128"/>
      </rPr>
      <t>軽減</t>
    </r>
    <rPh sb="0" eb="2">
      <t>ミカタ</t>
    </rPh>
    <rPh sb="4" eb="6">
      <t>ケッカイ</t>
    </rPh>
    <rPh sb="8" eb="9">
      <t>コワ</t>
    </rPh>
    <rPh sb="15" eb="19">
      <t>ツウジョウコウゲキ</t>
    </rPh>
    <rPh sb="24" eb="25">
      <t>ナカ</t>
    </rPh>
    <rPh sb="25" eb="27">
      <t>ケイゲン</t>
    </rPh>
    <phoneticPr fontId="1"/>
  </si>
  <si>
    <r>
      <t>切り札として登場したときに、敵[暗黒]がいると闘気ゲージを</t>
    </r>
    <r>
      <rPr>
        <sz val="11"/>
        <color rgb="FF0000FF"/>
        <rFont val="HGPｺﾞｼｯｸE"/>
        <family val="3"/>
        <charset val="128"/>
      </rPr>
      <t>中</t>
    </r>
    <r>
      <rPr>
        <sz val="11"/>
        <color rgb="FF000000"/>
        <rFont val="HGPｺﾞｼｯｸE"/>
        <family val="3"/>
        <charset val="128"/>
      </rPr>
      <t>アップ</t>
    </r>
    <rPh sb="0" eb="1">
      <t>キ</t>
    </rPh>
    <rPh sb="2" eb="8">
      <t>フダトシテトウジョウ</t>
    </rPh>
    <rPh sb="14" eb="15">
      <t>テキ</t>
    </rPh>
    <rPh sb="16" eb="18">
      <t>アンコク</t>
    </rPh>
    <rPh sb="23" eb="25">
      <t>トウキ</t>
    </rPh>
    <rPh sb="29" eb="30">
      <t>ナカ</t>
    </rPh>
    <phoneticPr fontId="1"/>
  </si>
  <si>
    <r>
      <t>必殺技を使うときに、切り札の敵がいると</t>
    </r>
    <r>
      <rPr>
        <sz val="11"/>
        <color rgb="FFFF0000"/>
        <rFont val="HGPｺﾞｼｯｸE"/>
        <family val="3"/>
        <charset val="128"/>
      </rPr>
      <t>味方</t>
    </r>
    <r>
      <rPr>
        <sz val="11"/>
        <color theme="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キ</t>
    </rPh>
    <rPh sb="12" eb="13">
      <t>フダ</t>
    </rPh>
    <rPh sb="14" eb="15">
      <t>テキ</t>
    </rPh>
    <rPh sb="19" eb="21">
      <t>ミカタ</t>
    </rPh>
    <rPh sb="22" eb="23">
      <t>ヒカリ</t>
    </rPh>
    <rPh sb="35" eb="36">
      <t>ナカ</t>
    </rPh>
    <phoneticPr fontId="1"/>
  </si>
  <si>
    <r>
      <t>HP50%以上の間、</t>
    </r>
    <r>
      <rPr>
        <sz val="11"/>
        <color rgb="FFFF0000"/>
        <rFont val="HGPｺﾞｼｯｸE"/>
        <family val="3"/>
        <charset val="128"/>
      </rPr>
      <t>味方</t>
    </r>
    <r>
      <rPr>
        <sz val="11"/>
        <color theme="1"/>
        <rFont val="HGPｺﾞｼｯｸE"/>
        <family val="3"/>
        <charset val="128"/>
      </rPr>
      <t>[不死]と[魔影]の通常攻撃ダメージを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3">
      <t>カイシジ</t>
    </rPh>
    <rPh sb="13" eb="15">
      <t>フシ</t>
    </rPh>
    <rPh sb="18" eb="20">
      <t>マカゲ</t>
    </rPh>
    <rPh sb="22" eb="24">
      <t>ツウジョウ</t>
    </rPh>
    <rPh sb="24" eb="26">
      <t>コウゲキ</t>
    </rPh>
    <rPh sb="31" eb="32">
      <t>ナカ</t>
    </rPh>
    <rPh sb="41" eb="42">
      <t>ナカ</t>
    </rPh>
    <phoneticPr fontId="1"/>
  </si>
  <si>
    <r>
      <t>HP50%以下の間、</t>
    </r>
    <r>
      <rPr>
        <sz val="11"/>
        <color rgb="FFFF0000"/>
        <rFont val="HGPｺﾞｼｯｸE"/>
        <family val="3"/>
        <charset val="128"/>
      </rPr>
      <t>味方</t>
    </r>
    <r>
      <rPr>
        <sz val="11"/>
        <color theme="1"/>
        <rFont val="HGPｺﾞｼｯｸE"/>
        <family val="3"/>
        <charset val="128"/>
      </rPr>
      <t>[不死]のこうげきとまりょくを</t>
    </r>
    <r>
      <rPr>
        <sz val="11"/>
        <color rgb="FF0000FF"/>
        <rFont val="HGPｺﾞｼｯｸE"/>
        <family val="3"/>
        <charset val="128"/>
      </rPr>
      <t>中</t>
    </r>
    <r>
      <rPr>
        <sz val="11"/>
        <color rgb="FF000000"/>
        <rFont val="HGPｺﾞｼｯｸE"/>
        <family val="3"/>
        <charset val="128"/>
      </rPr>
      <t>アップ</t>
    </r>
    <rPh sb="5" eb="7">
      <t>イカ</t>
    </rPh>
    <rPh sb="8" eb="9">
      <t>アイダ</t>
    </rPh>
    <rPh sb="10" eb="12">
      <t>ミカタ</t>
    </rPh>
    <rPh sb="13" eb="15">
      <t>フシ</t>
    </rPh>
    <rPh sb="27" eb="28">
      <t>ナカ</t>
    </rPh>
    <phoneticPr fontId="1"/>
  </si>
  <si>
    <r>
      <t>各R終了時に、攻撃しなかったとき</t>
    </r>
    <r>
      <rPr>
        <sz val="11"/>
        <color rgb="FFFF0000"/>
        <rFont val="HGPｺﾞｼｯｸE"/>
        <family val="3"/>
        <charset val="128"/>
      </rPr>
      <t>味方</t>
    </r>
    <r>
      <rPr>
        <sz val="11"/>
        <color theme="1"/>
        <rFont val="HGPｺﾞｼｯｸE"/>
        <family val="3"/>
        <charset val="128"/>
      </rPr>
      <t>[魔影]が受ける全てのダメージを</t>
    </r>
    <r>
      <rPr>
        <sz val="11"/>
        <color rgb="FF0000FF"/>
        <rFont val="HGPｺﾞｼｯｸE"/>
        <family val="3"/>
        <charset val="128"/>
      </rPr>
      <t>中</t>
    </r>
    <r>
      <rPr>
        <sz val="11"/>
        <color rgb="FF000000"/>
        <rFont val="HGPｺﾞｼｯｸE"/>
        <family val="3"/>
        <charset val="128"/>
      </rPr>
      <t>軽減</t>
    </r>
    <rPh sb="0" eb="1">
      <t>カク</t>
    </rPh>
    <rPh sb="2" eb="5">
      <t>シュウリョウジ</t>
    </rPh>
    <rPh sb="7" eb="9">
      <t>コウゲキ</t>
    </rPh>
    <rPh sb="16" eb="18">
      <t>ミカタ</t>
    </rPh>
    <rPh sb="19" eb="21">
      <t>マカゲ</t>
    </rPh>
    <rPh sb="23" eb="24">
      <t>ウ</t>
    </rPh>
    <rPh sb="26" eb="27">
      <t>スベ</t>
    </rPh>
    <rPh sb="34" eb="35">
      <t>ナカ</t>
    </rPh>
    <rPh sb="35" eb="37">
      <t>ケイゲン</t>
    </rPh>
    <phoneticPr fontId="1"/>
  </si>
  <si>
    <r>
      <t>1～3R目に、</t>
    </r>
    <r>
      <rPr>
        <sz val="11"/>
        <color rgb="FFFF0000"/>
        <rFont val="HGPｺﾞｼｯｸE"/>
        <family val="3"/>
        <charset val="128"/>
      </rPr>
      <t>味方</t>
    </r>
    <r>
      <rPr>
        <sz val="11"/>
        <color theme="1"/>
        <rFont val="HGPｺﾞｼｯｸE"/>
        <family val="3"/>
        <charset val="128"/>
      </rPr>
      <t>[魔影]のぼうぎょをブーストされた枚数が多いほど</t>
    </r>
    <r>
      <rPr>
        <sz val="11"/>
        <color rgb="FF000000"/>
        <rFont val="HGPｺﾞｼｯｸE"/>
        <family val="3"/>
        <charset val="128"/>
      </rPr>
      <t>アップ</t>
    </r>
    <rPh sb="4" eb="5">
      <t>メ</t>
    </rPh>
    <rPh sb="7" eb="9">
      <t>ミカタ</t>
    </rPh>
    <rPh sb="10" eb="12">
      <t>マカゲ</t>
    </rPh>
    <rPh sb="26" eb="28">
      <t>マイスウ</t>
    </rPh>
    <rPh sb="29" eb="30">
      <t>オオ</t>
    </rPh>
    <phoneticPr fontId="1"/>
  </si>
  <si>
    <r>
      <t>HP50%以下の間、</t>
    </r>
    <r>
      <rPr>
        <sz val="11"/>
        <color rgb="FFFF0000"/>
        <rFont val="HGPｺﾞｼｯｸE"/>
        <family val="3"/>
        <charset val="128"/>
      </rPr>
      <t>味方</t>
    </r>
    <r>
      <rPr>
        <sz val="11"/>
        <color theme="1"/>
        <rFont val="HGPｺﾞｼｯｸE"/>
        <family val="3"/>
        <charset val="128"/>
      </rPr>
      <t>[不死]のこうげきとぼうぎょを</t>
    </r>
    <r>
      <rPr>
        <sz val="11"/>
        <color rgb="FF0000FF"/>
        <rFont val="HGPｺﾞｼｯｸE"/>
        <family val="3"/>
        <charset val="128"/>
      </rPr>
      <t>中</t>
    </r>
    <r>
      <rPr>
        <sz val="11"/>
        <color rgb="FF000000"/>
        <rFont val="HGPｺﾞｼｯｸE"/>
        <family val="3"/>
        <charset val="128"/>
      </rPr>
      <t>アップ</t>
    </r>
    <rPh sb="5" eb="7">
      <t>イカ</t>
    </rPh>
    <rPh sb="8" eb="9">
      <t>アイダ</t>
    </rPh>
    <rPh sb="10" eb="12">
      <t>ミカタ</t>
    </rPh>
    <rPh sb="13" eb="15">
      <t>フシ</t>
    </rPh>
    <rPh sb="27" eb="28">
      <t>ナカ</t>
    </rPh>
    <phoneticPr fontId="1"/>
  </si>
  <si>
    <r>
      <t>HP50%以上の間、</t>
    </r>
    <r>
      <rPr>
        <sz val="11"/>
        <color rgb="FFFF0000"/>
        <rFont val="HGPｺﾞｼｯｸE"/>
        <family val="3"/>
        <charset val="128"/>
      </rPr>
      <t>味方</t>
    </r>
    <r>
      <rPr>
        <sz val="11"/>
        <color theme="1"/>
        <rFont val="HGPｺﾞｼｯｸE"/>
        <family val="3"/>
        <charset val="128"/>
      </rPr>
      <t>[氷炎]のこうげきをブーストされた枚数が多いほど</t>
    </r>
    <r>
      <rPr>
        <sz val="11"/>
        <color rgb="FF000000"/>
        <rFont val="HGPｺﾞｼｯｸE"/>
        <family val="3"/>
        <charset val="128"/>
      </rPr>
      <t>アップ</t>
    </r>
    <rPh sb="5" eb="7">
      <t>イジョウ</t>
    </rPh>
    <rPh sb="8" eb="9">
      <t>アイダ</t>
    </rPh>
    <rPh sb="10" eb="12">
      <t>ミカタ</t>
    </rPh>
    <rPh sb="13" eb="14">
      <t>コオリ</t>
    </rPh>
    <rPh sb="14" eb="15">
      <t>ホノオ</t>
    </rPh>
    <rPh sb="29" eb="31">
      <t>マイスウ</t>
    </rPh>
    <rPh sb="32" eb="33">
      <t>オオ</t>
    </rPh>
    <phoneticPr fontId="1"/>
  </si>
  <si>
    <r>
      <t>各R開始時に、</t>
    </r>
    <r>
      <rPr>
        <sz val="11"/>
        <color rgb="FFFF0000"/>
        <rFont val="HGPｺﾞｼｯｸE"/>
        <family val="3"/>
        <charset val="128"/>
      </rPr>
      <t>味方</t>
    </r>
    <r>
      <rPr>
        <sz val="11"/>
        <color theme="1"/>
        <rFont val="HGPｺﾞｼｯｸE"/>
        <family val="3"/>
        <charset val="128"/>
      </rPr>
      <t>[光]が受けるキズナアタックダメージをR数が少ないほど</t>
    </r>
    <r>
      <rPr>
        <sz val="11"/>
        <color rgb="FF000000"/>
        <rFont val="HGPｺﾞｼｯｸE"/>
        <family val="3"/>
        <charset val="128"/>
      </rPr>
      <t>軽減</t>
    </r>
    <rPh sb="0" eb="1">
      <t>カク</t>
    </rPh>
    <rPh sb="2" eb="5">
      <t>カイシジ</t>
    </rPh>
    <rPh sb="7" eb="9">
      <t>ミカタ</t>
    </rPh>
    <rPh sb="10" eb="11">
      <t>ヒカリ</t>
    </rPh>
    <rPh sb="13" eb="14">
      <t>ウ</t>
    </rPh>
    <rPh sb="29" eb="30">
      <t>スウ</t>
    </rPh>
    <rPh sb="31" eb="32">
      <t>スク</t>
    </rPh>
    <rPh sb="36" eb="38">
      <t>ケイゲン</t>
    </rPh>
    <phoneticPr fontId="1"/>
  </si>
  <si>
    <r>
      <t>切り札として登場したときに、HP50%以上の敵がいると闘気ゲージを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イジョウ</t>
    </rPh>
    <rPh sb="22" eb="23">
      <t>テキ</t>
    </rPh>
    <rPh sb="27" eb="29">
      <t>トウキ</t>
    </rPh>
    <rPh sb="33" eb="34">
      <t>ナカ</t>
    </rPh>
    <phoneticPr fontId="1"/>
  </si>
  <si>
    <r>
      <t>切り札の敵がいる間、こうげきとすばやさを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1"/>
  </si>
  <si>
    <r>
      <t>各R開始時に、敵[光]がいると</t>
    </r>
    <r>
      <rPr>
        <sz val="11"/>
        <color rgb="FFFF0000"/>
        <rFont val="HGPｺﾞｼｯｸE"/>
        <family val="3"/>
        <charset val="128"/>
      </rPr>
      <t>味方</t>
    </r>
    <r>
      <rPr>
        <sz val="11"/>
        <color theme="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テキ</t>
    </rPh>
    <rPh sb="9" eb="10">
      <t>ヒカリ</t>
    </rPh>
    <rPh sb="15" eb="17">
      <t>ミカタ</t>
    </rPh>
    <rPh sb="18" eb="20">
      <t>アンコク</t>
    </rPh>
    <rPh sb="22" eb="25">
      <t>ヒッサツワザ</t>
    </rPh>
    <rPh sb="30" eb="31">
      <t>ナカ</t>
    </rPh>
    <phoneticPr fontId="1"/>
  </si>
  <si>
    <r>
      <t>2～4R目に攻撃するときに、敵よりまりょくが高いとき通常攻撃ダメージを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1"/>
  </si>
  <si>
    <r>
      <t>敵が必殺技を使うときに、ガードルーレットがグレート以上だと、闘気ゲージを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25" eb="27">
      <t>イジョウ</t>
    </rPh>
    <rPh sb="30" eb="32">
      <t>トウキ</t>
    </rPh>
    <rPh sb="36" eb="37">
      <t>ナカ</t>
    </rPh>
    <phoneticPr fontId="1"/>
  </si>
  <si>
    <r>
      <t>1～3R目に敵が攻撃するときに、敵よりこうげきが高いとき通常攻撃ダメージを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38">
      <t>ナカ</t>
    </rPh>
    <rPh sb="38" eb="40">
      <t>ケイゲン</t>
    </rPh>
    <phoneticPr fontId="1"/>
  </si>
  <si>
    <r>
      <t>切り札の敵がいる間、通常攻撃ダメージを</t>
    </r>
    <r>
      <rPr>
        <sz val="11"/>
        <color rgb="FF0000FF"/>
        <rFont val="HGPｺﾞｼｯｸE"/>
        <family val="3"/>
        <charset val="128"/>
      </rPr>
      <t>中</t>
    </r>
    <r>
      <rPr>
        <sz val="11"/>
        <color rgb="FF000000"/>
        <rFont val="HGPｺﾞｼｯｸE"/>
        <family val="3"/>
        <charset val="128"/>
      </rPr>
      <t>軽減</t>
    </r>
    <rPh sb="0" eb="1">
      <t>キ</t>
    </rPh>
    <rPh sb="2" eb="3">
      <t>フダ</t>
    </rPh>
    <rPh sb="4" eb="5">
      <t>テキ</t>
    </rPh>
    <rPh sb="8" eb="9">
      <t>アイダ</t>
    </rPh>
    <rPh sb="10" eb="14">
      <t>ツウジョウコウゲキ</t>
    </rPh>
    <rPh sb="19" eb="20">
      <t>ナカ</t>
    </rPh>
    <rPh sb="20" eb="22">
      <t>ケイゲン</t>
    </rPh>
    <phoneticPr fontId="1"/>
  </si>
  <si>
    <r>
      <t>切り札の敵がいる間、こうげきとまりょくを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1"/>
  </si>
  <si>
    <r>
      <t>必殺技を使うときに、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16" eb="19">
      <t>ヒッサツワザ</t>
    </rPh>
    <rPh sb="24" eb="25">
      <t>ナカ</t>
    </rPh>
    <phoneticPr fontId="1"/>
  </si>
  <si>
    <r>
      <t>2～4R目の自分ターンに、通常攻撃ダメージを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ツウジョウ</t>
    </rPh>
    <rPh sb="15" eb="17">
      <t>コウゲキ</t>
    </rPh>
    <rPh sb="22" eb="23">
      <t>ナカ</t>
    </rPh>
    <phoneticPr fontId="1"/>
  </si>
  <si>
    <r>
      <t>必殺技を使うときに、</t>
    </r>
    <r>
      <rPr>
        <sz val="11"/>
        <color rgb="FFFF0000"/>
        <rFont val="HGPｺﾞｼｯｸE"/>
        <family val="3"/>
        <charset val="128"/>
      </rPr>
      <t>味方</t>
    </r>
    <r>
      <rPr>
        <sz val="11"/>
        <color theme="1"/>
        <rFont val="HGPｺﾞｼｯｸE"/>
        <family val="3"/>
        <charset val="128"/>
      </rPr>
      <t>[百獣]のこうげきとすばやさを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5">
      <t>ヒャクジュウ</t>
    </rPh>
    <rPh sb="27" eb="28">
      <t>ナカ</t>
    </rPh>
    <phoneticPr fontId="1"/>
  </si>
  <si>
    <r>
      <t>味方</t>
    </r>
    <r>
      <rPr>
        <sz val="11"/>
        <color theme="1"/>
        <rFont val="HGPｺﾞｼｯｸE"/>
        <family val="3"/>
        <charset val="128"/>
      </rPr>
      <t>[魔影]のこうげきをブーストされた枚数が多いほど</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2">
      <t>ミカタ</t>
    </rPh>
    <rPh sb="3" eb="5">
      <t>マカゲ</t>
    </rPh>
    <rPh sb="19" eb="21">
      <t>マイスウ</t>
    </rPh>
    <rPh sb="22" eb="23">
      <t>オオ</t>
    </rPh>
    <rPh sb="35" eb="36">
      <t>ナカ</t>
    </rPh>
    <phoneticPr fontId="1"/>
  </si>
  <si>
    <r>
      <t>「結界」を壊したときに、</t>
    </r>
    <r>
      <rPr>
        <sz val="11"/>
        <color rgb="FFFF0000"/>
        <rFont val="HGPｺﾞｼｯｸE"/>
        <family val="3"/>
        <charset val="128"/>
      </rPr>
      <t>味方</t>
    </r>
    <r>
      <rPr>
        <sz val="11"/>
        <color theme="1"/>
        <rFont val="HGPｺﾞｼｯｸE"/>
        <family val="3"/>
        <charset val="128"/>
      </rPr>
      <t>[氷炎]のこうげきとまりょくを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7">
      <t>コオリホノオ</t>
    </rPh>
    <rPh sb="29" eb="30">
      <t>ナカ</t>
    </rPh>
    <phoneticPr fontId="1"/>
  </si>
  <si>
    <r>
      <t>スーパーブーストされた</t>
    </r>
    <r>
      <rPr>
        <sz val="11"/>
        <color rgb="FFFF0000"/>
        <rFont val="HGPｺﾞｼｯｸE"/>
        <family val="3"/>
        <charset val="128"/>
      </rPr>
      <t>味方</t>
    </r>
    <r>
      <rPr>
        <sz val="11"/>
        <color theme="1"/>
        <rFont val="HGPｺﾞｼｯｸE"/>
        <family val="3"/>
        <charset val="128"/>
      </rPr>
      <t>がいる間、</t>
    </r>
    <r>
      <rPr>
        <sz val="11"/>
        <color rgb="FFFF0000"/>
        <rFont val="HGPｺﾞｼｯｸE"/>
        <family val="3"/>
        <charset val="128"/>
      </rPr>
      <t>味方</t>
    </r>
    <r>
      <rPr>
        <sz val="11"/>
        <color theme="1"/>
        <rFont val="HGPｺﾞｼｯｸE"/>
        <family val="3"/>
        <charset val="128"/>
      </rPr>
      <t>[百獣]のこうげきとぼうぎょを</t>
    </r>
    <r>
      <rPr>
        <sz val="11"/>
        <color rgb="FF0000FF"/>
        <rFont val="HGPｺﾞｼｯｸE"/>
        <family val="3"/>
        <charset val="128"/>
      </rPr>
      <t>中</t>
    </r>
    <r>
      <rPr>
        <sz val="11"/>
        <color rgb="FF000000"/>
        <rFont val="HGPｺﾞｼｯｸE"/>
        <family val="3"/>
        <charset val="128"/>
      </rPr>
      <t>アップ</t>
    </r>
    <rPh sb="11" eb="13">
      <t>ミカタ</t>
    </rPh>
    <rPh sb="16" eb="17">
      <t>アイダ</t>
    </rPh>
    <rPh sb="18" eb="20">
      <t>ミカタ</t>
    </rPh>
    <rPh sb="21" eb="23">
      <t>ヒャクジュウ</t>
    </rPh>
    <rPh sb="35" eb="36">
      <t>ナカ</t>
    </rPh>
    <phoneticPr fontId="1"/>
  </si>
  <si>
    <r>
      <t>2～4R目に攻撃するときに、敵よりぼうぎょが高いとき通常攻撃ダメージを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1"/>
  </si>
  <si>
    <r>
      <t>1～3R目に攻撃するときに、敵よりすばやさが高いとき通常攻撃ダメージを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1"/>
  </si>
  <si>
    <r>
      <t>キズナ必殺技を使ったときに、</t>
    </r>
    <r>
      <rPr>
        <sz val="11"/>
        <color rgb="FFFF0000"/>
        <rFont val="HGPｺﾞｼｯｸE"/>
        <family val="3"/>
        <charset val="128"/>
      </rPr>
      <t>味方</t>
    </r>
    <r>
      <rPr>
        <sz val="11"/>
        <color theme="1"/>
        <rFont val="HGPｺﾞｼｯｸE"/>
        <family val="3"/>
        <charset val="128"/>
      </rPr>
      <t>[不死]のHPを</t>
    </r>
    <r>
      <rPr>
        <sz val="11"/>
        <color rgb="FF0000FF"/>
        <rFont val="HGPｺﾞｼｯｸE"/>
        <family val="3"/>
        <charset val="128"/>
      </rPr>
      <t>中</t>
    </r>
    <r>
      <rPr>
        <sz val="11"/>
        <color theme="1"/>
        <rFont val="HGPｺﾞｼｯｸE"/>
        <family val="3"/>
        <charset val="128"/>
      </rPr>
      <t>回復</t>
    </r>
    <rPh sb="3" eb="6">
      <t>ヒッサツワザ</t>
    </rPh>
    <rPh sb="7" eb="8">
      <t>ツカ</t>
    </rPh>
    <rPh sb="14" eb="16">
      <t>ミカタ</t>
    </rPh>
    <rPh sb="17" eb="19">
      <t>フシ</t>
    </rPh>
    <rPh sb="24" eb="25">
      <t>ナカ</t>
    </rPh>
    <rPh sb="25" eb="27">
      <t>カイフク</t>
    </rPh>
    <phoneticPr fontId="1"/>
  </si>
  <si>
    <r>
      <t>キズナ必殺技を使うときに、必殺技ダメージを</t>
    </r>
    <r>
      <rPr>
        <sz val="11"/>
        <color rgb="FFFF0000"/>
        <rFont val="HGPｺﾞｼｯｸE"/>
        <family val="3"/>
        <charset val="128"/>
      </rPr>
      <t>味方</t>
    </r>
    <r>
      <rPr>
        <sz val="11"/>
        <color theme="1"/>
        <rFont val="HGPｺﾞｼｯｸE"/>
        <family val="3"/>
        <charset val="128"/>
      </rPr>
      <t>[妖魔]が多いほど</t>
    </r>
    <r>
      <rPr>
        <sz val="11"/>
        <color rgb="FF000000"/>
        <rFont val="HGPｺﾞｼｯｸE"/>
        <family val="3"/>
        <charset val="128"/>
      </rPr>
      <t>アップ</t>
    </r>
    <rPh sb="3" eb="6">
      <t>ヒッサツワザ</t>
    </rPh>
    <rPh sb="7" eb="8">
      <t>ツカ</t>
    </rPh>
    <rPh sb="13" eb="16">
      <t>ヒッサツワザ</t>
    </rPh>
    <rPh sb="21" eb="23">
      <t>ミカタ</t>
    </rPh>
    <rPh sb="24" eb="26">
      <t>ヨウマ</t>
    </rPh>
    <rPh sb="28" eb="29">
      <t>オオ</t>
    </rPh>
    <phoneticPr fontId="1"/>
  </si>
  <si>
    <r>
      <t>必殺技を使うときに、敵よりこうげきが高いとき必殺技ダメージを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8" eb="19">
      <t>タカ</t>
    </rPh>
    <rPh sb="22" eb="25">
      <t>ヒッサツワザ</t>
    </rPh>
    <rPh sb="30" eb="31">
      <t>ナカ</t>
    </rPh>
    <phoneticPr fontId="1"/>
  </si>
  <si>
    <r>
      <t>2～4R目に攻撃するときに、敵よりすばやさが高いときまりょくを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1" eb="32">
      <t>ナカ</t>
    </rPh>
    <phoneticPr fontId="1"/>
  </si>
  <si>
    <r>
      <t>敵が必殺技を使うときに、ガードルーレットのパーフェクトマスを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30" eb="31">
      <t>ナカ</t>
    </rPh>
    <phoneticPr fontId="1"/>
  </si>
  <si>
    <r>
      <t>ガードルーレットがグレート以上だと、</t>
    </r>
    <r>
      <rPr>
        <sz val="11"/>
        <color rgb="FFFF0000"/>
        <rFont val="HGPｺﾞｼｯｸE"/>
        <family val="3"/>
        <charset val="128"/>
      </rPr>
      <t>味方</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13" eb="15">
      <t>イジョウ</t>
    </rPh>
    <rPh sb="18" eb="20">
      <t>ミカタ</t>
    </rPh>
    <rPh sb="21" eb="23">
      <t>アンコク</t>
    </rPh>
    <rPh sb="35" eb="36">
      <t>ナカ</t>
    </rPh>
    <phoneticPr fontId="1"/>
  </si>
  <si>
    <r>
      <t>敵が呪文必殺技を使うときに、ガードルーレットのつばぜり合いマスを</t>
    </r>
    <r>
      <rPr>
        <sz val="11"/>
        <color rgb="FF0000FF"/>
        <rFont val="HGPｺﾞｼｯｸE"/>
        <family val="3"/>
        <charset val="128"/>
      </rPr>
      <t>中</t>
    </r>
    <r>
      <rPr>
        <sz val="11"/>
        <color rgb="FF000000"/>
        <rFont val="HGPｺﾞｼｯｸE"/>
        <family val="3"/>
        <charset val="128"/>
      </rPr>
      <t>アップ</t>
    </r>
    <rPh sb="0" eb="1">
      <t>テキ</t>
    </rPh>
    <rPh sb="2" eb="4">
      <t>ジュモン</t>
    </rPh>
    <rPh sb="4" eb="7">
      <t>ヒッサツワザ</t>
    </rPh>
    <rPh sb="8" eb="9">
      <t>ツカ</t>
    </rPh>
    <rPh sb="27" eb="28">
      <t>ア</t>
    </rPh>
    <rPh sb="32" eb="33">
      <t>ナカ</t>
    </rPh>
    <phoneticPr fontId="1"/>
  </si>
  <si>
    <r>
      <t>敵が必殺技を使うときに、</t>
    </r>
    <r>
      <rPr>
        <sz val="11"/>
        <color rgb="FFFF0000"/>
        <rFont val="HGPｺﾞｼｯｸE"/>
        <family val="3"/>
        <charset val="128"/>
      </rPr>
      <t>味方</t>
    </r>
    <r>
      <rPr>
        <sz val="11"/>
        <color theme="1"/>
        <rFont val="HGPｺﾞｼｯｸE"/>
        <family val="3"/>
        <charset val="128"/>
      </rPr>
      <t>[暗黒]が受ける必殺技ダメージを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ミカタ</t>
    </rPh>
    <rPh sb="15" eb="17">
      <t>アンコク</t>
    </rPh>
    <rPh sb="19" eb="20">
      <t>ウ</t>
    </rPh>
    <rPh sb="22" eb="25">
      <t>ヒッサツワザ</t>
    </rPh>
    <rPh sb="30" eb="31">
      <t>ナカ</t>
    </rPh>
    <rPh sb="31" eb="33">
      <t>ケイゲン</t>
    </rPh>
    <phoneticPr fontId="1"/>
  </si>
  <si>
    <r>
      <t>必殺技を使うときに、敵よりまりょくが高いとき必殺技ダメージを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8" eb="19">
      <t>タカ</t>
    </rPh>
    <rPh sb="22" eb="25">
      <t>ヒッサツワザ</t>
    </rPh>
    <rPh sb="30" eb="31">
      <t>ナカ</t>
    </rPh>
    <phoneticPr fontId="1"/>
  </si>
  <si>
    <r>
      <t>仲間</t>
    </r>
    <r>
      <rPr>
        <sz val="11"/>
        <color theme="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2">
      <t>ナカマ</t>
    </rPh>
    <rPh sb="3" eb="5">
      <t>マカゲ</t>
    </rPh>
    <rPh sb="7" eb="11">
      <t>ツウジョウコウゲキ</t>
    </rPh>
    <rPh sb="16" eb="17">
      <t>ナカ</t>
    </rPh>
    <rPh sb="26" eb="27">
      <t>ナカ</t>
    </rPh>
    <phoneticPr fontId="1"/>
  </si>
  <si>
    <r>
      <t>ブレイブインパクトがパーフェクトだと、</t>
    </r>
    <r>
      <rPr>
        <sz val="11"/>
        <color rgb="FFFF0000"/>
        <rFont val="HGPｺﾞｼｯｸE"/>
        <family val="3"/>
        <charset val="128"/>
      </rPr>
      <t>味方</t>
    </r>
    <r>
      <rPr>
        <sz val="11"/>
        <color theme="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19" eb="21">
      <t>ミカタ</t>
    </rPh>
    <rPh sb="22" eb="23">
      <t>ヒカリ</t>
    </rPh>
    <rPh sb="35" eb="36">
      <t>ナカ</t>
    </rPh>
    <phoneticPr fontId="1"/>
  </si>
  <si>
    <r>
      <t>必殺技を使うときに、</t>
    </r>
    <r>
      <rPr>
        <sz val="11"/>
        <color rgb="FFFF0000"/>
        <rFont val="HGPｺﾞｼｯｸE"/>
        <family val="3"/>
        <charset val="128"/>
      </rPr>
      <t>味方</t>
    </r>
    <r>
      <rPr>
        <sz val="11"/>
        <color theme="1"/>
        <rFont val="HGPｺﾞｼｯｸE"/>
        <family val="3"/>
        <charset val="128"/>
      </rPr>
      <t>[光]のまりょくを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21" eb="22">
      <t>ナカ</t>
    </rPh>
    <phoneticPr fontId="1"/>
  </si>
  <si>
    <r>
      <t>味方</t>
    </r>
    <r>
      <rPr>
        <sz val="11"/>
        <color theme="1"/>
        <rFont val="HGPｺﾞｼｯｸE"/>
        <family val="3"/>
        <charset val="128"/>
      </rPr>
      <t>のHPが30%未満になったら、闘気ゲージを</t>
    </r>
    <r>
      <rPr>
        <sz val="11"/>
        <color rgb="FF0000FF"/>
        <rFont val="HGPｺﾞｼｯｸE"/>
        <family val="3"/>
        <charset val="128"/>
      </rPr>
      <t>中</t>
    </r>
    <r>
      <rPr>
        <sz val="11"/>
        <color rgb="FF000000"/>
        <rFont val="HGPｺﾞｼｯｸE"/>
        <family val="3"/>
        <charset val="128"/>
      </rPr>
      <t>アップ</t>
    </r>
    <rPh sb="0" eb="2">
      <t>ミカタ</t>
    </rPh>
    <rPh sb="9" eb="11">
      <t>ミマン</t>
    </rPh>
    <rPh sb="17" eb="19">
      <t>トウキ</t>
    </rPh>
    <rPh sb="23" eb="24">
      <t>ナカ</t>
    </rPh>
    <phoneticPr fontId="1"/>
  </si>
  <si>
    <r>
      <t>味方</t>
    </r>
    <r>
      <rPr>
        <sz val="11"/>
        <color theme="1"/>
        <rFont val="HGPｺﾞｼｯｸE"/>
        <family val="3"/>
        <charset val="128"/>
      </rPr>
      <t>のHPが30%未満になったら、</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0" eb="2">
      <t>ミカタ</t>
    </rPh>
    <rPh sb="9" eb="11">
      <t>ミマン</t>
    </rPh>
    <rPh sb="17" eb="19">
      <t>ミカタ</t>
    </rPh>
    <rPh sb="20" eb="21">
      <t>ヒカリ</t>
    </rPh>
    <rPh sb="26" eb="27">
      <t>ナカ</t>
    </rPh>
    <rPh sb="27" eb="29">
      <t>カイフク</t>
    </rPh>
    <phoneticPr fontId="1"/>
  </si>
  <si>
    <r>
      <t>2～3R目に敵が攻撃するときに、敵よりすばやさが高いとき</t>
    </r>
    <r>
      <rPr>
        <sz val="11"/>
        <color rgb="FFFF0000"/>
        <rFont val="HGPｺﾞｼｯｸE"/>
        <family val="3"/>
        <charset val="128"/>
      </rPr>
      <t>味方</t>
    </r>
    <r>
      <rPr>
        <sz val="11"/>
        <color theme="1"/>
        <rFont val="HGPｺﾞｼｯｸE"/>
        <family val="3"/>
        <charset val="128"/>
      </rPr>
      <t>[光]のぼうぎょを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16" eb="17">
      <t>テキ</t>
    </rPh>
    <rPh sb="24" eb="25">
      <t>タカ</t>
    </rPh>
    <rPh sb="28" eb="30">
      <t>ミカタ</t>
    </rPh>
    <rPh sb="31" eb="32">
      <t>ヒカリ</t>
    </rPh>
    <rPh sb="39" eb="40">
      <t>ナカ</t>
    </rPh>
    <phoneticPr fontId="1"/>
  </si>
  <si>
    <r>
      <t>2～3R目に攻撃するときに、敵よりすばやさが高いとき</t>
    </r>
    <r>
      <rPr>
        <sz val="11"/>
        <color rgb="FFFF0000"/>
        <rFont val="HGPｺﾞｼｯｸE"/>
        <family val="3"/>
        <charset val="128"/>
      </rPr>
      <t>味方</t>
    </r>
    <r>
      <rPr>
        <sz val="11"/>
        <color theme="1"/>
        <rFont val="HGPｺﾞｼｯｸE"/>
        <family val="3"/>
        <charset val="128"/>
      </rPr>
      <t>[光]のまりょくを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28">
      <t>ミカタ</t>
    </rPh>
    <rPh sb="29" eb="30">
      <t>ヒカリ</t>
    </rPh>
    <rPh sb="37" eb="38">
      <t>ナカ</t>
    </rPh>
    <phoneticPr fontId="1"/>
  </si>
  <si>
    <r>
      <t>必殺技を使うときに、</t>
    </r>
    <r>
      <rPr>
        <sz val="11"/>
        <color rgb="FFFF5A32"/>
        <rFont val="HGPｺﾞｼｯｸE"/>
        <family val="3"/>
        <charset val="128"/>
      </rPr>
      <t>仲間</t>
    </r>
    <r>
      <rPr>
        <sz val="11"/>
        <color theme="1"/>
        <rFont val="HGPｺﾞｼｯｸE"/>
        <family val="3"/>
        <charset val="128"/>
      </rPr>
      <t>[暗黒]がいると攻撃が敵の</t>
    </r>
    <r>
      <rPr>
        <sz val="11"/>
        <color rgb="FF000000"/>
        <rFont val="HGPｺﾞｼｯｸE"/>
        <family val="3"/>
        <charset val="128"/>
      </rPr>
      <t>軽減</t>
    </r>
    <r>
      <rPr>
        <sz val="11"/>
        <color theme="1"/>
        <rFont val="HGPｺﾞｼｯｸE"/>
        <family val="3"/>
        <charset val="128"/>
      </rPr>
      <t>スキルを無視する</t>
    </r>
    <rPh sb="0" eb="3">
      <t>ヒッサツワザ</t>
    </rPh>
    <rPh sb="4" eb="5">
      <t>ツカ</t>
    </rPh>
    <rPh sb="10" eb="12">
      <t>ナカマ</t>
    </rPh>
    <rPh sb="13" eb="15">
      <t>アンコク</t>
    </rPh>
    <rPh sb="20" eb="22">
      <t>コウゲキ</t>
    </rPh>
    <rPh sb="23" eb="24">
      <t>テキ</t>
    </rPh>
    <rPh sb="25" eb="27">
      <t>ケイゲン</t>
    </rPh>
    <rPh sb="31" eb="33">
      <t>ムシ</t>
    </rPh>
    <phoneticPr fontId="1"/>
  </si>
  <si>
    <r>
      <t>戦闘不能なったときに、</t>
    </r>
    <r>
      <rPr>
        <sz val="11"/>
        <color rgb="FFFF5A32"/>
        <rFont val="HGPｺﾞｼｯｸE"/>
        <family val="3"/>
        <charset val="128"/>
      </rPr>
      <t>仲間</t>
    </r>
    <r>
      <rPr>
        <sz val="11"/>
        <color theme="1"/>
        <rFont val="HGPｺﾞｼｯｸE"/>
        <family val="3"/>
        <charset val="128"/>
      </rPr>
      <t>[氷炎]の闘気ゲージを</t>
    </r>
    <r>
      <rPr>
        <sz val="11"/>
        <color rgb="FF0000FF"/>
        <rFont val="HGPｺﾞｼｯｸE"/>
        <family val="3"/>
        <charset val="128"/>
      </rPr>
      <t>中</t>
    </r>
    <r>
      <rPr>
        <sz val="11"/>
        <color rgb="FF000000"/>
        <rFont val="HGPｺﾞｼｯｸE"/>
        <family val="3"/>
        <charset val="128"/>
      </rPr>
      <t>アップ</t>
    </r>
    <rPh sb="0" eb="2">
      <t>セントウ</t>
    </rPh>
    <rPh sb="2" eb="4">
      <t>フノウ</t>
    </rPh>
    <rPh sb="11" eb="13">
      <t>ナカマ</t>
    </rPh>
    <rPh sb="14" eb="15">
      <t>コオリ</t>
    </rPh>
    <rPh sb="15" eb="16">
      <t>ホノオ</t>
    </rPh>
    <rPh sb="18" eb="20">
      <t>トウキ</t>
    </rPh>
    <rPh sb="24" eb="25">
      <t>ナカ</t>
    </rPh>
    <phoneticPr fontId="1"/>
  </si>
  <si>
    <r>
      <t>各R開始時に、敵か</t>
    </r>
    <r>
      <rPr>
        <sz val="11"/>
        <color rgb="FFFF5A32"/>
        <rFont val="HGPｺﾞｼｯｸE"/>
        <family val="3"/>
        <charset val="128"/>
      </rPr>
      <t>仲間</t>
    </r>
    <r>
      <rPr>
        <sz val="11"/>
        <color theme="1"/>
        <rFont val="HGPｺﾞｼｯｸE"/>
        <family val="3"/>
        <charset val="128"/>
      </rPr>
      <t>に「バラン」がいるとこうげとまりょくを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テキ</t>
    </rPh>
    <rPh sb="9" eb="11">
      <t>ナカマ</t>
    </rPh>
    <rPh sb="30" eb="31">
      <t>ナカ</t>
    </rPh>
    <phoneticPr fontId="1"/>
  </si>
  <si>
    <r>
      <t>各R開始時に、HP50%以下のとき</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7" eb="19">
      <t>ミカタ</t>
    </rPh>
    <rPh sb="20" eb="21">
      <t>ヒカリ</t>
    </rPh>
    <rPh sb="23" eb="25">
      <t>トウキ</t>
    </rPh>
    <rPh sb="29" eb="30">
      <t>ショウ</t>
    </rPh>
    <phoneticPr fontId="1"/>
  </si>
  <si>
    <r>
      <t>仲間</t>
    </r>
    <r>
      <rPr>
        <sz val="11"/>
        <color theme="1"/>
        <rFont val="HGPｺﾞｼｯｸE"/>
        <family val="3"/>
        <charset val="128"/>
      </rPr>
      <t>が戦闘不能になったときに、こうげきを徐々に</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20" eb="22">
      <t>ジョジョ</t>
    </rPh>
    <rPh sb="23" eb="24">
      <t>ショウ</t>
    </rPh>
    <phoneticPr fontId="1"/>
  </si>
  <si>
    <r>
      <t>敵が必殺技を使うときに、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ミカタ</t>
    </rPh>
    <rPh sb="15" eb="16">
      <t>ヒカリ</t>
    </rPh>
    <rPh sb="18" eb="20">
      <t>トウキ</t>
    </rPh>
    <rPh sb="24" eb="25">
      <t>ショウ</t>
    </rPh>
    <phoneticPr fontId="1"/>
  </si>
  <si>
    <r>
      <t>必殺技を使うときに、敵か</t>
    </r>
    <r>
      <rPr>
        <sz val="11"/>
        <color rgb="FFFF5A32"/>
        <rFont val="HGPｺﾞｼｯｸE"/>
        <family val="3"/>
        <charset val="128"/>
      </rPr>
      <t>仲間</t>
    </r>
    <r>
      <rPr>
        <sz val="11"/>
        <color theme="1"/>
        <rFont val="HGPｺﾞｼｯｸE"/>
        <family val="3"/>
        <charset val="128"/>
      </rPr>
      <t>に「ダイ」がいると必殺技ダメージを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ナカマ</t>
    </rPh>
    <rPh sb="23" eb="26">
      <t>ヒッサツワザ</t>
    </rPh>
    <rPh sb="31" eb="32">
      <t>ダイ</t>
    </rPh>
    <phoneticPr fontId="1"/>
  </si>
  <si>
    <r>
      <t>切り札として登場したときに、</t>
    </r>
    <r>
      <rPr>
        <sz val="11"/>
        <color rgb="FFFF0000"/>
        <rFont val="HGPｺﾞｼｯｸE"/>
        <family val="3"/>
        <charset val="128"/>
      </rPr>
      <t>味方</t>
    </r>
    <r>
      <rPr>
        <sz val="11"/>
        <color theme="1"/>
        <rFont val="HGPｺﾞｼｯｸE"/>
        <family val="3"/>
        <charset val="128"/>
      </rPr>
      <t>[光]の必殺技ダメージを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ミカタ</t>
    </rPh>
    <rPh sb="17" eb="18">
      <t>ヒカリ</t>
    </rPh>
    <rPh sb="20" eb="23">
      <t>ヒッサツワザ</t>
    </rPh>
    <rPh sb="28" eb="29">
      <t>ダイ</t>
    </rPh>
    <phoneticPr fontId="1"/>
  </si>
  <si>
    <r>
      <t>切り札として登場したときに、HPが一番低い</t>
    </r>
    <r>
      <rPr>
        <sz val="11"/>
        <color rgb="FFFF0000"/>
        <rFont val="HGPｺﾞｼｯｸE"/>
        <family val="3"/>
        <charset val="128"/>
      </rPr>
      <t>味方</t>
    </r>
    <r>
      <rPr>
        <sz val="11"/>
        <color theme="1"/>
        <rFont val="HGPｺﾞｼｯｸE"/>
        <family val="3"/>
        <charset val="128"/>
      </rPr>
      <t>のHPを</t>
    </r>
    <r>
      <rPr>
        <sz val="11"/>
        <color rgb="FF7300C3"/>
        <rFont val="HGPｺﾞｼｯｸE"/>
        <family val="3"/>
        <charset val="128"/>
      </rPr>
      <t>大</t>
    </r>
    <r>
      <rPr>
        <sz val="11"/>
        <color theme="1"/>
        <rFont val="HGPｺﾞｼｯｸE"/>
        <family val="3"/>
        <charset val="128"/>
      </rPr>
      <t>回復</t>
    </r>
    <rPh sb="0" eb="1">
      <t>キ</t>
    </rPh>
    <rPh sb="2" eb="3">
      <t>フダ</t>
    </rPh>
    <rPh sb="6" eb="8">
      <t>トウジョウ</t>
    </rPh>
    <rPh sb="17" eb="19">
      <t>イチバン</t>
    </rPh>
    <rPh sb="19" eb="20">
      <t>ヒク</t>
    </rPh>
    <rPh sb="21" eb="23">
      <t>ミカタ</t>
    </rPh>
    <rPh sb="27" eb="30">
      <t>ダイカイフク</t>
    </rPh>
    <phoneticPr fontId="1"/>
  </si>
  <si>
    <r>
      <t>敵が必殺技を使うときに、</t>
    </r>
    <r>
      <rPr>
        <sz val="11"/>
        <color rgb="FFFF0000"/>
        <rFont val="HGPｺﾞｼｯｸE"/>
        <family val="3"/>
        <charset val="128"/>
      </rPr>
      <t>味方</t>
    </r>
    <r>
      <rPr>
        <sz val="11"/>
        <color theme="1"/>
        <rFont val="HGPｺﾞｼｯｸE"/>
        <family val="3"/>
        <charset val="128"/>
      </rPr>
      <t>[光]の必殺技ダメージを</t>
    </r>
    <r>
      <rPr>
        <sz val="11"/>
        <color rgb="FF7300C3"/>
        <rFont val="HGPｺﾞｼｯｸE"/>
        <family val="3"/>
        <charset val="128"/>
      </rPr>
      <t>大</t>
    </r>
    <r>
      <rPr>
        <sz val="11"/>
        <color rgb="FF000000"/>
        <rFont val="HGPｺﾞｼｯｸE"/>
        <family val="3"/>
        <charset val="128"/>
      </rPr>
      <t>アップ</t>
    </r>
    <rPh sb="0" eb="1">
      <t>テキ</t>
    </rPh>
    <rPh sb="2" eb="5">
      <t>ヒッサツワザ</t>
    </rPh>
    <rPh sb="6" eb="7">
      <t>ツカ</t>
    </rPh>
    <rPh sb="12" eb="14">
      <t>ミカタ</t>
    </rPh>
    <rPh sb="15" eb="16">
      <t>ヒカリ</t>
    </rPh>
    <rPh sb="18" eb="21">
      <t>ヒッサツワザ</t>
    </rPh>
    <rPh sb="26" eb="27">
      <t>ダイ</t>
    </rPh>
    <phoneticPr fontId="1"/>
  </si>
  <si>
    <r>
      <t>切り札として登場したときに、</t>
    </r>
    <r>
      <rPr>
        <sz val="11"/>
        <color rgb="FFFF5A32"/>
        <rFont val="HGPｺﾞｼｯｸE"/>
        <family val="3"/>
        <charset val="128"/>
      </rPr>
      <t>仲間</t>
    </r>
    <r>
      <rPr>
        <sz val="11"/>
        <color theme="1"/>
        <rFont val="HGPｺﾞｼｯｸE"/>
        <family val="3"/>
        <charset val="128"/>
      </rPr>
      <t>[光]のこうげきとまりょくを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ナカマ</t>
    </rPh>
    <rPh sb="17" eb="18">
      <t>ヒカリ</t>
    </rPh>
    <rPh sb="30" eb="31">
      <t>ダイ</t>
    </rPh>
    <phoneticPr fontId="1"/>
  </si>
  <si>
    <r>
      <t>2～4R目に攻撃するときに、敵よりまりょくが高いとき呪文ダメージを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26" eb="28">
      <t>ジュモン</t>
    </rPh>
    <rPh sb="33" eb="34">
      <t>ダイ</t>
    </rPh>
    <phoneticPr fontId="1"/>
  </si>
  <si>
    <r>
      <t>切り札として登場したときに、通常攻撃ダメージを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8">
      <t>ツウジョウコウゲキ</t>
    </rPh>
    <rPh sb="23" eb="24">
      <t>ダイ</t>
    </rPh>
    <phoneticPr fontId="1"/>
  </si>
  <si>
    <r>
      <t>各R開始時に、</t>
    </r>
    <r>
      <rPr>
        <sz val="11"/>
        <color rgb="FFFF0000"/>
        <rFont val="HGPｺﾞｼｯｸE"/>
        <family val="3"/>
        <charset val="128"/>
      </rPr>
      <t>味方</t>
    </r>
    <r>
      <rPr>
        <sz val="11"/>
        <color theme="1"/>
        <rFont val="HGPｺﾞｼｯｸE"/>
        <family val="3"/>
        <charset val="128"/>
      </rPr>
      <t>[魔影]が受ける通常攻撃ダメージを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0" eb="1">
      <t>カク</t>
    </rPh>
    <rPh sb="2" eb="5">
      <t>カイシジ</t>
    </rPh>
    <rPh sb="7" eb="9">
      <t>ミカタ</t>
    </rPh>
    <rPh sb="10" eb="12">
      <t>マカゲ</t>
    </rPh>
    <rPh sb="14" eb="15">
      <t>ウ</t>
    </rPh>
    <rPh sb="17" eb="19">
      <t>ツウジョウ</t>
    </rPh>
    <rPh sb="19" eb="21">
      <t>コウゲキ</t>
    </rPh>
    <rPh sb="26" eb="27">
      <t>ナカ</t>
    </rPh>
    <rPh sb="27" eb="29">
      <t>ケイゲン</t>
    </rPh>
    <rPh sb="35" eb="36">
      <t>ショウ</t>
    </rPh>
    <phoneticPr fontId="1"/>
  </si>
  <si>
    <r>
      <t>味方</t>
    </r>
    <r>
      <rPr>
        <sz val="11"/>
        <color theme="1"/>
        <rFont val="HGPｺﾞｼｯｸE"/>
        <family val="3"/>
        <charset val="128"/>
      </rPr>
      <t>が必殺技を使うときに、</t>
    </r>
    <r>
      <rPr>
        <sz val="11"/>
        <color rgb="FFFF5A32"/>
        <rFont val="HGPｺﾞｼｯｸE"/>
        <family val="3"/>
        <charset val="128"/>
      </rPr>
      <t>仲間</t>
    </r>
    <r>
      <rPr>
        <sz val="11"/>
        <color theme="1"/>
        <rFont val="HGPｺﾞｼｯｸE"/>
        <family val="3"/>
        <charset val="128"/>
      </rPr>
      <t>[魔影]か[暗黒]がいるとガードルーレットの回転方向を逆にする</t>
    </r>
    <rPh sb="0" eb="2">
      <t>ミカタ</t>
    </rPh>
    <rPh sb="3" eb="6">
      <t>ヒッサツワザ</t>
    </rPh>
    <rPh sb="7" eb="8">
      <t>ツカ</t>
    </rPh>
    <rPh sb="13" eb="15">
      <t>ナカマ</t>
    </rPh>
    <rPh sb="16" eb="18">
      <t>マカゲ</t>
    </rPh>
    <rPh sb="21" eb="23">
      <t>アンコク</t>
    </rPh>
    <rPh sb="37" eb="41">
      <t>カイテンホウコウ</t>
    </rPh>
    <rPh sb="42" eb="43">
      <t>ギャク</t>
    </rPh>
    <phoneticPr fontId="1"/>
  </si>
  <si>
    <r>
      <t>切り札として登場したときに、HPが一番高い「結界」に</t>
    </r>
    <r>
      <rPr>
        <sz val="11"/>
        <color rgb="FF7300C3"/>
        <rFont val="HGPｺﾞｼｯｸE"/>
        <family val="3"/>
        <charset val="128"/>
      </rPr>
      <t>大</t>
    </r>
    <r>
      <rPr>
        <sz val="11"/>
        <color theme="1"/>
        <rFont val="HGPｺﾞｼｯｸE"/>
        <family val="3"/>
        <charset val="128"/>
      </rPr>
      <t>ダメージ</t>
    </r>
    <rPh sb="0" eb="1">
      <t>キ</t>
    </rPh>
    <rPh sb="2" eb="3">
      <t>フダ</t>
    </rPh>
    <rPh sb="6" eb="8">
      <t>トウジョウ</t>
    </rPh>
    <rPh sb="17" eb="19">
      <t>イチバン</t>
    </rPh>
    <rPh sb="19" eb="20">
      <t>タカ</t>
    </rPh>
    <rPh sb="22" eb="24">
      <t>ケッカイ</t>
    </rPh>
    <rPh sb="26" eb="27">
      <t>ダイ</t>
    </rPh>
    <phoneticPr fontId="1"/>
  </si>
  <si>
    <r>
      <t>3～5R終了時に、「アバンの使途」を含む名前の</t>
    </r>
    <r>
      <rPr>
        <sz val="11"/>
        <color rgb="FFFF5A32"/>
        <rFont val="HGPｺﾞｼｯｸE"/>
        <family val="3"/>
        <charset val="128"/>
      </rPr>
      <t>仲間</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7">
      <t>シュウリョウジ</t>
    </rPh>
    <rPh sb="14" eb="16">
      <t>シト</t>
    </rPh>
    <rPh sb="18" eb="19">
      <t>フク</t>
    </rPh>
    <rPh sb="20" eb="22">
      <t>ナマエ</t>
    </rPh>
    <rPh sb="23" eb="25">
      <t>ナカマ</t>
    </rPh>
    <rPh sb="29" eb="31">
      <t>ミカタ</t>
    </rPh>
    <rPh sb="32" eb="33">
      <t>ヒカリ</t>
    </rPh>
    <rPh sb="38" eb="41">
      <t>ショウカイフク</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</si>
  <si>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5">
      <t>コワ</t>
    </rPh>
    <rPh sb="27" eb="29">
      <t>ケッカイ</t>
    </rPh>
    <rPh sb="31" eb="33">
      <t>コウカ</t>
    </rPh>
    <rPh sb="34" eb="35">
      <t>ショウ</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</si>
  <si>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7">
      <t>ヒカリ</t>
    </rPh>
    <rPh sb="19" eb="21">
      <t>ジュモン</t>
    </rPh>
    <rPh sb="26" eb="27">
      <t>ショウ</t>
    </rPh>
    <phoneticPr fontId="1"/>
  </si>
  <si>
    <r>
      <t>各R開始時に、</t>
    </r>
    <r>
      <rPr>
        <sz val="11"/>
        <color rgb="FFFF5A32"/>
        <rFont val="HGPｺﾞｼｯｸE"/>
        <family val="3"/>
        <charset val="128"/>
      </rPr>
      <t>仲間</t>
    </r>
    <r>
      <rPr>
        <sz val="11"/>
        <color theme="1"/>
        <rFont val="HGPｺﾞｼｯｸE"/>
        <family val="3"/>
        <charset val="128"/>
      </rPr>
      <t>[氷炎]か[妖魔]がいると</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1">
      <t>コオリ</t>
    </rPh>
    <rPh sb="11" eb="12">
      <t>ホノオ</t>
    </rPh>
    <rPh sb="15" eb="17">
      <t>ヨウマ</t>
    </rPh>
    <rPh sb="22" eb="24">
      <t>ミカタ</t>
    </rPh>
    <rPh sb="25" eb="26">
      <t>コワ</t>
    </rPh>
    <rPh sb="28" eb="30">
      <t>ケッカイ</t>
    </rPh>
    <rPh sb="32" eb="34">
      <t>コウカ</t>
    </rPh>
    <rPh sb="35" eb="36">
      <t>ショウ</t>
    </rPh>
    <phoneticPr fontId="1"/>
  </si>
  <si>
    <r>
      <t>各R開始時に、HP50%以下のとき</t>
    </r>
    <r>
      <rPr>
        <sz val="11"/>
        <color rgb="FFFF0000"/>
        <rFont val="HGPｺﾞｼｯｸE"/>
        <family val="3"/>
        <charset val="128"/>
      </rPr>
      <t>味方</t>
    </r>
    <r>
      <rPr>
        <sz val="11"/>
        <color theme="1"/>
        <rFont val="HGPｺﾞｼｯｸE"/>
        <family val="3"/>
        <charset val="128"/>
      </rPr>
      <t>[光]と[暗黒]の闘気ゲージを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7" eb="19">
      <t>ミカタ</t>
    </rPh>
    <rPh sb="20" eb="21">
      <t>ヒカリ</t>
    </rPh>
    <rPh sb="24" eb="26">
      <t>アンコク</t>
    </rPh>
    <rPh sb="28" eb="30">
      <t>トウキ</t>
    </rPh>
    <rPh sb="34" eb="35">
      <t>ショウ</t>
    </rPh>
    <phoneticPr fontId="1"/>
  </si>
  <si>
    <r>
      <t>切り札として登場したときに、</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9">
      <t>アンコク</t>
    </rPh>
    <rPh sb="21" eb="23">
      <t>トウキ</t>
    </rPh>
    <rPh sb="27" eb="28">
      <t>ショウ</t>
    </rPh>
    <phoneticPr fontId="1"/>
  </si>
  <si>
    <r>
      <t>各R開始時に、HP50%以上のとき敵[光]の闘気ゲージを</t>
    </r>
    <r>
      <rPr>
        <sz val="11"/>
        <color rgb="FF00739B"/>
        <rFont val="HGPｺﾞｼｯｸE"/>
        <family val="3"/>
        <charset val="128"/>
      </rPr>
      <t>小</t>
    </r>
    <r>
      <rPr>
        <sz val="11"/>
        <color rgb="FF000000"/>
        <rFont val="HGPｺﾞｼｯｸE"/>
        <family val="3"/>
        <charset val="128"/>
      </rPr>
      <t>ダウン</t>
    </r>
    <rPh sb="0" eb="1">
      <t>カク</t>
    </rPh>
    <rPh sb="2" eb="5">
      <t>カイシジ</t>
    </rPh>
    <rPh sb="12" eb="14">
      <t>イジョウ</t>
    </rPh>
    <rPh sb="17" eb="18">
      <t>テキ</t>
    </rPh>
    <rPh sb="19" eb="20">
      <t>ヒカリ</t>
    </rPh>
    <rPh sb="22" eb="24">
      <t>トウキ</t>
    </rPh>
    <rPh sb="28" eb="29">
      <t>ショウ</t>
    </rPh>
    <phoneticPr fontId="1"/>
  </si>
  <si>
    <r>
      <t>「結界」を壊すたび、</t>
    </r>
    <r>
      <rPr>
        <sz val="11"/>
        <color rgb="FFFF0000"/>
        <rFont val="HGPｺﾞｼｯｸE"/>
        <family val="3"/>
        <charset val="128"/>
      </rPr>
      <t>味方</t>
    </r>
    <r>
      <rPr>
        <sz val="11"/>
        <color theme="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1" eb="3">
      <t>ケッカイ</t>
    </rPh>
    <rPh sb="5" eb="6">
      <t>コワ</t>
    </rPh>
    <rPh sb="10" eb="12">
      <t>ミカタ</t>
    </rPh>
    <rPh sb="13" eb="14">
      <t>ヒカリ</t>
    </rPh>
    <rPh sb="16" eb="17">
      <t>ウ</t>
    </rPh>
    <rPh sb="19" eb="23">
      <t>ツウジョウコウゲキ</t>
    </rPh>
    <rPh sb="28" eb="29">
      <t>ショウ</t>
    </rPh>
    <rPh sb="29" eb="31">
      <t>ケイゲン</t>
    </rPh>
    <phoneticPr fontId="1"/>
  </si>
  <si>
    <r>
      <t>味方</t>
    </r>
    <r>
      <rPr>
        <sz val="11"/>
        <color theme="1"/>
        <rFont val="HGPｺﾞｼｯｸE"/>
        <family val="3"/>
        <charset val="128"/>
      </rPr>
      <t>が特殊技を使ったときに、敵[光]への必殺技ダメージを</t>
    </r>
    <r>
      <rPr>
        <sz val="11"/>
        <color rgb="FF7300C3"/>
        <rFont val="HGPｺﾞｼｯｸE"/>
        <family val="3"/>
        <charset val="128"/>
      </rPr>
      <t>大</t>
    </r>
    <r>
      <rPr>
        <sz val="11"/>
        <color rgb="FF000000"/>
        <rFont val="HGPｺﾞｼｯｸE"/>
        <family val="3"/>
        <charset val="128"/>
      </rPr>
      <t>アップ</t>
    </r>
    <rPh sb="0" eb="2">
      <t>ミカタ</t>
    </rPh>
    <rPh sb="3" eb="5">
      <t>トクシュ</t>
    </rPh>
    <rPh sb="5" eb="6">
      <t>ワザ</t>
    </rPh>
    <rPh sb="7" eb="8">
      <t>ツカ</t>
    </rPh>
    <rPh sb="14" eb="15">
      <t>テキ</t>
    </rPh>
    <rPh sb="16" eb="17">
      <t>ヒカリ</t>
    </rPh>
    <rPh sb="20" eb="23">
      <t>ヒッサツワザ</t>
    </rPh>
    <rPh sb="28" eb="29">
      <t>ダイ</t>
    </rPh>
    <phoneticPr fontId="1"/>
  </si>
  <si>
    <r>
      <t>味方</t>
    </r>
    <r>
      <rPr>
        <sz val="11"/>
        <color theme="1"/>
        <rFont val="HGPｺﾞｼｯｸE"/>
        <family val="3"/>
        <charset val="128"/>
      </rPr>
      <t>が特殊技を使ったときに、HPが一番低い</t>
    </r>
    <r>
      <rPr>
        <sz val="11"/>
        <color rgb="FFFF0000"/>
        <rFont val="HGPｺﾞｼｯｸE"/>
        <family val="3"/>
        <charset val="128"/>
      </rPr>
      <t>味方</t>
    </r>
    <r>
      <rPr>
        <sz val="11"/>
        <color theme="1"/>
        <rFont val="HGPｺﾞｼｯｸE"/>
        <family val="3"/>
        <charset val="128"/>
      </rPr>
      <t>のHPを</t>
    </r>
    <r>
      <rPr>
        <sz val="11"/>
        <color rgb="FF7300C3"/>
        <rFont val="HGPｺﾞｼｯｸE"/>
        <family val="3"/>
        <charset val="128"/>
      </rPr>
      <t>大</t>
    </r>
    <r>
      <rPr>
        <sz val="11"/>
        <color theme="1"/>
        <rFont val="HGPｺﾞｼｯｸE"/>
        <family val="3"/>
        <charset val="128"/>
      </rPr>
      <t>回復</t>
    </r>
    <rPh sb="0" eb="2">
      <t>ミカタ</t>
    </rPh>
    <rPh sb="3" eb="5">
      <t>トクシュ</t>
    </rPh>
    <rPh sb="5" eb="6">
      <t>ワザ</t>
    </rPh>
    <rPh sb="7" eb="8">
      <t>ツカ</t>
    </rPh>
    <rPh sb="17" eb="19">
      <t>イチバン</t>
    </rPh>
    <rPh sb="19" eb="20">
      <t>ヒク</t>
    </rPh>
    <rPh sb="21" eb="23">
      <t>ミカタ</t>
    </rPh>
    <rPh sb="27" eb="30">
      <t>ダイカイフク</t>
    </rPh>
    <phoneticPr fontId="1"/>
  </si>
  <si>
    <r>
      <t>1～3R開始時に、[光]以外の</t>
    </r>
    <r>
      <rPr>
        <sz val="11"/>
        <color rgb="FFFF0000"/>
        <rFont val="HGPｺﾞｼｯｸE"/>
        <family val="3"/>
        <charset val="128"/>
      </rPr>
      <t>味方</t>
    </r>
    <r>
      <rPr>
        <sz val="11"/>
        <color theme="1"/>
        <rFont val="HGPｺﾞｼｯｸE"/>
        <family val="3"/>
        <charset val="128"/>
      </rPr>
      <t>のこうげきを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4" eb="7">
      <t>カイシジ</t>
    </rPh>
    <rPh sb="10" eb="11">
      <t>ヒカリ</t>
    </rPh>
    <rPh sb="12" eb="14">
      <t>イガイ</t>
    </rPh>
    <rPh sb="15" eb="17">
      <t>ミカタ</t>
    </rPh>
    <rPh sb="23" eb="24">
      <t>ダイ</t>
    </rPh>
    <rPh sb="33" eb="34">
      <t>ナカ</t>
    </rPh>
    <phoneticPr fontId="1"/>
  </si>
  <si>
    <r>
      <t>2～3R目に攻撃するとき、物理ダメージを</t>
    </r>
    <r>
      <rPr>
        <sz val="11"/>
        <color rgb="FF000000"/>
        <rFont val="HGPｺﾞｼｯｸE"/>
        <family val="3"/>
        <charset val="128"/>
      </rPr>
      <t>軽減</t>
    </r>
    <r>
      <rPr>
        <sz val="11"/>
        <color theme="1"/>
        <rFont val="HGPｺﾞｼｯｸE"/>
        <family val="3"/>
        <charset val="128"/>
      </rPr>
      <t>する敵がいると</t>
    </r>
    <r>
      <rPr>
        <sz val="11"/>
        <color rgb="FFFF0000"/>
        <rFont val="HGPｺﾞｼｯｸE"/>
        <family val="3"/>
        <charset val="128"/>
      </rPr>
      <t>味方</t>
    </r>
    <r>
      <rPr>
        <sz val="11"/>
        <color theme="1"/>
        <rFont val="HGPｺﾞｼｯｸE"/>
        <family val="3"/>
        <charset val="128"/>
      </rPr>
      <t>[百獣]と[妖魔]のこうげきを</t>
    </r>
    <r>
      <rPr>
        <sz val="11"/>
        <color rgb="FF7300C3"/>
        <rFont val="HGPｺﾞｼｯｸE"/>
        <family val="3"/>
        <charset val="128"/>
      </rPr>
      <t>大</t>
    </r>
    <r>
      <rPr>
        <sz val="11"/>
        <color rgb="FF000000"/>
        <rFont val="HGPｺﾞｼｯｸE"/>
        <family val="3"/>
        <charset val="128"/>
      </rPr>
      <t>アップ</t>
    </r>
    <rPh sb="4" eb="5">
      <t>メ</t>
    </rPh>
    <rPh sb="6" eb="8">
      <t>コウゲキ</t>
    </rPh>
    <rPh sb="13" eb="15">
      <t>ブツリ</t>
    </rPh>
    <rPh sb="20" eb="22">
      <t>ケイゲン</t>
    </rPh>
    <rPh sb="24" eb="25">
      <t>テキ</t>
    </rPh>
    <rPh sb="29" eb="31">
      <t>ミカタ</t>
    </rPh>
    <rPh sb="32" eb="34">
      <t>ヒャクジュウ</t>
    </rPh>
    <rPh sb="37" eb="39">
      <t>ヨウマ</t>
    </rPh>
    <rPh sb="46" eb="47">
      <t>ダイ</t>
    </rPh>
    <phoneticPr fontId="1"/>
  </si>
  <si>
    <r>
      <t>3～4R目に攻撃するときに、まりょくが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がいると呪文ダメージを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24" eb="26">
      <t>ミカタ</t>
    </rPh>
    <rPh sb="30" eb="32">
      <t>ジュモン</t>
    </rPh>
    <rPh sb="37" eb="38">
      <t>ダイ</t>
    </rPh>
    <phoneticPr fontId="1"/>
  </si>
  <si>
    <r>
      <t>切り札として登場したときに、最も高いステータスがまりょくの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5">
      <t>モット</t>
    </rPh>
    <rPh sb="16" eb="17">
      <t>タカ</t>
    </rPh>
    <rPh sb="29" eb="31">
      <t>ミカタ</t>
    </rPh>
    <rPh sb="32" eb="34">
      <t>ジュモン</t>
    </rPh>
    <rPh sb="39" eb="40">
      <t>ダイ</t>
    </rPh>
    <phoneticPr fontId="1"/>
  </si>
  <si>
    <r>
      <t>戦闘不能になったときに、</t>
    </r>
    <r>
      <rPr>
        <sz val="11"/>
        <color rgb="FFFF5A32"/>
        <rFont val="HGPｺﾞｼｯｸE"/>
        <family val="3"/>
        <charset val="128"/>
      </rPr>
      <t>仲間</t>
    </r>
    <r>
      <rPr>
        <sz val="11"/>
        <color theme="1"/>
        <rFont val="HGPｺﾞｼｯｸE"/>
        <family val="3"/>
        <charset val="128"/>
      </rPr>
      <t>[百獣]か[氷炎]がいると全ての「結界」に</t>
    </r>
    <r>
      <rPr>
        <sz val="11"/>
        <color rgb="FF7300C3"/>
        <rFont val="HGPｺﾞｼｯｸE"/>
        <family val="3"/>
        <charset val="128"/>
      </rPr>
      <t>大</t>
    </r>
    <r>
      <rPr>
        <sz val="11"/>
        <color theme="1"/>
        <rFont val="HGPｺﾞｼｯｸE"/>
        <family val="3"/>
        <charset val="128"/>
      </rPr>
      <t>ダメージ</t>
    </r>
    <rPh sb="0" eb="4">
      <t>セントウフノウ</t>
    </rPh>
    <rPh sb="12" eb="14">
      <t>ナカマ</t>
    </rPh>
    <rPh sb="15" eb="17">
      <t>ヒャクジュウ</t>
    </rPh>
    <rPh sb="20" eb="21">
      <t>コオリ</t>
    </rPh>
    <rPh sb="21" eb="22">
      <t>ホノオ</t>
    </rPh>
    <rPh sb="27" eb="28">
      <t>スベ</t>
    </rPh>
    <rPh sb="31" eb="33">
      <t>ケッカイ</t>
    </rPh>
    <rPh sb="35" eb="36">
      <t>ダイ</t>
    </rPh>
    <phoneticPr fontId="1"/>
  </si>
  <si>
    <r>
      <t>2～3R目に敵が攻撃するときに、敵よりぼうぎょが高いとき通常攻撃ダメージを</t>
    </r>
    <r>
      <rPr>
        <sz val="11"/>
        <color rgb="FF7300C3"/>
        <rFont val="HGPｺﾞｼｯｸE"/>
        <family val="3"/>
        <charset val="128"/>
      </rPr>
      <t>大</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38">
      <t>ダイ</t>
    </rPh>
    <rPh sb="38" eb="40">
      <t>ケイゲン</t>
    </rPh>
    <phoneticPr fontId="1"/>
  </si>
  <si>
    <r>
      <t>戦闘不能になったときに、</t>
    </r>
    <r>
      <rPr>
        <sz val="11"/>
        <color rgb="FFFF5A32"/>
        <rFont val="HGPｺﾞｼｯｸE"/>
        <family val="3"/>
        <charset val="128"/>
      </rPr>
      <t>仲間</t>
    </r>
    <r>
      <rPr>
        <sz val="11"/>
        <color theme="1"/>
        <rFont val="HGPｺﾞｼｯｸE"/>
        <family val="3"/>
        <charset val="128"/>
      </rPr>
      <t>[氷炎]か[妖魔]がいると全ての「結界」に</t>
    </r>
    <r>
      <rPr>
        <sz val="11"/>
        <color rgb="FF0000FF"/>
        <rFont val="HGPｺﾞｼｯｸE"/>
        <family val="3"/>
        <charset val="128"/>
      </rPr>
      <t>中</t>
    </r>
    <r>
      <rPr>
        <sz val="11"/>
        <color theme="1"/>
        <rFont val="HGPｺﾞｼｯｸE"/>
        <family val="3"/>
        <charset val="128"/>
      </rPr>
      <t>ダメージ</t>
    </r>
    <rPh sb="0" eb="4">
      <t>セントウフノウ</t>
    </rPh>
    <rPh sb="12" eb="14">
      <t>ナカマ</t>
    </rPh>
    <rPh sb="15" eb="16">
      <t>コオリ</t>
    </rPh>
    <rPh sb="16" eb="17">
      <t>ホノオ</t>
    </rPh>
    <rPh sb="20" eb="22">
      <t>ヨウマ</t>
    </rPh>
    <rPh sb="27" eb="28">
      <t>スベ</t>
    </rPh>
    <rPh sb="31" eb="33">
      <t>ケッカイ</t>
    </rPh>
    <rPh sb="35" eb="36">
      <t>ナカ</t>
    </rPh>
    <phoneticPr fontId="1"/>
  </si>
  <si>
    <r>
      <t>敵が必殺技を使うときに、闘気ゲージを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トウキ</t>
    </rPh>
    <rPh sb="18" eb="19">
      <t>ショウ</t>
    </rPh>
    <phoneticPr fontId="1"/>
  </si>
  <si>
    <r>
      <t>敵か</t>
    </r>
    <r>
      <rPr>
        <sz val="11"/>
        <color rgb="FFFF0000"/>
        <rFont val="HGPｺﾞｼｯｸE"/>
        <family val="3"/>
        <charset val="128"/>
      </rPr>
      <t>味方</t>
    </r>
    <r>
      <rPr>
        <sz val="11"/>
        <color theme="1"/>
        <rFont val="HGPｺﾞｼｯｸE"/>
        <family val="3"/>
        <charset val="128"/>
      </rPr>
      <t>が必殺技を使うたび、</t>
    </r>
    <r>
      <rPr>
        <sz val="11"/>
        <color rgb="FFFF0000"/>
        <rFont val="HGPｺﾞｼｯｸE"/>
        <family val="3"/>
        <charset val="128"/>
      </rPr>
      <t>味方</t>
    </r>
    <r>
      <rPr>
        <sz val="11"/>
        <color theme="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ヒッサツワザ</t>
    </rPh>
    <rPh sb="9" eb="10">
      <t>ツカ</t>
    </rPh>
    <rPh sb="14" eb="16">
      <t>ミカタ</t>
    </rPh>
    <rPh sb="17" eb="18">
      <t>ヒカリ</t>
    </rPh>
    <rPh sb="20" eb="23">
      <t>ヒッサツワザ</t>
    </rPh>
    <rPh sb="28" eb="29">
      <t>ショウ</t>
    </rPh>
    <phoneticPr fontId="1"/>
  </si>
  <si>
    <r>
      <t>2～4R開始時に、[光]以外の</t>
    </r>
    <r>
      <rPr>
        <sz val="11"/>
        <color rgb="FFFF0000"/>
        <rFont val="HGPｺﾞｼｯｸE"/>
        <family val="3"/>
        <charset val="128"/>
      </rPr>
      <t>味方</t>
    </r>
    <r>
      <rPr>
        <sz val="11"/>
        <color theme="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4" eb="7">
      <t>カイシジ</t>
    </rPh>
    <rPh sb="10" eb="11">
      <t>ヒカリ</t>
    </rPh>
    <rPh sb="12" eb="14">
      <t>イガイ</t>
    </rPh>
    <rPh sb="15" eb="17">
      <t>ミカタ</t>
    </rPh>
    <rPh sb="18" eb="19">
      <t>スベ</t>
    </rPh>
    <rPh sb="27" eb="28">
      <t>ショウ</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</si>
  <si>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6" eb="7">
      <t>トクギ</t>
    </rPh>
    <rPh sb="7" eb="8">
      <t>ツカ</t>
    </rPh>
    <rPh sb="13" eb="15">
      <t>ミカタ</t>
    </rPh>
    <rPh sb="16" eb="17">
      <t>ヒカリ</t>
    </rPh>
    <rPh sb="19" eb="21">
      <t>トウキ</t>
    </rPh>
    <rPh sb="25" eb="26">
      <t>ショウ</t>
    </rPh>
    <phoneticPr fontId="1"/>
  </si>
  <si>
    <r>
      <t>3～4R開始時に、敵[光]がいると</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4" eb="6">
      <t>カイシ</t>
    </rPh>
    <rPh sb="6" eb="7">
      <t>ジ</t>
    </rPh>
    <rPh sb="9" eb="10">
      <t>テキ</t>
    </rPh>
    <rPh sb="11" eb="12">
      <t>ヒカリ</t>
    </rPh>
    <rPh sb="17" eb="19">
      <t>ミカタ</t>
    </rPh>
    <rPh sb="20" eb="22">
      <t>アンコク</t>
    </rPh>
    <rPh sb="24" eb="26">
      <t>トウキ</t>
    </rPh>
    <rPh sb="30" eb="31">
      <t>ショウ</t>
    </rPh>
    <phoneticPr fontId="1"/>
  </si>
  <si>
    <r>
      <t>「結界」を壊したときに、</t>
    </r>
    <r>
      <rPr>
        <sz val="11"/>
        <color rgb="FFFF0000"/>
        <rFont val="HGPｺﾞｼｯｸE"/>
        <family val="3"/>
        <charset val="128"/>
      </rPr>
      <t>味方</t>
    </r>
    <r>
      <rPr>
        <sz val="11"/>
        <color theme="1"/>
        <rFont val="HGPｺﾞｼｯｸE"/>
        <family val="3"/>
        <charset val="128"/>
      </rPr>
      <t>[不死]と[氷炎]の闘気ゲージを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7">
      <t>フシ</t>
    </rPh>
    <rPh sb="20" eb="21">
      <t>コオリ</t>
    </rPh>
    <rPh sb="21" eb="22">
      <t>ホノオ</t>
    </rPh>
    <rPh sb="24" eb="26">
      <t>トウキ</t>
    </rPh>
    <rPh sb="30" eb="31">
      <t>ショウ</t>
    </rPh>
    <phoneticPr fontId="1"/>
  </si>
  <si>
    <r>
      <t>必殺技を使うときに、最も高いステータスがすばやさの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3">
      <t>ヒッサツワザ</t>
    </rPh>
    <rPh sb="4" eb="5">
      <t>ツカ</t>
    </rPh>
    <rPh sb="10" eb="11">
      <t>モット</t>
    </rPh>
    <rPh sb="12" eb="13">
      <t>タカ</t>
    </rPh>
    <rPh sb="25" eb="27">
      <t>ミカタ</t>
    </rPh>
    <rPh sb="28" eb="30">
      <t>トウキ</t>
    </rPh>
    <rPh sb="34" eb="35">
      <t>ショウ</t>
    </rPh>
    <phoneticPr fontId="1"/>
  </si>
  <si>
    <r>
      <t>味方</t>
    </r>
    <r>
      <rPr>
        <sz val="11"/>
        <color theme="1"/>
        <rFont val="HGPｺﾞｼｯｸE"/>
        <family val="3"/>
        <charset val="128"/>
      </rPr>
      <t>が特殊技を使ったときに、最も高いステータスがこうげきの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4" eb="15">
      <t>モット</t>
    </rPh>
    <rPh sb="16" eb="17">
      <t>タカ</t>
    </rPh>
    <rPh sb="29" eb="31">
      <t>ミカタ</t>
    </rPh>
    <rPh sb="32" eb="34">
      <t>トウキ</t>
    </rPh>
    <rPh sb="38" eb="39">
      <t>ショウ</t>
    </rPh>
    <phoneticPr fontId="1"/>
  </si>
  <si>
    <r>
      <t>味方</t>
    </r>
    <r>
      <rPr>
        <sz val="11"/>
        <color theme="1"/>
        <rFont val="HGPｺﾞｼｯｸE"/>
        <family val="3"/>
        <charset val="128"/>
      </rPr>
      <t>が特殊技を使うたび、</t>
    </r>
    <r>
      <rPr>
        <sz val="11"/>
        <color rgb="FFFF0000"/>
        <rFont val="HGPｺﾞｼｯｸE"/>
        <family val="3"/>
        <charset val="128"/>
      </rPr>
      <t>味方</t>
    </r>
    <r>
      <rPr>
        <sz val="11"/>
        <color theme="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4">
      <t>ミカタ</t>
    </rPh>
    <rPh sb="15" eb="16">
      <t>ヒカリ</t>
    </rPh>
    <rPh sb="28" eb="29">
      <t>ショウ</t>
    </rPh>
    <phoneticPr fontId="1"/>
  </si>
  <si>
    <r>
      <t>敵か</t>
    </r>
    <r>
      <rPr>
        <sz val="11"/>
        <color rgb="FFFF5A32"/>
        <rFont val="HGPｺﾞｼｯｸE"/>
        <family val="3"/>
        <charset val="128"/>
      </rPr>
      <t>仲間</t>
    </r>
    <r>
      <rPr>
        <sz val="11"/>
        <color theme="1"/>
        <rFont val="HGPｺﾞｼｯｸE"/>
        <family val="3"/>
        <charset val="128"/>
      </rPr>
      <t>が戦闘不能になったときに、最も高いステータスがこうげきの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テキ</t>
    </rPh>
    <rPh sb="2" eb="4">
      <t>ナカマ</t>
    </rPh>
    <rPh sb="5" eb="9">
      <t>セントウフノウ</t>
    </rPh>
    <rPh sb="17" eb="18">
      <t>モット</t>
    </rPh>
    <rPh sb="19" eb="20">
      <t>タカ</t>
    </rPh>
    <rPh sb="32" eb="34">
      <t>ミカタ</t>
    </rPh>
    <rPh sb="35" eb="37">
      <t>トウキ</t>
    </rPh>
    <rPh sb="41" eb="42">
      <t>ショウ</t>
    </rPh>
    <phoneticPr fontId="1"/>
  </si>
  <si>
    <r>
      <t>2～3R終了時に、</t>
    </r>
    <r>
      <rPr>
        <sz val="11"/>
        <color rgb="FFFF0000"/>
        <rFont val="HGPｺﾞｼｯｸE"/>
        <family val="3"/>
        <charset val="128"/>
      </rPr>
      <t>味方</t>
    </r>
    <r>
      <rPr>
        <sz val="11"/>
        <color theme="1"/>
        <rFont val="HGPｺﾞｼｯｸE"/>
        <family val="3"/>
        <charset val="128"/>
      </rPr>
      <t>[百獣]と[氷炎]のHPを</t>
    </r>
    <r>
      <rPr>
        <sz val="11"/>
        <color rgb="FF00739B"/>
        <rFont val="HGPｺﾞｼｯｸE"/>
        <family val="3"/>
        <charset val="128"/>
      </rPr>
      <t>小</t>
    </r>
    <r>
      <rPr>
        <sz val="11"/>
        <color theme="1"/>
        <rFont val="HGPｺﾞｼｯｸE"/>
        <family val="3"/>
        <charset val="128"/>
      </rPr>
      <t>回復</t>
    </r>
    <rPh sb="4" eb="7">
      <t>シュウリョウジ</t>
    </rPh>
    <rPh sb="9" eb="11">
      <t>ミカタ</t>
    </rPh>
    <rPh sb="12" eb="14">
      <t>ヒャクジュウ</t>
    </rPh>
    <rPh sb="17" eb="18">
      <t>コオリ</t>
    </rPh>
    <rPh sb="18" eb="19">
      <t>ホノオ</t>
    </rPh>
    <rPh sb="24" eb="25">
      <t>ショウ</t>
    </rPh>
    <rPh sb="25" eb="27">
      <t>カイフク</t>
    </rPh>
    <phoneticPr fontId="1"/>
  </si>
  <si>
    <r>
      <t>2～4R開始時に、HP50%以下の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7">
      <t>カイシジ</t>
    </rPh>
    <rPh sb="14" eb="16">
      <t>イカ</t>
    </rPh>
    <rPh sb="17" eb="19">
      <t>ミカタ</t>
    </rPh>
    <rPh sb="23" eb="25">
      <t>ミカタ</t>
    </rPh>
    <rPh sb="26" eb="27">
      <t>ヒカリ</t>
    </rPh>
    <rPh sb="32" eb="33">
      <t>ショウ</t>
    </rPh>
    <rPh sb="33" eb="35">
      <t>カイフク</t>
    </rPh>
    <phoneticPr fontId="1"/>
  </si>
  <si>
    <r>
      <t>各R終了時に、切り札の</t>
    </r>
    <r>
      <rPr>
        <sz val="11"/>
        <color rgb="FFFF5A32"/>
        <rFont val="HGPｺﾞｼｯｸE"/>
        <family val="3"/>
        <charset val="128"/>
      </rPr>
      <t>仲間</t>
    </r>
    <r>
      <rPr>
        <sz val="11"/>
        <color theme="1"/>
        <rFont val="HGPｺﾞｼｯｸE"/>
        <family val="3"/>
        <charset val="128"/>
      </rPr>
      <t>[百獣]がいると</t>
    </r>
    <r>
      <rPr>
        <sz val="11"/>
        <color rgb="FFFF5A32"/>
        <rFont val="HGPｺﾞｼｯｸE"/>
        <family val="3"/>
        <charset val="128"/>
      </rPr>
      <t>仲間</t>
    </r>
    <r>
      <rPr>
        <sz val="11"/>
        <color theme="1"/>
        <rFont val="HGPｺﾞｼｯｸE"/>
        <family val="3"/>
        <charset val="128"/>
      </rPr>
      <t>[百獣]のHPを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7" eb="8">
      <t>キ</t>
    </rPh>
    <rPh sb="9" eb="10">
      <t>フダ</t>
    </rPh>
    <rPh sb="11" eb="13">
      <t>ナカマ</t>
    </rPh>
    <rPh sb="14" eb="16">
      <t>ヒャクジュウ</t>
    </rPh>
    <rPh sb="21" eb="23">
      <t>ナカマ</t>
    </rPh>
    <rPh sb="24" eb="26">
      <t>ヒャクジュウ</t>
    </rPh>
    <rPh sb="31" eb="34">
      <t>ショウカイフク</t>
    </rPh>
    <phoneticPr fontId="1"/>
  </si>
  <si>
    <r>
      <t>切り札として登場したときに、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8">
      <t>ヒカリ</t>
    </rPh>
    <rPh sb="20" eb="22">
      <t>トウキ</t>
    </rPh>
    <rPh sb="26" eb="27">
      <t>ショウ</t>
    </rPh>
    <phoneticPr fontId="1"/>
  </si>
  <si>
    <r>
      <t>2～3R目の自分ターンに、通常攻撃した敵に</t>
    </r>
    <r>
      <rPr>
        <sz val="11"/>
        <color rgb="FF00739B"/>
        <rFont val="HGPｺﾞｼｯｸE"/>
        <family val="3"/>
        <charset val="128"/>
      </rPr>
      <t>小</t>
    </r>
    <r>
      <rPr>
        <sz val="11"/>
        <color theme="1"/>
        <rFont val="HGPｺﾞｼｯｸE"/>
        <family val="3"/>
        <charset val="128"/>
      </rPr>
      <t>ダメージ</t>
    </r>
    <rPh sb="4" eb="5">
      <t>メ</t>
    </rPh>
    <rPh sb="6" eb="8">
      <t>ジブン</t>
    </rPh>
    <rPh sb="13" eb="15">
      <t>ツウジョウ</t>
    </rPh>
    <rPh sb="15" eb="17">
      <t>コウゲキ</t>
    </rPh>
    <rPh sb="19" eb="20">
      <t>テキ</t>
    </rPh>
    <rPh sb="21" eb="22">
      <t>ショウ</t>
    </rPh>
    <phoneticPr fontId="1"/>
  </si>
  <si>
    <r>
      <t>1～3R目の自分ターンに、</t>
    </r>
    <r>
      <rPr>
        <sz val="11"/>
        <color rgb="FFFF0000"/>
        <rFont val="HGPｺﾞｼｯｸE"/>
        <family val="3"/>
        <charset val="128"/>
      </rPr>
      <t>味方</t>
    </r>
    <r>
      <rPr>
        <sz val="11"/>
        <color theme="1"/>
        <rFont val="HGPｺﾞｼｯｸE"/>
        <family val="3"/>
        <charset val="128"/>
      </rPr>
      <t>[百獣]のHPを</t>
    </r>
    <r>
      <rPr>
        <sz val="11"/>
        <color rgb="FF00739B"/>
        <rFont val="HGPｺﾞｼｯｸE"/>
        <family val="3"/>
        <charset val="128"/>
      </rPr>
      <t>小</t>
    </r>
    <r>
      <rPr>
        <sz val="11"/>
        <color theme="1"/>
        <rFont val="HGPｺﾞｼｯｸE"/>
        <family val="3"/>
        <charset val="128"/>
      </rPr>
      <t>回復</t>
    </r>
    <rPh sb="4" eb="5">
      <t>メ</t>
    </rPh>
    <rPh sb="6" eb="8">
      <t>ジブン</t>
    </rPh>
    <rPh sb="13" eb="15">
      <t>ミカタ</t>
    </rPh>
    <rPh sb="16" eb="18">
      <t>ヒャクジュウ</t>
    </rPh>
    <rPh sb="23" eb="24">
      <t>ショウ</t>
    </rPh>
    <rPh sb="24" eb="26">
      <t>カイフク</t>
    </rPh>
    <phoneticPr fontId="1"/>
  </si>
  <si>
    <r>
      <t>各R終了時に、HP50%以上の敵がいるとHPを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12" eb="14">
      <t>イジョウ</t>
    </rPh>
    <rPh sb="15" eb="16">
      <t>テキ</t>
    </rPh>
    <rPh sb="23" eb="26">
      <t>ショウカイフク</t>
    </rPh>
    <phoneticPr fontId="1"/>
  </si>
  <si>
    <r>
      <t>2～3R終了時に、</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7">
      <t>シュウリョウジ</t>
    </rPh>
    <rPh sb="9" eb="11">
      <t>ミカタ</t>
    </rPh>
    <rPh sb="12" eb="13">
      <t>ヒカリ</t>
    </rPh>
    <rPh sb="18" eb="19">
      <t>ショウ</t>
    </rPh>
    <rPh sb="19" eb="21">
      <t>カイフク</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</si>
  <si>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2">
      <t>ナカマ</t>
    </rPh>
    <rPh sb="3" eb="6">
      <t>ヒッサツワザ</t>
    </rPh>
    <rPh sb="7" eb="8">
      <t>ツカ</t>
    </rPh>
    <rPh sb="13" eb="15">
      <t>ミカタ</t>
    </rPh>
    <rPh sb="16" eb="17">
      <t>ヒカリ</t>
    </rPh>
    <rPh sb="19" eb="21">
      <t>トウキ</t>
    </rPh>
    <rPh sb="25" eb="26">
      <t>ショウ</t>
    </rPh>
    <phoneticPr fontId="1"/>
  </si>
  <si>
    <r>
      <t>敵か</t>
    </r>
    <r>
      <rPr>
        <sz val="11"/>
        <color rgb="FFFF0000"/>
        <rFont val="HGPｺﾞｼｯｸE"/>
        <family val="3"/>
        <charset val="128"/>
      </rPr>
      <t>味方</t>
    </r>
    <r>
      <rPr>
        <sz val="11"/>
        <color theme="1"/>
        <rFont val="HGPｺﾞｼｯｸE"/>
        <family val="3"/>
        <charset val="128"/>
      </rPr>
      <t>が特殊技を使ったときに、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6" eb="18">
      <t>ミカタ</t>
    </rPh>
    <rPh sb="19" eb="20">
      <t>ヒカリ</t>
    </rPh>
    <rPh sb="22" eb="24">
      <t>トウキ</t>
    </rPh>
    <rPh sb="28" eb="29">
      <t>ショウ</t>
    </rPh>
    <phoneticPr fontId="1"/>
  </si>
  <si>
    <r>
      <t>各R開始時に、HP30%以下の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[百獣]と[魔影]の闘気ゲージを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6">
      <t>ヒャクジュウ</t>
    </rPh>
    <rPh sb="29" eb="31">
      <t>マカゲ</t>
    </rPh>
    <rPh sb="33" eb="35">
      <t>トウキ</t>
    </rPh>
    <rPh sb="39" eb="40">
      <t>ショウ</t>
    </rPh>
    <phoneticPr fontId="1"/>
  </si>
  <si>
    <r>
      <t>各Rの相手ターンに、自信が通常攻撃されるたびこうげきとぼうぎょを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32" eb="33">
      <t>ショウ</t>
    </rPh>
    <phoneticPr fontId="1"/>
  </si>
  <si>
    <r>
      <t>敵か</t>
    </r>
    <r>
      <rPr>
        <sz val="11"/>
        <color rgb="FFFF0000"/>
        <rFont val="HGPｺﾞｼｯｸE"/>
        <family val="3"/>
        <charset val="128"/>
      </rPr>
      <t>味方</t>
    </r>
    <r>
      <rPr>
        <sz val="11"/>
        <color theme="1"/>
        <rFont val="HGPｺﾞｼｯｸE"/>
        <family val="3"/>
        <charset val="128"/>
      </rPr>
      <t>が必殺技を使うたび、最も高いステータスがまりょくの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ヒッサツワザ</t>
    </rPh>
    <rPh sb="9" eb="10">
      <t>ツカ</t>
    </rPh>
    <rPh sb="14" eb="15">
      <t>モット</t>
    </rPh>
    <rPh sb="16" eb="17">
      <t>タカ</t>
    </rPh>
    <rPh sb="29" eb="31">
      <t>ミカタ</t>
    </rPh>
    <rPh sb="32" eb="34">
      <t>ジュモン</t>
    </rPh>
    <rPh sb="39" eb="40">
      <t>ショウ</t>
    </rPh>
    <phoneticPr fontId="1"/>
  </si>
  <si>
    <r>
      <t>ブレイブインパクトがパーフェクトだと、</t>
    </r>
    <r>
      <rPr>
        <sz val="11"/>
        <color rgb="FFFF0000"/>
        <rFont val="HGPｺﾞｼｯｸE"/>
        <family val="3"/>
        <charset val="128"/>
      </rPr>
      <t>味方</t>
    </r>
    <r>
      <rPr>
        <sz val="11"/>
        <color theme="1"/>
        <rFont val="HGPｺﾞｼｯｸE"/>
        <family val="3"/>
        <charset val="128"/>
      </rPr>
      <t>[百獣]と[不死]のこうげきとすばやさを</t>
    </r>
    <r>
      <rPr>
        <sz val="11"/>
        <color rgb="FF7300C3"/>
        <rFont val="HGPｺﾞｼｯｸE"/>
        <family val="3"/>
        <charset val="128"/>
      </rPr>
      <t>大</t>
    </r>
    <r>
      <rPr>
        <sz val="11"/>
        <color rgb="FF000000"/>
        <rFont val="HGPｺﾞｼｯｸE"/>
        <family val="3"/>
        <charset val="128"/>
      </rPr>
      <t>アップ</t>
    </r>
    <rPh sb="19" eb="21">
      <t>ミカタ</t>
    </rPh>
    <rPh sb="22" eb="24">
      <t>ヒャクジュウ</t>
    </rPh>
    <rPh sb="27" eb="29">
      <t>フシ</t>
    </rPh>
    <rPh sb="41" eb="42">
      <t>ダイ</t>
    </rPh>
    <phoneticPr fontId="1"/>
  </si>
  <si>
    <r>
      <t>3～4R開始時に、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15" eb="17">
      <t>トウキ</t>
    </rPh>
    <rPh sb="21" eb="22">
      <t>ショウ</t>
    </rPh>
    <phoneticPr fontId="1"/>
  </si>
  <si>
    <r>
      <t>ブレイブインパクトがパーフェクトだと、</t>
    </r>
    <r>
      <rPr>
        <sz val="11"/>
        <color rgb="FFFF0000"/>
        <rFont val="HGPｺﾞｼｯｸE"/>
        <family val="3"/>
        <charset val="128"/>
      </rPr>
      <t>味方</t>
    </r>
    <r>
      <rPr>
        <sz val="11"/>
        <color theme="1"/>
        <rFont val="HGPｺﾞｼｯｸE"/>
        <family val="3"/>
        <charset val="128"/>
      </rPr>
      <t>[光]のこうげきとまりょくを</t>
    </r>
    <r>
      <rPr>
        <sz val="11"/>
        <color rgb="FF7300C3"/>
        <rFont val="HGPｺﾞｼｯｸE"/>
        <family val="3"/>
        <charset val="128"/>
      </rPr>
      <t>大</t>
    </r>
    <r>
      <rPr>
        <sz val="11"/>
        <color rgb="FF000000"/>
        <rFont val="HGPｺﾞｼｯｸE"/>
        <family val="3"/>
        <charset val="128"/>
      </rPr>
      <t>アップ</t>
    </r>
    <rPh sb="19" eb="21">
      <t>ミカタ</t>
    </rPh>
    <rPh sb="22" eb="23">
      <t>ヒカリ</t>
    </rPh>
    <rPh sb="35" eb="36">
      <t>ダイ</t>
    </rPh>
    <phoneticPr fontId="1"/>
  </si>
  <si>
    <r>
      <t>「結界」を壊すたび、</t>
    </r>
    <r>
      <rPr>
        <sz val="11"/>
        <color rgb="FFFF0000"/>
        <rFont val="HGPｺﾞｼｯｸE"/>
        <family val="3"/>
        <charset val="128"/>
      </rPr>
      <t>味方</t>
    </r>
    <r>
      <rPr>
        <sz val="11"/>
        <color theme="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0" eb="12">
      <t>ミカタ</t>
    </rPh>
    <rPh sb="13" eb="14">
      <t>ヒカリ</t>
    </rPh>
    <rPh sb="16" eb="18">
      <t>ジュモン</t>
    </rPh>
    <rPh sb="23" eb="24">
      <t>ショウ</t>
    </rPh>
    <phoneticPr fontId="1"/>
  </si>
  <si>
    <r>
      <t>HP50%以上の間、</t>
    </r>
    <r>
      <rPr>
        <sz val="11"/>
        <color rgb="FFFF0000"/>
        <rFont val="HGPｺﾞｼｯｸE"/>
        <family val="3"/>
        <charset val="128"/>
      </rPr>
      <t>味方</t>
    </r>
    <r>
      <rPr>
        <sz val="11"/>
        <color theme="1"/>
        <rFont val="HGPｺﾞｼｯｸE"/>
        <family val="3"/>
        <charset val="128"/>
      </rPr>
      <t>[百獣]と[氷炎]の物理ダメージを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2">
      <t>ミカタ</t>
    </rPh>
    <rPh sb="13" eb="15">
      <t>ヒャクジュウ</t>
    </rPh>
    <rPh sb="18" eb="20">
      <t>コオリホノオ</t>
    </rPh>
    <rPh sb="22" eb="24">
      <t>ブツリ</t>
    </rPh>
    <rPh sb="29" eb="30">
      <t>ショウ</t>
    </rPh>
    <phoneticPr fontId="1"/>
  </si>
  <si>
    <r>
      <t>2～4R開始時に、切り札の敵がいると闘気ゲージを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4">
      <t>テキ</t>
    </rPh>
    <rPh sb="18" eb="20">
      <t>トウキ</t>
    </rPh>
    <rPh sb="24" eb="25">
      <t>ショウ</t>
    </rPh>
    <phoneticPr fontId="1"/>
  </si>
  <si>
    <r>
      <t>敵が必殺技を使うときに、</t>
    </r>
    <r>
      <rPr>
        <sz val="11"/>
        <color rgb="FFFF5A32"/>
        <rFont val="HGPｺﾞｼｯｸE"/>
        <family val="3"/>
        <charset val="128"/>
      </rPr>
      <t>仲間</t>
    </r>
    <r>
      <rPr>
        <sz val="11"/>
        <color theme="1"/>
        <rFont val="HGPｺﾞｼｯｸE"/>
        <family val="3"/>
        <charset val="128"/>
      </rPr>
      <t>[光]がいるとガードルーレットのパーフェクトマスを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4">
      <t>ナカマ</t>
    </rPh>
    <rPh sb="15" eb="16">
      <t>ヒカリ</t>
    </rPh>
    <rPh sb="39" eb="40">
      <t>ナカ</t>
    </rPh>
    <phoneticPr fontId="1"/>
  </si>
  <si>
    <r>
      <t>各R開始時に、HP50%以下のとき闘気ゲージを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7" eb="19">
      <t>トウキ</t>
    </rPh>
    <rPh sb="23" eb="24">
      <t>ショウ</t>
    </rPh>
    <phoneticPr fontId="1"/>
  </si>
  <si>
    <r>
      <t>必殺技を使うときに、HP50%以下のとき必殺技ダメージを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5" eb="17">
      <t>イカ</t>
    </rPh>
    <rPh sb="20" eb="23">
      <t>ヒッサツワザ</t>
    </rPh>
    <rPh sb="28" eb="29">
      <t>ダイ</t>
    </rPh>
    <phoneticPr fontId="1"/>
  </si>
  <si>
    <r>
      <t>必殺技を使うときに、</t>
    </r>
    <r>
      <rPr>
        <sz val="11"/>
        <color rgb="FFFF0000"/>
        <rFont val="HGPｺﾞｼｯｸE"/>
        <family val="3"/>
        <charset val="128"/>
      </rPr>
      <t>味方</t>
    </r>
    <r>
      <rPr>
        <sz val="11"/>
        <color theme="1"/>
        <rFont val="HGPｺﾞｼｯｸE"/>
        <family val="3"/>
        <charset val="128"/>
      </rPr>
      <t>[光]がいるとこうげきとすばやさを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2">
      <t>ミカタ</t>
    </rPh>
    <rPh sb="13" eb="14">
      <t>ヒカリ</t>
    </rPh>
    <rPh sb="29" eb="30">
      <t>ダイ</t>
    </rPh>
    <phoneticPr fontId="1"/>
  </si>
  <si>
    <r>
      <t>3～5R開始時に、敵[暗黒]がいると闘気ゲージを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3">
      <t>アンコク</t>
    </rPh>
    <rPh sb="18" eb="20">
      <t>トウキ</t>
    </rPh>
    <rPh sb="24" eb="25">
      <t>ショウ</t>
    </rPh>
    <phoneticPr fontId="1"/>
  </si>
  <si>
    <r>
      <t>「結界」を壊したときに、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6">
      <t>ヒカリ</t>
    </rPh>
    <rPh sb="18" eb="20">
      <t>トウキ</t>
    </rPh>
    <rPh sb="24" eb="25">
      <t>ショウ</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</si>
  <si>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[百獣]の物理ダメージを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ヒャクジュウ</t>
    </rPh>
    <rPh sb="20" eb="22">
      <t>ブツリ</t>
    </rPh>
    <rPh sb="27" eb="28">
      <t>ショウ</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</si>
  <si>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[不死]と[魔影]のこうげきとぼうぎょを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フシ</t>
    </rPh>
    <rPh sb="21" eb="23">
      <t>マカゲ</t>
    </rPh>
    <rPh sb="35" eb="36">
      <t>ショウ</t>
    </rPh>
    <phoneticPr fontId="1"/>
  </si>
  <si>
    <r>
      <t>戦闘不能になったときに、</t>
    </r>
    <r>
      <rPr>
        <sz val="11"/>
        <color rgb="FFFF5A32"/>
        <rFont val="HGPｺﾞｼｯｸE"/>
        <family val="3"/>
        <charset val="128"/>
      </rPr>
      <t>仲間</t>
    </r>
    <r>
      <rPr>
        <sz val="11"/>
        <color theme="1"/>
        <rFont val="HGPｺﾞｼｯｸE"/>
        <family val="3"/>
        <charset val="128"/>
      </rPr>
      <t>[光]のまりょくとすばやさを</t>
    </r>
    <r>
      <rPr>
        <sz val="11"/>
        <color rgb="FF0000FF"/>
        <rFont val="HGPｺﾞｼｯｸE"/>
        <family val="3"/>
        <charset val="128"/>
      </rPr>
      <t>中</t>
    </r>
    <r>
      <rPr>
        <sz val="11"/>
        <color rgb="FF000000"/>
        <rFont val="HGPｺﾞｼｯｸE"/>
        <family val="3"/>
        <charset val="128"/>
      </rPr>
      <t>アップ</t>
    </r>
    <rPh sb="0" eb="4">
      <t>セントウフノウ</t>
    </rPh>
    <rPh sb="12" eb="14">
      <t>ナカマ</t>
    </rPh>
    <rPh sb="15" eb="16">
      <t>ヒカリ</t>
    </rPh>
    <rPh sb="28" eb="29">
      <t>ナカ</t>
    </rPh>
    <phoneticPr fontId="1"/>
  </si>
  <si>
    <r>
      <t>戦闘不能になったときに、</t>
    </r>
    <r>
      <rPr>
        <sz val="11"/>
        <color rgb="FFFF5A32"/>
        <rFont val="HGPｺﾞｼｯｸE"/>
        <family val="3"/>
        <charset val="128"/>
      </rPr>
      <t>仲間</t>
    </r>
    <r>
      <rPr>
        <sz val="11"/>
        <color theme="1"/>
        <rFont val="HGPｺﾞｼｯｸE"/>
        <family val="3"/>
        <charset val="128"/>
      </rPr>
      <t>[百獣]のこうげきとすばやさを</t>
    </r>
    <r>
      <rPr>
        <sz val="11"/>
        <color rgb="FF0000FF"/>
        <rFont val="HGPｺﾞｼｯｸE"/>
        <family val="3"/>
        <charset val="128"/>
      </rPr>
      <t>中</t>
    </r>
    <r>
      <rPr>
        <sz val="11"/>
        <color rgb="FF000000"/>
        <rFont val="HGPｺﾞｼｯｸE"/>
        <family val="3"/>
        <charset val="128"/>
      </rPr>
      <t>アップ</t>
    </r>
    <rPh sb="0" eb="4">
      <t>セントウフノウ</t>
    </rPh>
    <rPh sb="12" eb="14">
      <t>ナカマ</t>
    </rPh>
    <rPh sb="15" eb="17">
      <t>ヒャクジュウ</t>
    </rPh>
    <rPh sb="29" eb="30">
      <t>ナカ</t>
    </rPh>
    <phoneticPr fontId="1"/>
  </si>
  <si>
    <r>
      <t>切り札の</t>
    </r>
    <r>
      <rPr>
        <sz val="11"/>
        <color rgb="FFFF5A32"/>
        <rFont val="HGPｺﾞｼｯｸE"/>
        <family val="3"/>
        <charset val="128"/>
      </rPr>
      <t>仲間</t>
    </r>
    <r>
      <rPr>
        <sz val="11"/>
        <color theme="1"/>
        <rFont val="HGPｺﾞｼｯｸE"/>
        <family val="3"/>
        <charset val="128"/>
      </rPr>
      <t>[妖魔]がいる間、こうげきとすばやさを</t>
    </r>
    <r>
      <rPr>
        <sz val="11"/>
        <color rgb="FFFF5A32"/>
        <rFont val="HGPｺﾞｼｯｸE"/>
        <family val="3"/>
        <charset val="128"/>
      </rPr>
      <t>仲間</t>
    </r>
    <r>
      <rPr>
        <sz val="11"/>
        <color theme="1"/>
        <rFont val="HGPｺﾞｼｯｸE"/>
        <family val="3"/>
        <charset val="128"/>
      </rPr>
      <t>[妖魔]が多いほど</t>
    </r>
    <r>
      <rPr>
        <sz val="11"/>
        <color rgb="FF000000"/>
        <rFont val="HGPｺﾞｼｯｸE"/>
        <family val="3"/>
        <charset val="128"/>
      </rPr>
      <t>アップ</t>
    </r>
    <rPh sb="0" eb="1">
      <t>キ</t>
    </rPh>
    <rPh sb="2" eb="3">
      <t>フダ</t>
    </rPh>
    <rPh sb="4" eb="6">
      <t>ナカマ</t>
    </rPh>
    <rPh sb="7" eb="9">
      <t>ヨウマ</t>
    </rPh>
    <rPh sb="13" eb="14">
      <t>アイダ</t>
    </rPh>
    <rPh sb="25" eb="27">
      <t>ナカマ</t>
    </rPh>
    <rPh sb="28" eb="30">
      <t>ヨウマ</t>
    </rPh>
    <rPh sb="32" eb="33">
      <t>オオ</t>
    </rPh>
    <phoneticPr fontId="1"/>
  </si>
  <si>
    <r>
      <t>「結界」を壊したときに、こうげきとすばやさを</t>
    </r>
    <r>
      <rPr>
        <sz val="11"/>
        <color rgb="FF7300C3"/>
        <rFont val="HGPｺﾞｼｯｸE"/>
        <family val="3"/>
        <charset val="128"/>
      </rPr>
      <t>大</t>
    </r>
    <r>
      <rPr>
        <sz val="11"/>
        <color rgb="FF000000"/>
        <rFont val="HGPｺﾞｼｯｸE"/>
        <family val="3"/>
        <charset val="128"/>
      </rPr>
      <t>アップ</t>
    </r>
    <rPh sb="1" eb="3">
      <t>ケッカイ</t>
    </rPh>
    <rPh sb="5" eb="6">
      <t>コワ</t>
    </rPh>
    <rPh sb="22" eb="23">
      <t>ダイ</t>
    </rPh>
    <phoneticPr fontId="1"/>
  </si>
  <si>
    <r>
      <t>切り札の</t>
    </r>
    <r>
      <rPr>
        <sz val="11"/>
        <color rgb="FFFF5A32"/>
        <rFont val="HGPｺﾞｼｯｸE"/>
        <family val="3"/>
        <charset val="128"/>
      </rPr>
      <t>仲間</t>
    </r>
    <r>
      <rPr>
        <sz val="11"/>
        <color theme="1"/>
        <rFont val="HGPｺﾞｼｯｸE"/>
        <family val="3"/>
        <charset val="128"/>
      </rPr>
      <t>[光]がいる間、</t>
    </r>
    <r>
      <rPr>
        <sz val="11"/>
        <color rgb="FFFF5A32"/>
        <rFont val="HGPｺﾞｼｯｸE"/>
        <family val="3"/>
        <charset val="128"/>
      </rPr>
      <t>仲間</t>
    </r>
    <r>
      <rPr>
        <sz val="11"/>
        <color theme="1"/>
        <rFont val="HGPｺﾞｼｯｸE"/>
        <family val="3"/>
        <charset val="128"/>
      </rPr>
      <t>[光]のこうげきとぼうぎょを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4" eb="6">
      <t>ナカマ</t>
    </rPh>
    <rPh sb="7" eb="8">
      <t>ヒカリ</t>
    </rPh>
    <rPh sb="12" eb="13">
      <t>アイダ</t>
    </rPh>
    <rPh sb="14" eb="16">
      <t>ナカマ</t>
    </rPh>
    <rPh sb="17" eb="18">
      <t>ヒカリ</t>
    </rPh>
    <rPh sb="30" eb="31">
      <t>ナカ</t>
    </rPh>
    <phoneticPr fontId="1"/>
  </si>
  <si>
    <r>
      <t>切り札の敵がいる間、</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0" eb="1">
      <t>キ</t>
    </rPh>
    <rPh sb="2" eb="3">
      <t>フダ</t>
    </rPh>
    <rPh sb="4" eb="5">
      <t>テキ</t>
    </rPh>
    <rPh sb="8" eb="9">
      <t>アイダ</t>
    </rPh>
    <rPh sb="10" eb="12">
      <t>ミカタ</t>
    </rPh>
    <rPh sb="13" eb="14">
      <t>ヒカリ</t>
    </rPh>
    <rPh sb="16" eb="20">
      <t>ツウジョウコウゲキ</t>
    </rPh>
    <rPh sb="25" eb="26">
      <t>ショウ</t>
    </rPh>
    <phoneticPr fontId="1"/>
  </si>
  <si>
    <r>
      <t>1～2R目に敵が攻撃するときに、敵よりまりょくが高いときこうげきを</t>
    </r>
    <r>
      <rPr>
        <sz val="11"/>
        <color rgb="FF7300C3"/>
        <rFont val="HGPｺﾞｼｯｸE"/>
        <family val="3"/>
        <charset val="128"/>
      </rPr>
      <t>大</t>
    </r>
    <r>
      <rPr>
        <sz val="11"/>
        <color rgb="FF000000"/>
        <rFont val="HGPｺﾞｼｯｸE"/>
        <family val="3"/>
        <charset val="128"/>
      </rPr>
      <t>アップ</t>
    </r>
    <rPh sb="4" eb="5">
      <t>メ</t>
    </rPh>
    <rPh sb="6" eb="7">
      <t>テキ</t>
    </rPh>
    <rPh sb="8" eb="10">
      <t>コウゲキ</t>
    </rPh>
    <rPh sb="16" eb="17">
      <t>テキ</t>
    </rPh>
    <rPh sb="24" eb="25">
      <t>タカ</t>
    </rPh>
    <rPh sb="33" eb="34">
      <t>ダイ</t>
    </rPh>
    <phoneticPr fontId="1"/>
  </si>
  <si>
    <r>
      <t>切り札として登場したときに、物理ダメージを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ブツリ</t>
    </rPh>
    <rPh sb="21" eb="22">
      <t>ダイ</t>
    </rPh>
    <phoneticPr fontId="1"/>
  </si>
  <si>
    <r>
      <t>スーパーブーストされた</t>
    </r>
    <r>
      <rPr>
        <sz val="11"/>
        <color rgb="FFFF0000"/>
        <rFont val="HGPｺﾞｼｯｸE"/>
        <family val="3"/>
        <charset val="128"/>
      </rPr>
      <t>味方</t>
    </r>
    <r>
      <rPr>
        <sz val="11"/>
        <color theme="1"/>
        <rFont val="HGPｺﾞｼｯｸE"/>
        <family val="3"/>
        <charset val="128"/>
      </rPr>
      <t>がいる間、こうげきとすばやさを</t>
    </r>
    <r>
      <rPr>
        <sz val="11"/>
        <color rgb="FF00739B"/>
        <rFont val="HGPｺﾞｼｯｸE"/>
        <family val="3"/>
        <charset val="128"/>
      </rPr>
      <t>小</t>
    </r>
    <r>
      <rPr>
        <sz val="11"/>
        <color rgb="FF000000"/>
        <rFont val="HGPｺﾞｼｯｸE"/>
        <family val="3"/>
        <charset val="128"/>
      </rPr>
      <t>アップ</t>
    </r>
    <rPh sb="11" eb="13">
      <t>ミカタ</t>
    </rPh>
    <rPh sb="16" eb="17">
      <t>アイダ</t>
    </rPh>
    <rPh sb="28" eb="29">
      <t>ショウ</t>
    </rPh>
    <phoneticPr fontId="1"/>
  </si>
  <si>
    <r>
      <t>「結界」を含む攻撃をしたときに、</t>
    </r>
    <r>
      <rPr>
        <sz val="11"/>
        <color rgb="FFFF0000"/>
        <rFont val="HGPｺﾞｼｯｸE"/>
        <family val="3"/>
        <charset val="128"/>
      </rPr>
      <t>味方</t>
    </r>
    <r>
      <rPr>
        <sz val="11"/>
        <color theme="1"/>
        <rFont val="HGPｺﾞｼｯｸE"/>
        <family val="3"/>
        <charset val="128"/>
      </rPr>
      <t>[百獣]のすばやさを</t>
    </r>
    <r>
      <rPr>
        <sz val="11"/>
        <color rgb="FF7300C3"/>
        <rFont val="HGPｺﾞｼｯｸE"/>
        <family val="3"/>
        <charset val="128"/>
      </rPr>
      <t>大</t>
    </r>
    <r>
      <rPr>
        <sz val="11"/>
        <color rgb="FF000000"/>
        <rFont val="HGPｺﾞｼｯｸE"/>
        <family val="3"/>
        <charset val="128"/>
      </rPr>
      <t>アップ</t>
    </r>
    <rPh sb="1" eb="3">
      <t>ケッカイ</t>
    </rPh>
    <rPh sb="5" eb="6">
      <t>フク</t>
    </rPh>
    <rPh sb="7" eb="9">
      <t>コウゲキ</t>
    </rPh>
    <rPh sb="16" eb="18">
      <t>ミカタ</t>
    </rPh>
    <rPh sb="19" eb="21">
      <t>ヒャクジュウ</t>
    </rPh>
    <rPh sb="28" eb="29">
      <t>ダイ</t>
    </rPh>
    <phoneticPr fontId="1"/>
  </si>
  <si>
    <r>
      <t>「結界」を壊したときに、こうげきとまりょくを</t>
    </r>
    <r>
      <rPr>
        <sz val="11"/>
        <color rgb="FF7300C3"/>
        <rFont val="HGPｺﾞｼｯｸE"/>
        <family val="3"/>
        <charset val="128"/>
      </rPr>
      <t>大</t>
    </r>
    <r>
      <rPr>
        <sz val="11"/>
        <color rgb="FF000000"/>
        <rFont val="HGPｺﾞｼｯｸE"/>
        <family val="3"/>
        <charset val="128"/>
      </rPr>
      <t>アップ</t>
    </r>
    <rPh sb="1" eb="3">
      <t>ケッカイ</t>
    </rPh>
    <rPh sb="5" eb="6">
      <t>コワ</t>
    </rPh>
    <rPh sb="22" eb="23">
      <t>ダイ</t>
    </rPh>
    <phoneticPr fontId="1"/>
  </si>
  <si>
    <r>
      <t>複数の「結界」を攻撃したときに、</t>
    </r>
    <r>
      <rPr>
        <sz val="11"/>
        <color rgb="FFFF0000"/>
        <rFont val="HGPｺﾞｼｯｸE"/>
        <family val="3"/>
        <charset val="128"/>
      </rPr>
      <t>味方</t>
    </r>
    <r>
      <rPr>
        <sz val="11"/>
        <color theme="1"/>
        <rFont val="HGPｺﾞｼｯｸE"/>
        <family val="3"/>
        <charset val="128"/>
      </rPr>
      <t>[百獣]の闘気ゲージを</t>
    </r>
    <r>
      <rPr>
        <sz val="11"/>
        <color rgb="FF00739B"/>
        <rFont val="HGPｺﾞｼｯｸE"/>
        <family val="3"/>
        <charset val="128"/>
      </rPr>
      <t>小</t>
    </r>
    <r>
      <rPr>
        <sz val="11"/>
        <color rgb="FF000000"/>
        <rFont val="HGPｺﾞｼｯｸE"/>
        <family val="3"/>
        <charset val="128"/>
      </rPr>
      <t>アップ</t>
    </r>
    <rPh sb="0" eb="2">
      <t>フクスウ</t>
    </rPh>
    <rPh sb="4" eb="6">
      <t>ケッカイ</t>
    </rPh>
    <rPh sb="8" eb="10">
      <t>コウゲキ</t>
    </rPh>
    <rPh sb="16" eb="18">
      <t>ミカタ</t>
    </rPh>
    <rPh sb="19" eb="21">
      <t>ヒャクジュウ</t>
    </rPh>
    <rPh sb="23" eb="25">
      <t>トウキ</t>
    </rPh>
    <rPh sb="29" eb="30">
      <t>ショウ</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</si>
  <si>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[百獣]の通常攻撃ダメージを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7">
      <t>ミカタ</t>
    </rPh>
    <rPh sb="18" eb="20">
      <t>ヒャクジュウ</t>
    </rPh>
    <rPh sb="22" eb="26">
      <t>ツウジョウコウゲキ</t>
    </rPh>
    <rPh sb="31" eb="32">
      <t>ショウ</t>
    </rPh>
    <phoneticPr fontId="1"/>
  </si>
  <si>
    <r>
      <t>2R開始時に、闘気ゲージが</t>
    </r>
    <r>
      <rPr>
        <sz val="11"/>
        <color rgb="FF00739B"/>
        <rFont val="HGPｺﾞｼｯｸE"/>
        <family val="3"/>
        <charset val="128"/>
      </rPr>
      <t>小</t>
    </r>
    <r>
      <rPr>
        <sz val="11"/>
        <color rgb="FF000000"/>
        <rFont val="HGPｺﾞｼｯｸE"/>
        <family val="3"/>
        <charset val="128"/>
      </rPr>
      <t>アップ</t>
    </r>
    <rPh sb="2" eb="5">
      <t>カイシジ</t>
    </rPh>
    <rPh sb="7" eb="9">
      <t>トウキ</t>
    </rPh>
    <rPh sb="13" eb="14">
      <t>ショウ</t>
    </rPh>
    <phoneticPr fontId="1"/>
  </si>
  <si>
    <r>
      <t>2R目に、スーパーブーストされた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[不死]の闘気ゲージを</t>
    </r>
    <r>
      <rPr>
        <sz val="11"/>
        <color rgb="FF00739B"/>
        <rFont val="HGPｺﾞｼｯｸE"/>
        <family val="3"/>
        <charset val="128"/>
      </rPr>
      <t>小</t>
    </r>
    <r>
      <rPr>
        <sz val="11"/>
        <color rgb="FF000000"/>
        <rFont val="HGPｺﾞｼｯｸE"/>
        <family val="3"/>
        <charset val="128"/>
      </rPr>
      <t>アップ</t>
    </r>
    <rPh sb="2" eb="3">
      <t>メ</t>
    </rPh>
    <rPh sb="16" eb="18">
      <t>ミカタ</t>
    </rPh>
    <rPh sb="22" eb="24">
      <t>ミカタ</t>
    </rPh>
    <rPh sb="25" eb="27">
      <t>フシ</t>
    </rPh>
    <rPh sb="29" eb="31">
      <t>トウキ</t>
    </rPh>
    <rPh sb="35" eb="36">
      <t>ショウ</t>
    </rPh>
    <phoneticPr fontId="1"/>
  </si>
  <si>
    <r>
      <t>仲間</t>
    </r>
    <r>
      <rPr>
        <sz val="11"/>
        <color theme="1"/>
        <rFont val="HGPｺﾞｼｯｸE"/>
        <family val="3"/>
        <charset val="128"/>
      </rPr>
      <t>が戦闘不能になったときに、闘気ゲージを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15" eb="17">
      <t>トウキ</t>
    </rPh>
    <rPh sb="21" eb="22">
      <t>ショウ</t>
    </rPh>
    <phoneticPr fontId="1"/>
  </si>
  <si>
    <r>
      <t>2～3R目に攻撃するときに、敵よりすばやさが高いときこうげきを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31" eb="32">
      <t>ダイ</t>
    </rPh>
    <phoneticPr fontId="1"/>
  </si>
  <si>
    <r>
      <t>2～3R目の相手ターンに、通常攻撃されると闘気ゲージを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1" eb="23">
      <t>トウキ</t>
    </rPh>
    <rPh sb="27" eb="28">
      <t>ショウ</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</si>
  <si>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7">
      <t>ミカタ</t>
    </rPh>
    <rPh sb="18" eb="19">
      <t>ヒカリ</t>
    </rPh>
    <rPh sb="21" eb="25">
      <t>ツウジョウコウゲキ</t>
    </rPh>
    <rPh sb="30" eb="31">
      <t>ショウ</t>
    </rPh>
    <phoneticPr fontId="1"/>
  </si>
  <si>
    <r>
      <t>必殺技を使うときに、敵[暗黒]への必殺技ダメージを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アンコク</t>
    </rPh>
    <rPh sb="17" eb="20">
      <t>ヒッサツワザ</t>
    </rPh>
    <rPh sb="25" eb="26">
      <t>ダイ</t>
    </rPh>
    <phoneticPr fontId="1"/>
  </si>
  <si>
    <r>
      <t>2～4R目に攻撃するときに、敵よりこうげきが高いときブレスダメージを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34" eb="35">
      <t>ダイ</t>
    </rPh>
    <phoneticPr fontId="1"/>
  </si>
  <si>
    <r>
      <t>必殺技を使うときに、必殺技ダメージを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、その後に</t>
    </r>
    <r>
      <rPr>
        <sz val="11"/>
        <color rgb="FF00739B"/>
        <rFont val="HGPｺﾞｼｯｸE"/>
        <family val="3"/>
        <charset val="128"/>
      </rPr>
      <t>小</t>
    </r>
    <r>
      <rPr>
        <sz val="11"/>
        <color theme="1"/>
        <rFont val="HGPｺﾞｼｯｸE"/>
        <family val="3"/>
        <charset val="128"/>
      </rPr>
      <t>ダメージ</t>
    </r>
    <rPh sb="0" eb="3">
      <t>ヒッサツワザ</t>
    </rPh>
    <rPh sb="4" eb="5">
      <t>ツカ</t>
    </rPh>
    <rPh sb="10" eb="13">
      <t>ヒッサツワザ</t>
    </rPh>
    <rPh sb="18" eb="19">
      <t>ダイ</t>
    </rPh>
    <rPh sb="25" eb="26">
      <t>アト</t>
    </rPh>
    <rPh sb="27" eb="28">
      <t>ショウ</t>
    </rPh>
    <phoneticPr fontId="1"/>
  </si>
  <si>
    <r>
      <t>1～2R目に攻撃するときに、敵よりすばやさが高いときこうげきを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31" eb="32">
      <t>ダイ</t>
    </rPh>
    <phoneticPr fontId="1"/>
  </si>
  <si>
    <r>
      <t>ガードルーレットがグレート以上だと、闘気ゲージを</t>
    </r>
    <r>
      <rPr>
        <sz val="11"/>
        <color rgb="FF00739B"/>
        <rFont val="HGPｺﾞｼｯｸE"/>
        <family val="3"/>
        <charset val="128"/>
      </rPr>
      <t>小</t>
    </r>
    <r>
      <rPr>
        <sz val="11"/>
        <color rgb="FF000000"/>
        <rFont val="HGPｺﾞｼｯｸE"/>
        <family val="3"/>
        <charset val="128"/>
      </rPr>
      <t>アップ</t>
    </r>
    <rPh sb="13" eb="15">
      <t>イジョウ</t>
    </rPh>
    <rPh sb="18" eb="20">
      <t>トウキ</t>
    </rPh>
    <rPh sb="24" eb="25">
      <t>ショウ</t>
    </rPh>
    <phoneticPr fontId="1"/>
  </si>
  <si>
    <r>
      <t>全ての敵よりすばやさが高い間、</t>
    </r>
    <r>
      <rPr>
        <sz val="11"/>
        <color rgb="FFFF0000"/>
        <rFont val="HGPｺﾞｼｯｸE"/>
        <family val="3"/>
        <charset val="128"/>
      </rPr>
      <t>味方</t>
    </r>
    <r>
      <rPr>
        <sz val="11"/>
        <color theme="1"/>
        <rFont val="HGPｺﾞｼｯｸE"/>
        <family val="3"/>
        <charset val="128"/>
      </rPr>
      <t>[暗黒]のこうげきとまりょくを</t>
    </r>
    <r>
      <rPr>
        <sz val="11"/>
        <color rgb="FF00739B"/>
        <rFont val="HGPｺﾞｼｯｸE"/>
        <family val="3"/>
        <charset val="128"/>
      </rPr>
      <t>小</t>
    </r>
    <r>
      <rPr>
        <sz val="11"/>
        <color rgb="FF000000"/>
        <rFont val="HGPｺﾞｼｯｸE"/>
        <family val="3"/>
        <charset val="128"/>
      </rPr>
      <t>アップ</t>
    </r>
    <rPh sb="0" eb="1">
      <t>スベ</t>
    </rPh>
    <rPh sb="3" eb="4">
      <t>テキ</t>
    </rPh>
    <rPh sb="11" eb="12">
      <t>タカ</t>
    </rPh>
    <rPh sb="13" eb="14">
      <t>アイダ</t>
    </rPh>
    <rPh sb="15" eb="17">
      <t>ミカタ</t>
    </rPh>
    <rPh sb="18" eb="20">
      <t>アンコク</t>
    </rPh>
    <rPh sb="32" eb="33">
      <t>ショウ</t>
    </rPh>
    <phoneticPr fontId="1"/>
  </si>
  <si>
    <r>
      <t>全ての敵よりこうげきが高い間、</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0" eb="1">
      <t>スベ</t>
    </rPh>
    <rPh sb="3" eb="4">
      <t>テキ</t>
    </rPh>
    <rPh sb="11" eb="12">
      <t>タカ</t>
    </rPh>
    <rPh sb="13" eb="14">
      <t>アイダ</t>
    </rPh>
    <rPh sb="15" eb="17">
      <t>ミカタ</t>
    </rPh>
    <rPh sb="18" eb="19">
      <t>ヒカリ</t>
    </rPh>
    <rPh sb="21" eb="23">
      <t>ツウジョウ</t>
    </rPh>
    <rPh sb="23" eb="25">
      <t>コウゲキ</t>
    </rPh>
    <rPh sb="30" eb="31">
      <t>ショウ</t>
    </rPh>
    <phoneticPr fontId="1"/>
  </si>
  <si>
    <r>
      <t>同じ属性の敵が2体以上いる間、通常攻撃ダメージを</t>
    </r>
    <r>
      <rPr>
        <sz val="11"/>
        <color rgb="FF7300C3"/>
        <rFont val="HGPｺﾞｼｯｸE"/>
        <family val="3"/>
        <charset val="128"/>
      </rPr>
      <t>大</t>
    </r>
    <r>
      <rPr>
        <sz val="11"/>
        <color rgb="FF000000"/>
        <rFont val="HGPｺﾞｼｯｸE"/>
        <family val="3"/>
        <charset val="128"/>
      </rPr>
      <t>アップ</t>
    </r>
    <rPh sb="0" eb="1">
      <t>オナ</t>
    </rPh>
    <rPh sb="2" eb="4">
      <t>ゾクセイ</t>
    </rPh>
    <rPh sb="5" eb="6">
      <t>テキ</t>
    </rPh>
    <rPh sb="8" eb="9">
      <t>タイ</t>
    </rPh>
    <rPh sb="9" eb="11">
      <t>イジョウ</t>
    </rPh>
    <rPh sb="13" eb="14">
      <t>アイダ</t>
    </rPh>
    <rPh sb="15" eb="19">
      <t>ツウジョウコウゲキ</t>
    </rPh>
    <rPh sb="24" eb="25">
      <t>ダイ</t>
    </rPh>
    <phoneticPr fontId="1"/>
  </si>
  <si>
    <r>
      <t>全ての敵よりこうげきが高い間、</t>
    </r>
    <r>
      <rPr>
        <sz val="11"/>
        <color rgb="FFFF0000"/>
        <rFont val="HGPｺﾞｼｯｸE"/>
        <family val="3"/>
        <charset val="128"/>
      </rPr>
      <t>味方</t>
    </r>
    <r>
      <rPr>
        <sz val="11"/>
        <color theme="1"/>
        <rFont val="HGPｺﾞｼｯｸE"/>
        <family val="3"/>
        <charset val="128"/>
      </rPr>
      <t>[暗黒]の通常攻撃ダメージを</t>
    </r>
    <r>
      <rPr>
        <sz val="11"/>
        <color rgb="FF00739B"/>
        <rFont val="HGPｺﾞｼｯｸE"/>
        <family val="3"/>
        <charset val="128"/>
      </rPr>
      <t>小</t>
    </r>
    <r>
      <rPr>
        <sz val="11"/>
        <color rgb="FF000000"/>
        <rFont val="HGPｺﾞｼｯｸE"/>
        <family val="3"/>
        <charset val="128"/>
      </rPr>
      <t>アップ</t>
    </r>
    <rPh sb="0" eb="1">
      <t>スベ</t>
    </rPh>
    <rPh sb="3" eb="4">
      <t>テキ</t>
    </rPh>
    <rPh sb="11" eb="12">
      <t>タカ</t>
    </rPh>
    <rPh sb="13" eb="14">
      <t>アイダ</t>
    </rPh>
    <rPh sb="15" eb="17">
      <t>ミカタ</t>
    </rPh>
    <rPh sb="18" eb="20">
      <t>アンコク</t>
    </rPh>
    <rPh sb="22" eb="24">
      <t>ツウジョウ</t>
    </rPh>
    <rPh sb="24" eb="26">
      <t>コウゲキ</t>
    </rPh>
    <rPh sb="31" eb="32">
      <t>ショウ</t>
    </rPh>
    <phoneticPr fontId="1"/>
  </si>
  <si>
    <r>
      <t>敵[光]が必殺技を使うときに、こうげきとぼうぎょを</t>
    </r>
    <r>
      <rPr>
        <sz val="11"/>
        <color rgb="FF7300C3"/>
        <rFont val="HGPｺﾞｼｯｸE"/>
        <family val="3"/>
        <charset val="128"/>
      </rPr>
      <t>大</t>
    </r>
    <r>
      <rPr>
        <sz val="11"/>
        <color rgb="FF000000"/>
        <rFont val="HGPｺﾞｼｯｸE"/>
        <family val="3"/>
        <charset val="128"/>
      </rPr>
      <t>アップ</t>
    </r>
    <rPh sb="0" eb="1">
      <t>テキ</t>
    </rPh>
    <rPh sb="2" eb="3">
      <t>ヒカリ</t>
    </rPh>
    <rPh sb="5" eb="8">
      <t>ヒッサツワザ</t>
    </rPh>
    <rPh sb="9" eb="10">
      <t>ツカ</t>
    </rPh>
    <rPh sb="25" eb="26">
      <t>ダイ</t>
    </rPh>
    <phoneticPr fontId="1"/>
  </si>
  <si>
    <r>
      <t>3～5R目に攻撃するときに、敵よりまりょくが高いとき闘気ゲージを</t>
    </r>
    <r>
      <rPr>
        <sz val="11"/>
        <color rgb="FF00739B"/>
        <rFont val="HGPｺﾞｼｯｸE"/>
        <family val="3"/>
        <charset val="128"/>
      </rPr>
      <t>小</t>
    </r>
    <r>
      <rPr>
        <sz val="11"/>
        <color rgb="FF000000"/>
        <rFont val="HGPｺﾞｼｯｸE"/>
        <family val="3"/>
        <charset val="128"/>
      </rPr>
      <t>アップ</t>
    </r>
    <rPh sb="4" eb="5">
      <t>メ</t>
    </rPh>
    <rPh sb="6" eb="8">
      <t>コウゲキ</t>
    </rPh>
    <rPh sb="14" eb="15">
      <t>テキ</t>
    </rPh>
    <rPh sb="22" eb="23">
      <t>タカ</t>
    </rPh>
    <rPh sb="26" eb="28">
      <t>トウキ</t>
    </rPh>
    <rPh sb="32" eb="33">
      <t>ショウ</t>
    </rPh>
    <phoneticPr fontId="1"/>
  </si>
  <si>
    <r>
      <t>HP50%以上の間、</t>
    </r>
    <r>
      <rPr>
        <sz val="11"/>
        <color rgb="FFFF0000"/>
        <rFont val="HGPｺﾞｼｯｸE"/>
        <family val="3"/>
        <charset val="128"/>
      </rPr>
      <t>味方</t>
    </r>
    <r>
      <rPr>
        <sz val="11"/>
        <color theme="1"/>
        <rFont val="HGPｺﾞｼｯｸE"/>
        <family val="3"/>
        <charset val="128"/>
      </rPr>
      <t>[百獣]と[魔影]の物理ダメージを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5" eb="7">
      <t>イジョウ</t>
    </rPh>
    <rPh sb="8" eb="9">
      <t>アイダ</t>
    </rPh>
    <rPh sb="10" eb="12">
      <t>ミカタ</t>
    </rPh>
    <rPh sb="13" eb="15">
      <t>ヒャクジュウ</t>
    </rPh>
    <rPh sb="18" eb="20">
      <t>マカゲ</t>
    </rPh>
    <rPh sb="22" eb="24">
      <t>ブツリ</t>
    </rPh>
    <rPh sb="29" eb="30">
      <t>ナカ</t>
    </rPh>
    <rPh sb="39" eb="40">
      <t>ショウ</t>
    </rPh>
    <phoneticPr fontId="1"/>
  </si>
  <si>
    <r>
      <t>2R目に、</t>
    </r>
    <r>
      <rPr>
        <sz val="11"/>
        <color rgb="FFFF0000"/>
        <rFont val="HGPｺﾞｼｯｸE"/>
        <family val="3"/>
        <charset val="128"/>
      </rPr>
      <t>味方</t>
    </r>
    <r>
      <rPr>
        <sz val="11"/>
        <color theme="1"/>
        <rFont val="HGPｺﾞｼｯｸE"/>
        <family val="3"/>
        <charset val="128"/>
      </rPr>
      <t>[百獣]と[不死]の「結界」へのダメージを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2" eb="3">
      <t>メ</t>
    </rPh>
    <rPh sb="5" eb="7">
      <t>ミカタ</t>
    </rPh>
    <rPh sb="8" eb="10">
      <t>ヒャクジュウ</t>
    </rPh>
    <rPh sb="13" eb="15">
      <t>フシ</t>
    </rPh>
    <rPh sb="18" eb="20">
      <t>ケッカイ</t>
    </rPh>
    <rPh sb="28" eb="29">
      <t>ダイ</t>
    </rPh>
    <rPh sb="38" eb="39">
      <t>ショウ</t>
    </rPh>
    <phoneticPr fontId="1"/>
  </si>
  <si>
    <r>
      <t>1～2R目に、</t>
    </r>
    <r>
      <rPr>
        <sz val="11"/>
        <color rgb="FFFF0000"/>
        <rFont val="HGPｺﾞｼｯｸE"/>
        <family val="3"/>
        <charset val="128"/>
      </rPr>
      <t>味方</t>
    </r>
    <r>
      <rPr>
        <sz val="11"/>
        <color theme="1"/>
        <rFont val="HGPｺﾞｼｯｸE"/>
        <family val="3"/>
        <charset val="128"/>
      </rPr>
      <t>[妖魔]と[魔影]の通常攻撃ダメージを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5">
      <t>メ</t>
    </rPh>
    <rPh sb="7" eb="9">
      <t>ミカタ</t>
    </rPh>
    <rPh sb="10" eb="12">
      <t>ヨウマ</t>
    </rPh>
    <rPh sb="15" eb="17">
      <t>マカゲ</t>
    </rPh>
    <rPh sb="19" eb="23">
      <t>ツウジョウコウゲキ</t>
    </rPh>
    <rPh sb="28" eb="29">
      <t>ナカ</t>
    </rPh>
    <rPh sb="38" eb="39">
      <t>ショウ</t>
    </rPh>
    <phoneticPr fontId="1"/>
  </si>
  <si>
    <r>
      <t>1～3R開始時に、</t>
    </r>
    <r>
      <rPr>
        <sz val="11"/>
        <color rgb="FFFF0000"/>
        <rFont val="HGPｺﾞｼｯｸE"/>
        <family val="3"/>
        <charset val="128"/>
      </rPr>
      <t>味方</t>
    </r>
    <r>
      <rPr>
        <sz val="11"/>
        <color theme="1"/>
        <rFont val="HGPｺﾞｼｯｸE"/>
        <family val="3"/>
        <charset val="128"/>
      </rPr>
      <t>[妖魔]と[魔影]のこうげきを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ヨウマ</t>
    </rPh>
    <rPh sb="17" eb="18">
      <t>マ</t>
    </rPh>
    <rPh sb="18" eb="19">
      <t>カゲ</t>
    </rPh>
    <rPh sb="26" eb="27">
      <t>ナカ</t>
    </rPh>
    <rPh sb="36" eb="37">
      <t>ショウ</t>
    </rPh>
    <phoneticPr fontId="1"/>
  </si>
  <si>
    <r>
      <t>必殺技を使うときに、必殺技ダメージを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、その後にこうげきを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3">
      <t>ヒッサツワザ</t>
    </rPh>
    <rPh sb="18" eb="19">
      <t>ダイ</t>
    </rPh>
    <rPh sb="25" eb="26">
      <t>アト</t>
    </rPh>
    <rPh sb="32" eb="33">
      <t>ナカ</t>
    </rPh>
    <phoneticPr fontId="1"/>
  </si>
  <si>
    <r>
      <t>必殺技を使うときに、必殺技ダメージを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、その後にぼうぎょを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3">
      <t>ヒッサツワザ</t>
    </rPh>
    <rPh sb="18" eb="19">
      <t>ダイ</t>
    </rPh>
    <rPh sb="25" eb="26">
      <t>ゴ</t>
    </rPh>
    <rPh sb="32" eb="33">
      <t>ナカ</t>
    </rPh>
    <phoneticPr fontId="1"/>
  </si>
  <si>
    <r>
      <t>1～3R開始時に、</t>
    </r>
    <r>
      <rPr>
        <sz val="11"/>
        <color rgb="FFFF0000"/>
        <rFont val="HGPｺﾞｼｯｸE"/>
        <family val="3"/>
        <charset val="128"/>
      </rPr>
      <t>味方</t>
    </r>
    <r>
      <rPr>
        <sz val="11"/>
        <color theme="1"/>
        <rFont val="HGPｺﾞｼｯｸE"/>
        <family val="3"/>
        <charset val="128"/>
      </rPr>
      <t>[魔影]のこうげきを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21" eb="22">
      <t>ナカ</t>
    </rPh>
    <rPh sb="31" eb="32">
      <t>ショウ</t>
    </rPh>
    <phoneticPr fontId="1"/>
  </si>
  <si>
    <r>
      <t>2～3R開始時に、</t>
    </r>
    <r>
      <rPr>
        <sz val="11"/>
        <color rgb="FFFF0000"/>
        <rFont val="HGPｺﾞｼｯｸE"/>
        <family val="3"/>
        <charset val="128"/>
      </rPr>
      <t>味方</t>
    </r>
    <r>
      <rPr>
        <sz val="11"/>
        <color theme="1"/>
        <rFont val="HGPｺﾞｼｯｸE"/>
        <family val="3"/>
        <charset val="128"/>
      </rPr>
      <t>[暗黒]がいると一番近い敵の闘気ゲージを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アンコク</t>
    </rPh>
    <rPh sb="19" eb="22">
      <t>イチバンチカ</t>
    </rPh>
    <rPh sb="23" eb="24">
      <t>テキ</t>
    </rPh>
    <rPh sb="25" eb="27">
      <t>トウキ</t>
    </rPh>
    <rPh sb="31" eb="32">
      <t>ショウ</t>
    </rPh>
    <phoneticPr fontId="1"/>
  </si>
  <si>
    <r>
      <t>「結界」を壊すたび、</t>
    </r>
    <r>
      <rPr>
        <sz val="11"/>
        <color rgb="FFFF0000"/>
        <rFont val="HGPｺﾞｼｯｸE"/>
        <family val="3"/>
        <charset val="128"/>
      </rPr>
      <t>味方</t>
    </r>
    <r>
      <rPr>
        <sz val="11"/>
        <color theme="1"/>
        <rFont val="HGPｺﾞｼｯｸE"/>
        <family val="3"/>
        <charset val="128"/>
      </rPr>
      <t>[百獣]と[不死]が受ける物理ダメージを</t>
    </r>
    <r>
      <rPr>
        <sz val="11"/>
        <color rgb="FF00739B"/>
        <rFont val="HGPｺﾞｼｯｸE"/>
        <family val="3"/>
        <charset val="128"/>
      </rPr>
      <t>小</t>
    </r>
    <r>
      <rPr>
        <sz val="11"/>
        <color rgb="FF000000"/>
        <rFont val="HGPｺﾞｼｯｸE"/>
        <family val="3"/>
        <charset val="128"/>
      </rPr>
      <t>軽減</t>
    </r>
    <rPh sb="1" eb="3">
      <t>ケッカイ</t>
    </rPh>
    <rPh sb="5" eb="6">
      <t>コワ</t>
    </rPh>
    <rPh sb="10" eb="12">
      <t>ミカタ</t>
    </rPh>
    <rPh sb="13" eb="15">
      <t>ヒャクジュウ</t>
    </rPh>
    <rPh sb="18" eb="20">
      <t>フシ</t>
    </rPh>
    <rPh sb="22" eb="23">
      <t>ウ</t>
    </rPh>
    <rPh sb="25" eb="27">
      <t>ブツリ</t>
    </rPh>
    <rPh sb="32" eb="35">
      <t>ショウケイゲン</t>
    </rPh>
    <phoneticPr fontId="1"/>
  </si>
  <si>
    <r>
      <t>敵が物理必殺技を使うときに、</t>
    </r>
    <r>
      <rPr>
        <sz val="11"/>
        <color rgb="FFFF0000"/>
        <rFont val="HGPｺﾞｼｯｸE"/>
        <family val="3"/>
        <charset val="128"/>
      </rPr>
      <t>味方</t>
    </r>
    <r>
      <rPr>
        <sz val="11"/>
        <color theme="1"/>
        <rFont val="HGPｺﾞｼｯｸE"/>
        <family val="3"/>
        <charset val="128"/>
      </rPr>
      <t>[光]が受ける必殺技ダメージを</t>
    </r>
    <r>
      <rPr>
        <sz val="11"/>
        <color rgb="FF7300C3"/>
        <rFont val="HGPｺﾞｼｯｸE"/>
        <family val="3"/>
        <charset val="128"/>
      </rPr>
      <t>大</t>
    </r>
    <r>
      <rPr>
        <sz val="11"/>
        <color rgb="FF000000"/>
        <rFont val="HGPｺﾞｼｯｸE"/>
        <family val="3"/>
        <charset val="128"/>
      </rPr>
      <t>軽減</t>
    </r>
    <rPh sb="0" eb="1">
      <t>テキ</t>
    </rPh>
    <rPh sb="2" eb="4">
      <t>ブツリ</t>
    </rPh>
    <rPh sb="4" eb="7">
      <t>ヒッサツワザ</t>
    </rPh>
    <rPh sb="8" eb="9">
      <t>ツカ</t>
    </rPh>
    <rPh sb="14" eb="16">
      <t>ミカタ</t>
    </rPh>
    <rPh sb="17" eb="18">
      <t>ヒカリ</t>
    </rPh>
    <rPh sb="20" eb="21">
      <t>ウ</t>
    </rPh>
    <rPh sb="23" eb="26">
      <t>ヒッサツワザ</t>
    </rPh>
    <rPh sb="31" eb="32">
      <t>ダイ</t>
    </rPh>
    <rPh sb="32" eb="34">
      <t>ケイゲン</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</si>
  <si>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[不死]が受ける通常攻撃ダメージを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20">
      <t>フシ</t>
    </rPh>
    <rPh sb="22" eb="23">
      <t>ウ</t>
    </rPh>
    <rPh sb="25" eb="29">
      <t>ツウジョウコウゲキ</t>
    </rPh>
    <rPh sb="34" eb="35">
      <t>ショウ</t>
    </rPh>
    <rPh sb="35" eb="37">
      <t>ケイゲン</t>
    </rPh>
    <phoneticPr fontId="1"/>
  </si>
  <si>
    <r>
      <t>2～3R目に敵が攻撃するときに、敵よりすばやさが高いとき通常攻撃ダメージを</t>
    </r>
    <r>
      <rPr>
        <sz val="11"/>
        <color rgb="FF7300C3"/>
        <rFont val="HGPｺﾞｼｯｸE"/>
        <family val="3"/>
        <charset val="128"/>
      </rPr>
      <t>大</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40">
      <t>ダイケイゲン</t>
    </rPh>
    <phoneticPr fontId="1"/>
  </si>
  <si>
    <r>
      <t>1～2R目に敵が攻撃するときに、敵よりぼうぎょが高いとき通常攻撃ダメージを</t>
    </r>
    <r>
      <rPr>
        <sz val="11"/>
        <color rgb="FF7300C3"/>
        <rFont val="HGPｺﾞｼｯｸE"/>
        <family val="3"/>
        <charset val="128"/>
      </rPr>
      <t>大</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40">
      <t>ダイケイゲン</t>
    </rPh>
    <phoneticPr fontId="1"/>
  </si>
  <si>
    <r>
      <t>全ての敵よりぼうぎょが高い間、</t>
    </r>
    <r>
      <rPr>
        <sz val="11"/>
        <color rgb="FFFF0000"/>
        <rFont val="HGPｺﾞｼｯｸE"/>
        <family val="3"/>
        <charset val="128"/>
      </rPr>
      <t>味方</t>
    </r>
    <r>
      <rPr>
        <sz val="11"/>
        <color theme="1"/>
        <rFont val="HGPｺﾞｼｯｸE"/>
        <family val="3"/>
        <charset val="128"/>
      </rPr>
      <t>[暗黒]が受ける通常攻撃ダメージを</t>
    </r>
    <r>
      <rPr>
        <sz val="11"/>
        <color rgb="FF00739B"/>
        <rFont val="HGPｺﾞｼｯｸE"/>
        <family val="3"/>
        <charset val="128"/>
      </rPr>
      <t>小</t>
    </r>
    <r>
      <rPr>
        <sz val="11"/>
        <color rgb="FF000000"/>
        <rFont val="HGPｺﾞｼｯｸE"/>
        <family val="3"/>
        <charset val="128"/>
      </rPr>
      <t>軽減</t>
    </r>
    <rPh sb="0" eb="1">
      <t>スベ</t>
    </rPh>
    <rPh sb="3" eb="4">
      <t>テキ</t>
    </rPh>
    <rPh sb="11" eb="12">
      <t>タカ</t>
    </rPh>
    <rPh sb="13" eb="14">
      <t>アイダ</t>
    </rPh>
    <rPh sb="15" eb="17">
      <t>ミカタ</t>
    </rPh>
    <rPh sb="18" eb="20">
      <t>アンコク</t>
    </rPh>
    <rPh sb="22" eb="23">
      <t>ウ</t>
    </rPh>
    <rPh sb="25" eb="27">
      <t>ツウジョウ</t>
    </rPh>
    <rPh sb="27" eb="29">
      <t>コウゲキ</t>
    </rPh>
    <rPh sb="34" eb="35">
      <t>ショウ</t>
    </rPh>
    <rPh sb="35" eb="37">
      <t>ケイゲン</t>
    </rPh>
    <phoneticPr fontId="1"/>
  </si>
  <si>
    <t>1～2R目の自分ターンに、通常攻撃した敵の闘気ゲージを吸収する</t>
    <rPh sb="4" eb="5">
      <t>メ</t>
    </rPh>
    <rPh sb="6" eb="8">
      <t>ジブン</t>
    </rPh>
    <rPh sb="13" eb="15">
      <t>ツウジョウ</t>
    </rPh>
    <rPh sb="15" eb="17">
      <t>コウゲキ</t>
    </rPh>
    <rPh sb="19" eb="20">
      <t>テキ</t>
    </rPh>
    <rPh sb="21" eb="23">
      <t>トウキ</t>
    </rPh>
    <rPh sb="27" eb="29">
      <t>キュウシュウ</t>
    </rPh>
    <phoneticPr fontId="1"/>
  </si>
  <si>
    <t>2～3R目の自分ターンに、通常攻撃した敵の攻撃エリアを狭くする</t>
    <rPh sb="4" eb="5">
      <t>メ</t>
    </rPh>
    <rPh sb="6" eb="8">
      <t>ジブン</t>
    </rPh>
    <rPh sb="13" eb="15">
      <t>ツウジョウ</t>
    </rPh>
    <rPh sb="15" eb="17">
      <t>コウゲキ</t>
    </rPh>
    <rPh sb="19" eb="20">
      <t>テキ</t>
    </rPh>
    <rPh sb="21" eb="23">
      <t>コウゲキ</t>
    </rPh>
    <rPh sb="27" eb="28">
      <t>セマ</t>
    </rPh>
    <phoneticPr fontId="1"/>
  </si>
  <si>
    <r>
      <t>2～3R目の自分ターンに、最も高いステータスがぼうぎょの</t>
    </r>
    <r>
      <rPr>
        <sz val="11"/>
        <color rgb="FFFF0000"/>
        <rFont val="HGPｺﾞｼｯｸE"/>
        <family val="3"/>
        <charset val="128"/>
      </rPr>
      <t>味方</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</si>
  <si>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1～3R目の自分ターンに、最も高いステータスがすばやさの</t>
    </r>
    <r>
      <rPr>
        <sz val="11"/>
        <color rgb="FFFF0000"/>
        <rFont val="HGPｺﾞｼｯｸE"/>
        <family val="3"/>
        <charset val="128"/>
      </rPr>
      <t>味方</t>
    </r>
    <r>
      <rPr>
        <sz val="11"/>
        <color theme="1"/>
        <rFont val="HGPｺﾞｼｯｸE"/>
        <family val="3"/>
        <charset val="128"/>
      </rPr>
      <t>の攻撃エリアを広くする</t>
    </r>
    <rPh sb="4" eb="5">
      <t>メ</t>
    </rPh>
    <rPh sb="6" eb="8">
      <t>ジブン</t>
    </rPh>
    <rPh sb="13" eb="14">
      <t>モット</t>
    </rPh>
    <rPh sb="15" eb="16">
      <t>タカ</t>
    </rPh>
    <rPh sb="28" eb="30">
      <t>ミカタ</t>
    </rPh>
    <rPh sb="31" eb="33">
      <t>コウゲキ</t>
    </rPh>
    <rPh sb="37" eb="38">
      <t>ヒロ</t>
    </rPh>
    <phoneticPr fontId="1"/>
  </si>
  <si>
    <r>
      <t>各Rの自分ターンに、HP50%以下のときHPが一番低い「結界」に</t>
    </r>
    <r>
      <rPr>
        <sz val="11"/>
        <color rgb="FF0000FF"/>
        <rFont val="HGPｺﾞｼｯｸE"/>
        <family val="3"/>
        <charset val="128"/>
      </rPr>
      <t>中</t>
    </r>
    <r>
      <rPr>
        <sz val="11"/>
        <color theme="1"/>
        <rFont val="HGPｺﾞｼｯｸE"/>
        <family val="3"/>
        <charset val="128"/>
      </rPr>
      <t>ダメージ</t>
    </r>
    <rPh sb="0" eb="1">
      <t>カク</t>
    </rPh>
    <rPh sb="3" eb="5">
      <t>ジブン</t>
    </rPh>
    <rPh sb="15" eb="17">
      <t>イカ</t>
    </rPh>
    <rPh sb="23" eb="25">
      <t>イチバン</t>
    </rPh>
    <rPh sb="25" eb="26">
      <t>ヒク</t>
    </rPh>
    <rPh sb="28" eb="30">
      <t>ケッカイ</t>
    </rPh>
    <rPh sb="32" eb="33">
      <t>ナカ</t>
    </rPh>
    <phoneticPr fontId="1"/>
  </si>
  <si>
    <r>
      <t>1～2R目の自分ターンに、</t>
    </r>
    <r>
      <rPr>
        <sz val="11"/>
        <color rgb="FFFF0000"/>
        <rFont val="HGPｺﾞｼｯｸE"/>
        <family val="3"/>
        <charset val="128"/>
      </rPr>
      <t>味方</t>
    </r>
    <r>
      <rPr>
        <sz val="11"/>
        <color theme="1"/>
        <rFont val="HGPｺﾞｼｯｸE"/>
        <family val="3"/>
        <charset val="128"/>
      </rPr>
      <t>[百獣]と[不死]のHPを</t>
    </r>
    <r>
      <rPr>
        <sz val="11"/>
        <color rgb="FF00739B"/>
        <rFont val="HGPｺﾞｼｯｸE"/>
        <family val="3"/>
        <charset val="128"/>
      </rPr>
      <t>小</t>
    </r>
    <r>
      <rPr>
        <sz val="11"/>
        <color theme="1"/>
        <rFont val="HGPｺﾞｼｯｸE"/>
        <family val="3"/>
        <charset val="128"/>
      </rPr>
      <t>回復</t>
    </r>
    <rPh sb="4" eb="5">
      <t>メ</t>
    </rPh>
    <rPh sb="6" eb="8">
      <t>ジブン</t>
    </rPh>
    <rPh sb="13" eb="15">
      <t>ミカタ</t>
    </rPh>
    <rPh sb="16" eb="18">
      <t>ヒャクジュウ</t>
    </rPh>
    <rPh sb="21" eb="23">
      <t>フシ</t>
    </rPh>
    <rPh sb="28" eb="31">
      <t>ショウカイフク</t>
    </rPh>
    <phoneticPr fontId="1"/>
  </si>
  <si>
    <r>
      <t>2～4R目の自分ターンに、最も高いステータスがまりょくの敵がいると</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5">
      <t>メ</t>
    </rPh>
    <rPh sb="6" eb="8">
      <t>ジブン</t>
    </rPh>
    <rPh sb="13" eb="14">
      <t>モット</t>
    </rPh>
    <rPh sb="15" eb="16">
      <t>タカ</t>
    </rPh>
    <rPh sb="28" eb="29">
      <t>テキ</t>
    </rPh>
    <rPh sb="33" eb="35">
      <t>ミカタ</t>
    </rPh>
    <rPh sb="36" eb="37">
      <t>ヒカリ</t>
    </rPh>
    <rPh sb="42" eb="45">
      <t>ショウカイフク</t>
    </rPh>
    <phoneticPr fontId="1"/>
  </si>
  <si>
    <r>
      <t>1～3R目の自分ターンに、通常攻撃ダメージを自身の闘気ゲージが少ないほど</t>
    </r>
    <r>
      <rPr>
        <sz val="11"/>
        <color rgb="FF000000"/>
        <rFont val="HGPｺﾞｼｯｸE"/>
        <family val="3"/>
        <charset val="128"/>
      </rPr>
      <t>アップ</t>
    </r>
    <rPh sb="4" eb="5">
      <t>メ</t>
    </rPh>
    <rPh sb="6" eb="8">
      <t>ジブン</t>
    </rPh>
    <rPh sb="13" eb="17">
      <t>ツウジョウコウゲキ</t>
    </rPh>
    <rPh sb="22" eb="24">
      <t>ジシン</t>
    </rPh>
    <rPh sb="25" eb="27">
      <t>トウキ</t>
    </rPh>
    <rPh sb="31" eb="32">
      <t>スク</t>
    </rPh>
    <phoneticPr fontId="1"/>
  </si>
  <si>
    <r>
      <t>2～3R目の相手ターンに、自身が通常攻撃されると</t>
    </r>
    <r>
      <rPr>
        <sz val="11"/>
        <color rgb="FFFF0000"/>
        <rFont val="HGPｺﾞｼｯｸE"/>
        <family val="3"/>
        <charset val="128"/>
      </rPr>
      <t>味方</t>
    </r>
    <r>
      <rPr>
        <sz val="11"/>
        <color theme="1"/>
        <rFont val="HGPｺﾞｼｯｸE"/>
        <family val="3"/>
        <charset val="128"/>
      </rPr>
      <t>[不死]と[妖魔]の闘気ゲージを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6">
      <t>ミカタ</t>
    </rPh>
    <rPh sb="27" eb="29">
      <t>フシ</t>
    </rPh>
    <rPh sb="32" eb="34">
      <t>ヨウマ</t>
    </rPh>
    <rPh sb="36" eb="38">
      <t>トウキ</t>
    </rPh>
    <rPh sb="42" eb="43">
      <t>ショウ</t>
    </rPh>
    <phoneticPr fontId="1"/>
  </si>
  <si>
    <r>
      <t>1～2R目の自分ターンに、</t>
    </r>
    <r>
      <rPr>
        <sz val="11"/>
        <color rgb="FFFF0000"/>
        <rFont val="HGPｺﾞｼｯｸE"/>
        <family val="3"/>
        <charset val="128"/>
      </rPr>
      <t>味方</t>
    </r>
    <r>
      <rPr>
        <sz val="11"/>
        <color theme="1"/>
        <rFont val="HGPｺﾞｼｯｸE"/>
        <family val="3"/>
        <charset val="128"/>
      </rPr>
      <t>[百獣]と[妖魔]の呪文ダメージを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3">
      <t>ヨウマ</t>
    </rPh>
    <rPh sb="25" eb="27">
      <t>ジュモン</t>
    </rPh>
    <rPh sb="32" eb="33">
      <t>ナカ</t>
    </rPh>
    <phoneticPr fontId="1"/>
  </si>
  <si>
    <r>
      <t>1～2R目の自分ターンに、最も高いステータスがまりょくの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1"/>
  </si>
  <si>
    <r>
      <t>2～4R目の自分ターンに、</t>
    </r>
    <r>
      <rPr>
        <sz val="11"/>
        <color rgb="FFFF0000"/>
        <rFont val="HGPｺﾞｼｯｸE"/>
        <family val="3"/>
        <charset val="128"/>
      </rPr>
      <t>味方</t>
    </r>
    <r>
      <rPr>
        <sz val="11"/>
        <color theme="1"/>
        <rFont val="HGPｺﾞｼｯｸE"/>
        <family val="3"/>
        <charset val="128"/>
      </rPr>
      <t>[不死]と[妖魔]の通常攻撃ダメージをR数が多いほど</t>
    </r>
    <r>
      <rPr>
        <sz val="11"/>
        <color rgb="FF000000"/>
        <rFont val="HGPｺﾞｼｯｸE"/>
        <family val="3"/>
        <charset val="128"/>
      </rPr>
      <t>アップ</t>
    </r>
    <rPh sb="4" eb="5">
      <t>メ</t>
    </rPh>
    <rPh sb="6" eb="8">
      <t>ジブン</t>
    </rPh>
    <rPh sb="13" eb="15">
      <t>ミカタ</t>
    </rPh>
    <rPh sb="16" eb="18">
      <t>フシ</t>
    </rPh>
    <rPh sb="21" eb="23">
      <t>ヨウマ</t>
    </rPh>
    <rPh sb="25" eb="27">
      <t>ツウジョウ</t>
    </rPh>
    <rPh sb="27" eb="29">
      <t>コウゲキ</t>
    </rPh>
    <rPh sb="35" eb="36">
      <t>スウ</t>
    </rPh>
    <rPh sb="37" eb="38">
      <t>オオ</t>
    </rPh>
    <phoneticPr fontId="1"/>
  </si>
  <si>
    <r>
      <t>3～4R目の自分ターンに、最も高いステータスがこうげきの</t>
    </r>
    <r>
      <rPr>
        <sz val="11"/>
        <color rgb="FFFF0000"/>
        <rFont val="HGPｺﾞｼｯｸE"/>
        <family val="3"/>
        <charset val="128"/>
      </rPr>
      <t>味方</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チュウ</t>
    </rPh>
    <phoneticPr fontId="1"/>
  </si>
  <si>
    <r>
      <t>3～5R目の自分ターンに、必殺技ダメージを</t>
    </r>
    <r>
      <rPr>
        <sz val="11"/>
        <color rgb="FFFF0000"/>
        <rFont val="HGPｺﾞｼｯｸE"/>
        <family val="3"/>
        <charset val="128"/>
      </rPr>
      <t>味方</t>
    </r>
    <r>
      <rPr>
        <sz val="11"/>
        <color theme="1"/>
        <rFont val="HGPｺﾞｼｯｸE"/>
        <family val="3"/>
        <charset val="128"/>
      </rPr>
      <t>[暗黒]が多いほど</t>
    </r>
    <r>
      <rPr>
        <sz val="11"/>
        <color rgb="FF000000"/>
        <rFont val="HGPｺﾞｼｯｸE"/>
        <family val="3"/>
        <charset val="128"/>
      </rPr>
      <t>アップ</t>
    </r>
    <rPh sb="4" eb="5">
      <t>メ</t>
    </rPh>
    <rPh sb="6" eb="8">
      <t>ジブン</t>
    </rPh>
    <rPh sb="13" eb="16">
      <t>ヒッサツワザ</t>
    </rPh>
    <rPh sb="21" eb="23">
      <t>ミカタ</t>
    </rPh>
    <rPh sb="24" eb="26">
      <t>アンコク</t>
    </rPh>
    <rPh sb="28" eb="29">
      <t>オオ</t>
    </rPh>
    <phoneticPr fontId="1"/>
  </si>
  <si>
    <r>
      <t>各Rの自分ターンに、HP50%以下の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3" eb="5">
      <t>ジブン</t>
    </rPh>
    <rPh sb="15" eb="17">
      <t>イカ</t>
    </rPh>
    <rPh sb="18" eb="20">
      <t>ミカタ</t>
    </rPh>
    <rPh sb="24" eb="26">
      <t>ミカタ</t>
    </rPh>
    <rPh sb="27" eb="28">
      <t>ヒカリ</t>
    </rPh>
    <rPh sb="30" eb="32">
      <t>トウキ</t>
    </rPh>
    <rPh sb="36" eb="37">
      <t>ショウ</t>
    </rPh>
    <phoneticPr fontId="1"/>
  </si>
  <si>
    <r>
      <t>2～4R目の相手ターンに、ぼうぎょをぼうぎょゲージが少ないほど</t>
    </r>
    <r>
      <rPr>
        <sz val="11"/>
        <color rgb="FF000000"/>
        <rFont val="HGPｺﾞｼｯｸE"/>
        <family val="3"/>
        <charset val="128"/>
      </rPr>
      <t>アップ</t>
    </r>
    <rPh sb="4" eb="5">
      <t>メ</t>
    </rPh>
    <rPh sb="6" eb="8">
      <t>アイテ</t>
    </rPh>
    <rPh sb="26" eb="27">
      <t>スク</t>
    </rPh>
    <phoneticPr fontId="1"/>
  </si>
  <si>
    <r>
      <t>1～2R目の自分ターンに、通常攻撃ダメージを</t>
    </r>
    <r>
      <rPr>
        <sz val="11"/>
        <color rgb="FFFF0000"/>
        <rFont val="HGPｺﾞｼｯｸE"/>
        <family val="3"/>
        <charset val="128"/>
      </rPr>
      <t>味方</t>
    </r>
    <r>
      <rPr>
        <sz val="11"/>
        <color theme="1"/>
        <rFont val="HGPｺﾞｼｯｸE"/>
        <family val="3"/>
        <charset val="128"/>
      </rPr>
      <t>[百獣]と[妖魔]が多いほど</t>
    </r>
    <r>
      <rPr>
        <sz val="11"/>
        <color rgb="FF000000"/>
        <rFont val="HGPｺﾞｼｯｸE"/>
        <family val="3"/>
        <charset val="128"/>
      </rPr>
      <t>アップ</t>
    </r>
    <rPh sb="4" eb="5">
      <t>メ</t>
    </rPh>
    <rPh sb="6" eb="8">
      <t>ジブン</t>
    </rPh>
    <rPh sb="13" eb="15">
      <t>ツウジョウ</t>
    </rPh>
    <rPh sb="15" eb="17">
      <t>コウゲキ</t>
    </rPh>
    <rPh sb="30" eb="32">
      <t>ヨウマ</t>
    </rPh>
    <rPh sb="34" eb="35">
      <t>オオ</t>
    </rPh>
    <phoneticPr fontId="1"/>
  </si>
  <si>
    <r>
      <t>1～3R目の自分ターンに、最も高いステータスがすばやさの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5">
      <t>ツウジョウコウゲキ</t>
    </rPh>
    <rPh sb="40" eb="41">
      <t>ナカ</t>
    </rPh>
    <phoneticPr fontId="1"/>
  </si>
  <si>
    <r>
      <t>1～2R目の自分ターンに、</t>
    </r>
    <r>
      <rPr>
        <sz val="11"/>
        <color rgb="FFFF0000"/>
        <rFont val="HGPｺﾞｼｯｸE"/>
        <family val="3"/>
        <charset val="128"/>
      </rPr>
      <t>味方</t>
    </r>
    <r>
      <rPr>
        <sz val="11"/>
        <color theme="1"/>
        <rFont val="HGPｺﾞｼｯｸE"/>
        <family val="3"/>
        <charset val="128"/>
      </rPr>
      <t>[不死]と[氷炎]の「結界」へのダメージを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フシ</t>
    </rPh>
    <rPh sb="21" eb="22">
      <t>コオリ</t>
    </rPh>
    <rPh sb="22" eb="23">
      <t>ホノオ</t>
    </rPh>
    <rPh sb="26" eb="28">
      <t>ケッカイ</t>
    </rPh>
    <rPh sb="36" eb="37">
      <t>ナカ</t>
    </rPh>
    <phoneticPr fontId="1"/>
  </si>
  <si>
    <r>
      <t>3～4R目の自分ターンに、こうげきをぼうぎょゲージが多いほど</t>
    </r>
    <r>
      <rPr>
        <sz val="11"/>
        <color rgb="FF000000"/>
        <rFont val="HGPｺﾞｼｯｸE"/>
        <family val="3"/>
        <charset val="128"/>
      </rPr>
      <t>アップ</t>
    </r>
    <rPh sb="4" eb="5">
      <t>メ</t>
    </rPh>
    <rPh sb="6" eb="8">
      <t>ジブン</t>
    </rPh>
    <rPh sb="26" eb="27">
      <t>オオ</t>
    </rPh>
    <phoneticPr fontId="1"/>
  </si>
  <si>
    <r>
      <t>2～5R目の自分ターンに、敵か</t>
    </r>
    <r>
      <rPr>
        <sz val="11"/>
        <color rgb="FFFF5A32"/>
        <rFont val="HGPｺﾞｼｯｸE"/>
        <family val="3"/>
        <charset val="128"/>
      </rPr>
      <t>仲間</t>
    </r>
    <r>
      <rPr>
        <sz val="11"/>
        <color theme="1"/>
        <rFont val="HGPｺﾞｼｯｸE"/>
        <family val="3"/>
        <charset val="128"/>
      </rPr>
      <t>に[暗黒]がいると全てのステータスを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ナカマ</t>
    </rPh>
    <rPh sb="19" eb="21">
      <t>アンコク</t>
    </rPh>
    <rPh sb="26" eb="27">
      <t>スベ</t>
    </rPh>
    <rPh sb="35" eb="36">
      <t>ショウ</t>
    </rPh>
    <phoneticPr fontId="1"/>
  </si>
  <si>
    <r>
      <t>3～5R目の自分ターンに、こうげきとまりょくを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23" eb="25">
      <t>ミカタ</t>
    </rPh>
    <rPh sb="26" eb="27">
      <t>ヒカリ</t>
    </rPh>
    <rPh sb="29" eb="30">
      <t>オオ</t>
    </rPh>
    <phoneticPr fontId="1"/>
  </si>
  <si>
    <r>
      <t>1～3R目の自分ターンに、最も高いステータスがすばやさの</t>
    </r>
    <r>
      <rPr>
        <sz val="11"/>
        <color rgb="FFFF0000"/>
        <rFont val="HGPｺﾞｼｯｸE"/>
        <family val="3"/>
        <charset val="128"/>
      </rPr>
      <t>味方</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</si>
  <si>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3～5R目の自分ターンに、こうげきとすばやさをR数が多いほど</t>
    </r>
    <r>
      <rPr>
        <sz val="11"/>
        <color rgb="FF000000"/>
        <rFont val="HGPｺﾞｼｯｸE"/>
        <family val="3"/>
        <charset val="128"/>
      </rPr>
      <t>アップ</t>
    </r>
    <rPh sb="4" eb="5">
      <t>メ</t>
    </rPh>
    <rPh sb="6" eb="8">
      <t>ジブン</t>
    </rPh>
    <rPh sb="24" eb="25">
      <t>スウ</t>
    </rPh>
    <rPh sb="26" eb="27">
      <t>オオ</t>
    </rPh>
    <phoneticPr fontId="1"/>
  </si>
  <si>
    <r>
      <t>2～4R目の自分ターンに、</t>
    </r>
    <r>
      <rPr>
        <sz val="11"/>
        <color rgb="FFFF0000"/>
        <rFont val="HGPｺﾞｼｯｸE"/>
        <family val="3"/>
        <charset val="128"/>
      </rPr>
      <t>味方</t>
    </r>
    <r>
      <rPr>
        <sz val="11"/>
        <color theme="1"/>
        <rFont val="HGPｺﾞｼｯｸE"/>
        <family val="3"/>
        <charset val="128"/>
      </rPr>
      <t>[光]の呪文ダメージをR数が多いほど</t>
    </r>
    <r>
      <rPr>
        <sz val="11"/>
        <color rgb="FF000000"/>
        <rFont val="HGPｺﾞｼｯｸE"/>
        <family val="3"/>
        <charset val="128"/>
      </rPr>
      <t>アップ</t>
    </r>
    <rPh sb="4" eb="5">
      <t>メ</t>
    </rPh>
    <rPh sb="6" eb="8">
      <t>ジブン</t>
    </rPh>
    <rPh sb="13" eb="15">
      <t>ミカタ</t>
    </rPh>
    <rPh sb="16" eb="17">
      <t>ヒカリ</t>
    </rPh>
    <rPh sb="19" eb="21">
      <t>ジュモン</t>
    </rPh>
    <rPh sb="27" eb="28">
      <t>スウ</t>
    </rPh>
    <rPh sb="29" eb="30">
      <t>オオ</t>
    </rPh>
    <phoneticPr fontId="1"/>
  </si>
  <si>
    <r>
      <t>3～4R目の自分ターンに、敵[暗黒]がいると</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アンコク</t>
    </rPh>
    <rPh sb="22" eb="24">
      <t>ミカタ</t>
    </rPh>
    <rPh sb="25" eb="26">
      <t>ヒカリ</t>
    </rPh>
    <rPh sb="28" eb="30">
      <t>トウキ</t>
    </rPh>
    <rPh sb="34" eb="35">
      <t>ショウ</t>
    </rPh>
    <phoneticPr fontId="1"/>
  </si>
  <si>
    <r>
      <t>1～3R目の相手ターンに、通常攻撃されるたび</t>
    </r>
    <r>
      <rPr>
        <sz val="11"/>
        <color rgb="FFFF0000"/>
        <rFont val="HGPｺﾞｼｯｸE"/>
        <family val="3"/>
        <charset val="128"/>
      </rPr>
      <t>味方</t>
    </r>
    <r>
      <rPr>
        <sz val="11"/>
        <color theme="1"/>
        <rFont val="HGPｺﾞｼｯｸE"/>
        <family val="3"/>
        <charset val="128"/>
      </rPr>
      <t>[不死]と[氷炎]のこうげきとぼうぎょを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4">
      <t>ミカタ</t>
    </rPh>
    <rPh sb="25" eb="27">
      <t>フシ</t>
    </rPh>
    <rPh sb="30" eb="31">
      <t>コオリ</t>
    </rPh>
    <rPh sb="31" eb="32">
      <t>ホノオ</t>
    </rPh>
    <rPh sb="44" eb="45">
      <t>ショウ</t>
    </rPh>
    <phoneticPr fontId="1"/>
  </si>
  <si>
    <r>
      <t>1～3R目の自分ターンに、最も高いステータスがぼうぎょの</t>
    </r>
    <r>
      <rPr>
        <sz val="11"/>
        <color rgb="FFFF0000"/>
        <rFont val="HGPｺﾞｼｯｸE"/>
        <family val="3"/>
        <charset val="128"/>
      </rPr>
      <t>味方</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</si>
  <si>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1～2R目の自分ターンに、最も高いステータスがまりょくの</t>
    </r>
    <r>
      <rPr>
        <sz val="11"/>
        <color rgb="FFFF0000"/>
        <rFont val="HGPｺﾞｼｯｸE"/>
        <family val="3"/>
        <charset val="128"/>
      </rPr>
      <t>味方</t>
    </r>
    <r>
      <rPr>
        <sz val="11"/>
        <color theme="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2" eb="34">
      <t>ケッカイ</t>
    </rPh>
    <rPh sb="42" eb="43">
      <t>ナカ</t>
    </rPh>
    <phoneticPr fontId="1"/>
  </si>
  <si>
    <r>
      <t>各Rの相手ターンに、通常攻撃されるたび闘気ゲージを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1">
      <t>トウキ</t>
    </rPh>
    <rPh sb="25" eb="26">
      <t>ショウ</t>
    </rPh>
    <phoneticPr fontId="1"/>
  </si>
  <si>
    <r>
      <t>2～5R目の自分ターンに、最も高いステータスがぼうぎょの</t>
    </r>
    <r>
      <rPr>
        <sz val="11"/>
        <color rgb="FFFF0000"/>
        <rFont val="HGPｺﾞｼｯｸE"/>
        <family val="3"/>
        <charset val="128"/>
      </rPr>
      <t>味方</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</si>
  <si>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各Rの相手ターンに、攻撃されるたびこうげきとすばやさを</t>
    </r>
    <r>
      <rPr>
        <sz val="11"/>
        <color rgb="FF0000FF"/>
        <rFont val="HGPｺﾞｼｯｸE"/>
        <family val="3"/>
        <charset val="128"/>
      </rPr>
      <t>中</t>
    </r>
    <r>
      <rPr>
        <sz val="11"/>
        <color rgb="FF000000"/>
        <rFont val="HGPｺﾞｼｯｸE"/>
        <family val="3"/>
        <charset val="128"/>
      </rPr>
      <t>アップ</t>
    </r>
    <rPh sb="0" eb="1">
      <t>カク</t>
    </rPh>
    <rPh sb="3" eb="5">
      <t>アイテ</t>
    </rPh>
    <rPh sb="10" eb="12">
      <t>コウゲキ</t>
    </rPh>
    <rPh sb="27" eb="28">
      <t>ナカ</t>
    </rPh>
    <phoneticPr fontId="1"/>
  </si>
  <si>
    <r>
      <t>3～5R目の自分ターンに、最も高いステータスがまりょくの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1"/>
  </si>
  <si>
    <r>
      <t>1～2R目の自分ターンに、</t>
    </r>
    <r>
      <rPr>
        <sz val="11"/>
        <color rgb="FFFF0000"/>
        <rFont val="HGPｺﾞｼｯｸE"/>
        <family val="3"/>
        <charset val="128"/>
      </rPr>
      <t>味方</t>
    </r>
    <r>
      <rPr>
        <sz val="11"/>
        <color theme="1"/>
        <rFont val="HGPｺﾞｼｯｸE"/>
        <family val="3"/>
        <charset val="128"/>
      </rPr>
      <t>[百獣]と[氷炎]のキズナアタックダメージを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3">
      <t>コオリホノオ</t>
    </rPh>
    <rPh sb="37" eb="38">
      <t>ナカ</t>
    </rPh>
    <phoneticPr fontId="1"/>
  </si>
  <si>
    <r>
      <t>1～2R目の自分ターンに、</t>
    </r>
    <r>
      <rPr>
        <sz val="11"/>
        <color rgb="FFFF0000"/>
        <rFont val="HGPｺﾞｼｯｸE"/>
        <family val="3"/>
        <charset val="128"/>
      </rPr>
      <t>味方</t>
    </r>
    <r>
      <rPr>
        <sz val="11"/>
        <color theme="1"/>
        <rFont val="HGPｺﾞｼｯｸE"/>
        <family val="3"/>
        <charset val="128"/>
      </rPr>
      <t>[百獣]と[氷炎]の「結界」へのダメージを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3">
      <t>コオリホノオ</t>
    </rPh>
    <rPh sb="26" eb="28">
      <t>ケッカイ</t>
    </rPh>
    <rPh sb="36" eb="37">
      <t>ナカ</t>
    </rPh>
    <phoneticPr fontId="1"/>
  </si>
  <si>
    <r>
      <t>1～3R目の自分ターンに、敵[暗黒]がいるとこうげきとすばやさを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32" eb="33">
      <t>ナカ</t>
    </rPh>
    <phoneticPr fontId="1"/>
  </si>
  <si>
    <r>
      <t>2～4R目の自分ターンに、</t>
    </r>
    <r>
      <rPr>
        <sz val="11"/>
        <color rgb="FFFF0000"/>
        <rFont val="HGPｺﾞｼｯｸE"/>
        <family val="3"/>
        <charset val="128"/>
      </rPr>
      <t>味方</t>
    </r>
    <r>
      <rPr>
        <sz val="11"/>
        <color theme="1"/>
        <rFont val="HGPｺﾞｼｯｸE"/>
        <family val="3"/>
        <charset val="128"/>
      </rPr>
      <t>[百獣]と[氷炎]の特技ダメージを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2">
      <t>コオリ</t>
    </rPh>
    <rPh sb="22" eb="23">
      <t>ホノオ</t>
    </rPh>
    <rPh sb="25" eb="27">
      <t>トクギ</t>
    </rPh>
    <rPh sb="32" eb="33">
      <t>ナカ</t>
    </rPh>
    <phoneticPr fontId="1"/>
  </si>
  <si>
    <r>
      <t>1～3R目の相手ターンに、通常攻撃されると</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ツウジョウ</t>
    </rPh>
    <rPh sb="15" eb="17">
      <t>コウゲキ</t>
    </rPh>
    <rPh sb="21" eb="23">
      <t>ミカタ</t>
    </rPh>
    <rPh sb="24" eb="25">
      <t>ヒカリ</t>
    </rPh>
    <rPh sb="27" eb="29">
      <t>ツウジョウ</t>
    </rPh>
    <rPh sb="29" eb="31">
      <t>コウゲキ</t>
    </rPh>
    <rPh sb="36" eb="37">
      <t>ショウ</t>
    </rPh>
    <phoneticPr fontId="1"/>
  </si>
  <si>
    <r>
      <t>3～5R目の自分ターンに、こうげきとまりょくを闘気ゲージが多いほど</t>
    </r>
    <r>
      <rPr>
        <sz val="11"/>
        <color rgb="FF000000"/>
        <rFont val="HGPｺﾞｼｯｸE"/>
        <family val="3"/>
        <charset val="128"/>
      </rPr>
      <t>アップ</t>
    </r>
    <rPh sb="4" eb="5">
      <t>メ</t>
    </rPh>
    <rPh sb="6" eb="8">
      <t>ジブン</t>
    </rPh>
    <rPh sb="23" eb="25">
      <t>トウキ</t>
    </rPh>
    <rPh sb="29" eb="30">
      <t>オオ</t>
    </rPh>
    <phoneticPr fontId="1"/>
  </si>
  <si>
    <r>
      <t>1～3R目の相手ターンに、通常攻撃されるたびすばやさとぼうぎょを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32" eb="33">
      <t>ショウ</t>
    </rPh>
    <phoneticPr fontId="1"/>
  </si>
  <si>
    <r>
      <t>2～4R目の自分ターンに、敵[光]がいると</t>
    </r>
    <r>
      <rPr>
        <sz val="11"/>
        <color rgb="FFFF0000"/>
        <rFont val="HGPｺﾞｼｯｸE"/>
        <family val="3"/>
        <charset val="128"/>
      </rPr>
      <t>味方</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21" eb="23">
      <t>ミカタ</t>
    </rPh>
    <rPh sb="24" eb="26">
      <t>アンコク</t>
    </rPh>
    <rPh sb="38" eb="39">
      <t>ナカ</t>
    </rPh>
    <phoneticPr fontId="1"/>
  </si>
  <si>
    <r>
      <t>2～3R目の自分ターンに、敵[暗黒]がいると</t>
    </r>
    <r>
      <rPr>
        <sz val="11"/>
        <color rgb="FFFF0000"/>
        <rFont val="HGPｺﾞｼｯｸE"/>
        <family val="3"/>
        <charset val="128"/>
      </rPr>
      <t>味方</t>
    </r>
    <r>
      <rPr>
        <sz val="11"/>
        <color theme="1"/>
        <rFont val="HGPｺﾞｼｯｸE"/>
        <family val="3"/>
        <charset val="128"/>
      </rPr>
      <t>[光]の特技ダメージを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4">
      <t>ミカタ</t>
    </rPh>
    <rPh sb="25" eb="26">
      <t>ヒカリ</t>
    </rPh>
    <rPh sb="28" eb="30">
      <t>トクギ</t>
    </rPh>
    <rPh sb="35" eb="36">
      <t>ナカ</t>
    </rPh>
    <phoneticPr fontId="1"/>
  </si>
  <si>
    <r>
      <t>各Rの相手ターンに、通常攻撃されるたび</t>
    </r>
    <r>
      <rPr>
        <sz val="11"/>
        <color rgb="FFFF0000"/>
        <rFont val="HGPｺﾞｼｯｸE"/>
        <family val="3"/>
        <charset val="128"/>
      </rPr>
      <t>味方</t>
    </r>
    <r>
      <rPr>
        <sz val="11"/>
        <color theme="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1">
      <t>ミカタ</t>
    </rPh>
    <rPh sb="22" eb="23">
      <t>ヒカリ</t>
    </rPh>
    <rPh sb="25" eb="28">
      <t>ヒッサツワザ</t>
    </rPh>
    <rPh sb="33" eb="34">
      <t>ショウ</t>
    </rPh>
    <phoneticPr fontId="1"/>
  </si>
  <si>
    <r>
      <t>各Rの相手ターンに、通常攻撃されるたび</t>
    </r>
    <r>
      <rPr>
        <sz val="11"/>
        <color rgb="FFFF0000"/>
        <rFont val="HGPｺﾞｼｯｸE"/>
        <family val="3"/>
        <charset val="128"/>
      </rPr>
      <t>味方</t>
    </r>
    <r>
      <rPr>
        <sz val="11"/>
        <color theme="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1">
      <t>ミカタ</t>
    </rPh>
    <rPh sb="22" eb="23">
      <t>ヒカリ</t>
    </rPh>
    <rPh sb="25" eb="27">
      <t>ジュモン</t>
    </rPh>
    <rPh sb="32" eb="33">
      <t>ショウ</t>
    </rPh>
    <phoneticPr fontId="1"/>
  </si>
  <si>
    <r>
      <t>2～4R目の自分ターンに、切り札の敵がいると物理ダメージを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7" eb="18">
      <t>テキ</t>
    </rPh>
    <rPh sb="22" eb="24">
      <t>ブツリ</t>
    </rPh>
    <rPh sb="29" eb="30">
      <t>ナカ</t>
    </rPh>
    <phoneticPr fontId="1"/>
  </si>
  <si>
    <r>
      <t>2～4R目の自分ターンに、物理ダメージを攻撃する敵のHPが多いほど</t>
    </r>
    <r>
      <rPr>
        <sz val="11"/>
        <color rgb="FF000000"/>
        <rFont val="HGPｺﾞｼｯｸE"/>
        <family val="3"/>
        <charset val="128"/>
      </rPr>
      <t>アップ</t>
    </r>
    <rPh sb="4" eb="5">
      <t>メ</t>
    </rPh>
    <rPh sb="6" eb="8">
      <t>ジブン</t>
    </rPh>
    <rPh sb="13" eb="15">
      <t>ブツリ</t>
    </rPh>
    <rPh sb="20" eb="22">
      <t>コウゲキ</t>
    </rPh>
    <rPh sb="24" eb="25">
      <t>テキ</t>
    </rPh>
    <rPh sb="29" eb="30">
      <t>オオ</t>
    </rPh>
    <phoneticPr fontId="1"/>
  </si>
  <si>
    <r>
      <t>1～3R目の自分ターンに、物理ダメージを攻撃する敵のぼうぎょが高いほど</t>
    </r>
    <r>
      <rPr>
        <sz val="11"/>
        <color rgb="FF000000"/>
        <rFont val="HGPｺﾞｼｯｸE"/>
        <family val="3"/>
        <charset val="128"/>
      </rPr>
      <t>アップ</t>
    </r>
    <rPh sb="4" eb="5">
      <t>メ</t>
    </rPh>
    <rPh sb="6" eb="8">
      <t>ジブン</t>
    </rPh>
    <rPh sb="13" eb="15">
      <t>ブツリ</t>
    </rPh>
    <rPh sb="20" eb="22">
      <t>コウゲキ</t>
    </rPh>
    <rPh sb="24" eb="25">
      <t>テキ</t>
    </rPh>
    <rPh sb="31" eb="32">
      <t>タカ</t>
    </rPh>
    <phoneticPr fontId="1"/>
  </si>
  <si>
    <r>
      <t>2～4R目の自分ターンに、「アバンの使途」を含む名前の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シト</t>
    </rPh>
    <rPh sb="22" eb="23">
      <t>フク</t>
    </rPh>
    <rPh sb="24" eb="26">
      <t>ナマエ</t>
    </rPh>
    <rPh sb="27" eb="29">
      <t>ミカタ</t>
    </rPh>
    <rPh sb="30" eb="34">
      <t>ツウジョウコウゲキ</t>
    </rPh>
    <rPh sb="39" eb="40">
      <t>ナカ</t>
    </rPh>
    <phoneticPr fontId="1"/>
  </si>
  <si>
    <r>
      <t>1～3Rの自分ターンに、</t>
    </r>
    <r>
      <rPr>
        <sz val="11"/>
        <color rgb="FFFF0000"/>
        <rFont val="HGPｺﾞｼｯｸE"/>
        <family val="3"/>
        <charset val="128"/>
      </rPr>
      <t>味方</t>
    </r>
    <r>
      <rPr>
        <sz val="11"/>
        <color theme="1"/>
        <rFont val="HGPｺﾞｼｯｸE"/>
        <family val="3"/>
        <charset val="128"/>
      </rPr>
      <t>[光]の「結界」へのダメージを</t>
    </r>
    <r>
      <rPr>
        <sz val="11"/>
        <color rgb="FF0000FF"/>
        <rFont val="HGPｺﾞｼｯｸE"/>
        <family val="3"/>
        <charset val="128"/>
      </rPr>
      <t>中</t>
    </r>
    <r>
      <rPr>
        <sz val="11"/>
        <color rgb="FF000000"/>
        <rFont val="HGPｺﾞｼｯｸE"/>
        <family val="3"/>
        <charset val="128"/>
      </rPr>
      <t>アップ</t>
    </r>
    <rPh sb="5" eb="7">
      <t>ジブン</t>
    </rPh>
    <rPh sb="12" eb="14">
      <t>ミカタ</t>
    </rPh>
    <rPh sb="15" eb="16">
      <t>ヒカリ</t>
    </rPh>
    <rPh sb="19" eb="21">
      <t>ケッカイ</t>
    </rPh>
    <rPh sb="29" eb="30">
      <t>ナカ</t>
    </rPh>
    <phoneticPr fontId="1"/>
  </si>
  <si>
    <r>
      <t>2～3R目の自分ターンに、</t>
    </r>
    <r>
      <rPr>
        <sz val="11"/>
        <color rgb="FFFF5A32"/>
        <rFont val="HGPｺﾞｼｯｸE"/>
        <family val="3"/>
        <charset val="128"/>
      </rPr>
      <t>仲間</t>
    </r>
    <r>
      <rPr>
        <sz val="11"/>
        <color theme="1"/>
        <rFont val="HGPｺﾞｼｯｸE"/>
        <family val="3"/>
        <charset val="128"/>
      </rPr>
      <t>[光]がいると「結界」へのダメージを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5">
      <t>ナカマ</t>
    </rPh>
    <rPh sb="16" eb="17">
      <t>ヒカリ</t>
    </rPh>
    <rPh sb="23" eb="25">
      <t>ケッカイ</t>
    </rPh>
    <rPh sb="33" eb="34">
      <t>ダイ</t>
    </rPh>
    <phoneticPr fontId="1"/>
  </si>
  <si>
    <r>
      <t>2～4R目の自分ターンに、敵か</t>
    </r>
    <r>
      <rPr>
        <sz val="11"/>
        <color rgb="FFFF5A32"/>
        <rFont val="HGPｺﾞｼｯｸE"/>
        <family val="3"/>
        <charset val="128"/>
      </rPr>
      <t>仲間</t>
    </r>
    <r>
      <rPr>
        <sz val="11"/>
        <color theme="1"/>
        <rFont val="HGPｺﾞｼｯｸE"/>
        <family val="3"/>
        <charset val="128"/>
      </rPr>
      <t>に[暗黒]がいると通常攻撃ダメージを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ナカマ</t>
    </rPh>
    <rPh sb="19" eb="21">
      <t>アンコク</t>
    </rPh>
    <rPh sb="26" eb="30">
      <t>ツウジョウコウゲキ</t>
    </rPh>
    <rPh sb="35" eb="36">
      <t>ナカ</t>
    </rPh>
    <phoneticPr fontId="1"/>
  </si>
  <si>
    <r>
      <t>2～4R目の自分ターンに、敵か</t>
    </r>
    <r>
      <rPr>
        <sz val="11"/>
        <color rgb="FFFF5A32"/>
        <rFont val="HGPｺﾞｼｯｸE"/>
        <family val="3"/>
        <charset val="128"/>
      </rPr>
      <t>仲間</t>
    </r>
    <r>
      <rPr>
        <sz val="11"/>
        <color theme="1"/>
        <rFont val="HGPｺﾞｼｯｸE"/>
        <family val="3"/>
        <charset val="128"/>
      </rPr>
      <t>に[光]がいるとこうげきとまりょくを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ナカマ</t>
    </rPh>
    <rPh sb="19" eb="20">
      <t>ヒカリ</t>
    </rPh>
    <rPh sb="35" eb="36">
      <t>ナカ</t>
    </rPh>
    <phoneticPr fontId="1"/>
  </si>
  <si>
    <r>
      <t>2～3R目の自分ターンに、切り札の</t>
    </r>
    <r>
      <rPr>
        <sz val="11"/>
        <color rgb="FFFF5A32"/>
        <rFont val="HGPｺﾞｼｯｸE"/>
        <family val="3"/>
        <charset val="128"/>
      </rPr>
      <t>仲間</t>
    </r>
    <r>
      <rPr>
        <sz val="11"/>
        <color theme="1"/>
        <rFont val="HGPｺﾞｼｯｸE"/>
        <family val="3"/>
        <charset val="128"/>
      </rPr>
      <t>[光]がいると</t>
    </r>
    <r>
      <rPr>
        <sz val="11"/>
        <color rgb="FFFF5A32"/>
        <rFont val="HGPｺﾞｼｯｸE"/>
        <family val="3"/>
        <charset val="128"/>
      </rPr>
      <t>仲間</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9">
      <t>ナカマ</t>
    </rPh>
    <rPh sb="20" eb="21">
      <t>ヒカリ</t>
    </rPh>
    <rPh sb="26" eb="28">
      <t>ナカマ</t>
    </rPh>
    <rPh sb="29" eb="30">
      <t>ヒカリ</t>
    </rPh>
    <rPh sb="32" eb="34">
      <t>トウキ</t>
    </rPh>
    <rPh sb="38" eb="39">
      <t>ショウ</t>
    </rPh>
    <phoneticPr fontId="1"/>
  </si>
  <si>
    <r>
      <t>2～4R目の自分ターンに、</t>
    </r>
    <r>
      <rPr>
        <sz val="11"/>
        <color rgb="FFFF0000"/>
        <rFont val="HGPｺﾞｼｯｸE"/>
        <family val="3"/>
        <charset val="128"/>
      </rPr>
      <t>味方</t>
    </r>
    <r>
      <rPr>
        <sz val="11"/>
        <color theme="1"/>
        <rFont val="HGPｺﾞｼｯｸE"/>
        <family val="3"/>
        <charset val="128"/>
      </rPr>
      <t>[百獣]の通常攻撃ダメージをR数が少ないほど</t>
    </r>
    <r>
      <rPr>
        <sz val="11"/>
        <color rgb="FF000000"/>
        <rFont val="HGPｺﾞｼｯｸE"/>
        <family val="3"/>
        <charset val="128"/>
      </rPr>
      <t>アップ</t>
    </r>
    <rPh sb="4" eb="5">
      <t>メ</t>
    </rPh>
    <rPh sb="6" eb="8">
      <t>ジブン</t>
    </rPh>
    <rPh sb="13" eb="15">
      <t>ミカタ</t>
    </rPh>
    <rPh sb="16" eb="18">
      <t>ヒャクジュウ</t>
    </rPh>
    <rPh sb="20" eb="24">
      <t>ツウジョウコウゲキ</t>
    </rPh>
    <rPh sb="30" eb="31">
      <t>スウ</t>
    </rPh>
    <rPh sb="32" eb="33">
      <t>スク</t>
    </rPh>
    <phoneticPr fontId="1"/>
  </si>
  <si>
    <r>
      <t>2～4R目の自分ターンに、物理ダメージを闘気ゲージが多いほど</t>
    </r>
    <r>
      <rPr>
        <sz val="11"/>
        <color rgb="FF000000"/>
        <rFont val="HGPｺﾞｼｯｸE"/>
        <family val="3"/>
        <charset val="128"/>
      </rPr>
      <t>アップ</t>
    </r>
    <rPh sb="4" eb="5">
      <t>メ</t>
    </rPh>
    <rPh sb="6" eb="8">
      <t>ジブン</t>
    </rPh>
    <rPh sb="13" eb="15">
      <t>ブツリ</t>
    </rPh>
    <rPh sb="20" eb="22">
      <t>トウキ</t>
    </rPh>
    <rPh sb="26" eb="27">
      <t>オオ</t>
    </rPh>
    <phoneticPr fontId="1"/>
  </si>
  <si>
    <r>
      <t>2～4R目の自分ターンに、こうげきとまりょくを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23" eb="25">
      <t>ミカタ</t>
    </rPh>
    <rPh sb="26" eb="27">
      <t>ヒカリ</t>
    </rPh>
    <rPh sb="29" eb="30">
      <t>オオ</t>
    </rPh>
    <phoneticPr fontId="1"/>
  </si>
  <si>
    <r>
      <t>3～4R目の自分ターンに、</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2">
      <t>トウキ</t>
    </rPh>
    <rPh sb="26" eb="27">
      <t>ショウ</t>
    </rPh>
    <phoneticPr fontId="1"/>
  </si>
  <si>
    <r>
      <t>2～4R目の自分ターンに、[光]以外の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5">
      <t>ヒカリ</t>
    </rPh>
    <rPh sb="16" eb="18">
      <t>イガイ</t>
    </rPh>
    <rPh sb="19" eb="21">
      <t>ミカタ</t>
    </rPh>
    <rPh sb="22" eb="26">
      <t>ツウジョウコウゲキ</t>
    </rPh>
    <rPh sb="31" eb="32">
      <t>ナカ</t>
    </rPh>
    <phoneticPr fontId="1"/>
  </si>
  <si>
    <r>
      <t>2～4R目の自分ターンに、</t>
    </r>
    <r>
      <rPr>
        <sz val="11"/>
        <color rgb="FFFF0000"/>
        <rFont val="HGPｺﾞｼｯｸE"/>
        <family val="3"/>
        <charset val="128"/>
      </rPr>
      <t>味方</t>
    </r>
    <r>
      <rPr>
        <sz val="11"/>
        <color theme="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9" eb="30">
      <t>ショウ</t>
    </rPh>
    <phoneticPr fontId="1"/>
  </si>
  <si>
    <r>
      <t>2～3R目の自分ターンに、</t>
    </r>
    <r>
      <rPr>
        <sz val="11"/>
        <color rgb="FFFF0000"/>
        <rFont val="HGPｺﾞｼｯｸE"/>
        <family val="3"/>
        <charset val="128"/>
      </rPr>
      <t>味方</t>
    </r>
    <r>
      <rPr>
        <sz val="11"/>
        <color theme="1"/>
        <rFont val="HGPｺﾞｼｯｸE"/>
        <family val="3"/>
        <charset val="128"/>
      </rPr>
      <t>[暗黒]の敵[光]への通常攻撃ダメージを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1">
      <t>テキ</t>
    </rPh>
    <rPh sb="22" eb="23">
      <t>ヒカリ</t>
    </rPh>
    <rPh sb="26" eb="28">
      <t>ツウジョウ</t>
    </rPh>
    <rPh sb="28" eb="30">
      <t>コウゲキ</t>
    </rPh>
    <rPh sb="35" eb="36">
      <t>ショウ</t>
    </rPh>
    <phoneticPr fontId="1"/>
  </si>
  <si>
    <r>
      <t>2～4R目の自分ターンに、</t>
    </r>
    <r>
      <rPr>
        <sz val="11"/>
        <color rgb="FFFF5A32"/>
        <rFont val="HGPｺﾞｼｯｸE"/>
        <family val="3"/>
        <charset val="128"/>
      </rPr>
      <t>仲間</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アンコク</t>
    </rPh>
    <rPh sb="30" eb="31">
      <t>ナカ</t>
    </rPh>
    <phoneticPr fontId="1"/>
  </si>
  <si>
    <r>
      <t>3～4R目の自分ターンに、呪文ダメージを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ジュモン</t>
    </rPh>
    <rPh sb="20" eb="21">
      <t>ナカ</t>
    </rPh>
    <phoneticPr fontId="1"/>
  </si>
  <si>
    <r>
      <t>1～2R目の相手ターンに、自身に攻撃してきた敵の闘気ゲージを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ジシン</t>
    </rPh>
    <rPh sb="16" eb="18">
      <t>コウゲキ</t>
    </rPh>
    <rPh sb="22" eb="23">
      <t>テキ</t>
    </rPh>
    <rPh sb="24" eb="26">
      <t>トウキ</t>
    </rPh>
    <rPh sb="30" eb="31">
      <t>ナカ</t>
    </rPh>
    <phoneticPr fontId="1"/>
  </si>
  <si>
    <r>
      <t>1～3R目の相手ターンに、自身に攻撃してきた敵のこうげきとぼうぎょを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ジシン</t>
    </rPh>
    <rPh sb="16" eb="18">
      <t>コウゲキ</t>
    </rPh>
    <rPh sb="22" eb="23">
      <t>テキ</t>
    </rPh>
    <rPh sb="34" eb="35">
      <t>チュウ</t>
    </rPh>
    <phoneticPr fontId="1"/>
  </si>
  <si>
    <r>
      <t>2～4R目の自分ターンに、通常攻撃した敵のこうげきとぼうぎょを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ツウジョウ</t>
    </rPh>
    <rPh sb="15" eb="17">
      <t>コウゲキ</t>
    </rPh>
    <rPh sb="19" eb="20">
      <t>テキ</t>
    </rPh>
    <rPh sb="31" eb="32">
      <t>チュウ</t>
    </rPh>
    <phoneticPr fontId="1"/>
  </si>
  <si>
    <r>
      <t>2～3R目の自分ターンに、通常攻撃した敵のすばやさとぼうぎょを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ツウジョウ</t>
    </rPh>
    <rPh sb="15" eb="17">
      <t>コウゲキ</t>
    </rPh>
    <rPh sb="19" eb="20">
      <t>テキ</t>
    </rPh>
    <rPh sb="31" eb="32">
      <t>ナカ</t>
    </rPh>
    <phoneticPr fontId="1"/>
  </si>
  <si>
    <r>
      <t>2～3R目の自分ターンに、通常攻撃した敵のこうげきとまりょくを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ツウジョウ</t>
    </rPh>
    <rPh sb="15" eb="17">
      <t>コウゲキ</t>
    </rPh>
    <rPh sb="19" eb="20">
      <t>テキ</t>
    </rPh>
    <rPh sb="31" eb="32">
      <t>ナカ</t>
    </rPh>
    <phoneticPr fontId="1"/>
  </si>
  <si>
    <r>
      <t>2～3R目の自分ターンに、通常攻撃した敵のぼうぎょを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7">
      <t>ツウジョウコウゲキ</t>
    </rPh>
    <rPh sb="19" eb="20">
      <t>テキ</t>
    </rPh>
    <rPh sb="26" eb="27">
      <t>ナカ</t>
    </rPh>
    <phoneticPr fontId="1"/>
  </si>
  <si>
    <r>
      <t>2～3R目の自分ターンに、通常攻撃した敵のこうげきとまりょくを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7">
      <t>ツウジョウコウゲキ</t>
    </rPh>
    <rPh sb="19" eb="20">
      <t>テキ</t>
    </rPh>
    <rPh sb="31" eb="32">
      <t>ナカ</t>
    </rPh>
    <phoneticPr fontId="1"/>
  </si>
  <si>
    <r>
      <t>2～3R目の相手ターンに、攻撃してきた敵の全てのステータスを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コウゲキ</t>
    </rPh>
    <rPh sb="19" eb="20">
      <t>テキ</t>
    </rPh>
    <rPh sb="21" eb="22">
      <t>スベ</t>
    </rPh>
    <rPh sb="30" eb="31">
      <t>ナカ</t>
    </rPh>
    <phoneticPr fontId="1"/>
  </si>
  <si>
    <r>
      <t>3～5R目の自分ターンに、通常攻撃した敵の闘気ゲージを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7">
      <t>ツウジョウコウゲキ</t>
    </rPh>
    <rPh sb="19" eb="20">
      <t>テキ</t>
    </rPh>
    <rPh sb="21" eb="23">
      <t>トウキ</t>
    </rPh>
    <rPh sb="27" eb="28">
      <t>ショウ</t>
    </rPh>
    <phoneticPr fontId="1"/>
  </si>
  <si>
    <r>
      <t>2～3R目の自分ターンに、通常攻撃した敵の闘気ゲージを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7">
      <t>ツウジョウコウゲキ</t>
    </rPh>
    <rPh sb="19" eb="20">
      <t>テキ</t>
    </rPh>
    <rPh sb="21" eb="23">
      <t>トウキ</t>
    </rPh>
    <rPh sb="27" eb="28">
      <t>ショウ</t>
    </rPh>
    <phoneticPr fontId="1"/>
  </si>
  <si>
    <r>
      <t>1～3R目の相手ターンに、通常攻撃されると攻撃してきた敵の闘気ゲージを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7">
      <t>ツウジョウコウゲキ</t>
    </rPh>
    <rPh sb="21" eb="23">
      <t>コウゲキ</t>
    </rPh>
    <rPh sb="27" eb="28">
      <t>テキ</t>
    </rPh>
    <rPh sb="29" eb="31">
      <t>トウキ</t>
    </rPh>
    <rPh sb="35" eb="36">
      <t>ショウ</t>
    </rPh>
    <phoneticPr fontId="1"/>
  </si>
  <si>
    <r>
      <t>3～4R目の自分ターンに、攻撃した敵のすばやさとぼうぎょを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コウゲキ</t>
    </rPh>
    <rPh sb="17" eb="18">
      <t>テキ</t>
    </rPh>
    <rPh sb="29" eb="30">
      <t>ナカ</t>
    </rPh>
    <phoneticPr fontId="1"/>
  </si>
  <si>
    <r>
      <t>1～3R目の相手ターンに、通常攻撃してきた敵のすばやさとぼうぎょを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ツウジョウ</t>
    </rPh>
    <rPh sb="15" eb="17">
      <t>コウゲキ</t>
    </rPh>
    <rPh sb="21" eb="22">
      <t>テキ</t>
    </rPh>
    <rPh sb="33" eb="34">
      <t>ナカ</t>
    </rPh>
    <phoneticPr fontId="1"/>
  </si>
  <si>
    <r>
      <t>1～2R目の自分ターンに、</t>
    </r>
    <r>
      <rPr>
        <sz val="11"/>
        <color rgb="FFFF0000"/>
        <rFont val="HGPｺﾞｼｯｸE"/>
        <family val="3"/>
        <charset val="128"/>
      </rPr>
      <t>味方</t>
    </r>
    <r>
      <rPr>
        <sz val="11"/>
        <color theme="1"/>
        <rFont val="HGPｺﾞｼｯｸE"/>
        <family val="3"/>
        <charset val="128"/>
      </rPr>
      <t>[魔影]のこうげきを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ミカタ</t>
    </rPh>
    <rPh sb="16" eb="18">
      <t>マカゲ</t>
    </rPh>
    <rPh sb="25" eb="26">
      <t>ナカ</t>
    </rPh>
    <rPh sb="35" eb="36">
      <t>ナカ</t>
    </rPh>
    <phoneticPr fontId="1"/>
  </si>
  <si>
    <r>
      <t>1～2R目の相手ターンに、</t>
    </r>
    <r>
      <rPr>
        <sz val="11"/>
        <color rgb="FFFF0000"/>
        <rFont val="HGPｺﾞｼｯｸE"/>
        <family val="3"/>
        <charset val="128"/>
      </rPr>
      <t>味方</t>
    </r>
    <r>
      <rPr>
        <sz val="11"/>
        <color theme="1"/>
        <rFont val="HGPｺﾞｼｯｸE"/>
        <family val="3"/>
        <charset val="128"/>
      </rPr>
      <t>[不死]と[妖魔]が受ける必殺技ダメージを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5">
      <t>ミカタ</t>
    </rPh>
    <rPh sb="16" eb="18">
      <t>フシ</t>
    </rPh>
    <rPh sb="21" eb="23">
      <t>ヨウマ</t>
    </rPh>
    <rPh sb="25" eb="26">
      <t>ウ</t>
    </rPh>
    <rPh sb="28" eb="31">
      <t>ヒッサツワザ</t>
    </rPh>
    <rPh sb="36" eb="37">
      <t>ダイ</t>
    </rPh>
    <rPh sb="37" eb="39">
      <t>ケイゲン</t>
    </rPh>
    <phoneticPr fontId="1"/>
  </si>
  <si>
    <r>
      <t>1～3R目の相手ターンに、</t>
    </r>
    <r>
      <rPr>
        <sz val="11"/>
        <color rgb="FFFF0000"/>
        <rFont val="HGPｺﾞｼｯｸE"/>
        <family val="3"/>
        <charset val="128"/>
      </rPr>
      <t>味方</t>
    </r>
    <r>
      <rPr>
        <sz val="11"/>
        <color theme="1"/>
        <rFont val="HGPｺﾞｼｯｸE"/>
        <family val="3"/>
        <charset val="128"/>
      </rPr>
      <t>[不死]と[妖魔]が受ける必殺技ダメージをR数が少ないほど</t>
    </r>
    <r>
      <rPr>
        <sz val="11"/>
        <color rgb="FF000000"/>
        <rFont val="HGPｺﾞｼｯｸE"/>
        <family val="3"/>
        <charset val="128"/>
      </rPr>
      <t>軽減</t>
    </r>
    <rPh sb="4" eb="5">
      <t>メ</t>
    </rPh>
    <rPh sb="6" eb="8">
      <t>アイテ</t>
    </rPh>
    <rPh sb="13" eb="15">
      <t>ミカタ</t>
    </rPh>
    <rPh sb="16" eb="18">
      <t>フシ</t>
    </rPh>
    <rPh sb="21" eb="23">
      <t>ヨウマ</t>
    </rPh>
    <rPh sb="25" eb="26">
      <t>ウ</t>
    </rPh>
    <rPh sb="28" eb="31">
      <t>ヒッサツワザ</t>
    </rPh>
    <rPh sb="37" eb="38">
      <t>スウ</t>
    </rPh>
    <rPh sb="39" eb="40">
      <t>スク</t>
    </rPh>
    <rPh sb="44" eb="46">
      <t>ケイゲン</t>
    </rPh>
    <phoneticPr fontId="1"/>
  </si>
  <si>
    <r>
      <t>3～5R目の相手ターンに、自身が受ける全てのダメージを直前のRまでの敵と</t>
    </r>
    <r>
      <rPr>
        <sz val="11"/>
        <color rgb="FFFF0000"/>
        <rFont val="HGPｺﾞｼｯｸE"/>
        <family val="3"/>
        <charset val="128"/>
      </rPr>
      <t>味方</t>
    </r>
    <r>
      <rPr>
        <sz val="11"/>
        <color theme="1"/>
        <rFont val="HGPｺﾞｼｯｸE"/>
        <family val="3"/>
        <charset val="128"/>
      </rPr>
      <t>の特殊技の使用回数が多いほど</t>
    </r>
    <r>
      <rPr>
        <sz val="11"/>
        <color rgb="FF000000"/>
        <rFont val="HGPｺﾞｼｯｸE"/>
        <family val="3"/>
        <charset val="128"/>
      </rPr>
      <t>軽減</t>
    </r>
    <rPh sb="4" eb="5">
      <t>メ</t>
    </rPh>
    <rPh sb="6" eb="8">
      <t>アイテ</t>
    </rPh>
    <rPh sb="13" eb="15">
      <t>ジシン</t>
    </rPh>
    <rPh sb="16" eb="17">
      <t>ウ</t>
    </rPh>
    <rPh sb="19" eb="20">
      <t>スベ</t>
    </rPh>
    <rPh sb="27" eb="29">
      <t>チョクゼン</t>
    </rPh>
    <rPh sb="34" eb="35">
      <t>テキ</t>
    </rPh>
    <rPh sb="36" eb="38">
      <t>ミカタ</t>
    </rPh>
    <rPh sb="39" eb="41">
      <t>トクシュ</t>
    </rPh>
    <rPh sb="41" eb="42">
      <t>ワザ</t>
    </rPh>
    <rPh sb="43" eb="47">
      <t>シヨウカイスウ</t>
    </rPh>
    <rPh sb="48" eb="49">
      <t>オオ</t>
    </rPh>
    <rPh sb="52" eb="54">
      <t>ケイゲン</t>
    </rPh>
    <phoneticPr fontId="1"/>
  </si>
  <si>
    <r>
      <t>3R目の自分ターンに、</t>
    </r>
    <r>
      <rPr>
        <sz val="11"/>
        <color rgb="FFFF0000"/>
        <rFont val="HGPｺﾞｼｯｸE"/>
        <family val="3"/>
        <charset val="128"/>
      </rPr>
      <t>味方</t>
    </r>
    <r>
      <rPr>
        <sz val="11"/>
        <color theme="1"/>
        <rFont val="HGPｺﾞｼｯｸE"/>
        <family val="3"/>
        <charset val="128"/>
      </rPr>
      <t>[不死]と[妖魔]の攻撃が敵の</t>
    </r>
    <r>
      <rPr>
        <sz val="11"/>
        <color rgb="FF000000"/>
        <rFont val="HGPｺﾞｼｯｸE"/>
        <family val="3"/>
        <charset val="128"/>
      </rPr>
      <t>軽減</t>
    </r>
    <r>
      <rPr>
        <sz val="11"/>
        <color theme="1"/>
        <rFont val="HGPｺﾞｼｯｸE"/>
        <family val="3"/>
        <charset val="128"/>
      </rPr>
      <t>スキルを無視する</t>
    </r>
    <rPh sb="2" eb="3">
      <t>メ</t>
    </rPh>
    <rPh sb="4" eb="6">
      <t>ジブン</t>
    </rPh>
    <rPh sb="11" eb="13">
      <t>ミカタ</t>
    </rPh>
    <rPh sb="14" eb="16">
      <t>フシ</t>
    </rPh>
    <rPh sb="19" eb="21">
      <t>ヨウマ</t>
    </rPh>
    <rPh sb="23" eb="25">
      <t>コウゲキ</t>
    </rPh>
    <rPh sb="26" eb="27">
      <t>テキ</t>
    </rPh>
    <rPh sb="28" eb="30">
      <t>ケイゲン</t>
    </rPh>
    <rPh sb="34" eb="36">
      <t>ムシ</t>
    </rPh>
    <phoneticPr fontId="1"/>
  </si>
  <si>
    <r>
      <t>1～2R目の相手ターンに、最も高いステータスがぼうぎょの</t>
    </r>
    <r>
      <rPr>
        <sz val="11"/>
        <color rgb="FFFF0000"/>
        <rFont val="HGPｺﾞｼｯｸE"/>
        <family val="3"/>
        <charset val="128"/>
      </rPr>
      <t>味方</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8">
      <t>ツウジョウコウゲキ</t>
    </rPh>
    <rPh sb="43" eb="44">
      <t>ナカ</t>
    </rPh>
    <rPh sb="44" eb="46">
      <t>ケイゲン</t>
    </rPh>
    <phoneticPr fontId="1"/>
  </si>
  <si>
    <r>
      <t>1～3R目の相手ターンに、最も高いステータスがぼうぎょの</t>
    </r>
    <r>
      <rPr>
        <sz val="11"/>
        <color rgb="FFFF0000"/>
        <rFont val="HGPｺﾞｼｯｸE"/>
        <family val="3"/>
        <charset val="128"/>
      </rPr>
      <t>味方</t>
    </r>
    <r>
      <rPr>
        <sz val="11"/>
        <color theme="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8">
      <t>ツウジョウコウゲキ</t>
    </rPh>
    <rPh sb="43" eb="44">
      <t>ショウ</t>
    </rPh>
    <rPh sb="44" eb="46">
      <t>ケイゲン</t>
    </rPh>
    <phoneticPr fontId="1"/>
  </si>
  <si>
    <r>
      <t>1～2R目の相手ターンに、</t>
    </r>
    <r>
      <rPr>
        <sz val="11"/>
        <color rgb="FFFF0000"/>
        <rFont val="HGPｺﾞｼｯｸE"/>
        <family val="3"/>
        <charset val="128"/>
      </rPr>
      <t>味方</t>
    </r>
    <r>
      <rPr>
        <sz val="11"/>
        <color theme="1"/>
        <rFont val="HGPｺﾞｼｯｸE"/>
        <family val="3"/>
        <charset val="128"/>
      </rPr>
      <t>[百獣]と[不死]が受ける物理ダメージを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ヒャクジュウ</t>
    </rPh>
    <rPh sb="21" eb="23">
      <t>フシ</t>
    </rPh>
    <rPh sb="25" eb="26">
      <t>ウ</t>
    </rPh>
    <rPh sb="28" eb="30">
      <t>ブツリ</t>
    </rPh>
    <rPh sb="35" eb="36">
      <t>ナカ</t>
    </rPh>
    <rPh sb="36" eb="38">
      <t>ケイゲン</t>
    </rPh>
    <phoneticPr fontId="1"/>
  </si>
  <si>
    <r>
      <t>2～3R目の自分ターンに、通常攻撃するとき、</t>
    </r>
    <r>
      <rPr>
        <sz val="11"/>
        <color rgb="FFFF0000"/>
        <rFont val="HGPｺﾞｼｯｸE"/>
        <family val="3"/>
        <charset val="128"/>
      </rPr>
      <t>味方</t>
    </r>
    <r>
      <rPr>
        <sz val="11"/>
        <color theme="1"/>
        <rFont val="HGPｺﾞｼｯｸE"/>
        <family val="3"/>
        <charset val="128"/>
      </rPr>
      <t>[光]の攻撃が敵の</t>
    </r>
    <r>
      <rPr>
        <sz val="11"/>
        <color rgb="FF000000"/>
        <rFont val="HGPｺﾞｼｯｸE"/>
        <family val="3"/>
        <charset val="128"/>
      </rPr>
      <t>軽減</t>
    </r>
    <r>
      <rPr>
        <sz val="11"/>
        <color theme="1"/>
        <rFont val="HGPｺﾞｼｯｸE"/>
        <family val="3"/>
        <charset val="128"/>
      </rPr>
      <t>スキルを無視する</t>
    </r>
    <rPh sb="4" eb="5">
      <t>メ</t>
    </rPh>
    <rPh sb="6" eb="8">
      <t>ジブン</t>
    </rPh>
    <rPh sb="13" eb="17">
      <t>ツウジョウコウゲキ</t>
    </rPh>
    <rPh sb="22" eb="24">
      <t>ミカタ</t>
    </rPh>
    <rPh sb="25" eb="26">
      <t>ヒカリ</t>
    </rPh>
    <rPh sb="28" eb="30">
      <t>コウゲキ</t>
    </rPh>
    <rPh sb="31" eb="32">
      <t>テキ</t>
    </rPh>
    <rPh sb="33" eb="35">
      <t>ケイゲン</t>
    </rPh>
    <rPh sb="39" eb="41">
      <t>ムシ</t>
    </rPh>
    <phoneticPr fontId="1"/>
  </si>
  <si>
    <r>
      <t>1～3R目の自分ターンに、通常攻撃するとき、攻撃が敵の</t>
    </r>
    <r>
      <rPr>
        <sz val="11"/>
        <color rgb="FF000000"/>
        <rFont val="HGPｺﾞｼｯｸE"/>
        <family val="3"/>
        <charset val="128"/>
      </rPr>
      <t>軽減</t>
    </r>
    <r>
      <rPr>
        <sz val="11"/>
        <color theme="1"/>
        <rFont val="HGPｺﾞｼｯｸE"/>
        <family val="3"/>
        <charset val="128"/>
      </rPr>
      <t>スキルを無視する</t>
    </r>
    <rPh sb="4" eb="5">
      <t>メ</t>
    </rPh>
    <rPh sb="6" eb="8">
      <t>ジブン</t>
    </rPh>
    <rPh sb="13" eb="17">
      <t>ツウジョウコウゲキ</t>
    </rPh>
    <rPh sb="22" eb="24">
      <t>コウゲキ</t>
    </rPh>
    <rPh sb="25" eb="26">
      <t>テキ</t>
    </rPh>
    <rPh sb="27" eb="29">
      <t>ケイゲン</t>
    </rPh>
    <rPh sb="33" eb="35">
      <t>ムシ</t>
    </rPh>
    <phoneticPr fontId="1"/>
  </si>
  <si>
    <r>
      <t>2～4R目の自分ターンに、通常攻撃するとき、攻撃が敵の</t>
    </r>
    <r>
      <rPr>
        <sz val="11"/>
        <color rgb="FF000000"/>
        <rFont val="HGPｺﾞｼｯｸE"/>
        <family val="3"/>
        <charset val="128"/>
      </rPr>
      <t>軽減</t>
    </r>
    <r>
      <rPr>
        <sz val="11"/>
        <color theme="1"/>
        <rFont val="HGPｺﾞｼｯｸE"/>
        <family val="3"/>
        <charset val="128"/>
      </rPr>
      <t>スキルを無視する</t>
    </r>
    <rPh sb="4" eb="5">
      <t>メ</t>
    </rPh>
    <rPh sb="6" eb="8">
      <t>ジブン</t>
    </rPh>
    <rPh sb="13" eb="17">
      <t>ツウジョウコウゲキ</t>
    </rPh>
    <rPh sb="22" eb="24">
      <t>コウゲキ</t>
    </rPh>
    <rPh sb="25" eb="26">
      <t>テキ</t>
    </rPh>
    <rPh sb="27" eb="29">
      <t>ケイゲン</t>
    </rPh>
    <rPh sb="33" eb="35">
      <t>ムシ</t>
    </rPh>
    <phoneticPr fontId="1"/>
  </si>
  <si>
    <r>
      <t>1～3R目の相手ターンに、</t>
    </r>
    <r>
      <rPr>
        <sz val="11"/>
        <color rgb="FFFF0000"/>
        <rFont val="HGPｺﾞｼｯｸE"/>
        <family val="3"/>
        <charset val="128"/>
      </rPr>
      <t>味方</t>
    </r>
    <r>
      <rPr>
        <sz val="11"/>
        <color theme="1"/>
        <rFont val="HGPｺﾞｼｯｸE"/>
        <family val="3"/>
        <charset val="128"/>
      </rPr>
      <t>[妖魔]と[魔影]が受ける通常攻撃ダメージを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ヨウマ</t>
    </rPh>
    <rPh sb="21" eb="23">
      <t>マカゲ</t>
    </rPh>
    <rPh sb="25" eb="26">
      <t>ウ</t>
    </rPh>
    <rPh sb="28" eb="32">
      <t>ツウジョウコウゲキ</t>
    </rPh>
    <rPh sb="37" eb="38">
      <t>ナカ</t>
    </rPh>
    <rPh sb="38" eb="40">
      <t>ケイゲン</t>
    </rPh>
    <phoneticPr fontId="1"/>
  </si>
  <si>
    <r>
      <t>1～3R目の相手ターンに、</t>
    </r>
    <r>
      <rPr>
        <sz val="11"/>
        <color rgb="FFFF5A32"/>
        <rFont val="HGPｺﾞｼｯｸE"/>
        <family val="3"/>
        <charset val="128"/>
      </rPr>
      <t>仲間</t>
    </r>
    <r>
      <rPr>
        <sz val="11"/>
        <color theme="1"/>
        <rFont val="HGPｺﾞｼｯｸE"/>
        <family val="3"/>
        <charset val="128"/>
      </rPr>
      <t>[不死]が受ける通常攻撃ダメージを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0" eb="21">
      <t>ウ</t>
    </rPh>
    <rPh sb="23" eb="27">
      <t>ツウジョウコウゲキ</t>
    </rPh>
    <rPh sb="32" eb="33">
      <t>ナカ</t>
    </rPh>
    <rPh sb="33" eb="35">
      <t>ケイゲン</t>
    </rPh>
    <phoneticPr fontId="1"/>
  </si>
  <si>
    <r>
      <t>1～2R目の相手ターンに、</t>
    </r>
    <r>
      <rPr>
        <sz val="11"/>
        <color rgb="FFFF0000"/>
        <rFont val="HGPｺﾞｼｯｸE"/>
        <family val="3"/>
        <charset val="128"/>
      </rPr>
      <t>味方</t>
    </r>
    <r>
      <rPr>
        <sz val="11"/>
        <color theme="1"/>
        <rFont val="HGPｺﾞｼｯｸE"/>
        <family val="3"/>
        <charset val="128"/>
      </rPr>
      <t>[光]が受ける全てのダメージを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3">
      <t>スベ</t>
    </rPh>
    <rPh sb="30" eb="31">
      <t>ナカ</t>
    </rPh>
    <rPh sb="31" eb="33">
      <t>ケイゲン</t>
    </rPh>
    <phoneticPr fontId="1"/>
  </si>
  <si>
    <r>
      <t>1～2R目の相手ターンに、</t>
    </r>
    <r>
      <rPr>
        <sz val="11"/>
        <color rgb="FFFF0000"/>
        <rFont val="HGPｺﾞｼｯｸE"/>
        <family val="3"/>
        <charset val="128"/>
      </rPr>
      <t>味方</t>
    </r>
    <r>
      <rPr>
        <sz val="11"/>
        <color theme="1"/>
        <rFont val="HGPｺﾞｼｯｸE"/>
        <family val="3"/>
        <charset val="128"/>
      </rPr>
      <t>[魔影]が受けるキズナアタックダメージを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マカゲ</t>
    </rPh>
    <rPh sb="20" eb="21">
      <t>ウ</t>
    </rPh>
    <rPh sb="35" eb="36">
      <t>ナカ</t>
    </rPh>
    <rPh sb="36" eb="38">
      <t>ケイゲン</t>
    </rPh>
    <phoneticPr fontId="1"/>
  </si>
  <si>
    <r>
      <t>3Ｒ目の相手ターンに、必殺技ダメージを</t>
    </r>
    <r>
      <rPr>
        <sz val="11"/>
        <color rgb="FF7300C3"/>
        <rFont val="HGPｺﾞｼｯｸE"/>
        <family val="3"/>
        <charset val="128"/>
      </rPr>
      <t>大</t>
    </r>
    <r>
      <rPr>
        <sz val="11"/>
        <color rgb="FF000000"/>
        <rFont val="HGPｺﾞｼｯｸE"/>
        <family val="3"/>
        <charset val="128"/>
      </rPr>
      <t>軽減</t>
    </r>
    <rPh sb="2" eb="3">
      <t>メ</t>
    </rPh>
    <rPh sb="4" eb="6">
      <t>アイテ</t>
    </rPh>
    <rPh sb="11" eb="14">
      <t>ヒッサツワザ</t>
    </rPh>
    <rPh sb="19" eb="22">
      <t>ダイケイゲン</t>
    </rPh>
    <phoneticPr fontId="1"/>
  </si>
  <si>
    <t>スライムベス</t>
  </si>
  <si>
    <t>ドラキー</t>
  </si>
  <si>
    <t>くさった死体</t>
  </si>
  <si>
    <t>ボーンファイター</t>
  </si>
  <si>
    <t>ギズモ</t>
  </si>
  <si>
    <t>さまようよろい</t>
  </si>
  <si>
    <t>ゴースト</t>
  </si>
  <si>
    <t>ガルダンディー</t>
  </si>
  <si>
    <t>ボラホーン</t>
  </si>
  <si>
    <t>タホドラキー</t>
  </si>
  <si>
    <t>オーク</t>
  </si>
  <si>
    <t>キメラ</t>
  </si>
  <si>
    <t>フレイム</t>
  </si>
  <si>
    <t>ブリザード</t>
  </si>
  <si>
    <t>ホークマン</t>
  </si>
  <si>
    <t>ガーゴイル</t>
  </si>
  <si>
    <t>物理</t>
    <phoneticPr fontId="1"/>
  </si>
  <si>
    <t>いたずらもぐら</t>
  </si>
  <si>
    <t>メイジキメラ</t>
  </si>
  <si>
    <t>S3</t>
    <phoneticPr fontId="1"/>
  </si>
  <si>
    <t>じんめんじゅ</t>
  </si>
  <si>
    <t>S2</t>
    <phoneticPr fontId="1"/>
  </si>
  <si>
    <t>ダメージ</t>
    <phoneticPr fontId="2"/>
  </si>
  <si>
    <t>ダメージ</t>
    <phoneticPr fontId="2"/>
  </si>
  <si>
    <t>バフ</t>
    <phoneticPr fontId="2"/>
  </si>
  <si>
    <t>ブレスダメージ</t>
    <phoneticPr fontId="2"/>
  </si>
  <si>
    <t>スライムナイト</t>
    <phoneticPr fontId="1"/>
  </si>
  <si>
    <t>S2</t>
    <phoneticPr fontId="1"/>
  </si>
  <si>
    <t>魔のサソリ</t>
  </si>
  <si>
    <t>S3</t>
    <phoneticPr fontId="1"/>
  </si>
  <si>
    <t>1弾</t>
  </si>
  <si>
    <t>1弾</t>
    <rPh sb="1" eb="2">
      <t>ダン</t>
    </rPh>
    <phoneticPr fontId="2"/>
  </si>
  <si>
    <t>2弾</t>
  </si>
  <si>
    <t>2弾</t>
    <rPh sb="1" eb="2">
      <t>ダン</t>
    </rPh>
    <phoneticPr fontId="2"/>
  </si>
  <si>
    <t>常時</t>
  </si>
  <si>
    <t>常時</t>
    <rPh sb="0" eb="2">
      <t>ジョウジ</t>
    </rPh>
    <phoneticPr fontId="2"/>
  </si>
  <si>
    <t>3弾</t>
  </si>
  <si>
    <t>3弾</t>
    <rPh sb="1" eb="2">
      <t>ダン</t>
    </rPh>
    <phoneticPr fontId="2"/>
  </si>
  <si>
    <t>4弾</t>
  </si>
  <si>
    <t>4弾</t>
    <rPh sb="1" eb="2">
      <t>ダン</t>
    </rPh>
    <phoneticPr fontId="2"/>
  </si>
  <si>
    <t>5弾</t>
  </si>
  <si>
    <t>5弾</t>
    <rPh sb="1" eb="2">
      <t>ダン</t>
    </rPh>
    <phoneticPr fontId="2"/>
  </si>
  <si>
    <t>6弾</t>
    <rPh sb="1" eb="2">
      <t>ダン</t>
    </rPh>
    <phoneticPr fontId="2"/>
  </si>
  <si>
    <t>真1弾</t>
    <rPh sb="0" eb="1">
      <t>シン</t>
    </rPh>
    <rPh sb="2" eb="3">
      <t>ダン</t>
    </rPh>
    <phoneticPr fontId="2"/>
  </si>
  <si>
    <t>真2弾</t>
    <rPh sb="0" eb="1">
      <t>シン</t>
    </rPh>
    <rPh sb="2" eb="3">
      <t>ダン</t>
    </rPh>
    <phoneticPr fontId="2"/>
  </si>
  <si>
    <t>真3弾</t>
    <rPh sb="0" eb="1">
      <t>シン</t>
    </rPh>
    <rPh sb="2" eb="3">
      <t>ダン</t>
    </rPh>
    <phoneticPr fontId="2"/>
  </si>
  <si>
    <t>真4弾</t>
    <rPh sb="0" eb="1">
      <t>シン</t>
    </rPh>
    <rPh sb="2" eb="3">
      <t>ダン</t>
    </rPh>
    <phoneticPr fontId="2"/>
  </si>
  <si>
    <t>そのR限り</t>
  </si>
  <si>
    <r>
      <t>「結界」を壊したときに、</t>
    </r>
    <r>
      <rPr>
        <sz val="11"/>
        <color rgb="FFFF0000"/>
        <rFont val="HGPｺﾞｼｯｸE"/>
        <family val="3"/>
        <charset val="128"/>
      </rPr>
      <t>味方</t>
    </r>
    <r>
      <rPr>
        <sz val="11"/>
        <color theme="1"/>
        <rFont val="HGPｺﾞｼｯｸE"/>
        <family val="3"/>
        <charset val="128"/>
      </rPr>
      <t>[妖魔]のHPを</t>
    </r>
    <r>
      <rPr>
        <sz val="11"/>
        <color rgb="FF00739B"/>
        <rFont val="HGPｺﾞｼｯｸE"/>
        <family val="3"/>
        <charset val="128"/>
      </rPr>
      <t>小</t>
    </r>
    <r>
      <rPr>
        <sz val="11"/>
        <color theme="1"/>
        <rFont val="HGPｺﾞｼｯｸE"/>
        <family val="3"/>
        <charset val="128"/>
      </rPr>
      <t>回復</t>
    </r>
    <rPh sb="1" eb="3">
      <t>ケッカイ</t>
    </rPh>
    <rPh sb="5" eb="6">
      <t>コワ</t>
    </rPh>
    <rPh sb="12" eb="14">
      <t>ミカタ</t>
    </rPh>
    <rPh sb="15" eb="17">
      <t>ヨウマ</t>
    </rPh>
    <rPh sb="22" eb="23">
      <t>ショウ</t>
    </rPh>
    <rPh sb="23" eb="25">
      <t>カイフク</t>
    </rPh>
    <phoneticPr fontId="1"/>
  </si>
  <si>
    <r>
      <t>3R目に、敵が呪文必殺技を使うときガードルーレットのつばぜり合いマスを</t>
    </r>
    <r>
      <rPr>
        <sz val="11"/>
        <color rgb="FF0000FF"/>
        <rFont val="HGPｺﾞｼｯｸE"/>
        <family val="3"/>
        <charset val="128"/>
      </rPr>
      <t>中</t>
    </r>
    <r>
      <rPr>
        <sz val="11"/>
        <color rgb="FF000000"/>
        <rFont val="HGPｺﾞｼｯｸE"/>
        <family val="3"/>
        <charset val="128"/>
      </rPr>
      <t>アップ</t>
    </r>
    <rPh sb="2" eb="3">
      <t>メ</t>
    </rPh>
    <rPh sb="5" eb="6">
      <t>テキ</t>
    </rPh>
    <rPh sb="7" eb="9">
      <t>ジュモン</t>
    </rPh>
    <rPh sb="9" eb="12">
      <t>ヒッサツワザ</t>
    </rPh>
    <rPh sb="13" eb="14">
      <t>ツカ</t>
    </rPh>
    <rPh sb="30" eb="31">
      <t>ア</t>
    </rPh>
    <rPh sb="35" eb="36">
      <t>ナカ</t>
    </rPh>
    <phoneticPr fontId="1"/>
  </si>
  <si>
    <r>
      <t>切り札の敵がいる間、すばやさとぼうぎょを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1"/>
  </si>
  <si>
    <r>
      <t>HP50%以上の間、すばやさとぼうぎょを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20" eb="21">
      <t>ナカ</t>
    </rPh>
    <phoneticPr fontId="1"/>
  </si>
  <si>
    <r>
      <t>1～2R開始時に、すばやさとぼうぎょを</t>
    </r>
    <r>
      <rPr>
        <sz val="11"/>
        <color rgb="FF0000FF"/>
        <rFont val="HGPｺﾞｼｯｸE"/>
        <family val="3"/>
        <charset val="128"/>
      </rPr>
      <t>中</t>
    </r>
    <r>
      <rPr>
        <sz val="11"/>
        <color rgb="FF000000"/>
        <rFont val="HGPｺﾞｼｯｸE"/>
        <family val="3"/>
        <charset val="128"/>
      </rPr>
      <t>アップ</t>
    </r>
    <rPh sb="4" eb="7">
      <t>カイシジ</t>
    </rPh>
    <rPh sb="19" eb="20">
      <t>ナカ</t>
    </rPh>
    <phoneticPr fontId="1"/>
  </si>
  <si>
    <r>
      <t>HP50%以上の間、</t>
    </r>
    <r>
      <rPr>
        <sz val="11"/>
        <color rgb="FFFF0000"/>
        <rFont val="HGPｺﾞｼｯｸE"/>
        <family val="3"/>
        <charset val="128"/>
      </rPr>
      <t>味方</t>
    </r>
    <r>
      <rPr>
        <sz val="11"/>
        <color theme="1"/>
        <rFont val="HGPｺﾞｼｯｸE"/>
        <family val="3"/>
        <charset val="128"/>
      </rPr>
      <t>[魔影]のぼうぎょを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4">
      <t>マ</t>
    </rPh>
    <rPh sb="14" eb="15">
      <t>カゲ</t>
    </rPh>
    <rPh sb="22" eb="23">
      <t>ナカ</t>
    </rPh>
    <phoneticPr fontId="1"/>
  </si>
  <si>
    <r>
      <t>2～4R目の相手ターンに、ぼうぎょを闘気ゲージが多いほど</t>
    </r>
    <r>
      <rPr>
        <sz val="11"/>
        <color rgb="FF000000"/>
        <rFont val="HGPｺﾞｼｯｸE"/>
        <family val="3"/>
        <charset val="128"/>
      </rPr>
      <t>アップ</t>
    </r>
    <rPh sb="4" eb="5">
      <t>メ</t>
    </rPh>
    <rPh sb="6" eb="8">
      <t>アイテ</t>
    </rPh>
    <rPh sb="18" eb="20">
      <t>トウキ</t>
    </rPh>
    <rPh sb="24" eb="25">
      <t>オオ</t>
    </rPh>
    <phoneticPr fontId="1"/>
  </si>
  <si>
    <r>
      <t>「結界」を壊したときに、ぼうぎょを</t>
    </r>
    <r>
      <rPr>
        <sz val="11"/>
        <color rgb="FF0000FF"/>
        <rFont val="HGPｺﾞｼｯｸE"/>
        <family val="3"/>
        <charset val="128"/>
      </rPr>
      <t>中</t>
    </r>
    <r>
      <rPr>
        <sz val="11"/>
        <color rgb="FF000000"/>
        <rFont val="HGPｺﾞｼｯｸE"/>
        <family val="3"/>
        <charset val="128"/>
      </rPr>
      <t>アップ</t>
    </r>
    <rPh sb="1" eb="3">
      <t>ケッカイ</t>
    </rPh>
    <rPh sb="5" eb="6">
      <t>コワ</t>
    </rPh>
    <rPh sb="17" eb="18">
      <t>ナカ</t>
    </rPh>
    <phoneticPr fontId="1"/>
  </si>
  <si>
    <r>
      <t>2～3R目の相手ターンに、攻撃してきた敵のぼうぎょを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コウゲキ</t>
    </rPh>
    <rPh sb="19" eb="20">
      <t>テキ</t>
    </rPh>
    <rPh sb="26" eb="27">
      <t>ナカ</t>
    </rPh>
    <phoneticPr fontId="1"/>
  </si>
  <si>
    <r>
      <t>「マイ勇者」が剣が得意な職業のとき、追加で呪文ダメージを</t>
    </r>
    <r>
      <rPr>
        <sz val="11"/>
        <color rgb="FF0000FF"/>
        <rFont val="HGPｺﾞｼｯｸE"/>
        <family val="3"/>
        <charset val="128"/>
      </rPr>
      <t>中</t>
    </r>
    <r>
      <rPr>
        <sz val="11"/>
        <color rgb="FF000000"/>
        <rFont val="HGPｺﾞｼｯｸE"/>
        <family val="3"/>
        <charset val="128"/>
      </rPr>
      <t>軽減</t>
    </r>
    <rPh sb="7" eb="8">
      <t>ケン</t>
    </rPh>
    <rPh sb="21" eb="23">
      <t>ジュモン</t>
    </rPh>
    <phoneticPr fontId="1"/>
  </si>
  <si>
    <r>
      <t>「マイ勇者」が剣が得意な職業のとき、代わりに</t>
    </r>
    <r>
      <rPr>
        <sz val="11"/>
        <color rgb="FF0000FF"/>
        <rFont val="HGPｺﾞｼｯｸE"/>
        <family val="3"/>
        <charset val="128"/>
      </rPr>
      <t>中</t>
    </r>
    <r>
      <rPr>
        <sz val="11"/>
        <color rgb="FF000000"/>
        <rFont val="HGPｺﾞｼｯｸE"/>
        <family val="3"/>
        <charset val="128"/>
      </rPr>
      <t>軽減</t>
    </r>
    <rPh sb="3" eb="5">
      <t>ユウシャ</t>
    </rPh>
    <rPh sb="7" eb="8">
      <t>ケン</t>
    </rPh>
    <rPh sb="9" eb="11">
      <t>トクイ</t>
    </rPh>
    <rPh sb="12" eb="14">
      <t>ショクギョウ</t>
    </rPh>
    <rPh sb="18" eb="19">
      <t>カ</t>
    </rPh>
    <rPh sb="22" eb="23">
      <t>ナカ</t>
    </rPh>
    <rPh sb="23" eb="25">
      <t>ケイゲン</t>
    </rPh>
    <phoneticPr fontId="1"/>
  </si>
  <si>
    <r>
      <t>1～2R目の相手ターンに、最も高いステータスがぼうぎょの</t>
    </r>
    <r>
      <rPr>
        <sz val="11"/>
        <color rgb="FFFF0000"/>
        <rFont val="HGPｺﾞｼｯｸE"/>
        <family val="3"/>
        <charset val="128"/>
      </rPr>
      <t>味方</t>
    </r>
    <r>
      <rPr>
        <sz val="11"/>
        <color theme="1"/>
        <rFont val="HGPｺﾞｼｯｸE"/>
        <family val="3"/>
        <charset val="128"/>
      </rPr>
      <t>が受ける呪文とブレスダメージを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6">
      <t>ジュモン</t>
    </rPh>
    <rPh sb="45" eb="46">
      <t>ナカ</t>
    </rPh>
    <rPh sb="46" eb="48">
      <t>ケイゲン</t>
    </rPh>
    <phoneticPr fontId="1"/>
  </si>
  <si>
    <r>
      <t>1～2R目の相手ターンに、</t>
    </r>
    <r>
      <rPr>
        <sz val="11"/>
        <color rgb="FFFF0000"/>
        <rFont val="HGPｺﾞｼｯｸE"/>
        <family val="3"/>
        <charset val="128"/>
      </rPr>
      <t>味方</t>
    </r>
    <r>
      <rPr>
        <sz val="11"/>
        <color theme="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4">
      <t>ツウジョウ</t>
    </rPh>
    <rPh sb="24" eb="26">
      <t>コウゲキ</t>
    </rPh>
    <rPh sb="31" eb="32">
      <t>ナカ</t>
    </rPh>
    <rPh sb="32" eb="34">
      <t>ケイゲン</t>
    </rPh>
    <phoneticPr fontId="1"/>
  </si>
  <si>
    <r>
      <t>2～4R目の相手ターンに、[光]以外の</t>
    </r>
    <r>
      <rPr>
        <sz val="11"/>
        <color rgb="FFFF0000"/>
        <rFont val="HGPｺﾞｼｯｸE"/>
        <family val="3"/>
        <charset val="128"/>
      </rPr>
      <t>味方</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4" eb="15">
      <t>ヒカリ</t>
    </rPh>
    <rPh sb="16" eb="18">
      <t>イガイ</t>
    </rPh>
    <rPh sb="19" eb="21">
      <t>ミカタ</t>
    </rPh>
    <rPh sb="22" eb="23">
      <t>ウ</t>
    </rPh>
    <rPh sb="25" eb="27">
      <t>ツウジョウ</t>
    </rPh>
    <rPh sb="27" eb="29">
      <t>コウゲキ</t>
    </rPh>
    <rPh sb="34" eb="35">
      <t>ナカ</t>
    </rPh>
    <rPh sb="35" eb="37">
      <t>ケイゲン</t>
    </rPh>
    <phoneticPr fontId="1"/>
  </si>
  <si>
    <r>
      <t>仲間</t>
    </r>
    <r>
      <rPr>
        <sz val="11"/>
        <color theme="1"/>
        <rFont val="HGPｺﾞｼｯｸE"/>
        <family val="3"/>
        <charset val="128"/>
      </rPr>
      <t>が戦闘不能になったときに、</t>
    </r>
    <r>
      <rPr>
        <sz val="11"/>
        <color rgb="FFFF0000"/>
        <rFont val="HGPｺﾞｼｯｸE"/>
        <family val="3"/>
        <charset val="128"/>
      </rPr>
      <t>味方</t>
    </r>
    <r>
      <rPr>
        <sz val="11"/>
        <color theme="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0" eb="2">
      <t>ナカマ</t>
    </rPh>
    <rPh sb="3" eb="7">
      <t>セントウフノウ</t>
    </rPh>
    <rPh sb="15" eb="17">
      <t>ミカタ</t>
    </rPh>
    <rPh sb="18" eb="19">
      <t>ヒカリ</t>
    </rPh>
    <rPh sb="21" eb="22">
      <t>ウ</t>
    </rPh>
    <rPh sb="24" eb="28">
      <t>ツウジョウコウゲキ</t>
    </rPh>
    <rPh sb="33" eb="34">
      <t>ナカ</t>
    </rPh>
    <rPh sb="34" eb="36">
      <t>ケイゲン</t>
    </rPh>
    <phoneticPr fontId="1"/>
  </si>
  <si>
    <r>
      <t>2～4R目に敵が攻撃するときに、敵よりすばやさが高いとき通常攻撃ダメージを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7">
      <t>テキ</t>
    </rPh>
    <rPh sb="24" eb="25">
      <t>タカ</t>
    </rPh>
    <rPh sb="28" eb="30">
      <t>ツウジョウ</t>
    </rPh>
    <rPh sb="30" eb="32">
      <t>コウゲキ</t>
    </rPh>
    <rPh sb="37" eb="38">
      <t>ナカ</t>
    </rPh>
    <rPh sb="38" eb="40">
      <t>ケイゲン</t>
    </rPh>
    <phoneticPr fontId="1"/>
  </si>
  <si>
    <r>
      <t>敵[暗黒]からの必殺技ダメージを</t>
    </r>
    <r>
      <rPr>
        <sz val="11"/>
        <color rgb="FF0000FF"/>
        <rFont val="HGPｺﾞｼｯｸE"/>
        <family val="3"/>
        <charset val="128"/>
      </rPr>
      <t>中</t>
    </r>
    <r>
      <rPr>
        <sz val="11"/>
        <color rgb="FF000000"/>
        <rFont val="HGPｺﾞｼｯｸE"/>
        <family val="3"/>
        <charset val="128"/>
      </rPr>
      <t>軽減</t>
    </r>
    <rPh sb="0" eb="1">
      <t>テキ</t>
    </rPh>
    <rPh sb="2" eb="4">
      <t>アンコク</t>
    </rPh>
    <rPh sb="8" eb="11">
      <t>ヒッサツワザ</t>
    </rPh>
    <rPh sb="16" eb="17">
      <t>ナカ</t>
    </rPh>
    <rPh sb="17" eb="19">
      <t>ケイゲン</t>
    </rPh>
    <phoneticPr fontId="1"/>
  </si>
  <si>
    <r>
      <t>各R開始時に、</t>
    </r>
    <r>
      <rPr>
        <sz val="11"/>
        <color rgb="FFFF5A32"/>
        <rFont val="HGPｺﾞｼｯｸE"/>
        <family val="3"/>
        <charset val="128"/>
      </rPr>
      <t>仲間</t>
    </r>
    <r>
      <rPr>
        <sz val="11"/>
        <color theme="1"/>
        <rFont val="HGPｺﾞｼｯｸE"/>
        <family val="3"/>
        <charset val="128"/>
      </rPr>
      <t>が全員いると物理攻撃ダメージを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7" eb="9">
      <t>ナカマ</t>
    </rPh>
    <rPh sb="10" eb="12">
      <t>ゼンイン</t>
    </rPh>
    <rPh sb="15" eb="17">
      <t>ブツリ</t>
    </rPh>
    <rPh sb="17" eb="19">
      <t>コウゲキ</t>
    </rPh>
    <rPh sb="24" eb="27">
      <t>チュウケイゲン</t>
    </rPh>
    <phoneticPr fontId="1"/>
  </si>
  <si>
    <r>
      <t>1～2R目の相手ターンに、通常攻撃ダメージを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ツウジョウ</t>
    </rPh>
    <rPh sb="15" eb="17">
      <t>コウゲキ</t>
    </rPh>
    <rPh sb="22" eb="25">
      <t>チュウケイゲン</t>
    </rPh>
    <phoneticPr fontId="1"/>
  </si>
  <si>
    <r>
      <t>敵[暗黒]からのダメージを</t>
    </r>
    <r>
      <rPr>
        <sz val="11"/>
        <color rgb="FF00739B"/>
        <rFont val="HGPｺﾞｼｯｸE"/>
        <family val="3"/>
        <charset val="128"/>
      </rPr>
      <t>小</t>
    </r>
    <r>
      <rPr>
        <sz val="11"/>
        <color rgb="FF000000"/>
        <rFont val="HGPｺﾞｼｯｸE"/>
        <family val="3"/>
        <charset val="128"/>
      </rPr>
      <t>軽減</t>
    </r>
    <rPh sb="0" eb="1">
      <t>テキ</t>
    </rPh>
    <rPh sb="2" eb="4">
      <t>アンコク</t>
    </rPh>
    <rPh sb="13" eb="14">
      <t>ショウ</t>
    </rPh>
    <rPh sb="14" eb="16">
      <t>ケイゲン</t>
    </rPh>
    <phoneticPr fontId="1"/>
  </si>
  <si>
    <r>
      <t>3～5R目の相手ターンに、敵[氷炎]からのダメージを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6">
      <t>コオリ</t>
    </rPh>
    <rPh sb="16" eb="17">
      <t>ホノオ</t>
    </rPh>
    <rPh sb="26" eb="27">
      <t>ナカ</t>
    </rPh>
    <rPh sb="27" eb="29">
      <t>ケイゲン</t>
    </rPh>
    <phoneticPr fontId="1"/>
  </si>
  <si>
    <r>
      <t>3～5R目の相手ターンに、敵「ヒュンケル」からのダメージを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29" eb="30">
      <t>ナカ</t>
    </rPh>
    <rPh sb="30" eb="32">
      <t>ケイゲン</t>
    </rPh>
    <phoneticPr fontId="1"/>
  </si>
  <si>
    <r>
      <t>敵[百獣]からのダメージを</t>
    </r>
    <r>
      <rPr>
        <sz val="11"/>
        <color rgb="FF00739B"/>
        <rFont val="HGPｺﾞｼｯｸE"/>
        <family val="3"/>
        <charset val="128"/>
      </rPr>
      <t>小</t>
    </r>
    <r>
      <rPr>
        <sz val="11"/>
        <color rgb="FF000000"/>
        <rFont val="HGPｺﾞｼｯｸE"/>
        <family val="3"/>
        <charset val="128"/>
      </rPr>
      <t>軽減</t>
    </r>
    <rPh sb="0" eb="1">
      <t>テキ</t>
    </rPh>
    <rPh sb="2" eb="4">
      <t>ヒャクジュウ</t>
    </rPh>
    <rPh sb="13" eb="14">
      <t>ショウ</t>
    </rPh>
    <rPh sb="14" eb="16">
      <t>ケイゲン</t>
    </rPh>
    <phoneticPr fontId="1"/>
  </si>
  <si>
    <r>
      <t>敵[不死]からのダメージを</t>
    </r>
    <r>
      <rPr>
        <sz val="11"/>
        <color rgb="FF00739B"/>
        <rFont val="HGPｺﾞｼｯｸE"/>
        <family val="3"/>
        <charset val="128"/>
      </rPr>
      <t>小</t>
    </r>
    <r>
      <rPr>
        <sz val="11"/>
        <color rgb="FF000000"/>
        <rFont val="HGPｺﾞｼｯｸE"/>
        <family val="3"/>
        <charset val="128"/>
      </rPr>
      <t>軽減</t>
    </r>
    <rPh sb="0" eb="1">
      <t>テキ</t>
    </rPh>
    <rPh sb="2" eb="4">
      <t>フシ</t>
    </rPh>
    <rPh sb="13" eb="14">
      <t>ショウ</t>
    </rPh>
    <rPh sb="14" eb="16">
      <t>ケイゲン</t>
    </rPh>
    <phoneticPr fontId="1"/>
  </si>
  <si>
    <r>
      <t>1～2R目の相手ターンに、呪文ダメージを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ジュモン</t>
    </rPh>
    <rPh sb="20" eb="23">
      <t>チュウケイゲン</t>
    </rPh>
    <phoneticPr fontId="1"/>
  </si>
  <si>
    <r>
      <t>2～3R目の相手ターンに、物理ダメージを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ブツリ</t>
    </rPh>
    <rPh sb="20" eb="23">
      <t>チュウケイゲン</t>
    </rPh>
    <phoneticPr fontId="1"/>
  </si>
  <si>
    <t>05-001</t>
    <phoneticPr fontId="2"/>
  </si>
  <si>
    <t>05-002</t>
    <phoneticPr fontId="2"/>
  </si>
  <si>
    <t>05-003</t>
  </si>
  <si>
    <t>05-004</t>
  </si>
  <si>
    <t>05-005</t>
  </si>
  <si>
    <t>05-006</t>
  </si>
  <si>
    <t>05-007</t>
  </si>
  <si>
    <t>05-008</t>
  </si>
  <si>
    <t>05-009</t>
  </si>
  <si>
    <t>05-010</t>
  </si>
  <si>
    <t>05-011</t>
  </si>
  <si>
    <t>05-012</t>
  </si>
  <si>
    <t>05-013</t>
  </si>
  <si>
    <t>05-014</t>
  </si>
  <si>
    <t>05-015</t>
  </si>
  <si>
    <t>05-016</t>
  </si>
  <si>
    <t>05-017</t>
  </si>
  <si>
    <t>05-018</t>
  </si>
  <si>
    <t>05-019</t>
  </si>
  <si>
    <t>05-020</t>
  </si>
  <si>
    <t>05-021</t>
  </si>
  <si>
    <t>05-022</t>
  </si>
  <si>
    <t>05-023</t>
  </si>
  <si>
    <t>05-024</t>
  </si>
  <si>
    <t>05-025</t>
  </si>
  <si>
    <t>05-026</t>
  </si>
  <si>
    <t>05-027</t>
  </si>
  <si>
    <t>05-028</t>
  </si>
  <si>
    <t>05-029</t>
  </si>
  <si>
    <t>05-030</t>
  </si>
  <si>
    <t>05-031</t>
  </si>
  <si>
    <t>05-032</t>
  </si>
  <si>
    <t>05-033</t>
  </si>
  <si>
    <t>05-034</t>
  </si>
  <si>
    <t>05-035</t>
  </si>
  <si>
    <t>05-036</t>
  </si>
  <si>
    <t>05-037</t>
  </si>
  <si>
    <t>05-038</t>
  </si>
  <si>
    <t>05-039</t>
  </si>
  <si>
    <t>05-040</t>
  </si>
  <si>
    <t>05-041</t>
  </si>
  <si>
    <t>05-042</t>
  </si>
  <si>
    <t>05-043</t>
  </si>
  <si>
    <t>05-044</t>
  </si>
  <si>
    <t>05-045</t>
  </si>
  <si>
    <t>05-046</t>
  </si>
  <si>
    <t>05-047</t>
  </si>
  <si>
    <t>05-048</t>
  </si>
  <si>
    <t>05-049</t>
  </si>
  <si>
    <t>05-050</t>
  </si>
  <si>
    <t>05-051</t>
  </si>
  <si>
    <t>05-052</t>
  </si>
  <si>
    <t>05-053</t>
  </si>
  <si>
    <t>05-054</t>
  </si>
  <si>
    <t>05-055</t>
  </si>
  <si>
    <t>05-056</t>
  </si>
  <si>
    <t>05-057</t>
  </si>
  <si>
    <t>05-058</t>
  </si>
  <si>
    <t>05-059</t>
  </si>
  <si>
    <t>05-060</t>
  </si>
  <si>
    <t>05-061</t>
  </si>
  <si>
    <t>05-062</t>
  </si>
  <si>
    <t>05-063</t>
  </si>
  <si>
    <t>05-064</t>
  </si>
  <si>
    <t>05-065</t>
  </si>
  <si>
    <t>スラリン</t>
  </si>
  <si>
    <t>ピエール</t>
  </si>
  <si>
    <t>ゴレムス</t>
  </si>
  <si>
    <t>シーザー</t>
  </si>
  <si>
    <t>ロビン</t>
  </si>
  <si>
    <t>ジュエル</t>
  </si>
  <si>
    <t>ゲレゲレ</t>
  </si>
  <si>
    <t>マトリフ</t>
  </si>
  <si>
    <t>邪教の使徒ゲマ</t>
  </si>
  <si>
    <t>04-001</t>
    <phoneticPr fontId="2"/>
  </si>
  <si>
    <t>04-002</t>
    <phoneticPr fontId="2"/>
  </si>
  <si>
    <t>04-003</t>
  </si>
  <si>
    <t>04-004</t>
  </si>
  <si>
    <t>04-005</t>
  </si>
  <si>
    <t>04-006</t>
  </si>
  <si>
    <t>04-007</t>
  </si>
  <si>
    <t>04-008</t>
  </si>
  <si>
    <t>04-009</t>
  </si>
  <si>
    <t>04-010</t>
  </si>
  <si>
    <t>04-011</t>
  </si>
  <si>
    <t>04-012</t>
  </si>
  <si>
    <t>04-013</t>
  </si>
  <si>
    <t>04-014</t>
  </si>
  <si>
    <t>04-015</t>
  </si>
  <si>
    <t>04-016</t>
  </si>
  <si>
    <t>04-017</t>
  </si>
  <si>
    <t>04-018</t>
  </si>
  <si>
    <t>04-019</t>
  </si>
  <si>
    <t>04-020</t>
  </si>
  <si>
    <t>04-021</t>
  </si>
  <si>
    <t>04-022</t>
  </si>
  <si>
    <t>04-023</t>
  </si>
  <si>
    <t>04-024</t>
  </si>
  <si>
    <t>04-025</t>
  </si>
  <si>
    <t>04-026</t>
  </si>
  <si>
    <t>04-027</t>
  </si>
  <si>
    <t>04-028</t>
  </si>
  <si>
    <t>04-029</t>
  </si>
  <si>
    <t>04-030</t>
  </si>
  <si>
    <t>04-031</t>
  </si>
  <si>
    <t>04-032</t>
  </si>
  <si>
    <t>04-033</t>
  </si>
  <si>
    <t>04-034</t>
  </si>
  <si>
    <t>04-035</t>
  </si>
  <si>
    <t>04-036</t>
  </si>
  <si>
    <t>04-037</t>
  </si>
  <si>
    <t>04-038</t>
  </si>
  <si>
    <t>04-039</t>
  </si>
  <si>
    <t>04-040</t>
  </si>
  <si>
    <t>04-041</t>
  </si>
  <si>
    <t>04-042</t>
  </si>
  <si>
    <t>04-043</t>
  </si>
  <si>
    <t>04-044</t>
  </si>
  <si>
    <t>04-045</t>
  </si>
  <si>
    <t>04-046</t>
  </si>
  <si>
    <t>04-047</t>
  </si>
  <si>
    <t>04-048</t>
  </si>
  <si>
    <t>04-049</t>
  </si>
  <si>
    <t>04-050</t>
  </si>
  <si>
    <t>04-051</t>
  </si>
  <si>
    <t>04-052</t>
  </si>
  <si>
    <t>04-053</t>
  </si>
  <si>
    <t>04-054</t>
  </si>
  <si>
    <t>04-055</t>
  </si>
  <si>
    <t>04-056</t>
  </si>
  <si>
    <t>04-057</t>
  </si>
  <si>
    <t>04-058</t>
  </si>
  <si>
    <t>04-059</t>
  </si>
  <si>
    <t>04-060</t>
  </si>
  <si>
    <t>04-061</t>
  </si>
  <si>
    <t>04-062</t>
  </si>
  <si>
    <t>04-063</t>
  </si>
  <si>
    <t>04-064</t>
  </si>
  <si>
    <t>04-065</t>
  </si>
  <si>
    <t>1～2R目の自分ターンに、攻撃エリアが広くなる</t>
    <rPh sb="4" eb="5">
      <t>メ</t>
    </rPh>
    <rPh sb="6" eb="8">
      <t>ジブン</t>
    </rPh>
    <rPh sb="13" eb="15">
      <t>コウゲキ</t>
    </rPh>
    <rPh sb="19" eb="20">
      <t>ヒロ</t>
    </rPh>
    <phoneticPr fontId="1"/>
  </si>
  <si>
    <t>2～3R目の自分ターンに、通常攻撃した敵のぼうぎょゲージを少し減りやすくする</t>
    <rPh sb="4" eb="5">
      <t>メ</t>
    </rPh>
    <rPh sb="6" eb="8">
      <t>ジブン</t>
    </rPh>
    <rPh sb="13" eb="15">
      <t>ツウジョウ</t>
    </rPh>
    <rPh sb="15" eb="17">
      <t>コウゲキ</t>
    </rPh>
    <rPh sb="19" eb="20">
      <t>テキ</t>
    </rPh>
    <rPh sb="29" eb="30">
      <t>スコ</t>
    </rPh>
    <rPh sb="31" eb="32">
      <t>ヘ</t>
    </rPh>
    <phoneticPr fontId="1"/>
  </si>
  <si>
    <t>2～4R目の間、[百獣]としても扱う</t>
    <rPh sb="4" eb="5">
      <t>メ</t>
    </rPh>
    <rPh sb="6" eb="7">
      <t>アイダ</t>
    </rPh>
    <rPh sb="9" eb="11">
      <t>ヒャクジュウ</t>
    </rPh>
    <rPh sb="16" eb="17">
      <t>アツカ</t>
    </rPh>
    <phoneticPr fontId="1"/>
  </si>
  <si>
    <t>HP50%以上の間、攻撃エリアが広くなる</t>
    <rPh sb="5" eb="7">
      <t>イジョウ</t>
    </rPh>
    <rPh sb="8" eb="9">
      <t>アイダ</t>
    </rPh>
    <rPh sb="10" eb="12">
      <t>コウゲキ</t>
    </rPh>
    <rPh sb="16" eb="17">
      <t>ヒロ</t>
    </rPh>
    <phoneticPr fontId="1"/>
  </si>
  <si>
    <t>1～3R目の相手ターンに、ぼうぎょゲージを少し減りにくくする</t>
    <rPh sb="4" eb="5">
      <t>メ</t>
    </rPh>
    <rPh sb="6" eb="8">
      <t>アイテ</t>
    </rPh>
    <rPh sb="21" eb="22">
      <t>スコ</t>
    </rPh>
    <rPh sb="23" eb="24">
      <t>ヘ</t>
    </rPh>
    <phoneticPr fontId="1"/>
  </si>
  <si>
    <t>2～4R目の相手ターンに、敵[光]のブレイブインパクトを見づらくする</t>
    <rPh sb="4" eb="5">
      <t>メ</t>
    </rPh>
    <rPh sb="6" eb="8">
      <t>アイテ</t>
    </rPh>
    <rPh sb="13" eb="14">
      <t>テキ</t>
    </rPh>
    <rPh sb="15" eb="16">
      <t>ヒカリ</t>
    </rPh>
    <rPh sb="28" eb="29">
      <t>ミ</t>
    </rPh>
    <phoneticPr fontId="1"/>
  </si>
  <si>
    <t>2～3R目の相手ターンに、敵[光]のブレイブインパクトを見づらくする</t>
    <rPh sb="4" eb="5">
      <t>メ</t>
    </rPh>
    <rPh sb="6" eb="8">
      <t>アイテ</t>
    </rPh>
    <rPh sb="13" eb="14">
      <t>テキ</t>
    </rPh>
    <rPh sb="15" eb="16">
      <t>ヒカリ</t>
    </rPh>
    <rPh sb="28" eb="29">
      <t>ミ</t>
    </rPh>
    <phoneticPr fontId="1"/>
  </si>
  <si>
    <t>1R目の相手ターンに、ぼうぎょゲージを少し減りにくくする</t>
    <rPh sb="2" eb="3">
      <t>メ</t>
    </rPh>
    <rPh sb="4" eb="6">
      <t>アイテ</t>
    </rPh>
    <rPh sb="19" eb="20">
      <t>スコ</t>
    </rPh>
    <rPh sb="21" eb="22">
      <t>ヘ</t>
    </rPh>
    <phoneticPr fontId="1"/>
  </si>
  <si>
    <t>2R目の自分ターンに終了時に、一番近い敵の闘気ゲージを少し奪う</t>
    <rPh sb="2" eb="3">
      <t>メ</t>
    </rPh>
    <rPh sb="4" eb="6">
      <t>ジブン</t>
    </rPh>
    <rPh sb="10" eb="13">
      <t>シュウリョウジ</t>
    </rPh>
    <rPh sb="15" eb="17">
      <t>イチバン</t>
    </rPh>
    <rPh sb="17" eb="18">
      <t>チカ</t>
    </rPh>
    <rPh sb="19" eb="20">
      <t>テキ</t>
    </rPh>
    <rPh sb="21" eb="23">
      <t>トウキ</t>
    </rPh>
    <rPh sb="27" eb="28">
      <t>スコ</t>
    </rPh>
    <rPh sb="29" eb="30">
      <t>ウバ</t>
    </rPh>
    <phoneticPr fontId="1"/>
  </si>
  <si>
    <t>3～5R目の自分ターンに、ブレイブインパクトの速度を遅くする</t>
    <rPh sb="4" eb="5">
      <t>メ</t>
    </rPh>
    <rPh sb="6" eb="8">
      <t>ジブン</t>
    </rPh>
    <rPh sb="23" eb="25">
      <t>ソクド</t>
    </rPh>
    <rPh sb="26" eb="27">
      <t>オソ</t>
    </rPh>
    <phoneticPr fontId="1"/>
  </si>
  <si>
    <t>2R目の相手ターンに、敵「ダイ」の攻撃エリアを狭くする</t>
    <rPh sb="2" eb="3">
      <t>メ</t>
    </rPh>
    <rPh sb="4" eb="6">
      <t>アイテ</t>
    </rPh>
    <rPh sb="11" eb="12">
      <t>テキ</t>
    </rPh>
    <rPh sb="17" eb="19">
      <t>コウゲキ</t>
    </rPh>
    <rPh sb="23" eb="24">
      <t>セマ</t>
    </rPh>
    <phoneticPr fontId="1"/>
  </si>
  <si>
    <t>2R目の自分ターン終了時に、一番近い敵の闘気ゲージを少し奪う</t>
    <rPh sb="2" eb="3">
      <t>メ</t>
    </rPh>
    <rPh sb="4" eb="6">
      <t>ジブン</t>
    </rPh>
    <rPh sb="9" eb="12">
      <t>シュウリョウジ</t>
    </rPh>
    <rPh sb="14" eb="16">
      <t>イチバン</t>
    </rPh>
    <rPh sb="16" eb="17">
      <t>チカ</t>
    </rPh>
    <rPh sb="18" eb="19">
      <t>テキ</t>
    </rPh>
    <rPh sb="20" eb="22">
      <t>トウキ</t>
    </rPh>
    <rPh sb="26" eb="27">
      <t>スコ</t>
    </rPh>
    <rPh sb="28" eb="29">
      <t>ウバ</t>
    </rPh>
    <phoneticPr fontId="1"/>
  </si>
  <si>
    <t>3～5R目の自分ターンに、敵[光]のガードルーレットを見づらくする</t>
    <rPh sb="4" eb="5">
      <t>メ</t>
    </rPh>
    <rPh sb="6" eb="8">
      <t>ジブン</t>
    </rPh>
    <rPh sb="13" eb="14">
      <t>テキ</t>
    </rPh>
    <rPh sb="15" eb="16">
      <t>ヒカリ</t>
    </rPh>
    <rPh sb="27" eb="28">
      <t>ミ</t>
    </rPh>
    <phoneticPr fontId="1"/>
  </si>
  <si>
    <t>3～4R目の自分ターン終了時に、一番近い敵の闘気ゲージを少し奪う</t>
    <rPh sb="4" eb="5">
      <t>メ</t>
    </rPh>
    <rPh sb="6" eb="8">
      <t>ジブン</t>
    </rPh>
    <rPh sb="11" eb="14">
      <t>シュウリョウジ</t>
    </rPh>
    <rPh sb="16" eb="19">
      <t>イチバンチカ</t>
    </rPh>
    <rPh sb="20" eb="21">
      <t>テキ</t>
    </rPh>
    <rPh sb="22" eb="24">
      <t>トウキ</t>
    </rPh>
    <rPh sb="28" eb="29">
      <t>スコ</t>
    </rPh>
    <rPh sb="30" eb="31">
      <t>ウバ</t>
    </rPh>
    <phoneticPr fontId="1"/>
  </si>
  <si>
    <t>2R目の自分ターンに、攻撃エリアが広くなる</t>
    <rPh sb="2" eb="3">
      <t>メ</t>
    </rPh>
    <rPh sb="4" eb="6">
      <t>ジブン</t>
    </rPh>
    <rPh sb="11" eb="13">
      <t>コウゲキ</t>
    </rPh>
    <rPh sb="17" eb="18">
      <t>ヒロ</t>
    </rPh>
    <phoneticPr fontId="1"/>
  </si>
  <si>
    <t>2～3R目の相手ターンに、敵「ハドラー」の攻撃エリアを狭くする</t>
    <rPh sb="4" eb="5">
      <t>メ</t>
    </rPh>
    <rPh sb="6" eb="8">
      <t>アイテ</t>
    </rPh>
    <rPh sb="13" eb="14">
      <t>テキ</t>
    </rPh>
    <rPh sb="21" eb="23">
      <t>コウゲキ</t>
    </rPh>
    <rPh sb="27" eb="28">
      <t>セマ</t>
    </rPh>
    <phoneticPr fontId="1"/>
  </si>
  <si>
    <t>2R目の自分ターンに、敵「クロコダイン」がいると攻撃エリアが広くなる</t>
    <rPh sb="2" eb="3">
      <t>メ</t>
    </rPh>
    <rPh sb="4" eb="6">
      <t>ジブン</t>
    </rPh>
    <rPh sb="11" eb="12">
      <t>テキ</t>
    </rPh>
    <rPh sb="24" eb="26">
      <t>コウゲキ</t>
    </rPh>
    <rPh sb="30" eb="31">
      <t>ヒロ</t>
    </rPh>
    <phoneticPr fontId="1"/>
  </si>
  <si>
    <t>3R目の自分ターンに、敵「クロコダイン」がいると攻撃エリアが広くなる</t>
    <rPh sb="2" eb="3">
      <t>メ</t>
    </rPh>
    <rPh sb="4" eb="6">
      <t>ジブン</t>
    </rPh>
    <rPh sb="11" eb="12">
      <t>テキ</t>
    </rPh>
    <rPh sb="24" eb="26">
      <t>コウゲキ</t>
    </rPh>
    <rPh sb="30" eb="31">
      <t>ヒロ</t>
    </rPh>
    <phoneticPr fontId="1"/>
  </si>
  <si>
    <t>2R目の相手ターンに、敵「クロコダイン」の攻撃エリアを狭くする</t>
    <rPh sb="2" eb="3">
      <t>メ</t>
    </rPh>
    <rPh sb="4" eb="6">
      <t>アイテ</t>
    </rPh>
    <rPh sb="11" eb="12">
      <t>テキ</t>
    </rPh>
    <rPh sb="21" eb="23">
      <t>コウゲキ</t>
    </rPh>
    <rPh sb="27" eb="28">
      <t>セマ</t>
    </rPh>
    <phoneticPr fontId="1"/>
  </si>
  <si>
    <t>1回限り</t>
    <rPh sb="1" eb="3">
      <t>カイカギ</t>
    </rPh>
    <phoneticPr fontId="1"/>
  </si>
  <si>
    <t>1R目の自分ターンに、攻撃エリアが広くなる</t>
    <rPh sb="2" eb="3">
      <t>メ</t>
    </rPh>
    <rPh sb="4" eb="6">
      <t>ジブン</t>
    </rPh>
    <rPh sb="11" eb="13">
      <t>コウゲキ</t>
    </rPh>
    <rPh sb="17" eb="18">
      <t>ヒロ</t>
    </rPh>
    <phoneticPr fontId="1"/>
  </si>
  <si>
    <t>各Rの自分ターン終了時に、ランダムで自分のHP全回復</t>
    <rPh sb="0" eb="1">
      <t>カク</t>
    </rPh>
    <rPh sb="3" eb="5">
      <t>ジブン</t>
    </rPh>
    <rPh sb="8" eb="11">
      <t>シュウリョウジ</t>
    </rPh>
    <rPh sb="18" eb="20">
      <t>ジブン</t>
    </rPh>
    <rPh sb="23" eb="26">
      <t>ゼンカイフク</t>
    </rPh>
    <phoneticPr fontId="1"/>
  </si>
  <si>
    <t>瀕死になるダメージを受けてもHP1で耐える</t>
    <rPh sb="0" eb="2">
      <t>ヒンシ</t>
    </rPh>
    <rPh sb="10" eb="11">
      <t>ウ</t>
    </rPh>
    <rPh sb="18" eb="19">
      <t>タ</t>
    </rPh>
    <phoneticPr fontId="1"/>
  </si>
  <si>
    <t>2R目の自分ターンに、自分の攻撃エリアが広くなる</t>
    <rPh sb="2" eb="3">
      <t>メ</t>
    </rPh>
    <rPh sb="4" eb="6">
      <t>ジブン</t>
    </rPh>
    <rPh sb="11" eb="13">
      <t>ジブン</t>
    </rPh>
    <rPh sb="14" eb="16">
      <t>コウゲキ</t>
    </rPh>
    <rPh sb="20" eb="21">
      <t>ヒロ</t>
    </rPh>
    <phoneticPr fontId="1"/>
  </si>
  <si>
    <t>02-001</t>
    <phoneticPr fontId="1"/>
  </si>
  <si>
    <t>03-001</t>
    <phoneticPr fontId="2"/>
  </si>
  <si>
    <t>03-002</t>
    <phoneticPr fontId="2"/>
  </si>
  <si>
    <t>03-003</t>
  </si>
  <si>
    <t>03-004</t>
  </si>
  <si>
    <t>03-005</t>
  </si>
  <si>
    <t>03-006</t>
  </si>
  <si>
    <t>03-007</t>
  </si>
  <si>
    <t>03-008</t>
  </si>
  <si>
    <t>03-009</t>
  </si>
  <si>
    <t>03-010</t>
  </si>
  <si>
    <t>03-011</t>
  </si>
  <si>
    <t>03-012</t>
  </si>
  <si>
    <t>03-013</t>
  </si>
  <si>
    <t>03-014</t>
  </si>
  <si>
    <t>03-015</t>
  </si>
  <si>
    <t>03-016</t>
  </si>
  <si>
    <t>03-017</t>
  </si>
  <si>
    <t>03-018</t>
  </si>
  <si>
    <t>03-019</t>
  </si>
  <si>
    <t>03-020</t>
  </si>
  <si>
    <t>03-021</t>
  </si>
  <si>
    <t>03-022</t>
  </si>
  <si>
    <t>03-023</t>
  </si>
  <si>
    <t>03-024</t>
  </si>
  <si>
    <t>03-025</t>
  </si>
  <si>
    <t>03-026</t>
  </si>
  <si>
    <t>03-027</t>
  </si>
  <si>
    <t>03-028</t>
  </si>
  <si>
    <t>03-029</t>
  </si>
  <si>
    <t>03-030</t>
  </si>
  <si>
    <t>03-031</t>
  </si>
  <si>
    <t>03-032</t>
  </si>
  <si>
    <t>03-033</t>
  </si>
  <si>
    <t>03-034</t>
  </si>
  <si>
    <t>03-035</t>
  </si>
  <si>
    <t>03-036</t>
  </si>
  <si>
    <t>03-037</t>
  </si>
  <si>
    <t>03-038</t>
  </si>
  <si>
    <t>03-039</t>
  </si>
  <si>
    <t>03-040</t>
  </si>
  <si>
    <t>03-041</t>
  </si>
  <si>
    <t>03-042</t>
  </si>
  <si>
    <t>03-043</t>
  </si>
  <si>
    <t>03-044</t>
  </si>
  <si>
    <t>03-045</t>
  </si>
  <si>
    <t>03-046</t>
  </si>
  <si>
    <t>03-047</t>
  </si>
  <si>
    <t>03-048</t>
  </si>
  <si>
    <t>03-049</t>
  </si>
  <si>
    <t>03-050</t>
  </si>
  <si>
    <t>03-051</t>
  </si>
  <si>
    <t>03-052</t>
  </si>
  <si>
    <t>03-053</t>
  </si>
  <si>
    <t>03-054</t>
  </si>
  <si>
    <t>03-055</t>
  </si>
  <si>
    <t>03-056</t>
  </si>
  <si>
    <t>03-057</t>
  </si>
  <si>
    <t>03-058</t>
  </si>
  <si>
    <t>03-059</t>
  </si>
  <si>
    <t>03-060</t>
  </si>
  <si>
    <t>03-061</t>
  </si>
  <si>
    <t>03-062</t>
  </si>
  <si>
    <t>03-063</t>
  </si>
  <si>
    <t>03-064</t>
  </si>
  <si>
    <t>03-065</t>
  </si>
  <si>
    <t>02-002</t>
    <phoneticPr fontId="1"/>
  </si>
  <si>
    <t>02-003</t>
  </si>
  <si>
    <t>02-004</t>
  </si>
  <si>
    <t>02-005</t>
  </si>
  <si>
    <t>02-006</t>
  </si>
  <si>
    <t>02-007</t>
  </si>
  <si>
    <t>02-008</t>
  </si>
  <si>
    <t>02-009</t>
  </si>
  <si>
    <t>02-010</t>
  </si>
  <si>
    <t>02-011</t>
  </si>
  <si>
    <t>02-012</t>
  </si>
  <si>
    <t>02-013</t>
  </si>
  <si>
    <t>02-014</t>
  </si>
  <si>
    <t>02-015</t>
  </si>
  <si>
    <t>02-016</t>
  </si>
  <si>
    <t>02-017</t>
  </si>
  <si>
    <t>02-018</t>
  </si>
  <si>
    <t>02-019</t>
  </si>
  <si>
    <t>02-020</t>
  </si>
  <si>
    <t>02-021</t>
  </si>
  <si>
    <t>02-022</t>
  </si>
  <si>
    <t>02-023</t>
  </si>
  <si>
    <t>02-024</t>
  </si>
  <si>
    <t>02-025</t>
  </si>
  <si>
    <t>02-026</t>
  </si>
  <si>
    <t>02-027</t>
  </si>
  <si>
    <t>02-028</t>
  </si>
  <si>
    <t>02-029</t>
  </si>
  <si>
    <t>02-030</t>
  </si>
  <si>
    <t>02-031</t>
  </si>
  <si>
    <t>02-032</t>
  </si>
  <si>
    <t>02-033</t>
  </si>
  <si>
    <t>02-034</t>
  </si>
  <si>
    <t>02-035</t>
  </si>
  <si>
    <t>02-036</t>
  </si>
  <si>
    <t>02-037</t>
  </si>
  <si>
    <t>02-038</t>
  </si>
  <si>
    <t>02-039</t>
  </si>
  <si>
    <t>02-040</t>
  </si>
  <si>
    <t>02-041</t>
  </si>
  <si>
    <t>02-042</t>
  </si>
  <si>
    <t>02-043</t>
  </si>
  <si>
    <t>02-044</t>
  </si>
  <si>
    <t>02-045</t>
  </si>
  <si>
    <t>02-046</t>
  </si>
  <si>
    <t>02-047</t>
  </si>
  <si>
    <t>02-048</t>
  </si>
  <si>
    <t>02-049</t>
  </si>
  <si>
    <t>02-050</t>
  </si>
  <si>
    <t>02-051</t>
  </si>
  <si>
    <t>02-052</t>
  </si>
  <si>
    <t>02-053</t>
  </si>
  <si>
    <t>02-054</t>
  </si>
  <si>
    <t>02-055</t>
  </si>
  <si>
    <t>02-056</t>
  </si>
  <si>
    <t>02-057</t>
  </si>
  <si>
    <t>02-058</t>
  </si>
  <si>
    <t>02-059</t>
  </si>
  <si>
    <t>02-060</t>
  </si>
  <si>
    <t>02-061</t>
  </si>
  <si>
    <t>02-062</t>
  </si>
  <si>
    <t>02-063</t>
  </si>
  <si>
    <t>01-001</t>
    <phoneticPr fontId="1"/>
  </si>
  <si>
    <t>01-002</t>
    <phoneticPr fontId="1"/>
  </si>
  <si>
    <t>01-003</t>
  </si>
  <si>
    <t>01-004</t>
  </si>
  <si>
    <t>01-005</t>
  </si>
  <si>
    <t>01-006</t>
  </si>
  <si>
    <t>01-007</t>
  </si>
  <si>
    <t>01-008</t>
  </si>
  <si>
    <t>01-009</t>
  </si>
  <si>
    <t>01-010</t>
  </si>
  <si>
    <t>01-011</t>
  </si>
  <si>
    <t>01-012</t>
  </si>
  <si>
    <t>01-013</t>
  </si>
  <si>
    <t>01-014</t>
  </si>
  <si>
    <t>01-015</t>
  </si>
  <si>
    <t>01-016</t>
  </si>
  <si>
    <t>01-017</t>
  </si>
  <si>
    <t>01-018</t>
  </si>
  <si>
    <t>01-019</t>
  </si>
  <si>
    <t>01-020</t>
  </si>
  <si>
    <t>01-021</t>
  </si>
  <si>
    <t>01-022</t>
  </si>
  <si>
    <t>01-023</t>
  </si>
  <si>
    <t>01-024</t>
  </si>
  <si>
    <t>01-025</t>
  </si>
  <si>
    <t>01-026</t>
  </si>
  <si>
    <t>01-027</t>
  </si>
  <si>
    <t>01-028</t>
  </si>
  <si>
    <t>01-029</t>
  </si>
  <si>
    <t>01-030</t>
  </si>
  <si>
    <t>01-031</t>
  </si>
  <si>
    <t>01-032</t>
  </si>
  <si>
    <t>01-033</t>
  </si>
  <si>
    <t>01-034</t>
  </si>
  <si>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</si>
  <si>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</si>
  <si>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</si>
  <si>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</si>
  <si>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</si>
  <si>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</si>
  <si>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</si>
  <si>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</si>
  <si>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</si>
  <si>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</si>
  <si>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</si>
  <si>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</si>
  <si>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</si>
  <si>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</si>
  <si>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</si>
  <si>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</si>
  <si>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</si>
  <si>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</si>
  <si>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</si>
  <si>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</si>
  <si>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</si>
  <si>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</si>
  <si>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</si>
  <si>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</si>
  <si>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</si>
  <si>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01-060</t>
  </si>
  <si>
    <t>01-061</t>
  </si>
  <si>
    <t>01-062</t>
  </si>
  <si>
    <t>01-063</t>
  </si>
  <si>
    <t>01-064</t>
  </si>
  <si>
    <t>01-065</t>
  </si>
  <si>
    <t>01-066</t>
  </si>
  <si>
    <t>04-066</t>
    <phoneticPr fontId="1"/>
  </si>
  <si>
    <t>邪神レオソード</t>
  </si>
  <si>
    <t>破戒王ベルムド</t>
  </si>
  <si>
    <t>勇者エイト</t>
  </si>
  <si>
    <t>ヤンガス</t>
  </si>
  <si>
    <t>ゼシカ</t>
  </si>
  <si>
    <t>ククール</t>
  </si>
  <si>
    <t>ドルマゲス</t>
  </si>
  <si>
    <t>呪われしゼシカ</t>
  </si>
  <si>
    <t>ブラス</t>
  </si>
  <si>
    <t>邪竜軍王ガリンガ</t>
  </si>
  <si>
    <t>妖魔軍王ブギー</t>
  </si>
  <si>
    <t>ホメロス</t>
  </si>
  <si>
    <t>呪われしマルティナ</t>
  </si>
  <si>
    <t>ブースターパック2弾</t>
  </si>
  <si>
    <t>B2-001</t>
    <phoneticPr fontId="1"/>
  </si>
  <si>
    <t>B2-002</t>
    <phoneticPr fontId="1"/>
  </si>
  <si>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</si>
  <si>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</si>
  <si>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</si>
  <si>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</si>
  <si>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</si>
  <si>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</si>
  <si>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</si>
  <si>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</si>
  <si>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</si>
  <si>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</si>
  <si>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</si>
  <si>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</si>
  <si>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</si>
  <si>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</si>
  <si>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</si>
  <si>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</si>
  <si>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</si>
  <si>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</si>
  <si>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</si>
  <si>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</si>
  <si>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</si>
  <si>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</si>
  <si>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</si>
  <si>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</si>
  <si>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</si>
  <si>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</si>
  <si>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</si>
  <si>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</si>
  <si>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</si>
  <si>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</si>
  <si>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ブースターパック1弾</t>
  </si>
  <si>
    <t>B1-001</t>
    <phoneticPr fontId="1"/>
  </si>
  <si>
    <t>B1-002</t>
  </si>
  <si>
    <t>B1-003</t>
  </si>
  <si>
    <t>B1-004</t>
  </si>
  <si>
    <t>B1-005</t>
  </si>
  <si>
    <t>B1-006</t>
  </si>
  <si>
    <t>B1-007</t>
  </si>
  <si>
    <t>B1-008</t>
  </si>
  <si>
    <t>B1-009</t>
  </si>
  <si>
    <t>B1-010</t>
  </si>
  <si>
    <t>B1-011</t>
  </si>
  <si>
    <t>B1-012</t>
  </si>
  <si>
    <t>B1-013</t>
  </si>
  <si>
    <t>B1-014</t>
  </si>
  <si>
    <t>B1-015</t>
  </si>
  <si>
    <t>B1-016</t>
  </si>
  <si>
    <t>B1-017</t>
  </si>
  <si>
    <t>B1-018</t>
  </si>
  <si>
    <t>B1-019</t>
  </si>
  <si>
    <t>B1-020</t>
  </si>
  <si>
    <t>B1-021</t>
  </si>
  <si>
    <t>B1-022</t>
  </si>
  <si>
    <t>B1-023</t>
  </si>
  <si>
    <t>B1-024</t>
  </si>
  <si>
    <t>B1-025</t>
  </si>
  <si>
    <t>B1-026</t>
  </si>
  <si>
    <t>B1-027</t>
  </si>
  <si>
    <t>B1-028</t>
  </si>
  <si>
    <t>B1-029</t>
  </si>
  <si>
    <t>B1-030</t>
  </si>
  <si>
    <t>B1-031</t>
  </si>
  <si>
    <t>B1-032</t>
  </si>
  <si>
    <t>B1-033</t>
  </si>
  <si>
    <t>B1-034</t>
  </si>
  <si>
    <t>パプニカ王国戦士の盾</t>
    <rPh sb="4" eb="6">
      <t>オウコク</t>
    </rPh>
    <rPh sb="6" eb="8">
      <t>センシ</t>
    </rPh>
    <rPh sb="9" eb="10">
      <t>タテ</t>
    </rPh>
    <phoneticPr fontId="2"/>
  </si>
  <si>
    <t>キズナ必殺技</t>
    <rPh sb="3" eb="6">
      <t>ヒッサツワザ</t>
    </rPh>
    <phoneticPr fontId="1"/>
  </si>
  <si>
    <t>S3</t>
    <phoneticPr fontId="1"/>
  </si>
  <si>
    <t>グラコス</t>
  </si>
  <si>
    <t>ハッサン</t>
  </si>
  <si>
    <t>ミレーユ</t>
  </si>
  <si>
    <t>ベリアル</t>
  </si>
  <si>
    <t>アトラス</t>
  </si>
  <si>
    <t>バズズ</t>
  </si>
  <si>
    <t>闘神レオソード</t>
  </si>
  <si>
    <r>
      <t>1～2R目の自分ターンに、</t>
    </r>
    <r>
      <rPr>
        <sz val="11"/>
        <color rgb="FFFF0000"/>
        <rFont val="HGPｺﾞｼｯｸE"/>
        <family val="3"/>
        <charset val="128"/>
      </rPr>
      <t>味方</t>
    </r>
    <r>
      <rPr>
        <sz val="11"/>
        <rFont val="HGPｺﾞｼｯｸE"/>
        <family val="3"/>
        <charset val="128"/>
      </rPr>
      <t>[氷炎]の攻撃エリアが広くなる</t>
    </r>
    <rPh sb="4" eb="5">
      <t>メ</t>
    </rPh>
    <rPh sb="6" eb="8">
      <t>ジブン</t>
    </rPh>
    <rPh sb="13" eb="15">
      <t>ミカタ</t>
    </rPh>
    <rPh sb="16" eb="17">
      <t>コオリ</t>
    </rPh>
    <rPh sb="17" eb="18">
      <t>ホノオ</t>
    </rPh>
    <rPh sb="20" eb="22">
      <t>コウゲキ</t>
    </rPh>
    <rPh sb="26" eb="27">
      <t>ヒロ</t>
    </rPh>
    <phoneticPr fontId="1"/>
  </si>
  <si>
    <r>
      <t>2～3R目の自分ターンに、</t>
    </r>
    <r>
      <rPr>
        <sz val="11"/>
        <color rgb="FFFF0000"/>
        <rFont val="HGPｺﾞｼｯｸE"/>
        <family val="3"/>
        <charset val="128"/>
      </rPr>
      <t>味方</t>
    </r>
    <r>
      <rPr>
        <sz val="11"/>
        <rFont val="HGPｺﾞｼｯｸE"/>
        <family val="3"/>
        <charset val="128"/>
      </rPr>
      <t>[百獣]のブレイブインパクトの速度を遅くする</t>
    </r>
    <rPh sb="4" eb="5">
      <t>メ</t>
    </rPh>
    <rPh sb="6" eb="8">
      <t>ジブン</t>
    </rPh>
    <rPh sb="13" eb="15">
      <t>ミカタ</t>
    </rPh>
    <rPh sb="16" eb="18">
      <t>ヒャクジュウ</t>
    </rPh>
    <rPh sb="30" eb="32">
      <t>ソクド</t>
    </rPh>
    <rPh sb="33" eb="34">
      <t>オソ</t>
    </rPh>
    <phoneticPr fontId="1"/>
  </si>
  <si>
    <r>
      <t>3R目の自分ターンに、</t>
    </r>
    <r>
      <rPr>
        <sz val="11"/>
        <color rgb="FFFF0000"/>
        <rFont val="HGPｺﾞｼｯｸE"/>
        <family val="3"/>
        <charset val="128"/>
      </rPr>
      <t>味方</t>
    </r>
    <r>
      <rPr>
        <sz val="11"/>
        <rFont val="HGPｺﾞｼｯｸE"/>
        <family val="3"/>
        <charset val="128"/>
      </rPr>
      <t>[光]の攻撃エリアが広くなる</t>
    </r>
    <rPh sb="2" eb="3">
      <t>メ</t>
    </rPh>
    <rPh sb="4" eb="6">
      <t>ジブン</t>
    </rPh>
    <rPh sb="11" eb="13">
      <t>ミカタ</t>
    </rPh>
    <rPh sb="14" eb="15">
      <t>ヒカリ</t>
    </rPh>
    <rPh sb="17" eb="19">
      <t>コウゲキ</t>
    </rPh>
    <rPh sb="23" eb="24">
      <t>ヒロ</t>
    </rPh>
    <phoneticPr fontId="1"/>
  </si>
  <si>
    <r>
      <t>3～5R目の自分ターンに、</t>
    </r>
    <r>
      <rPr>
        <sz val="11"/>
        <color rgb="FFFF0000"/>
        <rFont val="HGPｺﾞｼｯｸE"/>
        <family val="3"/>
        <charset val="128"/>
      </rPr>
      <t>味方</t>
    </r>
    <r>
      <rPr>
        <sz val="11"/>
        <rFont val="HGPｺﾞｼｯｸE"/>
        <family val="3"/>
        <charset val="128"/>
      </rPr>
      <t>[光]のブレイブインパクトの速度を遅くする</t>
    </r>
    <rPh sb="4" eb="5">
      <t>メ</t>
    </rPh>
    <rPh sb="6" eb="8">
      <t>ジブン</t>
    </rPh>
    <rPh sb="13" eb="15">
      <t>ミカタ</t>
    </rPh>
    <rPh sb="16" eb="17">
      <t>ヒカリ</t>
    </rPh>
    <rPh sb="29" eb="31">
      <t>ソクド</t>
    </rPh>
    <rPh sb="32" eb="33">
      <t>オソ</t>
    </rPh>
    <phoneticPr fontId="1"/>
  </si>
  <si>
    <r>
      <t>2R目の自分ターンに、</t>
    </r>
    <r>
      <rPr>
        <sz val="11"/>
        <color rgb="FFFF0000"/>
        <rFont val="HGPｺﾞｼｯｸE"/>
        <family val="3"/>
        <charset val="128"/>
      </rPr>
      <t>味方</t>
    </r>
    <r>
      <rPr>
        <sz val="11"/>
        <rFont val="HGPｺﾞｼｯｸE"/>
        <family val="3"/>
        <charset val="128"/>
      </rPr>
      <t>[百獣]の攻撃エリアが広くなる</t>
    </r>
    <rPh sb="2" eb="3">
      <t>メ</t>
    </rPh>
    <rPh sb="4" eb="6">
      <t>ジブン</t>
    </rPh>
    <rPh sb="11" eb="13">
      <t>ミカタ</t>
    </rPh>
    <rPh sb="14" eb="16">
      <t>ヒャクジュウ</t>
    </rPh>
    <rPh sb="18" eb="20">
      <t>コウゲキ</t>
    </rPh>
    <rPh sb="24" eb="25">
      <t>ヒロ</t>
    </rPh>
    <phoneticPr fontId="1"/>
  </si>
  <si>
    <r>
      <t>1R目の自分ターンに、</t>
    </r>
    <r>
      <rPr>
        <sz val="11"/>
        <color rgb="FFFF0000"/>
        <rFont val="HGPｺﾞｼｯｸE"/>
        <family val="3"/>
        <charset val="128"/>
      </rPr>
      <t>味方</t>
    </r>
    <r>
      <rPr>
        <sz val="11"/>
        <rFont val="HGPｺﾞｼｯｸE"/>
        <family val="3"/>
        <charset val="128"/>
      </rPr>
      <t>[百獣]の攻撃エリアが広くなる</t>
    </r>
    <rPh sb="2" eb="3">
      <t>メ</t>
    </rPh>
    <rPh sb="4" eb="6">
      <t>ジブン</t>
    </rPh>
    <rPh sb="11" eb="13">
      <t>ミカタ</t>
    </rPh>
    <rPh sb="14" eb="16">
      <t>ヒャクジュウ</t>
    </rPh>
    <rPh sb="18" eb="20">
      <t>コウゲキ</t>
    </rPh>
    <rPh sb="24" eb="25">
      <t>ヒロ</t>
    </rPh>
    <phoneticPr fontId="1"/>
  </si>
  <si>
    <r>
      <t>2～3R目の相手ターンに、</t>
    </r>
    <r>
      <rPr>
        <sz val="11"/>
        <color rgb="FFFF0000"/>
        <rFont val="HGPｺﾞｼｯｸE"/>
        <family val="3"/>
        <charset val="128"/>
      </rPr>
      <t>味方</t>
    </r>
    <r>
      <rPr>
        <sz val="11"/>
        <rFont val="HGPｺﾞｼｯｸE"/>
        <family val="3"/>
        <charset val="128"/>
      </rPr>
      <t>[百獣]のぼうぎょゲージを少し減りにくくする</t>
    </r>
    <rPh sb="4" eb="5">
      <t>メ</t>
    </rPh>
    <rPh sb="6" eb="8">
      <t>アイテ</t>
    </rPh>
    <rPh sb="13" eb="15">
      <t>ミカタ</t>
    </rPh>
    <rPh sb="16" eb="18">
      <t>ヒャクジュウ</t>
    </rPh>
    <rPh sb="28" eb="29">
      <t>スコ</t>
    </rPh>
    <rPh sb="30" eb="31">
      <t>ヘ</t>
    </rPh>
    <phoneticPr fontId="1"/>
  </si>
  <si>
    <r>
      <t>3～4R目の自分ターンに、</t>
    </r>
    <r>
      <rPr>
        <sz val="11"/>
        <color rgb="FFFF0000"/>
        <rFont val="HGPｺﾞｼｯｸE"/>
        <family val="3"/>
        <charset val="128"/>
      </rPr>
      <t>味方</t>
    </r>
    <r>
      <rPr>
        <sz val="11"/>
        <rFont val="HGPｺﾞｼｯｸE"/>
        <family val="3"/>
        <charset val="128"/>
      </rPr>
      <t>[光]のブレイブインパクトの速度を遅くする</t>
    </r>
    <rPh sb="4" eb="5">
      <t>メ</t>
    </rPh>
    <rPh sb="6" eb="8">
      <t>ジブン</t>
    </rPh>
    <rPh sb="13" eb="15">
      <t>ミカタ</t>
    </rPh>
    <rPh sb="16" eb="17">
      <t>ヒカリ</t>
    </rPh>
    <rPh sb="29" eb="31">
      <t>ソクド</t>
    </rPh>
    <rPh sb="32" eb="33">
      <t>オソ</t>
    </rPh>
    <phoneticPr fontId="1"/>
  </si>
  <si>
    <r>
      <t>1～3R目の相手ターンに、</t>
    </r>
    <r>
      <rPr>
        <sz val="11"/>
        <color rgb="FFFF0000"/>
        <rFont val="HGPｺﾞｼｯｸE"/>
        <family val="3"/>
        <charset val="128"/>
      </rPr>
      <t>味方</t>
    </r>
    <r>
      <rPr>
        <sz val="11"/>
        <rFont val="HGPｺﾞｼｯｸE"/>
        <family val="3"/>
        <charset val="128"/>
      </rPr>
      <t>[光]のぼうぎょゲージを減りにくくする</t>
    </r>
    <rPh sb="4" eb="5">
      <t>メ</t>
    </rPh>
    <rPh sb="6" eb="8">
      <t>アイテ</t>
    </rPh>
    <rPh sb="13" eb="15">
      <t>ミカタ</t>
    </rPh>
    <rPh sb="16" eb="17">
      <t>ヒカリ</t>
    </rPh>
    <rPh sb="27" eb="28">
      <t>ヘ</t>
    </rPh>
    <phoneticPr fontId="1"/>
  </si>
  <si>
    <r>
      <t>3～5R目の自分ターンに、</t>
    </r>
    <r>
      <rPr>
        <sz val="11"/>
        <color rgb="FFFF0000"/>
        <rFont val="HGPｺﾞｼｯｸE"/>
        <family val="3"/>
        <charset val="128"/>
      </rPr>
      <t>味方</t>
    </r>
    <r>
      <rPr>
        <sz val="11"/>
        <rFont val="HGPｺﾞｼｯｸE"/>
        <family val="3"/>
        <charset val="128"/>
      </rPr>
      <t>[暗黒]のガードルーレットの速度を遅くする</t>
    </r>
    <rPh sb="4" eb="5">
      <t>メ</t>
    </rPh>
    <rPh sb="6" eb="8">
      <t>ジブン</t>
    </rPh>
    <rPh sb="13" eb="15">
      <t>ミカタ</t>
    </rPh>
    <rPh sb="16" eb="18">
      <t>アンコク</t>
    </rPh>
    <rPh sb="29" eb="31">
      <t>ソクド</t>
    </rPh>
    <rPh sb="32" eb="33">
      <t>オソ</t>
    </rPh>
    <phoneticPr fontId="1"/>
  </si>
  <si>
    <r>
      <t>1R目の相手ターンに、</t>
    </r>
    <r>
      <rPr>
        <sz val="11"/>
        <color rgb="FFFF0000"/>
        <rFont val="HGPｺﾞｼｯｸE"/>
        <family val="3"/>
        <charset val="128"/>
      </rPr>
      <t>味方</t>
    </r>
    <r>
      <rPr>
        <sz val="11"/>
        <rFont val="HGPｺﾞｼｯｸE"/>
        <family val="3"/>
        <charset val="128"/>
      </rPr>
      <t>[妖魔]のぼうぎょゲージを少し減りにくくする</t>
    </r>
    <rPh sb="2" eb="3">
      <t>メ</t>
    </rPh>
    <rPh sb="4" eb="6">
      <t>アイテ</t>
    </rPh>
    <rPh sb="11" eb="13">
      <t>ミカタ</t>
    </rPh>
    <rPh sb="14" eb="16">
      <t>ヨウマ</t>
    </rPh>
    <rPh sb="26" eb="27">
      <t>スコ</t>
    </rPh>
    <rPh sb="28" eb="29">
      <t>ヘ</t>
    </rPh>
    <phoneticPr fontId="1"/>
  </si>
  <si>
    <r>
      <t>3R目の自分ターンに、</t>
    </r>
    <r>
      <rPr>
        <sz val="11"/>
        <color rgb="FFFF0000"/>
        <rFont val="HGPｺﾞｼｯｸE"/>
        <family val="3"/>
        <charset val="128"/>
      </rPr>
      <t>味方</t>
    </r>
    <r>
      <rPr>
        <sz val="11"/>
        <rFont val="HGPｺﾞｼｯｸE"/>
        <family val="3"/>
        <charset val="128"/>
      </rPr>
      <t>[百獣]がいると攻撃エリアが広くなる</t>
    </r>
    <rPh sb="2" eb="3">
      <t>メ</t>
    </rPh>
    <rPh sb="4" eb="6">
      <t>ジブン</t>
    </rPh>
    <rPh sb="11" eb="13">
      <t>ミカタ</t>
    </rPh>
    <rPh sb="14" eb="16">
      <t>ヒャクジュウ</t>
    </rPh>
    <rPh sb="21" eb="23">
      <t>コウゲキ</t>
    </rPh>
    <rPh sb="27" eb="28">
      <t>ヒロ</t>
    </rPh>
    <phoneticPr fontId="1"/>
  </si>
  <si>
    <r>
      <t>2R目の自分ターンに、</t>
    </r>
    <r>
      <rPr>
        <sz val="11"/>
        <color rgb="FFFF0000"/>
        <rFont val="HGPｺﾞｼｯｸE"/>
        <family val="3"/>
        <charset val="128"/>
      </rPr>
      <t>味方</t>
    </r>
    <r>
      <rPr>
        <sz val="11"/>
        <rFont val="HGPｺﾞｼｯｸE"/>
        <family val="3"/>
        <charset val="128"/>
      </rPr>
      <t>[光]がいると攻撃エリアが広くなる</t>
    </r>
    <rPh sb="2" eb="3">
      <t>メ</t>
    </rPh>
    <rPh sb="4" eb="6">
      <t>ジブン</t>
    </rPh>
    <rPh sb="11" eb="13">
      <t>ミカタ</t>
    </rPh>
    <rPh sb="14" eb="15">
      <t>ヒカリ</t>
    </rPh>
    <rPh sb="20" eb="22">
      <t>コウゲキ</t>
    </rPh>
    <rPh sb="26" eb="27">
      <t>ヒロ</t>
    </rPh>
    <phoneticPr fontId="1"/>
  </si>
  <si>
    <r>
      <t>3R目の自分ターンに、</t>
    </r>
    <r>
      <rPr>
        <sz val="11"/>
        <color rgb="FFFF0000"/>
        <rFont val="HGPｺﾞｼｯｸE"/>
        <family val="3"/>
        <charset val="128"/>
      </rPr>
      <t>味方</t>
    </r>
    <r>
      <rPr>
        <sz val="11"/>
        <rFont val="HGPｺﾞｼｯｸE"/>
        <family val="3"/>
        <charset val="128"/>
      </rPr>
      <t>[光]がいると攻撃エリアが広くなる</t>
    </r>
    <rPh sb="2" eb="3">
      <t>メ</t>
    </rPh>
    <rPh sb="4" eb="6">
      <t>ジブン</t>
    </rPh>
    <rPh sb="11" eb="13">
      <t>ミカタ</t>
    </rPh>
    <rPh sb="14" eb="15">
      <t>ヒカリ</t>
    </rPh>
    <rPh sb="20" eb="22">
      <t>コウゲキ</t>
    </rPh>
    <rPh sb="26" eb="27">
      <t>ヒロ</t>
    </rPh>
    <phoneticPr fontId="1"/>
  </si>
  <si>
    <r>
      <t>各R開始時に、ブーストされた</t>
    </r>
    <r>
      <rPr>
        <sz val="11"/>
        <color rgb="FFFF0000"/>
        <rFont val="HGPｺﾞｼｯｸE"/>
        <family val="3"/>
        <charset val="128"/>
      </rPr>
      <t>味方</t>
    </r>
    <r>
      <rPr>
        <sz val="11"/>
        <rFont val="HGPｺﾞｼｯｸE"/>
        <family val="3"/>
        <charset val="128"/>
      </rPr>
      <t>がいると攻撃エリアが広くなる</t>
    </r>
    <rPh sb="0" eb="1">
      <t>カク</t>
    </rPh>
    <rPh sb="2" eb="5">
      <t>カイシジ</t>
    </rPh>
    <rPh sb="14" eb="16">
      <t>ミカタ</t>
    </rPh>
    <rPh sb="20" eb="22">
      <t>コウゲキ</t>
    </rPh>
    <rPh sb="26" eb="27">
      <t>ヒロ</t>
    </rPh>
    <phoneticPr fontId="1"/>
  </si>
  <si>
    <r>
      <t>3～5R目の相手ターンに、</t>
    </r>
    <r>
      <rPr>
        <sz val="11"/>
        <color rgb="FFFF0000"/>
        <rFont val="HGPｺﾞｼｯｸE"/>
        <family val="3"/>
        <charset val="128"/>
      </rPr>
      <t>味方</t>
    </r>
    <r>
      <rPr>
        <sz val="11"/>
        <rFont val="HGPｺﾞｼｯｸE"/>
        <family val="3"/>
        <charset val="128"/>
      </rPr>
      <t>[魔影]のガードルーレットの速度を遅くする</t>
    </r>
    <rPh sb="4" eb="5">
      <t>メ</t>
    </rPh>
    <rPh sb="6" eb="8">
      <t>アイテ</t>
    </rPh>
    <rPh sb="13" eb="15">
      <t>ミカタ</t>
    </rPh>
    <rPh sb="16" eb="18">
      <t>マカゲ</t>
    </rPh>
    <rPh sb="29" eb="31">
      <t>ソクド</t>
    </rPh>
    <rPh sb="32" eb="33">
      <t>オソ</t>
    </rPh>
    <phoneticPr fontId="1"/>
  </si>
  <si>
    <r>
      <t>仲間</t>
    </r>
    <r>
      <rPr>
        <sz val="11"/>
        <rFont val="HGPｺﾞｼｯｸE"/>
        <family val="3"/>
        <charset val="128"/>
      </rPr>
      <t>が戦闘不能になったときに、攻撃エリアが広くなる</t>
    </r>
    <rPh sb="0" eb="2">
      <t>ナカマ</t>
    </rPh>
    <rPh sb="3" eb="7">
      <t>セントウフノウ</t>
    </rPh>
    <rPh sb="15" eb="17">
      <t>コウゲキ</t>
    </rPh>
    <rPh sb="21" eb="22">
      <t>ヒロ</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</si>
  <si>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[百獣]の攻撃エリアが広くなる</t>
    </r>
    <rPh sb="0" eb="1">
      <t>カク</t>
    </rPh>
    <rPh sb="2" eb="5">
      <t>カイシジ</t>
    </rPh>
    <rPh sb="7" eb="9">
      <t>ナカマ</t>
    </rPh>
    <rPh sb="10" eb="12">
      <t>ゼンイン</t>
    </rPh>
    <rPh sb="15" eb="17">
      <t>ミカタ</t>
    </rPh>
    <rPh sb="18" eb="20">
      <t>ヒャクジュウ</t>
    </rPh>
    <rPh sb="22" eb="24">
      <t>コウゲキ</t>
    </rPh>
    <rPh sb="28" eb="29">
      <t>ヒロ</t>
    </rPh>
    <phoneticPr fontId="1"/>
  </si>
  <si>
    <r>
      <t>味方</t>
    </r>
    <r>
      <rPr>
        <sz val="11"/>
        <rFont val="HGPｺﾞｼｯｸE"/>
        <family val="3"/>
        <charset val="128"/>
      </rPr>
      <t>のHPが30%未満になったら、HPが一番低い</t>
    </r>
    <r>
      <rPr>
        <sz val="11"/>
        <color rgb="FFFF0000"/>
        <rFont val="HGPｺﾞｼｯｸE"/>
        <family val="3"/>
        <charset val="128"/>
      </rPr>
      <t>味方</t>
    </r>
    <r>
      <rPr>
        <sz val="11"/>
        <rFont val="HGPｺﾞｼｯｸE"/>
        <family val="3"/>
        <charset val="128"/>
      </rPr>
      <t>のHPを</t>
    </r>
    <r>
      <rPr>
        <sz val="11"/>
        <color rgb="FF7300C3"/>
        <rFont val="HGPｺﾞｼｯｸE"/>
        <family val="3"/>
        <charset val="128"/>
      </rPr>
      <t>大</t>
    </r>
    <r>
      <rPr>
        <sz val="11"/>
        <rFont val="HGPｺﾞｼｯｸE"/>
        <family val="3"/>
        <charset val="128"/>
      </rPr>
      <t>回復</t>
    </r>
    <rPh sb="0" eb="2">
      <t>ミカタ</t>
    </rPh>
    <rPh sb="9" eb="11">
      <t>ミマン</t>
    </rPh>
    <rPh sb="20" eb="22">
      <t>イチバン</t>
    </rPh>
    <rPh sb="22" eb="23">
      <t>ヒク</t>
    </rPh>
    <rPh sb="24" eb="26">
      <t>ミカタ</t>
    </rPh>
    <rPh sb="30" eb="31">
      <t>ダイ</t>
    </rPh>
    <rPh sb="31" eb="33">
      <t>カイフク</t>
    </rPh>
    <phoneticPr fontId="1"/>
  </si>
  <si>
    <r>
      <t>味方</t>
    </r>
    <r>
      <rPr>
        <sz val="11"/>
        <rFont val="HGPｺﾞｼｯｸE"/>
        <family val="3"/>
        <charset val="128"/>
      </rPr>
      <t>のHPが30%未満になったら、HPが一番低い</t>
    </r>
    <r>
      <rPr>
        <sz val="11"/>
        <color rgb="FFFF0000"/>
        <rFont val="HGPｺﾞｼｯｸE"/>
        <family val="3"/>
        <charset val="128"/>
      </rPr>
      <t>味方</t>
    </r>
    <r>
      <rPr>
        <sz val="11"/>
        <rFont val="HGPｺﾞｼｯｸE"/>
        <family val="3"/>
        <charset val="128"/>
      </rPr>
      <t>のHPを</t>
    </r>
    <r>
      <rPr>
        <sz val="11"/>
        <color rgb="FF7300C3"/>
        <rFont val="HGPｺﾞｼｯｸE"/>
        <family val="3"/>
        <charset val="128"/>
      </rPr>
      <t>大</t>
    </r>
    <r>
      <rPr>
        <sz val="11"/>
        <rFont val="HGPｺﾞｼｯｸE"/>
        <family val="3"/>
        <charset val="128"/>
      </rPr>
      <t>回復</t>
    </r>
    <rPh sb="0" eb="2">
      <t>ミカタ</t>
    </rPh>
    <rPh sb="9" eb="11">
      <t>ミマン</t>
    </rPh>
    <rPh sb="20" eb="22">
      <t>イチバン</t>
    </rPh>
    <rPh sb="22" eb="23">
      <t>ヒク</t>
    </rPh>
    <rPh sb="24" eb="26">
      <t>ミカタ</t>
    </rPh>
    <rPh sb="30" eb="33">
      <t>ダイカイフク</t>
    </rPh>
    <phoneticPr fontId="1"/>
  </si>
  <si>
    <r>
      <t>「結界」を壊したときに、HPを</t>
    </r>
    <r>
      <rPr>
        <sz val="11"/>
        <color rgb="FF0000FF"/>
        <rFont val="HGPｺﾞｼｯｸE"/>
        <family val="3"/>
        <charset val="128"/>
      </rPr>
      <t>中</t>
    </r>
    <r>
      <rPr>
        <sz val="11"/>
        <rFont val="HGPｺﾞｼｯｸE"/>
        <family val="3"/>
        <charset val="128"/>
      </rPr>
      <t>回復</t>
    </r>
    <rPh sb="1" eb="3">
      <t>ケッカイ</t>
    </rPh>
    <rPh sb="5" eb="6">
      <t>コワ</t>
    </rPh>
    <rPh sb="15" eb="16">
      <t>ナカ</t>
    </rPh>
    <rPh sb="16" eb="18">
      <t>カイフク</t>
    </rPh>
    <phoneticPr fontId="1"/>
  </si>
  <si>
    <r>
      <t>2～3R終了時に、一番近い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6">
      <t>シュウリョウ</t>
    </rPh>
    <rPh sb="6" eb="7">
      <t>ジ</t>
    </rPh>
    <rPh sb="9" eb="12">
      <t>イチバンチカ</t>
    </rPh>
    <rPh sb="13" eb="15">
      <t>ミカタ</t>
    </rPh>
    <rPh sb="19" eb="20">
      <t>ナカ</t>
    </rPh>
    <rPh sb="20" eb="22">
      <t>カイフク</t>
    </rPh>
    <phoneticPr fontId="1"/>
  </si>
  <si>
    <r>
      <t>2R終了時に、一番近い「結界」に</t>
    </r>
    <r>
      <rPr>
        <sz val="11"/>
        <color rgb="FF0000FF"/>
        <rFont val="HGPｺﾞｼｯｸE"/>
        <family val="3"/>
        <charset val="128"/>
      </rPr>
      <t>中</t>
    </r>
    <r>
      <rPr>
        <sz val="11"/>
        <rFont val="HGPｺﾞｼｯｸE"/>
        <family val="3"/>
        <charset val="128"/>
      </rPr>
      <t>ダメージ</t>
    </r>
    <rPh sb="2" eb="5">
      <t>シュウリョウジ</t>
    </rPh>
    <rPh sb="7" eb="9">
      <t>イチバン</t>
    </rPh>
    <rPh sb="9" eb="10">
      <t>チカ</t>
    </rPh>
    <rPh sb="12" eb="14">
      <t>ケッカイ</t>
    </rPh>
    <rPh sb="16" eb="17">
      <t>ナカ</t>
    </rPh>
    <phoneticPr fontId="1"/>
  </si>
  <si>
    <r>
      <t>3R終了時に、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2" eb="5">
      <t>シュウリョウジ</t>
    </rPh>
    <rPh sb="7" eb="9">
      <t>ミカタ</t>
    </rPh>
    <rPh sb="10" eb="11">
      <t>ヒカリ</t>
    </rPh>
    <rPh sb="16" eb="17">
      <t>ナカ</t>
    </rPh>
    <rPh sb="17" eb="19">
      <t>カイフク</t>
    </rPh>
    <phoneticPr fontId="1"/>
  </si>
  <si>
    <r>
      <t>「結界」を壊したときに、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1" eb="3">
      <t>ケッカイ</t>
    </rPh>
    <rPh sb="5" eb="6">
      <t>コワ</t>
    </rPh>
    <rPh sb="12" eb="14">
      <t>ミカタ</t>
    </rPh>
    <rPh sb="15" eb="16">
      <t>ヒカリ</t>
    </rPh>
    <rPh sb="21" eb="22">
      <t>ナカ</t>
    </rPh>
    <rPh sb="22" eb="24">
      <t>カイフク</t>
    </rPh>
    <phoneticPr fontId="1"/>
  </si>
  <si>
    <r>
      <t>各R開始時に、</t>
    </r>
    <r>
      <rPr>
        <sz val="11"/>
        <color rgb="FFFF0000"/>
        <rFont val="HGPｺﾞｼｯｸE"/>
        <family val="3"/>
        <charset val="128"/>
      </rPr>
      <t>味方</t>
    </r>
    <r>
      <rPr>
        <sz val="11"/>
        <rFont val="HGPｺﾞｼｯｸE"/>
        <family val="3"/>
        <charset val="128"/>
      </rPr>
      <t>[不死]のHPを</t>
    </r>
    <r>
      <rPr>
        <sz val="11"/>
        <color rgb="FF0000FF"/>
        <rFont val="HGPｺﾞｼｯｸE"/>
        <family val="3"/>
        <charset val="128"/>
      </rPr>
      <t>中</t>
    </r>
    <r>
      <rPr>
        <sz val="11"/>
        <rFont val="HGPｺﾞｼｯｸE"/>
        <family val="3"/>
        <charset val="128"/>
      </rPr>
      <t>回復</t>
    </r>
    <rPh sb="0" eb="1">
      <t>カク</t>
    </rPh>
    <rPh sb="2" eb="5">
      <t>カイシジ</t>
    </rPh>
    <rPh sb="7" eb="9">
      <t>ミカタ</t>
    </rPh>
    <rPh sb="10" eb="12">
      <t>フシ</t>
    </rPh>
    <rPh sb="17" eb="18">
      <t>ナカ</t>
    </rPh>
    <rPh sb="18" eb="20">
      <t>カイフク</t>
    </rPh>
    <phoneticPr fontId="1"/>
  </si>
  <si>
    <r>
      <t>各R終了時に、HPを</t>
    </r>
    <r>
      <rPr>
        <sz val="11"/>
        <color rgb="FF0000FF"/>
        <rFont val="HGPｺﾞｼｯｸE"/>
        <family val="3"/>
        <charset val="128"/>
      </rPr>
      <t>中</t>
    </r>
    <r>
      <rPr>
        <sz val="11"/>
        <rFont val="HGPｺﾞｼｯｸE"/>
        <family val="3"/>
        <charset val="128"/>
      </rPr>
      <t>回復</t>
    </r>
    <rPh sb="0" eb="1">
      <t>カク</t>
    </rPh>
    <rPh sb="2" eb="5">
      <t>シュウリョウジ</t>
    </rPh>
    <rPh sb="10" eb="11">
      <t>ナカ</t>
    </rPh>
    <rPh sb="11" eb="13">
      <t>カイフク</t>
    </rPh>
    <phoneticPr fontId="1"/>
  </si>
  <si>
    <r>
      <t>3～4R目の自分ターン終了時に、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4" eb="5">
      <t>メ</t>
    </rPh>
    <rPh sb="6" eb="8">
      <t>ジブン</t>
    </rPh>
    <rPh sb="11" eb="14">
      <t>シュウリョウジ</t>
    </rPh>
    <rPh sb="16" eb="18">
      <t>ミカタ</t>
    </rPh>
    <rPh sb="19" eb="20">
      <t>ヒカリ</t>
    </rPh>
    <rPh sb="25" eb="26">
      <t>ナカ</t>
    </rPh>
    <rPh sb="26" eb="28">
      <t>カイフク</t>
    </rPh>
    <phoneticPr fontId="1"/>
  </si>
  <si>
    <r>
      <t>1～2R目の自分ターンに、通常攻撃した敵に</t>
    </r>
    <r>
      <rPr>
        <sz val="11"/>
        <color rgb="FF00739B"/>
        <rFont val="HGPｺﾞｼｯｸE"/>
        <family val="3"/>
        <charset val="128"/>
      </rPr>
      <t>小</t>
    </r>
    <r>
      <rPr>
        <sz val="11"/>
        <rFont val="HGPｺﾞｼｯｸE"/>
        <family val="3"/>
        <charset val="128"/>
      </rPr>
      <t>ダメージ</t>
    </r>
    <rPh sb="4" eb="5">
      <t>メ</t>
    </rPh>
    <rPh sb="6" eb="8">
      <t>ジブン</t>
    </rPh>
    <rPh sb="13" eb="15">
      <t>ツウジョウ</t>
    </rPh>
    <rPh sb="15" eb="17">
      <t>コウゲキ</t>
    </rPh>
    <rPh sb="19" eb="20">
      <t>テキ</t>
    </rPh>
    <rPh sb="21" eb="22">
      <t>ショウ</t>
    </rPh>
    <phoneticPr fontId="1"/>
  </si>
  <si>
    <r>
      <t>2～4R目の自分ターンに、複数の敵に通常攻撃するとHPを</t>
    </r>
    <r>
      <rPr>
        <sz val="11"/>
        <color rgb="FF00739B"/>
        <rFont val="HGPｺﾞｼｯｸE"/>
        <family val="3"/>
        <charset val="128"/>
      </rPr>
      <t>小</t>
    </r>
    <r>
      <rPr>
        <sz val="11"/>
        <rFont val="HGPｺﾞｼｯｸE"/>
        <family val="3"/>
        <charset val="128"/>
      </rPr>
      <t>回復</t>
    </r>
    <rPh sb="4" eb="5">
      <t>メ</t>
    </rPh>
    <rPh sb="6" eb="8">
      <t>ジブン</t>
    </rPh>
    <rPh sb="13" eb="15">
      <t>フクスウ</t>
    </rPh>
    <rPh sb="16" eb="17">
      <t>テキ</t>
    </rPh>
    <rPh sb="18" eb="20">
      <t>ツウジョウ</t>
    </rPh>
    <rPh sb="20" eb="22">
      <t>コウゲキ</t>
    </rPh>
    <rPh sb="28" eb="29">
      <t>ショウ</t>
    </rPh>
    <rPh sb="29" eb="31">
      <t>カイフク</t>
    </rPh>
    <phoneticPr fontId="1"/>
  </si>
  <si>
    <r>
      <t>1～2R終了時に、一番近い「結界」に</t>
    </r>
    <r>
      <rPr>
        <sz val="11"/>
        <color rgb="FF00739B"/>
        <rFont val="HGPｺﾞｼｯｸE"/>
        <family val="3"/>
        <charset val="128"/>
      </rPr>
      <t>小</t>
    </r>
    <r>
      <rPr>
        <sz val="11"/>
        <rFont val="HGPｺﾞｼｯｸE"/>
        <family val="3"/>
        <charset val="128"/>
      </rPr>
      <t>ダメージ</t>
    </r>
    <rPh sb="4" eb="7">
      <t>シュウリョウジ</t>
    </rPh>
    <rPh sb="9" eb="11">
      <t>イチバン</t>
    </rPh>
    <rPh sb="11" eb="12">
      <t>チカ</t>
    </rPh>
    <rPh sb="14" eb="16">
      <t>ケッカイ</t>
    </rPh>
    <rPh sb="18" eb="19">
      <t>ショウ</t>
    </rPh>
    <phoneticPr fontId="1"/>
  </si>
  <si>
    <r>
      <t>各R終了時に、HP50%以上のときHPを</t>
    </r>
    <r>
      <rPr>
        <sz val="11"/>
        <color rgb="FF00739B"/>
        <rFont val="HGPｺﾞｼｯｸE"/>
        <family val="3"/>
        <charset val="128"/>
      </rPr>
      <t>小</t>
    </r>
    <r>
      <rPr>
        <sz val="11"/>
        <rFont val="HGPｺﾞｼｯｸE"/>
        <family val="3"/>
        <charset val="128"/>
      </rPr>
      <t>回復</t>
    </r>
    <rPh sb="0" eb="1">
      <t>カク</t>
    </rPh>
    <rPh sb="2" eb="5">
      <t>シュウリョウジ</t>
    </rPh>
    <rPh sb="12" eb="14">
      <t>イジョウ</t>
    </rPh>
    <rPh sb="20" eb="21">
      <t>ショウ</t>
    </rPh>
    <rPh sb="21" eb="23">
      <t>カイフク</t>
    </rPh>
    <phoneticPr fontId="1"/>
  </si>
  <si>
    <r>
      <t>2～3R終了時に、</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4" eb="7">
      <t>シュウリョウジ</t>
    </rPh>
    <rPh sb="9" eb="11">
      <t>ミカタ</t>
    </rPh>
    <rPh sb="12" eb="13">
      <t>ヒカリ</t>
    </rPh>
    <rPh sb="18" eb="21">
      <t>ショウカイフク</t>
    </rPh>
    <phoneticPr fontId="1"/>
  </si>
  <si>
    <r>
      <t>1～3R終了時に、</t>
    </r>
    <r>
      <rPr>
        <sz val="11"/>
        <color rgb="FFFF0000"/>
        <rFont val="HGPｺﾞｼｯｸE"/>
        <family val="3"/>
        <charset val="128"/>
      </rPr>
      <t>味方</t>
    </r>
    <r>
      <rPr>
        <sz val="11"/>
        <rFont val="HGPｺﾞｼｯｸE"/>
        <family val="3"/>
        <charset val="128"/>
      </rPr>
      <t>[氷炎]がいると一番近い「結界」に</t>
    </r>
    <r>
      <rPr>
        <sz val="11"/>
        <color rgb="FF00739B"/>
        <rFont val="HGPｺﾞｼｯｸE"/>
        <family val="3"/>
        <charset val="128"/>
      </rPr>
      <t>小</t>
    </r>
    <r>
      <rPr>
        <sz val="11"/>
        <rFont val="HGPｺﾞｼｯｸE"/>
        <family val="3"/>
        <charset val="128"/>
      </rPr>
      <t>ダメージ</t>
    </r>
    <rPh sb="4" eb="7">
      <t>シュウリョウジ</t>
    </rPh>
    <rPh sb="9" eb="11">
      <t>ミカタ</t>
    </rPh>
    <rPh sb="12" eb="13">
      <t>コオリ</t>
    </rPh>
    <rPh sb="13" eb="14">
      <t>ホノオ</t>
    </rPh>
    <rPh sb="19" eb="21">
      <t>イチバン</t>
    </rPh>
    <rPh sb="21" eb="22">
      <t>チカ</t>
    </rPh>
    <rPh sb="24" eb="26">
      <t>ケッカイ</t>
    </rPh>
    <rPh sb="28" eb="29">
      <t>ショウ</t>
    </rPh>
    <phoneticPr fontId="1"/>
  </si>
  <si>
    <r>
      <t>2～3R終了時に、</t>
    </r>
    <r>
      <rPr>
        <sz val="11"/>
        <color rgb="FFFF0000"/>
        <rFont val="HGPｺﾞｼｯｸE"/>
        <family val="3"/>
        <charset val="128"/>
      </rPr>
      <t>味方</t>
    </r>
    <r>
      <rPr>
        <sz val="11"/>
        <rFont val="HGPｺﾞｼｯｸE"/>
        <family val="3"/>
        <charset val="128"/>
      </rPr>
      <t>[妖魔]がいると一番近い「結界」に</t>
    </r>
    <r>
      <rPr>
        <sz val="11"/>
        <color rgb="FF00739B"/>
        <rFont val="HGPｺﾞｼｯｸE"/>
        <family val="3"/>
        <charset val="128"/>
      </rPr>
      <t>小</t>
    </r>
    <r>
      <rPr>
        <sz val="11"/>
        <rFont val="HGPｺﾞｼｯｸE"/>
        <family val="3"/>
        <charset val="128"/>
      </rPr>
      <t>ダメージ</t>
    </r>
    <rPh sb="4" eb="7">
      <t>シュウリョウジ</t>
    </rPh>
    <rPh sb="9" eb="11">
      <t>ミカタ</t>
    </rPh>
    <rPh sb="12" eb="14">
      <t>ヨウマ</t>
    </rPh>
    <rPh sb="19" eb="22">
      <t>イチバンチカ</t>
    </rPh>
    <rPh sb="24" eb="26">
      <t>ケッカイ</t>
    </rPh>
    <rPh sb="28" eb="29">
      <t>ショウ</t>
    </rPh>
    <phoneticPr fontId="1"/>
  </si>
  <si>
    <r>
      <t>「結界」を壊したときに、</t>
    </r>
    <r>
      <rPr>
        <sz val="11"/>
        <color rgb="FFFF0000"/>
        <rFont val="HGPｺﾞｼｯｸE"/>
        <family val="3"/>
        <charset val="128"/>
      </rPr>
      <t>味方</t>
    </r>
    <r>
      <rPr>
        <sz val="11"/>
        <rFont val="HGPｺﾞｼｯｸE"/>
        <family val="3"/>
        <charset val="128"/>
      </rPr>
      <t>[百獣]のHPを</t>
    </r>
    <r>
      <rPr>
        <sz val="11"/>
        <color rgb="FF00739B"/>
        <rFont val="HGPｺﾞｼｯｸE"/>
        <family val="3"/>
        <charset val="128"/>
      </rPr>
      <t>小</t>
    </r>
    <r>
      <rPr>
        <sz val="11"/>
        <rFont val="HGPｺﾞｼｯｸE"/>
        <family val="3"/>
        <charset val="128"/>
      </rPr>
      <t>回復</t>
    </r>
    <rPh sb="1" eb="3">
      <t>ケッカイ</t>
    </rPh>
    <rPh sb="5" eb="6">
      <t>コワ</t>
    </rPh>
    <rPh sb="12" eb="14">
      <t>ミカタ</t>
    </rPh>
    <rPh sb="15" eb="17">
      <t>ヒャクジュウ</t>
    </rPh>
    <rPh sb="22" eb="23">
      <t>ショウ</t>
    </rPh>
    <rPh sb="23" eb="25">
      <t>カイフク</t>
    </rPh>
    <phoneticPr fontId="1"/>
  </si>
  <si>
    <r>
      <t>各R開始時に、HP50%以上のとき一番近い「結界」に</t>
    </r>
    <r>
      <rPr>
        <sz val="11"/>
        <color rgb="FF00739B"/>
        <rFont val="HGPｺﾞｼｯｸE"/>
        <family val="3"/>
        <charset val="128"/>
      </rPr>
      <t>小</t>
    </r>
    <r>
      <rPr>
        <sz val="11"/>
        <rFont val="HGPｺﾞｼｯｸE"/>
        <family val="3"/>
        <charset val="128"/>
      </rPr>
      <t>ダメージ</t>
    </r>
    <rPh sb="0" eb="1">
      <t>カク</t>
    </rPh>
    <rPh sb="2" eb="5">
      <t>カイシジ</t>
    </rPh>
    <rPh sb="12" eb="14">
      <t>イジョウ</t>
    </rPh>
    <rPh sb="17" eb="19">
      <t>イチバン</t>
    </rPh>
    <rPh sb="19" eb="20">
      <t>チカ</t>
    </rPh>
    <rPh sb="22" eb="24">
      <t>ケッカイ</t>
    </rPh>
    <rPh sb="26" eb="27">
      <t>ショウ</t>
    </rPh>
    <phoneticPr fontId="1"/>
  </si>
  <si>
    <r>
      <t>1～3R目の終了時に、HPを</t>
    </r>
    <r>
      <rPr>
        <sz val="11"/>
        <color rgb="FF00739B"/>
        <rFont val="HGPｺﾞｼｯｸE"/>
        <family val="3"/>
        <charset val="128"/>
      </rPr>
      <t>小</t>
    </r>
    <r>
      <rPr>
        <sz val="11"/>
        <rFont val="HGPｺﾞｼｯｸE"/>
        <family val="3"/>
        <charset val="128"/>
      </rPr>
      <t>回復</t>
    </r>
    <rPh sb="4" eb="5">
      <t>メ</t>
    </rPh>
    <rPh sb="6" eb="9">
      <t>シュウリョウジ</t>
    </rPh>
    <rPh sb="14" eb="17">
      <t>ショウカイフク</t>
    </rPh>
    <phoneticPr fontId="1"/>
  </si>
  <si>
    <r>
      <t>2R目の自分ターン終了時に、HPが一番低い</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2" eb="3">
      <t>メ</t>
    </rPh>
    <rPh sb="4" eb="6">
      <t>ジブン</t>
    </rPh>
    <rPh sb="9" eb="12">
      <t>シュウリョウジ</t>
    </rPh>
    <rPh sb="17" eb="19">
      <t>イチバン</t>
    </rPh>
    <rPh sb="19" eb="20">
      <t>ヒク</t>
    </rPh>
    <rPh sb="21" eb="23">
      <t>ミカタ</t>
    </rPh>
    <rPh sb="27" eb="30">
      <t>ショウカイフク</t>
    </rPh>
    <phoneticPr fontId="1"/>
  </si>
  <si>
    <r>
      <t>2R目の自分ターン終了時に、</t>
    </r>
    <r>
      <rPr>
        <sz val="11"/>
        <color rgb="FFFF0000"/>
        <rFont val="HGPｺﾞｼｯｸE"/>
        <family val="3"/>
        <charset val="128"/>
      </rPr>
      <t>味方</t>
    </r>
    <r>
      <rPr>
        <sz val="11"/>
        <rFont val="HGPｺﾞｼｯｸE"/>
        <family val="3"/>
        <charset val="128"/>
      </rPr>
      <t>[百獣]のHPを</t>
    </r>
    <r>
      <rPr>
        <sz val="11"/>
        <color rgb="FF00739B"/>
        <rFont val="HGPｺﾞｼｯｸE"/>
        <family val="3"/>
        <charset val="128"/>
      </rPr>
      <t>小</t>
    </r>
    <r>
      <rPr>
        <sz val="11"/>
        <rFont val="HGPｺﾞｼｯｸE"/>
        <family val="3"/>
        <charset val="128"/>
      </rPr>
      <t>回復</t>
    </r>
    <rPh sb="2" eb="3">
      <t>メ</t>
    </rPh>
    <rPh sb="4" eb="6">
      <t>ジブン</t>
    </rPh>
    <rPh sb="9" eb="12">
      <t>シュウリョウジ</t>
    </rPh>
    <rPh sb="14" eb="16">
      <t>ミカタ</t>
    </rPh>
    <rPh sb="17" eb="19">
      <t>ヒャクジュウ</t>
    </rPh>
    <rPh sb="24" eb="25">
      <t>ショウ</t>
    </rPh>
    <rPh sb="25" eb="27">
      <t>カイフク</t>
    </rPh>
    <phoneticPr fontId="1"/>
  </si>
  <si>
    <r>
      <t>各R終了時に、</t>
    </r>
    <r>
      <rPr>
        <sz val="11"/>
        <color rgb="FFFF0000"/>
        <rFont val="HGPｺﾞｼｯｸE"/>
        <family val="3"/>
        <charset val="128"/>
      </rPr>
      <t>味方</t>
    </r>
    <r>
      <rPr>
        <sz val="11"/>
        <rFont val="HGPｺﾞｼｯｸE"/>
        <family val="3"/>
        <charset val="128"/>
      </rPr>
      <t>[魔影]のHPを</t>
    </r>
    <r>
      <rPr>
        <sz val="11"/>
        <color rgb="FF00739B"/>
        <rFont val="HGPｺﾞｼｯｸE"/>
        <family val="3"/>
        <charset val="128"/>
      </rPr>
      <t>小</t>
    </r>
    <r>
      <rPr>
        <sz val="11"/>
        <rFont val="HGPｺﾞｼｯｸE"/>
        <family val="3"/>
        <charset val="128"/>
      </rPr>
      <t>回復</t>
    </r>
    <rPh sb="0" eb="1">
      <t>カク</t>
    </rPh>
    <rPh sb="2" eb="5">
      <t>シュウリョウジ</t>
    </rPh>
    <rPh sb="7" eb="9">
      <t>ミカタ</t>
    </rPh>
    <rPh sb="10" eb="12">
      <t>マカゲ</t>
    </rPh>
    <rPh sb="17" eb="20">
      <t>ショウカイフク</t>
    </rPh>
    <phoneticPr fontId="1"/>
  </si>
  <si>
    <r>
      <t>各R終了時に、HPを</t>
    </r>
    <r>
      <rPr>
        <sz val="11"/>
        <color rgb="FF00739B"/>
        <rFont val="HGPｺﾞｼｯｸE"/>
        <family val="3"/>
        <charset val="128"/>
      </rPr>
      <t>小</t>
    </r>
    <r>
      <rPr>
        <sz val="11"/>
        <rFont val="HGPｺﾞｼｯｸE"/>
        <family val="3"/>
        <charset val="128"/>
      </rPr>
      <t>回復</t>
    </r>
    <rPh sb="0" eb="1">
      <t>カク</t>
    </rPh>
    <rPh sb="2" eb="5">
      <t>シュウリョウジ</t>
    </rPh>
    <rPh sb="10" eb="13">
      <t>ショウカイフク</t>
    </rPh>
    <phoneticPr fontId="1"/>
  </si>
  <si>
    <r>
      <t>各R終了時に、HP50%以上の敵がいるとき</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0" eb="1">
      <t>カク</t>
    </rPh>
    <rPh sb="2" eb="5">
      <t>シュウリョウジ</t>
    </rPh>
    <rPh sb="12" eb="14">
      <t>イジョウ</t>
    </rPh>
    <rPh sb="15" eb="16">
      <t>テキ</t>
    </rPh>
    <rPh sb="21" eb="23">
      <t>ミカタ</t>
    </rPh>
    <rPh sb="24" eb="25">
      <t>ヒカリ</t>
    </rPh>
    <rPh sb="30" eb="33">
      <t>ショウカイフク</t>
    </rPh>
    <phoneticPr fontId="1"/>
  </si>
  <si>
    <r>
      <t>2～4R開始時に、敵[百獣]がいるとこうげきとぼうぎょを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ヒャクジュウ</t>
    </rPh>
    <rPh sb="28" eb="29">
      <t>ナカ</t>
    </rPh>
    <phoneticPr fontId="1"/>
  </si>
  <si>
    <r>
      <t>2～3R目の自分ターンに、HP50%以上の敵への通常攻撃ダメージを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イジョウ</t>
    </rPh>
    <rPh sb="21" eb="22">
      <t>テキ</t>
    </rPh>
    <rPh sb="24" eb="28">
      <t>ツウジョウコウゲキ</t>
    </rPh>
    <rPh sb="33" eb="34">
      <t>ナカ</t>
    </rPh>
    <phoneticPr fontId="1"/>
  </si>
  <si>
    <r>
      <t>2R開始時に、</t>
    </r>
    <r>
      <rPr>
        <sz val="11"/>
        <color rgb="FFFF5A32"/>
        <rFont val="HGPｺﾞｼｯｸE"/>
        <family val="3"/>
        <charset val="128"/>
      </rPr>
      <t>仲間</t>
    </r>
    <r>
      <rPr>
        <sz val="11"/>
        <rFont val="HGPｺﾞｼｯｸE"/>
        <family val="3"/>
        <charset val="128"/>
      </rPr>
      <t>が全員いると闘気ゲージを</t>
    </r>
    <r>
      <rPr>
        <sz val="11"/>
        <color rgb="FF00739B"/>
        <rFont val="HGPｺﾞｼｯｸE"/>
        <family val="3"/>
        <charset val="128"/>
      </rPr>
      <t>小</t>
    </r>
    <r>
      <rPr>
        <sz val="11"/>
        <color rgb="FF000000"/>
        <rFont val="HGPｺﾞｼｯｸE"/>
        <family val="3"/>
        <charset val="128"/>
      </rPr>
      <t>アップ</t>
    </r>
    <rPh sb="2" eb="5">
      <t>カイシジ</t>
    </rPh>
    <rPh sb="7" eb="9">
      <t>ナカマ</t>
    </rPh>
    <rPh sb="10" eb="12">
      <t>ゼンイン</t>
    </rPh>
    <rPh sb="15" eb="17">
      <t>トウキ</t>
    </rPh>
    <rPh sb="21" eb="22">
      <t>ショウ</t>
    </rPh>
    <phoneticPr fontId="1"/>
  </si>
  <si>
    <r>
      <t>HP30%未満になったら、こうげきとぼうぎょを</t>
    </r>
    <r>
      <rPr>
        <sz val="11"/>
        <color rgb="FF0000FF"/>
        <rFont val="HGPｺﾞｼｯｸE"/>
        <family val="3"/>
        <charset val="128"/>
      </rPr>
      <t>中</t>
    </r>
    <r>
      <rPr>
        <sz val="11"/>
        <color rgb="FF000000"/>
        <rFont val="HGPｺﾞｼｯｸE"/>
        <family val="3"/>
        <charset val="128"/>
      </rPr>
      <t>アップ</t>
    </r>
    <rPh sb="5" eb="7">
      <t>ミマン</t>
    </rPh>
    <rPh sb="23" eb="24">
      <t>ナカ</t>
    </rPh>
    <phoneticPr fontId="1"/>
  </si>
  <si>
    <r>
      <t>仲間</t>
    </r>
    <r>
      <rPr>
        <sz val="11"/>
        <rFont val="HGPｺﾞｼｯｸE"/>
        <family val="3"/>
        <charset val="128"/>
      </rPr>
      <t>が戦闘不能になったときに、ぼうぎょを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20" eb="21">
      <t>ナカ</t>
    </rPh>
    <phoneticPr fontId="1"/>
  </si>
  <si>
    <r>
      <t>1～3R目の相手ターンに、ブーストされた</t>
    </r>
    <r>
      <rPr>
        <sz val="11"/>
        <color rgb="FFFF0000"/>
        <rFont val="HGPｺﾞｼｯｸE"/>
        <family val="3"/>
        <charset val="128"/>
      </rPr>
      <t>味方</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20" eb="22">
      <t>ミカタ</t>
    </rPh>
    <rPh sb="28" eb="29">
      <t>ナカ</t>
    </rPh>
    <phoneticPr fontId="1"/>
  </si>
  <si>
    <r>
      <t>2～3R目の自分ターンに、こうげきとすばやさを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1"/>
  </si>
  <si>
    <r>
      <t>仲間</t>
    </r>
    <r>
      <rPr>
        <sz val="11"/>
        <rFont val="HGPｺﾞｼｯｸE"/>
        <family val="3"/>
        <charset val="128"/>
      </rPr>
      <t>が戦闘不能になったときに、こうげきとすばやさを</t>
    </r>
    <r>
      <rPr>
        <sz val="11"/>
        <color rgb="FF0000FF"/>
        <rFont val="HGPｺﾞｼｯｸE"/>
        <family val="3"/>
        <charset val="128"/>
      </rPr>
      <t>中</t>
    </r>
    <r>
      <rPr>
        <sz val="11"/>
        <color rgb="FF000000"/>
        <rFont val="HGPｺﾞｼｯｸE"/>
        <family val="3"/>
        <charset val="128"/>
      </rPr>
      <t>アップ</t>
    </r>
    <rPh sb="0" eb="2">
      <t>ナカマ</t>
    </rPh>
    <rPh sb="3" eb="5">
      <t>セントウ</t>
    </rPh>
    <rPh sb="5" eb="7">
      <t>フノウ</t>
    </rPh>
    <rPh sb="25" eb="26">
      <t>ナカ</t>
    </rPh>
    <phoneticPr fontId="1"/>
  </si>
  <si>
    <r>
      <t>キズナ必殺技ダメージを</t>
    </r>
    <r>
      <rPr>
        <sz val="11"/>
        <color rgb="FF7300C3"/>
        <rFont val="HGPｺﾞｼｯｸE"/>
        <family val="3"/>
        <charset val="128"/>
      </rPr>
      <t>大</t>
    </r>
    <r>
      <rPr>
        <sz val="11"/>
        <color rgb="FF000000"/>
        <rFont val="HGPｺﾞｼｯｸE"/>
        <family val="3"/>
        <charset val="128"/>
      </rPr>
      <t>アップ</t>
    </r>
    <rPh sb="3" eb="6">
      <t>ヒッサツワザ</t>
    </rPh>
    <rPh sb="11" eb="12">
      <t>ダイ</t>
    </rPh>
    <phoneticPr fontId="1"/>
  </si>
  <si>
    <r>
      <t>「結界」を壊したときに、</t>
    </r>
    <r>
      <rPr>
        <sz val="11"/>
        <color rgb="FFFF0000"/>
        <rFont val="HGPｺﾞｼｯｸE"/>
        <family val="3"/>
        <charset val="128"/>
      </rPr>
      <t>味方</t>
    </r>
    <r>
      <rPr>
        <sz val="11"/>
        <rFont val="HGPｺﾞｼｯｸE"/>
        <family val="3"/>
        <charset val="128"/>
      </rPr>
      <t>[不死]の通常攻撃ダメージを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7">
      <t>フシ</t>
    </rPh>
    <rPh sb="19" eb="23">
      <t>ツウジョウコウゲキ</t>
    </rPh>
    <rPh sb="28" eb="29">
      <t>ナカ</t>
    </rPh>
    <phoneticPr fontId="1"/>
  </si>
  <si>
    <r>
      <t>1～3R目の自分ターンに、ブーストされた</t>
    </r>
    <r>
      <rPr>
        <sz val="11"/>
        <color rgb="FFFF0000"/>
        <rFont val="HGPｺﾞｼｯｸE"/>
        <family val="3"/>
        <charset val="128"/>
      </rPr>
      <t>味方</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20" eb="22">
      <t>ミカタ</t>
    </rPh>
    <rPh sb="23" eb="25">
      <t>ツウジョウ</t>
    </rPh>
    <rPh sb="25" eb="27">
      <t>コウゲキ</t>
    </rPh>
    <rPh sb="32" eb="33">
      <t>ショウ</t>
    </rPh>
    <phoneticPr fontId="1"/>
  </si>
  <si>
    <r>
      <t>2～3R目の自分ターンに、</t>
    </r>
    <r>
      <rPr>
        <sz val="11"/>
        <color rgb="FFFF0000"/>
        <rFont val="HGPｺﾞｼｯｸE"/>
        <family val="3"/>
        <charset val="128"/>
      </rPr>
      <t>味方</t>
    </r>
    <r>
      <rPr>
        <sz val="11"/>
        <rFont val="HGPｺﾞｼｯｸE"/>
        <family val="3"/>
        <charset val="128"/>
      </rPr>
      <t>[スライム]の通常攻撃ダメージを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5">
      <t>ミカタ</t>
    </rPh>
    <rPh sb="22" eb="24">
      <t>ツウジョウ</t>
    </rPh>
    <rPh sb="24" eb="26">
      <t>コウゲキ</t>
    </rPh>
    <rPh sb="31" eb="32">
      <t>ダイ</t>
    </rPh>
    <phoneticPr fontId="1"/>
  </si>
  <si>
    <r>
      <t>3～4R開始時に、敵[魔影]がいると闘気ゲージを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3">
      <t>マカゲ</t>
    </rPh>
    <rPh sb="18" eb="20">
      <t>トウキ</t>
    </rPh>
    <rPh sb="24" eb="25">
      <t>ショウ</t>
    </rPh>
    <phoneticPr fontId="1"/>
  </si>
  <si>
    <r>
      <t>2～4R目の自分ターンに、敵[妖魔]への通常攻撃ダメージを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ヨウマ</t>
    </rPh>
    <rPh sb="20" eb="24">
      <t>ツウジョウコウゲキ</t>
    </rPh>
    <rPh sb="29" eb="30">
      <t>ナカ</t>
    </rPh>
    <phoneticPr fontId="1"/>
  </si>
  <si>
    <r>
      <t>各R開始時に、</t>
    </r>
    <r>
      <rPr>
        <sz val="11"/>
        <color rgb="FFFF0000"/>
        <rFont val="HGPｺﾞｼｯｸE"/>
        <family val="3"/>
        <charset val="128"/>
      </rPr>
      <t>味方</t>
    </r>
    <r>
      <rPr>
        <sz val="11"/>
        <rFont val="HGPｺﾞｼｯｸE"/>
        <family val="3"/>
        <charset val="128"/>
      </rPr>
      <t>[妖魔]がいると必殺技ダメージを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ミカタ</t>
    </rPh>
    <rPh sb="10" eb="12">
      <t>ヨウマ</t>
    </rPh>
    <rPh sb="17" eb="20">
      <t>ヒッサツワザ</t>
    </rPh>
    <rPh sb="25" eb="26">
      <t>ナカ</t>
    </rPh>
    <phoneticPr fontId="1"/>
  </si>
  <si>
    <r>
      <t>仲間</t>
    </r>
    <r>
      <rPr>
        <sz val="11"/>
        <rFont val="HGPｺﾞｼｯｸE"/>
        <family val="3"/>
        <charset val="128"/>
      </rPr>
      <t>[氷炎]が戦闘不能になったときに、こうげきとまりょくを</t>
    </r>
    <r>
      <rPr>
        <sz val="11"/>
        <color rgb="FF0000FF"/>
        <rFont val="HGPｺﾞｼｯｸE"/>
        <family val="3"/>
        <charset val="128"/>
      </rPr>
      <t>中</t>
    </r>
    <r>
      <rPr>
        <sz val="11"/>
        <color rgb="FF000000"/>
        <rFont val="HGPｺﾞｼｯｸE"/>
        <family val="3"/>
        <charset val="128"/>
      </rPr>
      <t>アップ</t>
    </r>
    <rPh sb="0" eb="2">
      <t>ナカマ</t>
    </rPh>
    <rPh sb="3" eb="4">
      <t>コオリ</t>
    </rPh>
    <rPh sb="4" eb="5">
      <t>ホノオ</t>
    </rPh>
    <rPh sb="7" eb="9">
      <t>セントウ</t>
    </rPh>
    <rPh sb="9" eb="11">
      <t>フノウ</t>
    </rPh>
    <rPh sb="29" eb="30">
      <t>ナカ</t>
    </rPh>
    <phoneticPr fontId="1"/>
  </si>
  <si>
    <r>
      <t>1～2R開始時に、</t>
    </r>
    <r>
      <rPr>
        <sz val="11"/>
        <color rgb="FFFF0000"/>
        <rFont val="HGPｺﾞｼｯｸE"/>
        <family val="3"/>
        <charset val="128"/>
      </rPr>
      <t>味方</t>
    </r>
    <r>
      <rPr>
        <sz val="11"/>
        <rFont val="HGPｺﾞｼｯｸE"/>
        <family val="3"/>
        <charset val="128"/>
      </rPr>
      <t>[百獣]のこうげきを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ヒャクジュウ</t>
    </rPh>
    <rPh sb="21" eb="22">
      <t>ナカ</t>
    </rPh>
    <phoneticPr fontId="1"/>
  </si>
  <si>
    <r>
      <t>仲間</t>
    </r>
    <r>
      <rPr>
        <sz val="11"/>
        <rFont val="HGPｺﾞｼｯｸE"/>
        <family val="3"/>
        <charset val="128"/>
      </rPr>
      <t>[不死]が戦闘不能になったときに、闘気ゲージを</t>
    </r>
    <r>
      <rPr>
        <sz val="11"/>
        <color rgb="FF0000FF"/>
        <rFont val="HGPｺﾞｼｯｸE"/>
        <family val="3"/>
        <charset val="128"/>
      </rPr>
      <t>中</t>
    </r>
    <r>
      <rPr>
        <sz val="11"/>
        <color rgb="FF000000"/>
        <rFont val="HGPｺﾞｼｯｸE"/>
        <family val="3"/>
        <charset val="128"/>
      </rPr>
      <t>アップ</t>
    </r>
    <rPh sb="0" eb="2">
      <t>ナカマ</t>
    </rPh>
    <rPh sb="3" eb="5">
      <t>フシ</t>
    </rPh>
    <rPh sb="7" eb="11">
      <t>セントウフノウ</t>
    </rPh>
    <rPh sb="19" eb="21">
      <t>トウキ</t>
    </rPh>
    <rPh sb="25" eb="26">
      <t>ナカ</t>
    </rPh>
    <phoneticPr fontId="1"/>
  </si>
  <si>
    <r>
      <t>3～4R目の自分ターンに、通常攻撃ダメージを闘気ゲージが多いほど</t>
    </r>
    <r>
      <rPr>
        <sz val="11"/>
        <color rgb="FF000000"/>
        <rFont val="HGPｺﾞｼｯｸE"/>
        <family val="3"/>
        <charset val="128"/>
      </rPr>
      <t>アップ</t>
    </r>
    <rPh sb="4" eb="5">
      <t>メ</t>
    </rPh>
    <rPh sb="6" eb="8">
      <t>ジブン</t>
    </rPh>
    <rPh sb="13" eb="15">
      <t>ツウジョウ</t>
    </rPh>
    <rPh sb="15" eb="17">
      <t>コウゲキ</t>
    </rPh>
    <rPh sb="22" eb="24">
      <t>トウキ</t>
    </rPh>
    <rPh sb="28" eb="29">
      <t>オオ</t>
    </rPh>
    <phoneticPr fontId="1"/>
  </si>
  <si>
    <r>
      <t>仲間</t>
    </r>
    <r>
      <rPr>
        <sz val="11"/>
        <rFont val="HGPｺﾞｼｯｸE"/>
        <family val="3"/>
        <charset val="128"/>
      </rPr>
      <t>が戦闘不能になったときに、呪文ダメージを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15" eb="17">
      <t>ジュモン</t>
    </rPh>
    <rPh sb="22" eb="23">
      <t>ナカ</t>
    </rPh>
    <phoneticPr fontId="1"/>
  </si>
  <si>
    <r>
      <t>必殺技を使ったときに、HP50%以上の敵がいると必殺技ダメージを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6" eb="18">
      <t>イジョウ</t>
    </rPh>
    <rPh sb="19" eb="20">
      <t>テキ</t>
    </rPh>
    <rPh sb="24" eb="27">
      <t>ヒッサツワザ</t>
    </rPh>
    <rPh sb="32" eb="33">
      <t>ナカ</t>
    </rPh>
    <phoneticPr fontId="1"/>
  </si>
  <si>
    <r>
      <t>2～4R目の自分ターンに、「団長」を含む名前の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ダンチョウ</t>
    </rPh>
    <rPh sb="18" eb="19">
      <t>フク</t>
    </rPh>
    <rPh sb="20" eb="22">
      <t>ナマエ</t>
    </rPh>
    <rPh sb="23" eb="25">
      <t>ミカタ</t>
    </rPh>
    <rPh sb="26" eb="28">
      <t>ツウジョウ</t>
    </rPh>
    <rPh sb="28" eb="30">
      <t>コウゲキ</t>
    </rPh>
    <rPh sb="35" eb="36">
      <t>ナカ</t>
    </rPh>
    <phoneticPr fontId="1"/>
  </si>
  <si>
    <r>
      <t>1～2R目の自分ターンに、</t>
    </r>
    <r>
      <rPr>
        <sz val="11"/>
        <color rgb="FFFF0000"/>
        <rFont val="HGPｺﾞｼｯｸE"/>
        <family val="3"/>
        <charset val="128"/>
      </rPr>
      <t>味方</t>
    </r>
    <r>
      <rPr>
        <sz val="11"/>
        <rFont val="HGPｺﾞｼｯｸE"/>
        <family val="3"/>
        <charset val="128"/>
      </rPr>
      <t>[百獣]のこうげきを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アップ</t>
    </r>
    <rPh sb="4" eb="5">
      <t>メ</t>
    </rPh>
    <rPh sb="6" eb="8">
      <t>ジブン</t>
    </rPh>
    <rPh sb="13" eb="15">
      <t>ミカタ</t>
    </rPh>
    <rPh sb="16" eb="18">
      <t>ヒャクジュウ</t>
    </rPh>
    <rPh sb="25" eb="27">
      <t>ミカタ</t>
    </rPh>
    <rPh sb="28" eb="30">
      <t>ヒャクジュウ</t>
    </rPh>
    <rPh sb="32" eb="33">
      <t>オオ</t>
    </rPh>
    <phoneticPr fontId="1"/>
  </si>
  <si>
    <r>
      <t>3R目の自分ターンに、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17" eb="19">
      <t>トウキ</t>
    </rPh>
    <rPh sb="23" eb="24">
      <t>ショウ</t>
    </rPh>
    <phoneticPr fontId="1"/>
  </si>
  <si>
    <r>
      <t>必殺技を使うときに、必殺技ダメージを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3">
      <t>ヒッサツワザ</t>
    </rPh>
    <rPh sb="4" eb="5">
      <t>ツカ</t>
    </rPh>
    <rPh sb="10" eb="13">
      <t>ヒッサツワザ</t>
    </rPh>
    <rPh sb="18" eb="20">
      <t>ミカタ</t>
    </rPh>
    <rPh sb="21" eb="22">
      <t>ヒカリ</t>
    </rPh>
    <rPh sb="24" eb="25">
      <t>オオ</t>
    </rPh>
    <phoneticPr fontId="1"/>
  </si>
  <si>
    <r>
      <t>3～4R目の自分ターンに、</t>
    </r>
    <r>
      <rPr>
        <sz val="11"/>
        <color rgb="FFFF0000"/>
        <rFont val="HGPｺﾞｼｯｸE"/>
        <family val="3"/>
        <charset val="128"/>
      </rPr>
      <t>味方</t>
    </r>
    <r>
      <rPr>
        <sz val="11"/>
        <rFont val="HGPｺﾞｼｯｸE"/>
        <family val="3"/>
        <charset val="128"/>
      </rPr>
      <t>[暗黒]の必殺技ダメージを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3">
      <t>ヒッサツワザ</t>
    </rPh>
    <rPh sb="28" eb="29">
      <t>ショウ</t>
    </rPh>
    <phoneticPr fontId="1"/>
  </si>
  <si>
    <r>
      <t>2～3R目の自分ターンに、「結界」へのキズナアタックダメージを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ケッカイ</t>
    </rPh>
    <rPh sb="31" eb="32">
      <t>ナカ</t>
    </rPh>
    <phoneticPr fontId="1"/>
  </si>
  <si>
    <r>
      <t>「結界」を含む攻撃したときに、</t>
    </r>
    <r>
      <rPr>
        <sz val="11"/>
        <color rgb="FFFF0000"/>
        <rFont val="HGPｺﾞｼｯｸE"/>
        <family val="3"/>
        <charset val="128"/>
      </rP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5" eb="17">
      <t>ミカタ</t>
    </rPh>
    <rPh sb="18" eb="20">
      <t>ヒャクジュウ</t>
    </rPh>
    <rPh sb="27" eb="28">
      <t>ショウ</t>
    </rPh>
    <phoneticPr fontId="1"/>
  </si>
  <si>
    <r>
      <t>1～2R目の自分ターンに、</t>
    </r>
    <r>
      <rPr>
        <sz val="11"/>
        <color rgb="FFFF0000"/>
        <rFont val="HGPｺﾞｼｯｸE"/>
        <family val="3"/>
        <charset val="128"/>
      </rPr>
      <t>味方</t>
    </r>
    <r>
      <rPr>
        <sz val="11"/>
        <rFont val="HGPｺﾞｼｯｸE"/>
        <family val="3"/>
        <charset val="128"/>
      </rPr>
      <t>[百獣]のこうげきとまりょくを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30" eb="31">
      <t>ショウ</t>
    </rPh>
    <phoneticPr fontId="1"/>
  </si>
  <si>
    <r>
      <t>各R開始時に、戦闘不能の敵がいないと</t>
    </r>
    <r>
      <rPr>
        <sz val="11"/>
        <color rgb="FFFF0000"/>
        <rFont val="HGPｺﾞｼｯｸE"/>
        <family val="3"/>
        <charset val="128"/>
      </rPr>
      <t>味方</t>
    </r>
    <r>
      <rPr>
        <sz val="11"/>
        <rFont val="HGPｺﾞｼｯｸE"/>
        <family val="3"/>
        <charset val="128"/>
      </rPr>
      <t>[妖魔]のこうげきとまりょくを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11">
      <t>セントウフノウ</t>
    </rPh>
    <rPh sb="12" eb="13">
      <t>テキ</t>
    </rPh>
    <rPh sb="18" eb="20">
      <t>ミカタ</t>
    </rPh>
    <rPh sb="21" eb="23">
      <t>ヨウマ</t>
    </rPh>
    <rPh sb="35" eb="36">
      <t>ショウ</t>
    </rPh>
    <phoneticPr fontId="1"/>
  </si>
  <si>
    <r>
      <t>2～3R目の自分ターンに、こうげきとまりょくを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1"/>
  </si>
  <si>
    <r>
      <t>2～3R目の自分ターンに、</t>
    </r>
    <r>
      <rPr>
        <sz val="11"/>
        <color rgb="FFFF0000"/>
        <rFont val="HGPｺﾞｼｯｸE"/>
        <family val="3"/>
        <charset val="128"/>
      </rPr>
      <t>味方</t>
    </r>
    <r>
      <rPr>
        <sz val="11"/>
        <rFont val="HGPｺﾞｼｯｸE"/>
        <family val="3"/>
        <charset val="128"/>
      </rPr>
      <t>[氷炎]の「結界」へのダメージを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コオリホノオ</t>
    </rPh>
    <rPh sb="21" eb="23">
      <t>ケッカイ</t>
    </rPh>
    <rPh sb="31" eb="32">
      <t>ショウ</t>
    </rPh>
    <phoneticPr fontId="1"/>
  </si>
  <si>
    <r>
      <t>2～4R目の自分ターンに、</t>
    </r>
    <r>
      <rPr>
        <sz val="11"/>
        <color rgb="FFFF0000"/>
        <rFont val="HGPｺﾞｼｯｸE"/>
        <family val="3"/>
        <charset val="128"/>
      </rPr>
      <t>味方</t>
    </r>
    <r>
      <rPr>
        <sz val="11"/>
        <rFont val="HGPｺﾞｼｯｸE"/>
        <family val="3"/>
        <charset val="128"/>
      </rPr>
      <t>[不死]の「結界」へのダメージを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フシ</t>
    </rPh>
    <rPh sb="21" eb="23">
      <t>ケッカイ</t>
    </rPh>
    <rPh sb="31" eb="32">
      <t>ショウ</t>
    </rPh>
    <phoneticPr fontId="1"/>
  </si>
  <si>
    <r>
      <t>1～2R目の自分ターンに、こうげきとすばやさを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23" eb="24">
      <t>ショウ</t>
    </rPh>
    <phoneticPr fontId="1"/>
  </si>
  <si>
    <r>
      <t>「結界」を含む攻撃をしたときに、こうげきとぼうぎょを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26" eb="27">
      <t>ショウ</t>
    </rPh>
    <phoneticPr fontId="1"/>
  </si>
  <si>
    <r>
      <t>「結界」を壊したときに、こうげきを</t>
    </r>
    <r>
      <rPr>
        <sz val="11"/>
        <color rgb="FF0000FF"/>
        <rFont val="HGPｺﾞｼｯｸE"/>
        <family val="3"/>
        <charset val="128"/>
      </rPr>
      <t>中</t>
    </r>
    <r>
      <rPr>
        <sz val="11"/>
        <color rgb="FF000000"/>
        <rFont val="HGPｺﾞｼｯｸE"/>
        <family val="3"/>
        <charset val="128"/>
      </rPr>
      <t>アップ</t>
    </r>
    <rPh sb="1" eb="3">
      <t>ケッカイ</t>
    </rPh>
    <rPh sb="5" eb="6">
      <t>コワ</t>
    </rPh>
    <rPh sb="17" eb="18">
      <t>ナカ</t>
    </rPh>
    <phoneticPr fontId="1"/>
  </si>
  <si>
    <r>
      <t>2～3R開始時に、</t>
    </r>
    <r>
      <rPr>
        <sz val="11"/>
        <color rgb="FFFF0000"/>
        <rFont val="HGPｺﾞｼｯｸE"/>
        <family val="3"/>
        <charset val="128"/>
      </rPr>
      <t>味方</t>
    </r>
    <r>
      <rPr>
        <sz val="11"/>
        <rFont val="HGPｺﾞｼｯｸE"/>
        <family val="3"/>
        <charset val="128"/>
      </rPr>
      <t>[不死]のこうげきとぼうぎょを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4">
      <t>フシ</t>
    </rPh>
    <rPh sb="26" eb="27">
      <t>ショウ</t>
    </rPh>
    <phoneticPr fontId="1"/>
  </si>
  <si>
    <r>
      <t>3～4R目の自分ターンに、</t>
    </r>
    <r>
      <rPr>
        <sz val="11"/>
        <color rgb="FFFF0000"/>
        <rFont val="HGPｺﾞｼｯｸE"/>
        <family val="3"/>
        <charset val="128"/>
      </rPr>
      <t>味方</t>
    </r>
    <r>
      <rPr>
        <sz val="11"/>
        <rFont val="HGPｺﾞｼｯｸE"/>
        <family val="3"/>
        <charset val="128"/>
      </rPr>
      <t>[光]がいると闘気ゲージを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2" eb="24">
      <t>トウキ</t>
    </rPh>
    <rPh sb="28" eb="29">
      <t>ショウ</t>
    </rPh>
    <phoneticPr fontId="1"/>
  </si>
  <si>
    <r>
      <t>各R開始時に、</t>
    </r>
    <r>
      <rPr>
        <sz val="11"/>
        <color rgb="FFFF5A32"/>
        <rFont val="HGPｺﾞｼｯｸE"/>
        <family val="3"/>
        <charset val="128"/>
      </rPr>
      <t>仲間</t>
    </r>
    <r>
      <rPr>
        <sz val="11"/>
        <rFont val="HGPｺﾞｼｯｸE"/>
        <family val="3"/>
        <charset val="128"/>
      </rPr>
      <t>がいないと闘気ゲージを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4" eb="16">
      <t>トウキ</t>
    </rPh>
    <rPh sb="20" eb="21">
      <t>ナカ</t>
    </rPh>
    <phoneticPr fontId="1"/>
  </si>
  <si>
    <r>
      <t>3R目の自分ターンに、通常攻撃ダメージを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5">
      <t>ツウジョウコウゲキ</t>
    </rPh>
    <rPh sb="20" eb="21">
      <t>ナカ</t>
    </rPh>
    <phoneticPr fontId="1"/>
  </si>
  <si>
    <r>
      <t>各R開始時に、</t>
    </r>
    <r>
      <rPr>
        <sz val="11"/>
        <color rgb="FFFF5A32"/>
        <rFont val="HGPｺﾞｼｯｸE"/>
        <family val="3"/>
        <charset val="128"/>
      </rPr>
      <t>仲間</t>
    </r>
    <r>
      <rPr>
        <sz val="11"/>
        <rFont val="HGPｺﾞｼｯｸE"/>
        <family val="3"/>
        <charset val="128"/>
      </rPr>
      <t>がいないと闘気ゲージを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4" eb="16">
      <t>トウキ</t>
    </rPh>
    <rPh sb="20" eb="21">
      <t>ショウ</t>
    </rPh>
    <phoneticPr fontId="1"/>
  </si>
  <si>
    <r>
      <t>各R開始時に、</t>
    </r>
    <r>
      <rPr>
        <sz val="11"/>
        <color rgb="FFFF0000"/>
        <rFont val="HGPｺﾞｼｯｸE"/>
        <family val="3"/>
        <charset val="128"/>
      </rPr>
      <t>味方</t>
    </r>
    <r>
      <rPr>
        <sz val="11"/>
        <rFont val="HGPｺﾞｼｯｸE"/>
        <family val="3"/>
        <charset val="128"/>
      </rPr>
      <t>「ボラホーン」がいると「結界」へのダメージを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21" eb="23">
      <t>ケッカイ</t>
    </rPh>
    <rPh sb="31" eb="32">
      <t>ショウ</t>
    </rPh>
    <phoneticPr fontId="1"/>
  </si>
  <si>
    <r>
      <t>仲間</t>
    </r>
    <r>
      <rPr>
        <sz val="11"/>
        <rFont val="HGPｺﾞｼｯｸE"/>
        <family val="3"/>
        <charset val="128"/>
      </rPr>
      <t>が全員いると必殺技ダメージを</t>
    </r>
    <r>
      <rPr>
        <sz val="11"/>
        <color rgb="FF00739B"/>
        <rFont val="HGPｺﾞｼｯｸE"/>
        <family val="3"/>
        <charset val="128"/>
      </rPr>
      <t>小</t>
    </r>
    <r>
      <rPr>
        <sz val="11"/>
        <color rgb="FF000000"/>
        <rFont val="HGPｺﾞｼｯｸE"/>
        <family val="3"/>
        <charset val="128"/>
      </rPr>
      <t>アップ</t>
    </r>
    <rPh sb="0" eb="2">
      <t>ナカマ</t>
    </rPh>
    <rPh sb="3" eb="5">
      <t>ゼンイン</t>
    </rPh>
    <rPh sb="8" eb="11">
      <t>ヒッサツワザ</t>
    </rPh>
    <rPh sb="16" eb="17">
      <t>ショウ</t>
    </rPh>
    <phoneticPr fontId="1"/>
  </si>
  <si>
    <r>
      <t>4R目の自分ターンに、敵「バラン」へのダメージを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2">
      <t>テキ</t>
    </rPh>
    <rPh sb="24" eb="25">
      <t>ダイ</t>
    </rPh>
    <phoneticPr fontId="1"/>
  </si>
  <si>
    <r>
      <t>2～3R目の自分ターンに、</t>
    </r>
    <r>
      <rPr>
        <sz val="11"/>
        <color rgb="FFFF0000"/>
        <rFont val="HGPｺﾞｼｯｸE"/>
        <family val="3"/>
        <charset val="128"/>
      </rPr>
      <t>味方</t>
    </r>
    <r>
      <rPr>
        <sz val="11"/>
        <rFont val="HGPｺﾞｼｯｸE"/>
        <family val="3"/>
        <charset val="128"/>
      </rPr>
      <t>[光]がいると通常攻撃ダメージを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2" eb="26">
      <t>ツウジョウコウゲキ</t>
    </rPh>
    <rPh sb="31" eb="32">
      <t>ショウ</t>
    </rPh>
    <phoneticPr fontId="1"/>
  </si>
  <si>
    <r>
      <t>「結界」を含む攻撃をしたときに、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9" eb="20">
      <t>ヒカリ</t>
    </rPh>
    <rPh sb="22" eb="24">
      <t>トウキ</t>
    </rPh>
    <rPh sb="28" eb="29">
      <t>ショウ</t>
    </rPh>
    <phoneticPr fontId="1"/>
  </si>
  <si>
    <r>
      <t>HP50%以上の間、こうげきとぼうぎょを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20" eb="21">
      <t>ショウ</t>
    </rPh>
    <phoneticPr fontId="1"/>
  </si>
  <si>
    <r>
      <t>3R開始時に、敵「ヒュンケル」がいると闘気ゲージを</t>
    </r>
    <r>
      <rPr>
        <sz val="11"/>
        <color rgb="FF00739B"/>
        <rFont val="HGPｺﾞｼｯｸE"/>
        <family val="3"/>
        <charset val="128"/>
      </rPr>
      <t>小</t>
    </r>
    <r>
      <rPr>
        <sz val="11"/>
        <color rgb="FF000000"/>
        <rFont val="HGPｺﾞｼｯｸE"/>
        <family val="3"/>
        <charset val="128"/>
      </rPr>
      <t>アップ</t>
    </r>
    <rPh sb="2" eb="5">
      <t>カイシジ</t>
    </rPh>
    <rPh sb="7" eb="8">
      <t>テキ</t>
    </rPh>
    <rPh sb="19" eb="21">
      <t>トウキ</t>
    </rPh>
    <rPh sb="25" eb="26">
      <t>ショウ</t>
    </rPh>
    <phoneticPr fontId="1"/>
  </si>
  <si>
    <r>
      <t>各R開始時に、</t>
    </r>
    <r>
      <rPr>
        <sz val="11"/>
        <color rgb="FFFF0000"/>
        <rFont val="HGPｺﾞｼｯｸE"/>
        <family val="3"/>
        <charset val="128"/>
      </rPr>
      <t>味方</t>
    </r>
    <r>
      <rPr>
        <sz val="11"/>
        <rFont val="HGPｺﾞｼｯｸE"/>
        <family val="3"/>
        <charset val="128"/>
      </rPr>
      <t>「スカイドラゴン」がいるとこうげきを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ミカタ</t>
    </rPh>
    <rPh sb="27" eb="28">
      <t>ナカ</t>
    </rPh>
    <phoneticPr fontId="1"/>
  </si>
  <si>
    <r>
      <t>3～4R目の相手ターンに、通常攻撃されると闘気ゲージを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ツウジョウ</t>
    </rPh>
    <rPh sb="15" eb="17">
      <t>コウゲキ</t>
    </rPh>
    <rPh sb="21" eb="23">
      <t>トウキ</t>
    </rPh>
    <rPh sb="27" eb="28">
      <t>ショウ</t>
    </rPh>
    <phoneticPr fontId="1"/>
  </si>
  <si>
    <r>
      <t>「結界」を壊したときに、通常攻撃ダメージを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ツウジョウ</t>
    </rPh>
    <rPh sb="14" eb="16">
      <t>コウゲキ</t>
    </rPh>
    <rPh sb="21" eb="22">
      <t>ショウ</t>
    </rPh>
    <phoneticPr fontId="1"/>
  </si>
  <si>
    <r>
      <t>敵が戦闘不能になったときに、こうげきとまりょくを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24" eb="25">
      <t>ナカ</t>
    </rPh>
    <phoneticPr fontId="1"/>
  </si>
  <si>
    <r>
      <t>敵か</t>
    </r>
    <r>
      <rPr>
        <sz val="11"/>
        <color rgb="FFFF0000"/>
        <rFont val="HGPｺﾞｼｯｸE"/>
        <family val="3"/>
        <charset val="128"/>
      </rPr>
      <t>味方</t>
    </r>
    <r>
      <rPr>
        <sz val="11"/>
        <rFont val="HGPｺﾞｼｯｸE"/>
        <family val="3"/>
        <charset val="128"/>
      </rPr>
      <t>に「ラーハルト」がいると必殺技ダメージを</t>
    </r>
    <r>
      <rPr>
        <sz val="11"/>
        <color rgb="FF0000FF"/>
        <rFont val="HGPｺﾞｼｯｸE"/>
        <family val="3"/>
        <charset val="128"/>
      </rPr>
      <t>中</t>
    </r>
    <r>
      <rPr>
        <sz val="11"/>
        <color rgb="FF000000"/>
        <rFont val="HGPｺﾞｼｯｸE"/>
        <family val="3"/>
        <charset val="128"/>
      </rPr>
      <t>アップ</t>
    </r>
    <rPh sb="0" eb="1">
      <t>テキ</t>
    </rPh>
    <rPh sb="2" eb="4">
      <t>ミカタ</t>
    </rPh>
    <rPh sb="16" eb="19">
      <t>ヒッサツワザ</t>
    </rPh>
    <rPh sb="24" eb="25">
      <t>ナカ</t>
    </rPh>
    <phoneticPr fontId="1"/>
  </si>
  <si>
    <r>
      <t>2～3R目の自分ターンに、こうげきを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8" eb="20">
      <t>ミカタ</t>
    </rPh>
    <rPh sb="21" eb="22">
      <t>ヒカリ</t>
    </rPh>
    <rPh sb="24" eb="25">
      <t>オオ</t>
    </rPh>
    <phoneticPr fontId="1"/>
  </si>
  <si>
    <r>
      <t>3～4R目の自分ターンに、こうげきを闘気ゲージが多いほど</t>
    </r>
    <r>
      <rPr>
        <sz val="11"/>
        <color rgb="FF000000"/>
        <rFont val="HGPｺﾞｼｯｸE"/>
        <family val="3"/>
        <charset val="128"/>
      </rPr>
      <t>アップ</t>
    </r>
    <rPh sb="4" eb="5">
      <t>メ</t>
    </rPh>
    <rPh sb="6" eb="8">
      <t>ジブン</t>
    </rPh>
    <rPh sb="18" eb="20">
      <t>トウキ</t>
    </rPh>
    <rPh sb="24" eb="25">
      <t>オオ</t>
    </rPh>
    <phoneticPr fontId="1"/>
  </si>
  <si>
    <r>
      <t>2～3R目の自分ターンに、複数の敵に通常攻撃すると闘気ゲージを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フクスウ</t>
    </rPh>
    <rPh sb="16" eb="17">
      <t>テキ</t>
    </rPh>
    <rPh sb="18" eb="22">
      <t>ツウジョウコウゲキ</t>
    </rPh>
    <rPh sb="25" eb="27">
      <t>トウキ</t>
    </rPh>
    <rPh sb="31" eb="32">
      <t>ショウ</t>
    </rPh>
    <phoneticPr fontId="1"/>
  </si>
  <si>
    <r>
      <t>3R目の自分ターンに、こうげきを</t>
    </r>
    <r>
      <rPr>
        <sz val="11"/>
        <color rgb="FF7300C3"/>
        <rFont val="HGPｺﾞｼｯｸE"/>
        <family val="3"/>
        <charset val="128"/>
      </rPr>
      <t>大</t>
    </r>
    <r>
      <rPr>
        <sz val="11"/>
        <color rgb="FF000000"/>
        <rFont val="HGPｺﾞｼｯｸE"/>
        <family val="3"/>
        <charset val="128"/>
      </rPr>
      <t>アップ</t>
    </r>
    <rPh sb="2" eb="3">
      <t>メ</t>
    </rPh>
    <rPh sb="4" eb="6">
      <t>ジブン</t>
    </rPh>
    <rPh sb="16" eb="17">
      <t>ダイ</t>
    </rPh>
    <phoneticPr fontId="1"/>
  </si>
  <si>
    <r>
      <t>各R開始時に、戦闘不能の敵がいないとこうげきを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11">
      <t>セントウフノウ</t>
    </rPh>
    <rPh sb="12" eb="13">
      <t>テキ</t>
    </rPh>
    <rPh sb="23" eb="24">
      <t>ナカ</t>
    </rPh>
    <phoneticPr fontId="1"/>
  </si>
  <si>
    <r>
      <t>3～4R目の自分ターンに、「結界」へのダメージを</t>
    </r>
    <r>
      <rPr>
        <sz val="11"/>
        <color rgb="FFFF0000"/>
        <rFont val="HGPｺﾞｼｯｸE"/>
        <family val="3"/>
        <charset val="128"/>
      </rPr>
      <t>味方</t>
    </r>
    <r>
      <rPr>
        <sz val="11"/>
        <rFont val="HGPｺﾞｼｯｸE"/>
        <family val="3"/>
        <charset val="128"/>
      </rPr>
      <t>[暗黒]が多いほど</t>
    </r>
    <r>
      <rPr>
        <sz val="11"/>
        <color rgb="FF000000"/>
        <rFont val="HGPｺﾞｼｯｸE"/>
        <family val="3"/>
        <charset val="128"/>
      </rPr>
      <t>アップ</t>
    </r>
    <rPh sb="4" eb="5">
      <t>メ</t>
    </rPh>
    <rPh sb="6" eb="8">
      <t>ジブン</t>
    </rPh>
    <rPh sb="14" eb="16">
      <t>ケッカイ</t>
    </rPh>
    <rPh sb="24" eb="26">
      <t>ミカタ</t>
    </rPh>
    <rPh sb="27" eb="29">
      <t>アンコク</t>
    </rPh>
    <rPh sb="31" eb="32">
      <t>オオ</t>
    </rPh>
    <phoneticPr fontId="1"/>
  </si>
  <si>
    <r>
      <t>「結界」を壊したときに、必殺技ダメージを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5">
      <t>ヒッサツワザ</t>
    </rPh>
    <rPh sb="20" eb="21">
      <t>ナカ</t>
    </rPh>
    <phoneticPr fontId="1"/>
  </si>
  <si>
    <r>
      <t>敵が戦闘不能になったときに、</t>
    </r>
    <r>
      <rPr>
        <sz val="11"/>
        <color rgb="FFFF0000"/>
        <rFont val="HGPｺﾞｼｯｸE"/>
        <family val="3"/>
        <charset val="128"/>
      </rPr>
      <t>味方</t>
    </r>
    <r>
      <rPr>
        <sz val="11"/>
        <rFont val="HGPｺﾞｼｯｸE"/>
        <family val="3"/>
        <charset val="128"/>
      </rPr>
      <t>[暗黒]のこうげきとすばやさを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4" eb="16">
      <t>ミカタ</t>
    </rPh>
    <rPh sb="17" eb="19">
      <t>アンコク</t>
    </rPh>
    <rPh sb="31" eb="32">
      <t>ショウ</t>
    </rPh>
    <phoneticPr fontId="1"/>
  </si>
  <si>
    <r>
      <t>2～3R目の自分ターンに、こうげきとまりょくを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23" eb="25">
      <t>ミカタ</t>
    </rPh>
    <rPh sb="26" eb="27">
      <t>ヒカリ</t>
    </rPh>
    <rPh sb="29" eb="30">
      <t>オオ</t>
    </rPh>
    <phoneticPr fontId="1"/>
  </si>
  <si>
    <r>
      <t>仲間</t>
    </r>
    <r>
      <rPr>
        <sz val="11"/>
        <rFont val="HGPｺﾞｼｯｸE"/>
        <family val="3"/>
        <charset val="128"/>
      </rPr>
      <t>が全員いると必殺技ダメージを</t>
    </r>
    <r>
      <rPr>
        <sz val="11"/>
        <color rgb="FF0000FF"/>
        <rFont val="HGPｺﾞｼｯｸE"/>
        <family val="3"/>
        <charset val="128"/>
      </rPr>
      <t>中</t>
    </r>
    <r>
      <rPr>
        <sz val="11"/>
        <color rgb="FF000000"/>
        <rFont val="HGPｺﾞｼｯｸE"/>
        <family val="3"/>
        <charset val="128"/>
      </rPr>
      <t>アップ</t>
    </r>
    <rPh sb="0" eb="2">
      <t>ナカマ</t>
    </rPh>
    <rPh sb="3" eb="5">
      <t>ゼンイン</t>
    </rPh>
    <rPh sb="8" eb="11">
      <t>ヒッサツワザ</t>
    </rPh>
    <rPh sb="16" eb="17">
      <t>ナカ</t>
    </rPh>
    <phoneticPr fontId="1"/>
  </si>
  <si>
    <r>
      <t>3～5R目の自分ターンに、</t>
    </r>
    <r>
      <rPr>
        <sz val="11"/>
        <color rgb="FFFF5A32"/>
        <rFont val="HGPｺﾞｼｯｸE"/>
        <family val="3"/>
        <charset val="128"/>
      </rPr>
      <t>仲間</t>
    </r>
    <r>
      <rPr>
        <sz val="11"/>
        <rFont val="HGPｺﾞｼｯｸE"/>
        <family val="3"/>
        <charset val="128"/>
      </rPr>
      <t>がいないとこうげきを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25" eb="26">
      <t>ナカ</t>
    </rPh>
    <phoneticPr fontId="1"/>
  </si>
  <si>
    <r>
      <t>3R目の自分ターンに、</t>
    </r>
    <r>
      <rPr>
        <sz val="11"/>
        <color rgb="FFFF0000"/>
        <rFont val="HGPｺﾞｼｯｸE"/>
        <family val="3"/>
        <charset val="128"/>
      </rPr>
      <t>味方</t>
    </r>
    <r>
      <rPr>
        <sz val="11"/>
        <rFont val="HGPｺﾞｼｯｸE"/>
        <family val="3"/>
        <charset val="128"/>
      </rPr>
      <t>「レオナ」がいると「結界」へのダメージを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3">
      <t>ミカタ</t>
    </rPh>
    <rPh sb="23" eb="25">
      <t>ケッカイ</t>
    </rPh>
    <rPh sb="33" eb="34">
      <t>ダイ</t>
    </rPh>
    <phoneticPr fontId="1"/>
  </si>
  <si>
    <r>
      <t>1～2R目の自分ターンに、</t>
    </r>
    <r>
      <rPr>
        <sz val="11"/>
        <color rgb="FFFF0000"/>
        <rFont val="HGPｺﾞｼｯｸE"/>
        <family val="3"/>
        <charset val="128"/>
      </rPr>
      <t>味方</t>
    </r>
    <r>
      <rPr>
        <sz val="11"/>
        <rFont val="HGPｺﾞｼｯｸE"/>
        <family val="3"/>
        <charset val="128"/>
      </rPr>
      <t>[百獣]の「結界」へのダメージを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1" eb="23">
      <t>ケッカイ</t>
    </rPh>
    <rPh sb="31" eb="32">
      <t>ショウ</t>
    </rPh>
    <phoneticPr fontId="1"/>
  </si>
  <si>
    <r>
      <t>1～3R目の自分ターンに、</t>
    </r>
    <r>
      <rPr>
        <sz val="11"/>
        <color rgb="FFFF0000"/>
        <rFont val="HGPｺﾞｼｯｸE"/>
        <family val="3"/>
        <charset val="128"/>
      </rP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5" eb="26">
      <t>ショウ</t>
    </rPh>
    <phoneticPr fontId="1"/>
  </si>
  <si>
    <r>
      <t>1～2R目の自分ターンに、こうげきを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1"/>
  </si>
  <si>
    <r>
      <t>複数の「結界」を攻撃したときに、「結界」へのダメージを</t>
    </r>
    <r>
      <rPr>
        <sz val="11"/>
        <color rgb="FF0000FF"/>
        <rFont val="HGPｺﾞｼｯｸE"/>
        <family val="3"/>
        <charset val="128"/>
      </rPr>
      <t>中</t>
    </r>
    <r>
      <rPr>
        <sz val="11"/>
        <color rgb="FF000000"/>
        <rFont val="HGPｺﾞｼｯｸE"/>
        <family val="3"/>
        <charset val="128"/>
      </rPr>
      <t>アップ</t>
    </r>
    <rPh sb="0" eb="2">
      <t>フクスウ</t>
    </rPh>
    <rPh sb="4" eb="6">
      <t>ケッカイ</t>
    </rPh>
    <rPh sb="8" eb="10">
      <t>コウゲキ</t>
    </rPh>
    <rPh sb="17" eb="19">
      <t>ケッカイ</t>
    </rPh>
    <rPh sb="27" eb="28">
      <t>ナカ</t>
    </rPh>
    <phoneticPr fontId="1"/>
  </si>
  <si>
    <r>
      <t>2R目の自分ターンに、こうげきとすばやさを</t>
    </r>
    <r>
      <rPr>
        <sz val="11"/>
        <color rgb="FF00739B"/>
        <rFont val="HGPｺﾞｼｯｸE"/>
        <family val="3"/>
        <charset val="128"/>
      </rPr>
      <t>小</t>
    </r>
    <r>
      <rPr>
        <sz val="11"/>
        <color rgb="FF000000"/>
        <rFont val="HGPｺﾞｼｯｸE"/>
        <family val="3"/>
        <charset val="128"/>
      </rPr>
      <t>アップ</t>
    </r>
    <rPh sb="2" eb="3">
      <t>メ</t>
    </rPh>
    <rPh sb="4" eb="6">
      <t>ジブン</t>
    </rPh>
    <rPh sb="21" eb="22">
      <t>ショウ</t>
    </rPh>
    <phoneticPr fontId="1"/>
  </si>
  <si>
    <r>
      <t>3R目の自分ターンに、「結界」を含む攻撃をしたとき、ダメージを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2" eb="14">
      <t>ケッカイ</t>
    </rPh>
    <rPh sb="16" eb="17">
      <t>フク</t>
    </rPh>
    <rPh sb="18" eb="20">
      <t>コウゲキ</t>
    </rPh>
    <rPh sb="31" eb="32">
      <t>ナカ</t>
    </rPh>
    <phoneticPr fontId="1"/>
  </si>
  <si>
    <r>
      <t>1～2R目の自分ターンに、</t>
    </r>
    <r>
      <rPr>
        <sz val="11"/>
        <color rgb="FFFF0000"/>
        <rFont val="HGPｺﾞｼｯｸE"/>
        <family val="3"/>
        <charset val="128"/>
      </rPr>
      <t>味方</t>
    </r>
    <r>
      <rPr>
        <sz val="11"/>
        <rFont val="HGPｺﾞｼｯｸE"/>
        <family val="3"/>
        <charset val="128"/>
      </rPr>
      <t>[魔影]のぼうぎょを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マカゲ</t>
    </rPh>
    <rPh sb="25" eb="26">
      <t>ショウ</t>
    </rPh>
    <phoneticPr fontId="1"/>
  </si>
  <si>
    <r>
      <t>1～2R目の自分ターンに、</t>
    </r>
    <r>
      <rPr>
        <sz val="11"/>
        <color rgb="FFFF0000"/>
        <rFont val="HGPｺﾞｼｯｸE"/>
        <family val="3"/>
        <charset val="128"/>
      </rPr>
      <t>味方</t>
    </r>
    <r>
      <rPr>
        <sz val="11"/>
        <rFont val="HGPｺﾞｼｯｸE"/>
        <family val="3"/>
        <charset val="128"/>
      </rPr>
      <t>[百獣]のこうげきを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5" eb="26">
      <t>ショウ</t>
    </rPh>
    <phoneticPr fontId="1"/>
  </si>
  <si>
    <r>
      <t>2R開始時に、こうげきとぼうぎょを</t>
    </r>
    <r>
      <rPr>
        <sz val="11"/>
        <color rgb="FF00739B"/>
        <rFont val="HGPｺﾞｼｯｸE"/>
        <family val="3"/>
        <charset val="128"/>
      </rPr>
      <t>小</t>
    </r>
    <r>
      <rPr>
        <sz val="11"/>
        <color rgb="FF000000"/>
        <rFont val="HGPｺﾞｼｯｸE"/>
        <family val="3"/>
        <charset val="128"/>
      </rPr>
      <t>アップ</t>
    </r>
    <rPh sb="2" eb="5">
      <t>カイシジ</t>
    </rPh>
    <rPh sb="17" eb="18">
      <t>ショウ</t>
    </rPh>
    <phoneticPr fontId="1"/>
  </si>
  <si>
    <r>
      <t>3R目の自分ターンに、闘気ゲージを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トウキ</t>
    </rPh>
    <rPh sb="17" eb="18">
      <t>ショウ</t>
    </rPh>
    <phoneticPr fontId="1"/>
  </si>
  <si>
    <r>
      <t>2R目の自分ターンに、</t>
    </r>
    <r>
      <rPr>
        <sz val="11"/>
        <color rgb="FFFF0000"/>
        <rFont val="HGPｺﾞｼｯｸE"/>
        <family val="3"/>
        <charset val="128"/>
      </rPr>
      <t>味方</t>
    </r>
    <r>
      <rPr>
        <sz val="11"/>
        <rFont val="HGPｺﾞｼｯｸE"/>
        <family val="3"/>
        <charset val="128"/>
      </rPr>
      <t>[氷炎]の通常攻撃ダメージを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コオリ</t>
    </rPh>
    <rPh sb="15" eb="16">
      <t>ホノオ</t>
    </rPh>
    <rPh sb="18" eb="22">
      <t>ツウジョウコウゲキ</t>
    </rPh>
    <rPh sb="27" eb="28">
      <t>ショウ</t>
    </rPh>
    <phoneticPr fontId="1"/>
  </si>
  <si>
    <r>
      <t>3～5R目の自分ターンに、</t>
    </r>
    <r>
      <rPr>
        <sz val="11"/>
        <color rgb="FFFF0000"/>
        <rFont val="HGPｺﾞｼｯｸE"/>
        <family val="3"/>
        <charset val="128"/>
      </rPr>
      <t>味方</t>
    </r>
    <r>
      <rPr>
        <sz val="11"/>
        <rFont val="HGPｺﾞｼｯｸE"/>
        <family val="3"/>
        <charset val="128"/>
      </rPr>
      <t>[妖魔]がいると物理ダメージを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ヨウマ</t>
    </rPh>
    <rPh sb="23" eb="25">
      <t>ブツリ</t>
    </rPh>
    <rPh sb="30" eb="31">
      <t>ショウ</t>
    </rPh>
    <phoneticPr fontId="1"/>
  </si>
  <si>
    <r>
      <t>1～2R目の自分ターンに、ぼうぎょを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</si>
  <si>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1～3R目の自分ターンに、</t>
    </r>
    <r>
      <rPr>
        <sz val="11"/>
        <color rgb="FFFF0000"/>
        <rFont val="HGPｺﾞｼｯｸE"/>
        <family val="3"/>
        <charset val="128"/>
      </rPr>
      <t>味方</t>
    </r>
    <r>
      <rPr>
        <sz val="11"/>
        <rFont val="HGPｺﾞｼｯｸE"/>
        <family val="3"/>
        <charset val="128"/>
      </rPr>
      <t>[百獣]の特技ダメージを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0" eb="22">
      <t>トクギ</t>
    </rPh>
    <rPh sb="27" eb="28">
      <t>ショウ</t>
    </rPh>
    <phoneticPr fontId="1"/>
  </si>
  <si>
    <r>
      <t>3～4R目の自分ターンに、複数の敵に通常攻撃すると闘気ゲージを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フクスウ</t>
    </rPh>
    <rPh sb="16" eb="17">
      <t>テキ</t>
    </rPh>
    <rPh sb="18" eb="20">
      <t>ツウジョウ</t>
    </rPh>
    <rPh sb="20" eb="22">
      <t>コウゲキ</t>
    </rPh>
    <rPh sb="25" eb="27">
      <t>トウキ</t>
    </rPh>
    <rPh sb="31" eb="32">
      <t>ショウ</t>
    </rPh>
    <phoneticPr fontId="1"/>
  </si>
  <si>
    <r>
      <t>2～4R目の自分ターンに、</t>
    </r>
    <r>
      <rPr>
        <sz val="11"/>
        <color rgb="FFFF0000"/>
        <rFont val="HGPｺﾞｼｯｸE"/>
        <family val="3"/>
        <charset val="128"/>
      </rPr>
      <t>味方</t>
    </r>
    <r>
      <rPr>
        <sz val="11"/>
        <rFont val="HGPｺﾞｼｯｸE"/>
        <family val="3"/>
        <charset val="128"/>
      </rPr>
      <t>[光]のまりょくを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4" eb="25">
      <t>ショウ</t>
    </rPh>
    <phoneticPr fontId="1"/>
  </si>
  <si>
    <r>
      <t>4R目の自分ターンに、「結界」へのダメージを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2" eb="14">
      <t>ケッカイ</t>
    </rPh>
    <rPh sb="22" eb="23">
      <t>ダイ</t>
    </rPh>
    <phoneticPr fontId="1"/>
  </si>
  <si>
    <r>
      <t>敵「メタルスライム」へのダメージを</t>
    </r>
    <r>
      <rPr>
        <sz val="11"/>
        <color rgb="FF7300C3"/>
        <rFont val="HGPｺﾞｼｯｸE"/>
        <family val="3"/>
        <charset val="128"/>
      </rPr>
      <t>大</t>
    </r>
    <r>
      <rPr>
        <sz val="11"/>
        <color rgb="FF000000"/>
        <rFont val="HGPｺﾞｼｯｸE"/>
        <family val="3"/>
        <charset val="128"/>
      </rPr>
      <t>アップ</t>
    </r>
    <rPh sb="0" eb="1">
      <t>テキ</t>
    </rPh>
    <rPh sb="17" eb="18">
      <t>ダイ</t>
    </rPh>
    <phoneticPr fontId="1"/>
  </si>
  <si>
    <r>
      <t>3～4R目の相手ターンに、通常攻撃されると闘気ゲージを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1" eb="23">
      <t>トウキ</t>
    </rPh>
    <rPh sb="27" eb="28">
      <t>ショウ</t>
    </rPh>
    <phoneticPr fontId="1"/>
  </si>
  <si>
    <r>
      <t>「結界」を含む攻撃をしたときに、ダメージを</t>
    </r>
    <r>
      <rPr>
        <sz val="11"/>
        <color rgb="FF7300C3"/>
        <rFont val="HGPｺﾞｼｯｸE"/>
        <family val="3"/>
        <charset val="128"/>
      </rPr>
      <t>大</t>
    </r>
    <r>
      <rPr>
        <sz val="11"/>
        <color rgb="FF000000"/>
        <rFont val="HGPｺﾞｼｯｸE"/>
        <family val="3"/>
        <charset val="128"/>
      </rPr>
      <t>アップ</t>
    </r>
    <rPh sb="1" eb="3">
      <t>ケッカイ</t>
    </rPh>
    <rPh sb="5" eb="6">
      <t>フク</t>
    </rPh>
    <rPh sb="7" eb="9">
      <t>コウゲキ</t>
    </rPh>
    <rPh sb="21" eb="22">
      <t>ダイ</t>
    </rPh>
    <phoneticPr fontId="1"/>
  </si>
  <si>
    <r>
      <t>複数の「結界」を攻撃したときに、「結界」へのダメージを</t>
    </r>
    <r>
      <rPr>
        <sz val="11"/>
        <color rgb="FF00739B"/>
        <rFont val="HGPｺﾞｼｯｸE"/>
        <family val="3"/>
        <charset val="128"/>
      </rPr>
      <t>小</t>
    </r>
    <r>
      <rPr>
        <sz val="11"/>
        <color rgb="FF000000"/>
        <rFont val="HGPｺﾞｼｯｸE"/>
        <family val="3"/>
        <charset val="128"/>
      </rPr>
      <t>アップ</t>
    </r>
    <rPh sb="0" eb="2">
      <t>フクスウ</t>
    </rPh>
    <rPh sb="4" eb="6">
      <t>ケッカイ</t>
    </rPh>
    <rPh sb="8" eb="10">
      <t>コウゲキ</t>
    </rPh>
    <rPh sb="17" eb="19">
      <t>ケッカイ</t>
    </rPh>
    <rPh sb="27" eb="28">
      <t>ショウ</t>
    </rPh>
    <phoneticPr fontId="1"/>
  </si>
  <si>
    <r>
      <t>3～5R目の自分ターンに、敵[暗黒]へのダメージを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5" eb="26">
      <t>ナカ</t>
    </rPh>
    <phoneticPr fontId="1"/>
  </si>
  <si>
    <r>
      <t>「結界」を壊したときに、まりょくを</t>
    </r>
    <r>
      <rPr>
        <sz val="11"/>
        <color rgb="FF0000FF"/>
        <rFont val="HGPｺﾞｼｯｸE"/>
        <family val="3"/>
        <charset val="128"/>
      </rPr>
      <t>中</t>
    </r>
    <r>
      <rPr>
        <sz val="11"/>
        <color rgb="FF000000"/>
        <rFont val="HGPｺﾞｼｯｸE"/>
        <family val="3"/>
        <charset val="128"/>
      </rPr>
      <t>アップ</t>
    </r>
    <rPh sb="1" eb="3">
      <t>ケッカイ</t>
    </rPh>
    <rPh sb="5" eb="6">
      <t>コワ</t>
    </rPh>
    <rPh sb="17" eb="18">
      <t>ナカ</t>
    </rPh>
    <phoneticPr fontId="1"/>
  </si>
  <si>
    <r>
      <t>2～3R目の自分ターンに、「結界」を含む攻撃をしたときダメージを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4" eb="16">
      <t>ケッカイ</t>
    </rPh>
    <rPh sb="18" eb="19">
      <t>フク</t>
    </rPh>
    <rPh sb="20" eb="22">
      <t>コウゲキ</t>
    </rPh>
    <rPh sb="32" eb="33">
      <t>ショウ</t>
    </rPh>
    <phoneticPr fontId="1"/>
  </si>
  <si>
    <r>
      <t>1～3R目の相手ターンに、ぼうぎょを闘気ゲージが多いほど</t>
    </r>
    <r>
      <rPr>
        <sz val="11"/>
        <color rgb="FF000000"/>
        <rFont val="HGPｺﾞｼｯｸE"/>
        <family val="3"/>
        <charset val="128"/>
      </rPr>
      <t>アップ</t>
    </r>
    <rPh sb="4" eb="5">
      <t>メ</t>
    </rPh>
    <rPh sb="6" eb="8">
      <t>アイテ</t>
    </rPh>
    <rPh sb="18" eb="20">
      <t>トウキ</t>
    </rPh>
    <rPh sb="24" eb="25">
      <t>オオ</t>
    </rPh>
    <phoneticPr fontId="1"/>
  </si>
  <si>
    <r>
      <t>「結界」を壊したときに、</t>
    </r>
    <r>
      <rPr>
        <sz val="11"/>
        <color rgb="FFFF0000"/>
        <rFont val="HGPｺﾞｼｯｸE"/>
        <family val="3"/>
        <charset val="128"/>
      </rPr>
      <t>味方</t>
    </r>
    <r>
      <rPr>
        <sz val="11"/>
        <rFont val="HGPｺﾞｼｯｸE"/>
        <family val="3"/>
        <charset val="128"/>
      </rPr>
      <t>[暗黒]の必殺技ダメージを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7">
      <t>アンコク</t>
    </rPh>
    <rPh sb="19" eb="22">
      <t>ヒッサツワザ</t>
    </rPh>
    <rPh sb="27" eb="28">
      <t>ショウ</t>
    </rPh>
    <phoneticPr fontId="1"/>
  </si>
  <si>
    <r>
      <t>3～5R目の相手ターンに、ぼうぎょを闘気ゲージが多いほど</t>
    </r>
    <r>
      <rPr>
        <sz val="11"/>
        <color rgb="FF000000"/>
        <rFont val="HGPｺﾞｼｯｸE"/>
        <family val="3"/>
        <charset val="128"/>
      </rPr>
      <t>アップ</t>
    </r>
    <rPh sb="4" eb="5">
      <t>メ</t>
    </rPh>
    <rPh sb="6" eb="8">
      <t>アイテ</t>
    </rPh>
    <rPh sb="18" eb="20">
      <t>トウキ</t>
    </rPh>
    <rPh sb="24" eb="25">
      <t>オオ</t>
    </rPh>
    <phoneticPr fontId="1"/>
  </si>
  <si>
    <r>
      <t>3～4R目の自分ターンに、こうげきを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</si>
  <si>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2～4R目の自分ターンに、こうげきを闘気ゲージが多いほど</t>
    </r>
    <r>
      <rPr>
        <sz val="11"/>
        <color rgb="FF000000"/>
        <rFont val="HGPｺﾞｼｯｸE"/>
        <family val="3"/>
        <charset val="128"/>
      </rPr>
      <t>アップ</t>
    </r>
    <rPh sb="4" eb="5">
      <t>メ</t>
    </rPh>
    <rPh sb="6" eb="8">
      <t>ジブン</t>
    </rPh>
    <rPh sb="18" eb="20">
      <t>トウキ</t>
    </rPh>
    <rPh sb="24" eb="25">
      <t>オオ</t>
    </rPh>
    <phoneticPr fontId="1"/>
  </si>
  <si>
    <r>
      <t>2～4R目の自分ターンに、まりょくを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</si>
  <si>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2～4R目の自分ターンに、まりょくを闘気ゲージが多いほど</t>
    </r>
    <r>
      <rPr>
        <sz val="11"/>
        <color rgb="FF000000"/>
        <rFont val="HGPｺﾞｼｯｸE"/>
        <family val="3"/>
        <charset val="128"/>
      </rPr>
      <t>アップ</t>
    </r>
    <rPh sb="4" eb="5">
      <t>メ</t>
    </rPh>
    <rPh sb="6" eb="8">
      <t>ジブン</t>
    </rPh>
    <rPh sb="18" eb="20">
      <t>トウキ</t>
    </rPh>
    <rPh sb="24" eb="25">
      <t>オオ</t>
    </rPh>
    <phoneticPr fontId="1"/>
  </si>
  <si>
    <r>
      <t>味方</t>
    </r>
    <r>
      <rPr>
        <sz val="11"/>
        <rFont val="HGPｺﾞｼｯｸE"/>
        <family val="3"/>
        <charset val="128"/>
      </rPr>
      <t>[光]のすばやさを闘気ゲージが多いほど</t>
    </r>
    <r>
      <rPr>
        <sz val="11"/>
        <color rgb="FF000000"/>
        <rFont val="HGPｺﾞｼｯｸE"/>
        <family val="3"/>
        <charset val="128"/>
      </rPr>
      <t>アップ</t>
    </r>
    <rPh sb="0" eb="2">
      <t>ミカタ</t>
    </rPh>
    <rPh sb="3" eb="4">
      <t>ヒカリ</t>
    </rPh>
    <rPh sb="11" eb="13">
      <t>トウキ</t>
    </rPh>
    <rPh sb="17" eb="18">
      <t>オオ</t>
    </rPh>
    <phoneticPr fontId="1"/>
  </si>
  <si>
    <r>
      <t>3～5R目の相手ターンに、通常攻撃されるたび必殺技ダメージを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5">
      <t>ヒッサツワザ</t>
    </rPh>
    <rPh sb="30" eb="31">
      <t>ショウ</t>
    </rPh>
    <phoneticPr fontId="1"/>
  </si>
  <si>
    <r>
      <t>3～5R目の自分ターンに、まりょくを闘気ゲージが多いほど</t>
    </r>
    <r>
      <rPr>
        <sz val="11"/>
        <color rgb="FF000000"/>
        <rFont val="HGPｺﾞｼｯｸE"/>
        <family val="3"/>
        <charset val="128"/>
      </rPr>
      <t>アップ</t>
    </r>
    <rPh sb="4" eb="5">
      <t>メ</t>
    </rPh>
    <rPh sb="6" eb="8">
      <t>ジブン</t>
    </rPh>
    <rPh sb="18" eb="20">
      <t>トウキ</t>
    </rPh>
    <rPh sb="24" eb="25">
      <t>オオ</t>
    </rPh>
    <phoneticPr fontId="1"/>
  </si>
  <si>
    <r>
      <t>2R目の自分ターンに、まりょくを</t>
    </r>
    <r>
      <rPr>
        <sz val="11"/>
        <color rgb="FF00739B"/>
        <rFont val="HGPｺﾞｼｯｸE"/>
        <family val="3"/>
        <charset val="128"/>
      </rPr>
      <t>小</t>
    </r>
    <r>
      <rPr>
        <sz val="11"/>
        <color rgb="FF000000"/>
        <rFont val="HGPｺﾞｼｯｸE"/>
        <family val="3"/>
        <charset val="128"/>
      </rPr>
      <t>アップ</t>
    </r>
    <rPh sb="2" eb="3">
      <t>メ</t>
    </rPh>
    <rPh sb="4" eb="6">
      <t>ジブン</t>
    </rPh>
    <rPh sb="16" eb="17">
      <t>ショウ</t>
    </rPh>
    <phoneticPr fontId="1"/>
  </si>
  <si>
    <r>
      <t>1～3R目開始時に、すばやさを徐々に</t>
    </r>
    <r>
      <rPr>
        <sz val="11"/>
        <color rgb="FF0000FF"/>
        <rFont val="HGPｺﾞｼｯｸE"/>
        <family val="3"/>
        <charset val="128"/>
      </rPr>
      <t>中</t>
    </r>
    <r>
      <rPr>
        <sz val="11"/>
        <color rgb="FF000000"/>
        <rFont val="HGPｺﾞｼｯｸE"/>
        <family val="3"/>
        <charset val="128"/>
      </rPr>
      <t>アップ</t>
    </r>
    <rPh sb="4" eb="8">
      <t>メカイシジ</t>
    </rPh>
    <rPh sb="15" eb="17">
      <t>ジョジョ</t>
    </rPh>
    <rPh sb="18" eb="19">
      <t>ナカ</t>
    </rPh>
    <phoneticPr fontId="1"/>
  </si>
  <si>
    <r>
      <t>2R目の相手ターンに、ぼうぎょを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6" eb="17">
      <t>ショウ</t>
    </rPh>
    <phoneticPr fontId="1"/>
  </si>
  <si>
    <r>
      <t>1R目の相手ターンに、</t>
    </r>
    <r>
      <rPr>
        <sz val="11"/>
        <color rgb="FFFF0000"/>
        <rFont val="HGPｺﾞｼｯｸE"/>
        <family val="3"/>
        <charset val="128"/>
      </rP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1" eb="13">
      <t>ミカタ</t>
    </rPh>
    <rPh sb="14" eb="16">
      <t>ヒャクジュウ</t>
    </rPh>
    <rPh sb="23" eb="24">
      <t>ショウ</t>
    </rPh>
    <phoneticPr fontId="1"/>
  </si>
  <si>
    <r>
      <t>1R目の自分ターンに、</t>
    </r>
    <r>
      <rPr>
        <sz val="11"/>
        <color rgb="FFFF0000"/>
        <rFont val="HGPｺﾞｼｯｸE"/>
        <family val="3"/>
        <charset val="128"/>
      </rPr>
      <t>味方</t>
    </r>
    <r>
      <rPr>
        <sz val="11"/>
        <rFont val="HGPｺﾞｼｯｸE"/>
        <family val="3"/>
        <charset val="128"/>
      </rPr>
      <t>[百獣]のこうげきを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ヒャクジュウ</t>
    </rPh>
    <rPh sb="23" eb="24">
      <t>ショウ</t>
    </rPh>
    <phoneticPr fontId="1"/>
  </si>
  <si>
    <r>
      <t>1R目の自分ターンに、こうげきを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6" eb="17">
      <t>ショウ</t>
    </rPh>
    <phoneticPr fontId="1"/>
  </si>
  <si>
    <r>
      <t>味方</t>
    </r>
    <r>
      <rPr>
        <sz val="1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0" eb="2">
      <t>ミカタ</t>
    </rPh>
    <rPh sb="3" eb="4">
      <t>ヒカリ</t>
    </rPh>
    <rPh sb="11" eb="12">
      <t>ナカ</t>
    </rPh>
    <phoneticPr fontId="1"/>
  </si>
  <si>
    <r>
      <t>1～3R目の相手ターンに、</t>
    </r>
    <r>
      <rPr>
        <sz val="11"/>
        <color rgb="FFFF0000"/>
        <rFont val="HGPｺﾞｼｯｸE"/>
        <family val="3"/>
        <charset val="128"/>
      </rPr>
      <t>味方</t>
    </r>
    <r>
      <rPr>
        <sz val="11"/>
        <rFont val="HGPｺﾞｼｯｸE"/>
        <family val="3"/>
        <charset val="128"/>
      </rPr>
      <t>[不死]のぼうぎょを徐々に</t>
    </r>
    <r>
      <rPr>
        <sz val="11"/>
        <color rgb="FF0000FF"/>
        <rFont val="HGPｺﾞｼｯｸE"/>
        <family val="3"/>
        <charset val="128"/>
      </rPr>
      <t>中</t>
    </r>
    <r>
      <rPr>
        <sz val="11"/>
        <color rgb="FF000000"/>
        <rFont val="HGPｺﾞｼｯｸE"/>
        <family val="3"/>
        <charset val="128"/>
      </rPr>
      <t>アップ</t>
    </r>
    <rPh sb="4" eb="5">
      <t>メ</t>
    </rPh>
    <rPh sb="6" eb="8">
      <t>アイテ</t>
    </rPh>
    <rPh sb="13" eb="15">
      <t>ミカタ</t>
    </rPh>
    <rPh sb="16" eb="18">
      <t>フシ</t>
    </rPh>
    <rPh sb="25" eb="27">
      <t>ジョジョ</t>
    </rPh>
    <rPh sb="28" eb="29">
      <t>ナカ</t>
    </rPh>
    <phoneticPr fontId="1"/>
  </si>
  <si>
    <r>
      <t>ブレイブインパクトがパーフェクトだと、必殺技ダメージを</t>
    </r>
    <r>
      <rPr>
        <sz val="11"/>
        <color rgb="FF7300C3"/>
        <rFont val="HGPｺﾞｼｯｸE"/>
        <family val="3"/>
        <charset val="128"/>
      </rPr>
      <t>大</t>
    </r>
    <r>
      <rPr>
        <sz val="11"/>
        <color rgb="FF000000"/>
        <rFont val="HGPｺﾞｼｯｸE"/>
        <family val="3"/>
        <charset val="128"/>
      </rPr>
      <t>アップ</t>
    </r>
    <rPh sb="19" eb="22">
      <t>ヒッサツワザ</t>
    </rPh>
    <rPh sb="27" eb="28">
      <t>ダイ</t>
    </rPh>
    <phoneticPr fontId="1"/>
  </si>
  <si>
    <r>
      <t>2～4R目の相手ターンに、ガードルーレットのつばぜり合いマスを</t>
    </r>
    <r>
      <rPr>
        <sz val="11"/>
        <color rgb="FF00739B"/>
        <rFont val="HGPｺﾞｼｯｸE"/>
        <family val="3"/>
        <charset val="128"/>
      </rPr>
      <t>小</t>
    </r>
    <r>
      <rPr>
        <sz val="11"/>
        <color rgb="FF000000"/>
        <rFont val="HGPｺﾞｼｯｸE"/>
        <family val="3"/>
        <charset val="128"/>
      </rPr>
      <t>アップ</t>
    </r>
    <rPh sb="4" eb="5">
      <t>メ</t>
    </rPh>
    <rPh sb="6" eb="8">
      <t>アイテ</t>
    </rPh>
    <rPh sb="26" eb="27">
      <t>ア</t>
    </rPh>
    <rPh sb="31" eb="32">
      <t>ショウ</t>
    </rPh>
    <phoneticPr fontId="1"/>
  </si>
  <si>
    <r>
      <t>2～3R開始時に、すばやさを</t>
    </r>
    <r>
      <rPr>
        <sz val="11"/>
        <color rgb="FF00739B"/>
        <rFont val="HGPｺﾞｼｯｸE"/>
        <family val="3"/>
        <charset val="128"/>
      </rPr>
      <t>小</t>
    </r>
    <r>
      <rPr>
        <sz val="11"/>
        <color rgb="FF000000"/>
        <rFont val="HGPｺﾞｼｯｸE"/>
        <family val="3"/>
        <charset val="128"/>
      </rPr>
      <t>アップ</t>
    </r>
    <rPh sb="4" eb="7">
      <t>カイシジ</t>
    </rPh>
    <rPh sb="14" eb="15">
      <t>ショウ</t>
    </rPh>
    <phoneticPr fontId="1"/>
  </si>
  <si>
    <r>
      <t>味方</t>
    </r>
    <r>
      <rPr>
        <sz val="11"/>
        <rFont val="HGPｺﾞｼｯｸE"/>
        <family val="3"/>
        <charset val="128"/>
      </rPr>
      <t>[魔影]のこうげきを</t>
    </r>
    <r>
      <rPr>
        <sz val="11"/>
        <color rgb="FF00739B"/>
        <rFont val="HGPｺﾞｼｯｸE"/>
        <family val="3"/>
        <charset val="128"/>
      </rPr>
      <t>小</t>
    </r>
    <r>
      <rPr>
        <sz val="11"/>
        <color rgb="FF000000"/>
        <rFont val="HGPｺﾞｼｯｸE"/>
        <family val="3"/>
        <charset val="128"/>
      </rPr>
      <t>アップ</t>
    </r>
    <rPh sb="0" eb="2">
      <t>ミカタ</t>
    </rPh>
    <rPh sb="3" eb="5">
      <t>マカゲ</t>
    </rPh>
    <rPh sb="12" eb="13">
      <t>ショウ</t>
    </rPh>
    <phoneticPr fontId="1"/>
  </si>
  <si>
    <r>
      <t>2R目の相手ターンに、</t>
    </r>
    <r>
      <rPr>
        <sz val="11"/>
        <color rgb="FFFF0000"/>
        <rFont val="HGPｺﾞｼｯｸE"/>
        <family val="3"/>
        <charset val="128"/>
      </rPr>
      <t>味方</t>
    </r>
    <r>
      <rPr>
        <sz val="11"/>
        <rFont val="HGPｺﾞｼｯｸE"/>
        <family val="3"/>
        <charset val="128"/>
      </rPr>
      <t>[氷炎]のぼうぎょを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1" eb="13">
      <t>ミカタ</t>
    </rPh>
    <rPh sb="14" eb="15">
      <t>コオリ</t>
    </rPh>
    <rPh sb="15" eb="16">
      <t>ホノオ</t>
    </rPh>
    <rPh sb="23" eb="24">
      <t>ショウ</t>
    </rPh>
    <phoneticPr fontId="1"/>
  </si>
  <si>
    <r>
      <t>3R目の自分ターンに、</t>
    </r>
    <r>
      <rPr>
        <sz val="11"/>
        <color rgb="FFFF0000"/>
        <rFont val="HGPｺﾞｼｯｸE"/>
        <family val="3"/>
        <charset val="128"/>
      </rPr>
      <t>味方</t>
    </r>
    <r>
      <rPr>
        <sz val="11"/>
        <rFont val="HGPｺﾞｼｯｸE"/>
        <family val="3"/>
        <charset val="128"/>
      </rPr>
      <t>[氷炎]が与えるダメージを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コオリホノオ</t>
    </rPh>
    <rPh sb="18" eb="19">
      <t>アタ</t>
    </rPh>
    <rPh sb="26" eb="27">
      <t>ショウ</t>
    </rPh>
    <phoneticPr fontId="1"/>
  </si>
  <si>
    <r>
      <t>2R目の相手ターンに、</t>
    </r>
    <r>
      <rPr>
        <sz val="11"/>
        <color rgb="FFFF0000"/>
        <rFont val="HGPｺﾞｼｯｸE"/>
        <family val="3"/>
        <charset val="128"/>
      </rPr>
      <t>味方</t>
    </r>
    <r>
      <rPr>
        <sz val="11"/>
        <rFont val="HGPｺﾞｼｯｸE"/>
        <family val="3"/>
        <charset val="128"/>
      </rPr>
      <t>[魔影]のぼうぎょを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14" eb="16">
      <t>マカゲ</t>
    </rPh>
    <rPh sb="23" eb="24">
      <t>ナカ</t>
    </rPh>
    <phoneticPr fontId="1"/>
  </si>
  <si>
    <r>
      <t>味方</t>
    </r>
    <r>
      <rPr>
        <sz val="11"/>
        <rFont val="HGPｺﾞｼｯｸE"/>
        <family val="3"/>
        <charset val="128"/>
      </rPr>
      <t>「ポップ」がいると必殺技ダメージを</t>
    </r>
    <r>
      <rPr>
        <sz val="11"/>
        <color rgb="FF0000FF"/>
        <rFont val="HGPｺﾞｼｯｸE"/>
        <family val="3"/>
        <charset val="128"/>
      </rPr>
      <t>中</t>
    </r>
    <r>
      <rPr>
        <sz val="11"/>
        <color rgb="FF000000"/>
        <rFont val="HGPｺﾞｼｯｸE"/>
        <family val="3"/>
        <charset val="128"/>
      </rPr>
      <t>アップ</t>
    </r>
    <rPh sb="0" eb="2">
      <t>ミカタ</t>
    </rPh>
    <rPh sb="11" eb="14">
      <t>ヒッサツワザ</t>
    </rPh>
    <rPh sb="19" eb="20">
      <t>ナカ</t>
    </rPh>
    <phoneticPr fontId="1"/>
  </si>
  <si>
    <r>
      <t>1～4R目の自分ターンに、まりょくを徐々に</t>
    </r>
    <r>
      <rPr>
        <sz val="11"/>
        <color rgb="FF0000FF"/>
        <rFont val="HGPｺﾞｼｯｸE"/>
        <family val="3"/>
        <charset val="128"/>
      </rPr>
      <t>中</t>
    </r>
    <r>
      <rPr>
        <sz val="11"/>
        <color rgb="FF000000"/>
        <rFont val="HGPｺﾞｼｯｸE"/>
        <family val="3"/>
        <charset val="128"/>
      </rPr>
      <t>アップ</t>
    </r>
    <rPh sb="4" eb="5">
      <t>メ</t>
    </rPh>
    <rPh sb="6" eb="8">
      <t>ジブン</t>
    </rPh>
    <rPh sb="18" eb="20">
      <t>ジョジョ</t>
    </rPh>
    <rPh sb="21" eb="22">
      <t>ナカ</t>
    </rPh>
    <phoneticPr fontId="1"/>
  </si>
  <si>
    <r>
      <t>敵[不死]へのダメージを</t>
    </r>
    <r>
      <rPr>
        <sz val="11"/>
        <color rgb="FF0000FF"/>
        <rFont val="HGPｺﾞｼｯｸE"/>
        <family val="3"/>
        <charset val="128"/>
      </rPr>
      <t>中</t>
    </r>
    <r>
      <rPr>
        <sz val="11"/>
        <color rgb="FF000000"/>
        <rFont val="HGPｺﾞｼｯｸE"/>
        <family val="3"/>
        <charset val="128"/>
      </rPr>
      <t>アップ</t>
    </r>
    <rPh sb="0" eb="1">
      <t>テキ</t>
    </rPh>
    <rPh sb="2" eb="4">
      <t>フシ</t>
    </rPh>
    <rPh sb="12" eb="13">
      <t>ナカ</t>
    </rPh>
    <phoneticPr fontId="1"/>
  </si>
  <si>
    <r>
      <t>1～4R開始時に、すばやさを</t>
    </r>
    <r>
      <rPr>
        <sz val="11"/>
        <color rgb="FF0000FF"/>
        <rFont val="HGPｺﾞｼｯｸE"/>
        <family val="3"/>
        <charset val="128"/>
      </rPr>
      <t>中</t>
    </r>
    <r>
      <rPr>
        <sz val="11"/>
        <color rgb="FF000000"/>
        <rFont val="HGPｺﾞｼｯｸE"/>
        <family val="3"/>
        <charset val="128"/>
      </rPr>
      <t>アップ</t>
    </r>
    <rPh sb="4" eb="7">
      <t>カイシジ</t>
    </rPh>
    <rPh sb="14" eb="15">
      <t>ナカ</t>
    </rPh>
    <phoneticPr fontId="1"/>
  </si>
  <si>
    <r>
      <t>敵「ダイ」がいるとまりょくを</t>
    </r>
    <r>
      <rPr>
        <sz val="11"/>
        <color rgb="FF0000FF"/>
        <rFont val="HGPｺﾞｼｯｸE"/>
        <family val="3"/>
        <charset val="128"/>
      </rPr>
      <t>中</t>
    </r>
    <r>
      <rPr>
        <sz val="11"/>
        <color rgb="FF000000"/>
        <rFont val="HGPｺﾞｼｯｸE"/>
        <family val="3"/>
        <charset val="128"/>
      </rPr>
      <t>アップ</t>
    </r>
    <rPh sb="0" eb="1">
      <t>テキ</t>
    </rPh>
    <rPh sb="14" eb="15">
      <t>ナカ</t>
    </rPh>
    <phoneticPr fontId="1"/>
  </si>
  <si>
    <r>
      <t>HP30%未満になったら、物理ダメージを</t>
    </r>
    <r>
      <rPr>
        <sz val="11"/>
        <color rgb="FF0000FF"/>
        <rFont val="HGPｺﾞｼｯｸE"/>
        <family val="3"/>
        <charset val="128"/>
      </rPr>
      <t>中</t>
    </r>
    <r>
      <rPr>
        <sz val="11"/>
        <color rgb="FF000000"/>
        <rFont val="HGPｺﾞｼｯｸE"/>
        <family val="3"/>
        <charset val="128"/>
      </rPr>
      <t>アップ</t>
    </r>
    <rPh sb="5" eb="7">
      <t>ミマン</t>
    </rPh>
    <rPh sb="13" eb="15">
      <t>ブツリ</t>
    </rPh>
    <rPh sb="20" eb="21">
      <t>ナカ</t>
    </rPh>
    <phoneticPr fontId="1"/>
  </si>
  <si>
    <r>
      <t>2R目の自分ターンに、</t>
    </r>
    <r>
      <rPr>
        <sz val="11"/>
        <color rgb="FFFF0000"/>
        <rFont val="HGPｺﾞｼｯｸE"/>
        <family val="3"/>
        <charset val="128"/>
      </rPr>
      <t>味方</t>
    </r>
    <r>
      <rPr>
        <sz val="11"/>
        <rFont val="HGPｺﾞｼｯｸE"/>
        <family val="3"/>
        <charset val="128"/>
      </rPr>
      <t>[妖魔]の与えるダメージを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ヨウマ</t>
    </rPh>
    <rPh sb="18" eb="19">
      <t>アタ</t>
    </rPh>
    <rPh sb="26" eb="27">
      <t>ナカ</t>
    </rPh>
    <phoneticPr fontId="1"/>
  </si>
  <si>
    <r>
      <t>1R目の自分ターンに、敵「ポップ」へのダメージを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4" eb="25">
      <t>ナカ</t>
    </rPh>
    <phoneticPr fontId="1"/>
  </si>
  <si>
    <r>
      <t>2～3R目の自分ターンに、</t>
    </r>
    <r>
      <rPr>
        <sz val="11"/>
        <color rgb="FFFF0000"/>
        <rFont val="HGPｺﾞｼｯｸE"/>
        <family val="3"/>
        <charset val="128"/>
      </rPr>
      <t>味方</t>
    </r>
    <r>
      <rPr>
        <sz val="11"/>
        <rFont val="HGPｺﾞｼｯｸE"/>
        <family val="3"/>
        <charset val="128"/>
      </rPr>
      <t>「邪竜軍王ガリンガ」がいるとこうげきを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ヨコシマ</t>
    </rPh>
    <rPh sb="17" eb="18">
      <t>リュウ</t>
    </rPh>
    <rPh sb="18" eb="19">
      <t>グン</t>
    </rPh>
    <rPh sb="19" eb="20">
      <t>オウ</t>
    </rPh>
    <rPh sb="34" eb="35">
      <t>ナカ</t>
    </rPh>
    <phoneticPr fontId="1"/>
  </si>
  <si>
    <r>
      <t>3R目の自分ターンに、一番近い</t>
    </r>
    <r>
      <rPr>
        <sz val="11"/>
        <color rgb="FFFF5A32"/>
        <rFont val="HGPｺﾞｼｯｸE"/>
        <family val="3"/>
        <charset val="128"/>
      </rPr>
      <t>仲間</t>
    </r>
    <r>
      <rPr>
        <sz val="11"/>
        <rFont val="HGPｺﾞｼｯｸE"/>
        <family val="3"/>
        <charset val="128"/>
      </rPr>
      <t>の闘気ゲージ</t>
    </r>
    <r>
      <rPr>
        <sz val="11"/>
        <color rgb="FF00739B"/>
        <rFont val="HGPｺﾞｼｯｸE"/>
        <family val="3"/>
        <charset val="128"/>
      </rPr>
      <t>小</t>
    </r>
    <r>
      <rPr>
        <sz val="11"/>
        <color rgb="FF000000"/>
        <rFont val="HGPｺﾞｼｯｸE"/>
        <family val="3"/>
        <charset val="128"/>
      </rPr>
      <t>アップ</t>
    </r>
    <rPh sb="2" eb="3">
      <t>メ</t>
    </rPh>
    <rPh sb="4" eb="6">
      <t>ジブン</t>
    </rPh>
    <rPh sb="11" eb="14">
      <t>イチバンチカ</t>
    </rPh>
    <rPh sb="15" eb="17">
      <t>ナカマ</t>
    </rPh>
    <rPh sb="18" eb="20">
      <t>トウキ</t>
    </rPh>
    <rPh sb="23" eb="24">
      <t>ショウ</t>
    </rPh>
    <phoneticPr fontId="1"/>
  </si>
  <si>
    <r>
      <t>ブレイブインパクトがパーフェクトだと、必殺技ダメージを</t>
    </r>
    <r>
      <rPr>
        <sz val="11"/>
        <color rgb="FF00739B"/>
        <rFont val="HGPｺﾞｼｯｸE"/>
        <family val="3"/>
        <charset val="128"/>
      </rPr>
      <t>小</t>
    </r>
    <r>
      <rPr>
        <sz val="11"/>
        <color rgb="FF000000"/>
        <rFont val="HGPｺﾞｼｯｸE"/>
        <family val="3"/>
        <charset val="128"/>
      </rPr>
      <t>アップ</t>
    </r>
    <rPh sb="19" eb="22">
      <t>ヒッサツワザ</t>
    </rPh>
    <rPh sb="27" eb="28">
      <t>ショウ</t>
    </rPh>
    <phoneticPr fontId="1"/>
  </si>
  <si>
    <r>
      <t>2R目の自分ターンに、一番近い</t>
    </r>
    <r>
      <rPr>
        <sz val="11"/>
        <color rgb="FFFF5A32"/>
        <rFont val="HGPｺﾞｼｯｸE"/>
        <family val="3"/>
        <charset val="128"/>
      </rPr>
      <t>仲間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イチバンチカ</t>
    </rPh>
    <rPh sb="15" eb="17">
      <t>ナカマ</t>
    </rPh>
    <rPh sb="18" eb="20">
      <t>トウキ</t>
    </rPh>
    <rPh sb="24" eb="25">
      <t>ショウ</t>
    </rPh>
    <phoneticPr fontId="1"/>
  </si>
  <si>
    <r>
      <t>2～3R開始時に、敵[不死]がいるとすばやさ</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フシ</t>
    </rPh>
    <rPh sb="22" eb="23">
      <t>ナカ</t>
    </rPh>
    <phoneticPr fontId="1"/>
  </si>
  <si>
    <r>
      <t>1R目の相手ターンに、敵[不死]がいるとぼうぎょを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2">
      <t>テキ</t>
    </rPh>
    <rPh sb="13" eb="15">
      <t>フシ</t>
    </rPh>
    <rPh sb="25" eb="26">
      <t>ナカ</t>
    </rPh>
    <phoneticPr fontId="1"/>
  </si>
  <si>
    <r>
      <t>HP30%未満になったら、こうげきを</t>
    </r>
    <r>
      <rPr>
        <sz val="11"/>
        <color rgb="FF0000FF"/>
        <rFont val="HGPｺﾞｼｯｸE"/>
        <family val="3"/>
        <charset val="128"/>
      </rPr>
      <t>中</t>
    </r>
    <r>
      <rPr>
        <sz val="11"/>
        <color rgb="FF000000"/>
        <rFont val="HGPｺﾞｼｯｸE"/>
        <family val="3"/>
        <charset val="128"/>
      </rPr>
      <t>アップ</t>
    </r>
    <rPh sb="5" eb="7">
      <t>ミマン</t>
    </rPh>
    <rPh sb="18" eb="19">
      <t>ナカ</t>
    </rPh>
    <phoneticPr fontId="1"/>
  </si>
  <si>
    <r>
      <t>敵[氷炎]へのダメージを</t>
    </r>
    <r>
      <rPr>
        <sz val="11"/>
        <color rgb="FF00739B"/>
        <rFont val="HGPｺﾞｼｯｸE"/>
        <family val="3"/>
        <charset val="128"/>
      </rPr>
      <t>小</t>
    </r>
    <r>
      <rPr>
        <sz val="11"/>
        <color rgb="FF000000"/>
        <rFont val="HGPｺﾞｼｯｸE"/>
        <family val="3"/>
        <charset val="128"/>
      </rPr>
      <t>アップ</t>
    </r>
    <rPh sb="0" eb="1">
      <t>テキ</t>
    </rPh>
    <rPh sb="2" eb="3">
      <t>コオリ</t>
    </rPh>
    <rPh sb="3" eb="4">
      <t>ホノオ</t>
    </rPh>
    <rPh sb="12" eb="13">
      <t>ショウ</t>
    </rPh>
    <phoneticPr fontId="1"/>
  </si>
  <si>
    <r>
      <t>各Rの相手ターンに、ランダムでぼうぎょを</t>
    </r>
    <r>
      <rPr>
        <sz val="11"/>
        <color rgb="FF7300C3"/>
        <rFont val="HGPｺﾞｼｯｸE"/>
        <family val="3"/>
        <charset val="128"/>
      </rPr>
      <t>大</t>
    </r>
    <r>
      <rPr>
        <sz val="11"/>
        <color rgb="FF000000"/>
        <rFont val="HGPｺﾞｼｯｸE"/>
        <family val="3"/>
        <charset val="128"/>
      </rPr>
      <t>アップ</t>
    </r>
    <rPh sb="0" eb="1">
      <t>カク</t>
    </rPh>
    <rPh sb="3" eb="5">
      <t>アイテ</t>
    </rPh>
    <rPh sb="20" eb="21">
      <t>ダイ</t>
    </rPh>
    <phoneticPr fontId="1"/>
  </si>
  <si>
    <r>
      <t>2R目の自分ターンに、敵[魔影]へのダメージを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マカゲ</t>
    </rPh>
    <rPh sb="23" eb="24">
      <t>ナカ</t>
    </rPh>
    <phoneticPr fontId="1"/>
  </si>
  <si>
    <r>
      <t>2～4R目の相手ターンに、ぼうぎょを徐々に</t>
    </r>
    <r>
      <rPr>
        <sz val="11"/>
        <color rgb="FF0000FF"/>
        <rFont val="HGPｺﾞｼｯｸE"/>
        <family val="3"/>
        <charset val="128"/>
      </rPr>
      <t>中</t>
    </r>
    <r>
      <rPr>
        <sz val="11"/>
        <color rgb="FF000000"/>
        <rFont val="HGPｺﾞｼｯｸE"/>
        <family val="3"/>
        <charset val="128"/>
      </rPr>
      <t>アップ</t>
    </r>
    <rPh sb="4" eb="5">
      <t>メ</t>
    </rPh>
    <rPh sb="6" eb="8">
      <t>アイテ</t>
    </rPh>
    <rPh sb="18" eb="20">
      <t>ジョジョ</t>
    </rPh>
    <rPh sb="21" eb="22">
      <t>ナカ</t>
    </rPh>
    <phoneticPr fontId="1"/>
  </si>
  <si>
    <r>
      <t>3R目の自分ターンに、敵[暗黒]がいるとこうげきを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5" eb="26">
      <t>ナカ</t>
    </rPh>
    <phoneticPr fontId="1"/>
  </si>
  <si>
    <r>
      <t>敵「ヒュンケル」へのダメージを</t>
    </r>
    <r>
      <rPr>
        <sz val="11"/>
        <color rgb="FF7300C3"/>
        <rFont val="HGPｺﾞｼｯｸE"/>
        <family val="3"/>
        <charset val="128"/>
      </rPr>
      <t>大</t>
    </r>
    <r>
      <rPr>
        <sz val="11"/>
        <color rgb="FF000000"/>
        <rFont val="HGPｺﾞｼｯｸE"/>
        <family val="3"/>
        <charset val="128"/>
      </rPr>
      <t>アップ</t>
    </r>
    <rPh sb="0" eb="1">
      <t>テキ</t>
    </rPh>
    <rPh sb="15" eb="16">
      <t>ダイ</t>
    </rPh>
    <phoneticPr fontId="1"/>
  </si>
  <si>
    <r>
      <t>3R目の自分ターンに、</t>
    </r>
    <r>
      <rPr>
        <sz val="11"/>
        <color rgb="FFFF0000"/>
        <rFont val="HGPｺﾞｼｯｸE"/>
        <family val="3"/>
        <charset val="128"/>
      </rPr>
      <t>味方</t>
    </r>
    <r>
      <rPr>
        <sz val="11"/>
        <rFont val="HGPｺﾞｼｯｸE"/>
        <family val="3"/>
        <charset val="128"/>
      </rPr>
      <t>[暗黒]のこうげきを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アンコク</t>
    </rPh>
    <rPh sb="23" eb="24">
      <t>ナカ</t>
    </rPh>
    <phoneticPr fontId="1"/>
  </si>
  <si>
    <r>
      <t>敵[光]への必殺技ダメージを</t>
    </r>
    <r>
      <rPr>
        <sz val="11"/>
        <color rgb="FF0000FF"/>
        <rFont val="HGPｺﾞｼｯｸE"/>
        <family val="3"/>
        <charset val="128"/>
      </rPr>
      <t>中</t>
    </r>
    <r>
      <rPr>
        <sz val="11"/>
        <color rgb="FF000000"/>
        <rFont val="HGPｺﾞｼｯｸE"/>
        <family val="3"/>
        <charset val="128"/>
      </rPr>
      <t>アップ</t>
    </r>
    <rPh sb="0" eb="1">
      <t>テキ</t>
    </rPh>
    <rPh sb="2" eb="3">
      <t>ヒカリ</t>
    </rPh>
    <rPh sb="6" eb="9">
      <t>ヒッサツワザ</t>
    </rPh>
    <rPh sb="14" eb="15">
      <t>ナカ</t>
    </rPh>
    <phoneticPr fontId="1"/>
  </si>
  <si>
    <r>
      <t>2R目の自分ターンに、すばやさを</t>
    </r>
    <r>
      <rPr>
        <sz val="11"/>
        <color rgb="FF00739B"/>
        <rFont val="HGPｺﾞｼｯｸE"/>
        <family val="3"/>
        <charset val="128"/>
      </rPr>
      <t>小</t>
    </r>
    <r>
      <rPr>
        <sz val="11"/>
        <color rgb="FF000000"/>
        <rFont val="HGPｺﾞｼｯｸE"/>
        <family val="3"/>
        <charset val="128"/>
      </rPr>
      <t>アップ</t>
    </r>
    <rPh sb="2" eb="3">
      <t>メ</t>
    </rPh>
    <rPh sb="4" eb="6">
      <t>ジブン</t>
    </rPh>
    <rPh sb="16" eb="17">
      <t>ショウ</t>
    </rPh>
    <phoneticPr fontId="1"/>
  </si>
  <si>
    <r>
      <t>2R開始時に、</t>
    </r>
    <r>
      <rPr>
        <sz val="11"/>
        <color rgb="FFFF0000"/>
        <rFont val="HGPｺﾞｼｯｸE"/>
        <family val="3"/>
        <charset val="128"/>
      </rP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2">
      <t>ヒャクジュウ</t>
    </rPh>
    <rPh sb="19" eb="20">
      <t>ショウ</t>
    </rPh>
    <phoneticPr fontId="1"/>
  </si>
  <si>
    <r>
      <t>味方</t>
    </r>
    <r>
      <rPr>
        <sz val="11"/>
        <rFont val="HGPｺﾞｼｯｸE"/>
        <family val="3"/>
        <charset val="128"/>
      </rPr>
      <t>[不死]のこうげきを</t>
    </r>
    <r>
      <rPr>
        <sz val="11"/>
        <color rgb="FF00739B"/>
        <rFont val="HGPｺﾞｼｯｸE"/>
        <family val="3"/>
        <charset val="128"/>
      </rPr>
      <t>小</t>
    </r>
    <r>
      <rPr>
        <sz val="11"/>
        <color rgb="FF000000"/>
        <rFont val="HGPｺﾞｼｯｸE"/>
        <family val="3"/>
        <charset val="128"/>
      </rPr>
      <t>アップ</t>
    </r>
    <rPh sb="0" eb="2">
      <t>ミカタ</t>
    </rPh>
    <rPh sb="3" eb="5">
      <t>フシ</t>
    </rPh>
    <rPh sb="12" eb="13">
      <t>ショウ</t>
    </rPh>
    <phoneticPr fontId="1"/>
  </si>
  <si>
    <r>
      <t>1～2R開始時に、</t>
    </r>
    <r>
      <rPr>
        <sz val="11"/>
        <color rgb="FFFF0000"/>
        <rFont val="HGPｺﾞｼｯｸE"/>
        <family val="3"/>
        <charset val="128"/>
      </rPr>
      <t>味方</t>
    </r>
    <r>
      <rPr>
        <sz val="11"/>
        <rFont val="HGPｺﾞｼｯｸE"/>
        <family val="3"/>
        <charset val="128"/>
      </rPr>
      <t>[氷炎]のすばやさを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コオリ</t>
    </rPh>
    <rPh sb="13" eb="14">
      <t>ホノオ</t>
    </rPh>
    <rPh sb="21" eb="22">
      <t>ショウ</t>
    </rPh>
    <phoneticPr fontId="1"/>
  </si>
  <si>
    <r>
      <t>敵「ガーゴイル」へのダメージを</t>
    </r>
    <r>
      <rPr>
        <sz val="11"/>
        <color rgb="FF7300C3"/>
        <rFont val="HGPｺﾞｼｯｸE"/>
        <family val="3"/>
        <charset val="128"/>
      </rPr>
      <t>大</t>
    </r>
    <r>
      <rPr>
        <sz val="11"/>
        <color rgb="FF000000"/>
        <rFont val="HGPｺﾞｼｯｸE"/>
        <family val="3"/>
        <charset val="128"/>
      </rPr>
      <t>アップ</t>
    </r>
    <rPh sb="0" eb="1">
      <t>テキ</t>
    </rPh>
    <rPh sb="15" eb="16">
      <t>ダイ</t>
    </rPh>
    <phoneticPr fontId="1"/>
  </si>
  <si>
    <r>
      <t>敵[百獣]へのダメージを</t>
    </r>
    <r>
      <rPr>
        <sz val="11"/>
        <color rgb="FF0000FF"/>
        <rFont val="HGPｺﾞｼｯｸE"/>
        <family val="3"/>
        <charset val="128"/>
      </rPr>
      <t>中</t>
    </r>
    <r>
      <rPr>
        <sz val="11"/>
        <color rgb="FF000000"/>
        <rFont val="HGPｺﾞｼｯｸE"/>
        <family val="3"/>
        <charset val="128"/>
      </rPr>
      <t>アップ</t>
    </r>
    <rPh sb="0" eb="1">
      <t>テキ</t>
    </rPh>
    <rPh sb="2" eb="4">
      <t>ヒャクジュウ</t>
    </rPh>
    <rPh sb="12" eb="13">
      <t>ナカ</t>
    </rPh>
    <phoneticPr fontId="1"/>
  </si>
  <si>
    <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1"/>
  </si>
  <si>
    <r>
      <t>3R開始時に、</t>
    </r>
    <r>
      <rPr>
        <sz val="11"/>
        <color rgb="FFFF0000"/>
        <rFont val="HGPｺﾞｼｯｸE"/>
        <family val="3"/>
        <charset val="128"/>
      </rPr>
      <t>味方</t>
    </r>
    <r>
      <rPr>
        <sz val="11"/>
        <rFont val="HGPｺﾞｼｯｸE"/>
        <family val="3"/>
        <charset val="128"/>
      </rPr>
      <t>[百獣]がいるとすばやさを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2">
      <t>ヒャクジュウ</t>
    </rPh>
    <rPh sb="22" eb="23">
      <t>ショウ</t>
    </rPh>
    <phoneticPr fontId="1"/>
  </si>
  <si>
    <r>
      <t>味方</t>
    </r>
    <r>
      <rPr>
        <sz val="11"/>
        <rFont val="HGPｺﾞｼｯｸE"/>
        <family val="3"/>
        <charset val="128"/>
      </rPr>
      <t>[百獣]の与えるダメージを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7" eb="8">
      <t>アタ</t>
    </rPh>
    <rPh sb="15" eb="16">
      <t>ショウ</t>
    </rPh>
    <phoneticPr fontId="1"/>
  </si>
  <si>
    <r>
      <t>2R目の相手ターンに、</t>
    </r>
    <r>
      <rPr>
        <sz val="11"/>
        <color rgb="FFFF0000"/>
        <rFont val="HGPｺﾞｼｯｸE"/>
        <family val="3"/>
        <charset val="128"/>
      </rP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1" eb="13">
      <t>ミカタ</t>
    </rPh>
    <rPh sb="14" eb="16">
      <t>ヒャクジュウ</t>
    </rPh>
    <rPh sb="23" eb="24">
      <t>ショウ</t>
    </rPh>
    <phoneticPr fontId="1"/>
  </si>
  <si>
    <r>
      <t>HP30%未満になったら、</t>
    </r>
    <r>
      <rPr>
        <sz val="11"/>
        <color rgb="FFFF0000"/>
        <rFont val="HGPｺﾞｼｯｸE"/>
        <family val="3"/>
        <charset val="128"/>
      </rPr>
      <t>味方</t>
    </r>
    <r>
      <rPr>
        <sz val="11"/>
        <rFont val="HGPｺﾞｼｯｸE"/>
        <family val="3"/>
        <charset val="128"/>
      </rPr>
      <t>[百獣]の闘気ゲージを</t>
    </r>
    <r>
      <rPr>
        <sz val="11"/>
        <color rgb="FF7300C3"/>
        <rFont val="HGPｺﾞｼｯｸE"/>
        <family val="3"/>
        <charset val="128"/>
      </rPr>
      <t>大</t>
    </r>
    <r>
      <rPr>
        <sz val="11"/>
        <color rgb="FF000000"/>
        <rFont val="HGPｺﾞｼｯｸE"/>
        <family val="3"/>
        <charset val="128"/>
      </rPr>
      <t>アップ</t>
    </r>
    <rPh sb="5" eb="7">
      <t>ミマン</t>
    </rPh>
    <rPh sb="13" eb="15">
      <t>ミカタ</t>
    </rPh>
    <rPh sb="16" eb="18">
      <t>ヒャクジュウ</t>
    </rPh>
    <rPh sb="20" eb="22">
      <t>トウキ</t>
    </rPh>
    <rPh sb="26" eb="27">
      <t>ダイ</t>
    </rPh>
    <phoneticPr fontId="1"/>
  </si>
  <si>
    <r>
      <t>2～3R開始時に、</t>
    </r>
    <r>
      <rPr>
        <sz val="11"/>
        <color rgb="FFFF0000"/>
        <rFont val="HGPｺﾞｼｯｸE"/>
        <family val="3"/>
        <charset val="128"/>
      </rPr>
      <t>味方</t>
    </r>
    <r>
      <rPr>
        <sz val="11"/>
        <rFont val="HGPｺﾞｼｯｸE"/>
        <family val="3"/>
        <charset val="128"/>
      </rPr>
      <t>[妖魔]がいるとすばやさを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4">
      <t>ヨウマ</t>
    </rPh>
    <rPh sb="24" eb="25">
      <t>ショウ</t>
    </rPh>
    <phoneticPr fontId="1"/>
  </si>
  <si>
    <r>
      <t>3R目の自分ターンに、こうげきを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6" eb="17">
      <t>ナカ</t>
    </rPh>
    <phoneticPr fontId="1"/>
  </si>
  <si>
    <r>
      <t>3R目の自分ターンに、</t>
    </r>
    <r>
      <rPr>
        <sz val="11"/>
        <color rgb="FFFF0000"/>
        <rFont val="HGPｺﾞｼｯｸE"/>
        <family val="3"/>
        <charset val="128"/>
      </rPr>
      <t>味方</t>
    </r>
    <r>
      <rPr>
        <sz val="11"/>
        <rFont val="HGPｺﾞｼｯｸE"/>
        <family val="3"/>
        <charset val="128"/>
      </rPr>
      <t>[魔影]のまりょくを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マカゲ</t>
    </rPh>
    <rPh sb="23" eb="24">
      <t>ショウ</t>
    </rPh>
    <phoneticPr fontId="1"/>
  </si>
  <si>
    <r>
      <t>敵「ハドラー」へのダメージを</t>
    </r>
    <r>
      <rPr>
        <sz val="11"/>
        <color rgb="FF7300C3"/>
        <rFont val="HGPｺﾞｼｯｸE"/>
        <family val="3"/>
        <charset val="128"/>
      </rPr>
      <t>大</t>
    </r>
    <r>
      <rPr>
        <sz val="11"/>
        <color rgb="FF000000"/>
        <rFont val="HGPｺﾞｼｯｸE"/>
        <family val="3"/>
        <charset val="128"/>
      </rPr>
      <t>アップ</t>
    </r>
    <rPh sb="0" eb="1">
      <t>テキ</t>
    </rPh>
    <rPh sb="14" eb="15">
      <t>ダイ</t>
    </rPh>
    <phoneticPr fontId="1"/>
  </si>
  <si>
    <r>
      <t>2R目の自分ターンに、</t>
    </r>
    <r>
      <rPr>
        <sz val="11"/>
        <color rgb="FFFF0000"/>
        <rFont val="HGPｺﾞｼｯｸE"/>
        <family val="3"/>
        <charset val="128"/>
      </rPr>
      <t>味方</t>
    </r>
    <r>
      <rPr>
        <sz val="11"/>
        <rFont val="HGPｺﾞｼｯｸE"/>
        <family val="3"/>
        <charset val="128"/>
      </rPr>
      <t>「ダイ」のこうげきを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3" eb="24">
      <t>ナカ</t>
    </rPh>
    <phoneticPr fontId="1"/>
  </si>
  <si>
    <r>
      <t>3R目の相手ターンに、</t>
    </r>
    <r>
      <rPr>
        <sz val="11"/>
        <color rgb="FFFF0000"/>
        <rFont val="HGPｺﾞｼｯｸE"/>
        <family val="3"/>
        <charset val="128"/>
      </rPr>
      <t>味方</t>
    </r>
    <r>
      <rPr>
        <sz val="11"/>
        <rFont val="HGPｺﾞｼｯｸE"/>
        <family val="3"/>
        <charset val="128"/>
      </rPr>
      <t>[妖魔]のぼうぎょを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14" eb="16">
      <t>ヨウマ</t>
    </rPh>
    <rPh sb="23" eb="24">
      <t>ナカ</t>
    </rPh>
    <phoneticPr fontId="1"/>
  </si>
  <si>
    <r>
      <t>2R目の自分ターンに、敵「ダイ」へのダメージを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3" eb="24">
      <t>ナカ</t>
    </rPh>
    <phoneticPr fontId="1"/>
  </si>
  <si>
    <r>
      <t>1R目の自分ターンに、敵「レオナ」へのダメージを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4" eb="25">
      <t>ナカ</t>
    </rPh>
    <phoneticPr fontId="1"/>
  </si>
  <si>
    <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1"/>
  </si>
  <si>
    <r>
      <t>味方</t>
    </r>
    <r>
      <rPr>
        <sz val="11"/>
        <rFont val="HGPｺﾞｼｯｸE"/>
        <family val="3"/>
        <charset val="128"/>
      </rPr>
      <t>[魔影]のぼうぎょを</t>
    </r>
    <r>
      <rPr>
        <sz val="11"/>
        <color rgb="FF00739B"/>
        <rFont val="HGPｺﾞｼｯｸE"/>
        <family val="3"/>
        <charset val="128"/>
      </rPr>
      <t>小</t>
    </r>
    <r>
      <rPr>
        <sz val="11"/>
        <color rgb="FF000000"/>
        <rFont val="HGPｺﾞｼｯｸE"/>
        <family val="3"/>
        <charset val="128"/>
      </rPr>
      <t>アップ</t>
    </r>
    <rPh sb="0" eb="2">
      <t>ミカタ</t>
    </rPh>
    <rPh sb="3" eb="5">
      <t>マカゲ</t>
    </rPh>
    <rPh sb="12" eb="13">
      <t>ショウ</t>
    </rPh>
    <phoneticPr fontId="1"/>
  </si>
  <si>
    <r>
      <t>1～2R開始時に、</t>
    </r>
    <r>
      <rPr>
        <sz val="11"/>
        <color rgb="FFFF0000"/>
        <rFont val="HGPｺﾞｼｯｸE"/>
        <family val="3"/>
        <charset val="128"/>
      </rP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4">
      <t>ヒャクジュウ</t>
    </rPh>
    <rPh sb="21" eb="22">
      <t>ショウ</t>
    </rPh>
    <phoneticPr fontId="1"/>
  </si>
  <si>
    <r>
      <t>1R目の自分ターンに、敵[暗黒]がいるとこうげきを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5" eb="26">
      <t>ナカ</t>
    </rPh>
    <phoneticPr fontId="1"/>
  </si>
  <si>
    <r>
      <t>3R目の自分ターンに、敵「ハドラー」へのダメージを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2">
      <t>テキ</t>
    </rPh>
    <rPh sb="25" eb="26">
      <t>ダイ</t>
    </rPh>
    <phoneticPr fontId="1"/>
  </si>
  <si>
    <r>
      <t>各Rの自分ターンに、ランダムで自分のこうげきを</t>
    </r>
    <r>
      <rPr>
        <sz val="11"/>
        <color rgb="FF7300C3"/>
        <rFont val="HGPｺﾞｼｯｸE"/>
        <family val="3"/>
        <charset val="128"/>
      </rPr>
      <t>大</t>
    </r>
    <r>
      <rPr>
        <sz val="11"/>
        <color rgb="FF000000"/>
        <rFont val="HGPｺﾞｼｯｸE"/>
        <family val="3"/>
        <charset val="128"/>
      </rPr>
      <t>アップ</t>
    </r>
    <rPh sb="0" eb="1">
      <t>カク</t>
    </rPh>
    <rPh sb="3" eb="5">
      <t>ジブン</t>
    </rPh>
    <rPh sb="15" eb="17">
      <t>ジブン</t>
    </rPh>
    <rPh sb="23" eb="24">
      <t>ダイ</t>
    </rPh>
    <phoneticPr fontId="1"/>
  </si>
  <si>
    <r>
      <t>1～3R目の自分ターンに、与えるダメージを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アタ</t>
    </rPh>
    <rPh sb="21" eb="22">
      <t>ナカ</t>
    </rPh>
    <phoneticPr fontId="1"/>
  </si>
  <si>
    <r>
      <t>味方</t>
    </r>
    <r>
      <rPr>
        <sz val="11"/>
        <rFont val="HGPｺﾞｼｯｸE"/>
        <family val="3"/>
        <charset val="128"/>
      </rPr>
      <t>[妖魔]のこうげきを</t>
    </r>
    <r>
      <rPr>
        <sz val="11"/>
        <color rgb="FF0000FF"/>
        <rFont val="HGPｺﾞｼｯｸE"/>
        <family val="3"/>
        <charset val="128"/>
      </rPr>
      <t>中</t>
    </r>
    <r>
      <rPr>
        <sz val="11"/>
        <color rgb="FF000000"/>
        <rFont val="HGPｺﾞｼｯｸE"/>
        <family val="3"/>
        <charset val="128"/>
      </rPr>
      <t>アップ</t>
    </r>
    <rPh sb="0" eb="2">
      <t>ミカタ</t>
    </rPh>
    <rPh sb="3" eb="5">
      <t>ヨウマ</t>
    </rPh>
    <rPh sb="12" eb="13">
      <t>ナカ</t>
    </rPh>
    <phoneticPr fontId="1"/>
  </si>
  <si>
    <r>
      <t>味方</t>
    </r>
    <r>
      <rPr>
        <sz val="11"/>
        <rFont val="HGPｺﾞｼｯｸE"/>
        <family val="3"/>
        <charset val="128"/>
      </rPr>
      <t>[妖魔]のぼうぎょを</t>
    </r>
    <r>
      <rPr>
        <sz val="11"/>
        <color rgb="FF00739B"/>
        <rFont val="HGPｺﾞｼｯｸE"/>
        <family val="3"/>
        <charset val="128"/>
      </rPr>
      <t>小</t>
    </r>
    <r>
      <rPr>
        <sz val="11"/>
        <color rgb="FF000000"/>
        <rFont val="HGPｺﾞｼｯｸE"/>
        <family val="3"/>
        <charset val="128"/>
      </rPr>
      <t>アップ</t>
    </r>
    <rPh sb="0" eb="2">
      <t>ミカタ</t>
    </rPh>
    <rPh sb="3" eb="5">
      <t>ヨウマ</t>
    </rPh>
    <rPh sb="12" eb="13">
      <t>ショウ</t>
    </rPh>
    <phoneticPr fontId="1"/>
  </si>
  <si>
    <r>
      <t>2～4R目の自分ターンに、まりょくを徐々に</t>
    </r>
    <r>
      <rPr>
        <sz val="11"/>
        <color rgb="FF0000FF"/>
        <rFont val="HGPｺﾞｼｯｸE"/>
        <family val="3"/>
        <charset val="128"/>
      </rPr>
      <t>中</t>
    </r>
    <r>
      <rPr>
        <sz val="11"/>
        <color rgb="FF000000"/>
        <rFont val="HGPｺﾞｼｯｸE"/>
        <family val="3"/>
        <charset val="128"/>
      </rPr>
      <t>アップ</t>
    </r>
    <rPh sb="4" eb="5">
      <t>メ</t>
    </rPh>
    <rPh sb="6" eb="8">
      <t>ジブン</t>
    </rPh>
    <rPh sb="18" eb="20">
      <t>ジョジョ</t>
    </rPh>
    <rPh sb="21" eb="22">
      <t>ナカ</t>
    </rPh>
    <phoneticPr fontId="1"/>
  </si>
  <si>
    <r>
      <t>味方</t>
    </r>
    <r>
      <rPr>
        <sz val="11"/>
        <rFont val="HGPｺﾞｼｯｸE"/>
        <family val="3"/>
        <charset val="128"/>
      </rPr>
      <t>[妖魔]のすばやさを</t>
    </r>
    <r>
      <rPr>
        <sz val="11"/>
        <color rgb="FF00739B"/>
        <rFont val="HGPｺﾞｼｯｸE"/>
        <family val="3"/>
        <charset val="128"/>
      </rPr>
      <t>小</t>
    </r>
    <r>
      <rPr>
        <sz val="11"/>
        <color rgb="FF000000"/>
        <rFont val="HGPｺﾞｼｯｸE"/>
        <family val="3"/>
        <charset val="128"/>
      </rPr>
      <t>アップ</t>
    </r>
    <rPh sb="0" eb="2">
      <t>ミカタ</t>
    </rPh>
    <rPh sb="3" eb="5">
      <t>ヨウマ</t>
    </rPh>
    <rPh sb="12" eb="13">
      <t>ショウ</t>
    </rPh>
    <phoneticPr fontId="1"/>
  </si>
  <si>
    <r>
      <t>3R目の自分ターンに、敵[光]へのダメージを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2">
      <t>テキ</t>
    </rPh>
    <rPh sb="13" eb="14">
      <t>ヒカリ</t>
    </rPh>
    <rPh sb="22" eb="23">
      <t>ダイ</t>
    </rPh>
    <phoneticPr fontId="1"/>
  </si>
  <si>
    <r>
      <t>味方</t>
    </r>
    <r>
      <rPr>
        <sz val="11"/>
        <rFont val="HGPｺﾞｼｯｸE"/>
        <family val="3"/>
        <charset val="128"/>
      </rPr>
      <t>[百獣]のこうげきを</t>
    </r>
    <r>
      <rPr>
        <sz val="11"/>
        <color rgb="FF0000FF"/>
        <rFont val="HGPｺﾞｼｯｸE"/>
        <family val="3"/>
        <charset val="128"/>
      </rPr>
      <t>中</t>
    </r>
    <r>
      <rPr>
        <sz val="11"/>
        <color rgb="FF000000"/>
        <rFont val="HGPｺﾞｼｯｸE"/>
        <family val="3"/>
        <charset val="128"/>
      </rPr>
      <t>アップ</t>
    </r>
    <rPh sb="0" eb="2">
      <t>ミカタ</t>
    </rPh>
    <rPh sb="3" eb="5">
      <t>ヒャクジュウ</t>
    </rPh>
    <rPh sb="12" eb="13">
      <t>ナカ</t>
    </rPh>
    <phoneticPr fontId="1"/>
  </si>
  <si>
    <r>
      <t>2R目の自分ターンに、</t>
    </r>
    <r>
      <rPr>
        <sz val="11"/>
        <color rgb="FFFF0000"/>
        <rFont val="HGPｺﾞｼｯｸE"/>
        <family val="3"/>
        <charset val="128"/>
      </rPr>
      <t>味方</t>
    </r>
    <r>
      <rPr>
        <sz val="1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2" eb="23">
      <t>ナカ</t>
    </rPh>
    <phoneticPr fontId="1"/>
  </si>
  <si>
    <r>
      <t>1R目の自分ターンに、敵[暗黒]へのダメージを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3" eb="24">
      <t>ナカ</t>
    </rPh>
    <phoneticPr fontId="1"/>
  </si>
  <si>
    <r>
      <t>2～3R目の自分ターンに、こうげきを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</si>
  <si>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2R目の自分ターンに、敵[暗黒]へのダメージを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3" eb="24">
      <t>ナカ</t>
    </rPh>
    <phoneticPr fontId="1"/>
  </si>
  <si>
    <r>
      <t>3R目の自分ターンに、敵[暗黒]へのダメージを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3" eb="24">
      <t>ナカ</t>
    </rPh>
    <phoneticPr fontId="1"/>
  </si>
  <si>
    <r>
      <t>1～3R目に、こうげきとすばやさをブーストされた枚数が多いほど</t>
    </r>
    <r>
      <rPr>
        <sz val="11"/>
        <color rgb="FF000000"/>
        <rFont val="HGPｺﾞｼｯｸE"/>
        <family val="3"/>
        <charset val="128"/>
      </rPr>
      <t>アップ</t>
    </r>
    <rPh sb="4" eb="5">
      <t>メ</t>
    </rPh>
    <rPh sb="24" eb="26">
      <t>マイスウ</t>
    </rPh>
    <rPh sb="27" eb="28">
      <t>オオ</t>
    </rPh>
    <phoneticPr fontId="1"/>
  </si>
  <si>
    <r>
      <t>1R開始時に、ブーストされた</t>
    </r>
    <r>
      <rPr>
        <sz val="11"/>
        <color rgb="FFFF0000"/>
        <rFont val="HGPｺﾞｼｯｸE"/>
        <family val="3"/>
        <charset val="128"/>
      </rPr>
      <t>味方</t>
    </r>
    <r>
      <rPr>
        <sz val="11"/>
        <rFont val="HGPｺﾞｼｯｸE"/>
        <family val="3"/>
        <charset val="128"/>
      </rPr>
      <t>がいると闘気ゲージを</t>
    </r>
    <r>
      <rPr>
        <sz val="11"/>
        <color rgb="FF00739B"/>
        <rFont val="HGPｺﾞｼｯｸE"/>
        <family val="3"/>
        <charset val="128"/>
      </rPr>
      <t>小</t>
    </r>
    <r>
      <rPr>
        <sz val="11"/>
        <color rgb="FF000000"/>
        <rFont val="HGPｺﾞｼｯｸE"/>
        <family val="3"/>
        <charset val="128"/>
      </rPr>
      <t>アップ</t>
    </r>
    <rPh sb="2" eb="5">
      <t>カイシジ</t>
    </rPh>
    <rPh sb="14" eb="16">
      <t>ミカタ</t>
    </rPh>
    <rPh sb="20" eb="22">
      <t>トウキ</t>
    </rPh>
    <rPh sb="26" eb="27">
      <t>ショウ</t>
    </rPh>
    <phoneticPr fontId="1"/>
  </si>
  <si>
    <r>
      <t>HP30%未満になったら、闘気ゲージを</t>
    </r>
    <r>
      <rPr>
        <sz val="11"/>
        <color rgb="FF0000FF"/>
        <rFont val="HGPｺﾞｼｯｸE"/>
        <family val="3"/>
        <charset val="128"/>
      </rPr>
      <t>中</t>
    </r>
    <r>
      <rPr>
        <sz val="11"/>
        <color rgb="FF000000"/>
        <rFont val="HGPｺﾞｼｯｸE"/>
        <family val="3"/>
        <charset val="128"/>
      </rPr>
      <t>アップ</t>
    </r>
    <rPh sb="5" eb="7">
      <t>ミマン</t>
    </rPh>
    <rPh sb="13" eb="15">
      <t>トウキ</t>
    </rPh>
    <rPh sb="19" eb="20">
      <t>ナカ</t>
    </rPh>
    <phoneticPr fontId="1"/>
  </si>
  <si>
    <r>
      <t>敵が戦闘不能になったときに、</t>
    </r>
    <r>
      <rPr>
        <sz val="11"/>
        <color rgb="FFFF0000"/>
        <rFont val="HGPｺﾞｼｯｸE"/>
        <family val="3"/>
        <charset val="128"/>
      </rPr>
      <t>味方</t>
    </r>
    <r>
      <rPr>
        <sz val="11"/>
        <rFont val="HGPｺﾞｼｯｸE"/>
        <family val="3"/>
        <charset val="128"/>
      </rPr>
      <t>[光]のまりょくとすばやさを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6">
      <t>ミカタ</t>
    </rPh>
    <rPh sb="17" eb="18">
      <t>ヒカリ</t>
    </rPh>
    <rPh sb="30" eb="31">
      <t>ナカ</t>
    </rPh>
    <phoneticPr fontId="1"/>
  </si>
  <si>
    <r>
      <t>HP50%以上の間、</t>
    </r>
    <r>
      <rPr>
        <sz val="11"/>
        <color rgb="FFFF0000"/>
        <rFont val="HGPｺﾞｼｯｸE"/>
        <family val="3"/>
        <charset val="128"/>
      </rPr>
      <t>味方</t>
    </r>
    <r>
      <rPr>
        <sz val="11"/>
        <rFont val="HGPｺﾞｼｯｸE"/>
        <family val="3"/>
        <charset val="128"/>
      </rPr>
      <t>[百獣]の通常攻撃ダメージを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2">
      <t>ミカタ</t>
    </rPh>
    <rPh sb="13" eb="15">
      <t>ヒャクジュウ</t>
    </rPh>
    <rPh sb="17" eb="19">
      <t>ツウジョウ</t>
    </rPh>
    <rPh sb="19" eb="21">
      <t>コウゲキ</t>
    </rPh>
    <rPh sb="26" eb="27">
      <t>ショウ</t>
    </rPh>
    <phoneticPr fontId="1"/>
  </si>
  <si>
    <r>
      <t>必殺技を使うときに、</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16" eb="19">
      <t>ヒッサツワザ</t>
    </rPh>
    <rPh sb="24" eb="25">
      <t>ナカ</t>
    </rPh>
    <phoneticPr fontId="1"/>
  </si>
  <si>
    <r>
      <t>3～4R目の自分ターンに、HP50%以上の敵への通常攻撃ダメージを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イジョウ</t>
    </rPh>
    <rPh sb="21" eb="22">
      <t>テキ</t>
    </rPh>
    <rPh sb="24" eb="28">
      <t>ツウジョウコウゲキ</t>
    </rPh>
    <rPh sb="33" eb="34">
      <t>ナカ</t>
    </rPh>
    <phoneticPr fontId="1"/>
  </si>
  <si>
    <r>
      <t>味方</t>
    </r>
    <r>
      <rPr>
        <sz val="11"/>
        <rFont val="HGPｺﾞｼｯｸE"/>
        <family val="3"/>
        <charset val="128"/>
      </rPr>
      <t>のHPが30%未満になったら、闘気ゲージを</t>
    </r>
    <r>
      <rPr>
        <sz val="11"/>
        <color rgb="FF0000FF"/>
        <rFont val="HGPｺﾞｼｯｸE"/>
        <family val="3"/>
        <charset val="128"/>
      </rPr>
      <t>中</t>
    </r>
    <r>
      <rPr>
        <sz val="11"/>
        <color rgb="FF000000"/>
        <rFont val="HGPｺﾞｼｯｸE"/>
        <family val="3"/>
        <charset val="128"/>
      </rPr>
      <t>アップ</t>
    </r>
    <rPh sb="0" eb="2">
      <t>ミカタ</t>
    </rPh>
    <rPh sb="9" eb="11">
      <t>ミマン</t>
    </rPh>
    <rPh sb="17" eb="19">
      <t>トウキ</t>
    </rPh>
    <rPh sb="23" eb="24">
      <t>ナカ</t>
    </rPh>
    <phoneticPr fontId="1"/>
  </si>
  <si>
    <r>
      <t>敵が戦闘不能になったときに、闘気ゲージを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4" eb="16">
      <t>トウキ</t>
    </rPh>
    <rPh sb="20" eb="21">
      <t>ショウ</t>
    </rPh>
    <phoneticPr fontId="1"/>
  </si>
  <si>
    <r>
      <t>必殺技を使うときに、</t>
    </r>
    <r>
      <rPr>
        <sz val="11"/>
        <color rgb="FFFF0000"/>
        <rFont val="HGPｺﾞｼｯｸE"/>
        <family val="3"/>
        <charset val="128"/>
      </rPr>
      <t>味方</t>
    </r>
    <r>
      <rPr>
        <sz val="1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5">
      <t>アンコク</t>
    </rPh>
    <rPh sb="17" eb="20">
      <t>ヒッサツワザ</t>
    </rPh>
    <rPh sb="25" eb="26">
      <t>ナカ</t>
    </rPh>
    <phoneticPr fontId="1"/>
  </si>
  <si>
    <r>
      <t>必殺技を使うときに、こうげきとまりょくを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0" eb="21">
      <t>ナカ</t>
    </rPh>
    <phoneticPr fontId="1"/>
  </si>
  <si>
    <r>
      <t>HP30%未満の間、必殺技ダメージを</t>
    </r>
    <r>
      <rPr>
        <sz val="11"/>
        <color rgb="FF0000FF"/>
        <rFont val="HGPｺﾞｼｯｸE"/>
        <family val="3"/>
        <charset val="128"/>
      </rPr>
      <t>中</t>
    </r>
    <r>
      <rPr>
        <sz val="11"/>
        <color rgb="FF000000"/>
        <rFont val="HGPｺﾞｼｯｸE"/>
        <family val="3"/>
        <charset val="128"/>
      </rPr>
      <t>アップ</t>
    </r>
    <rPh sb="5" eb="7">
      <t>ミマン</t>
    </rPh>
    <rPh sb="8" eb="9">
      <t>アイダ</t>
    </rPh>
    <rPh sb="10" eb="13">
      <t>ヒッサツワザ</t>
    </rPh>
    <rPh sb="18" eb="19">
      <t>ナカ</t>
    </rPh>
    <phoneticPr fontId="1"/>
  </si>
  <si>
    <r>
      <t>敵が戦闘不能になったときに、通常攻撃ダメージを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8">
      <t>ツウジョウコウゲキ</t>
    </rPh>
    <rPh sb="23" eb="24">
      <t>ナカ</t>
    </rPh>
    <phoneticPr fontId="1"/>
  </si>
  <si>
    <r>
      <t>3R開始時に、闘気ゲージを</t>
    </r>
    <r>
      <rPr>
        <sz val="11"/>
        <color rgb="FF0000FF"/>
        <rFont val="HGPｺﾞｼｯｸE"/>
        <family val="3"/>
        <charset val="128"/>
      </rPr>
      <t>中</t>
    </r>
    <r>
      <rPr>
        <sz val="11"/>
        <color rgb="FF000000"/>
        <rFont val="HGPｺﾞｼｯｸE"/>
        <family val="3"/>
        <charset val="128"/>
      </rPr>
      <t>アップ</t>
    </r>
    <rPh sb="2" eb="5">
      <t>カイシジ</t>
    </rPh>
    <rPh sb="7" eb="9">
      <t>トウキ</t>
    </rPh>
    <rPh sb="13" eb="14">
      <t>ナカ</t>
    </rPh>
    <phoneticPr fontId="1"/>
  </si>
  <si>
    <r>
      <t>必殺技を使うときに、敵[光]への必殺技ダメージを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2" eb="13">
      <t>ヒカリ</t>
    </rPh>
    <rPh sb="16" eb="19">
      <t>ヒッサツワザ</t>
    </rPh>
    <rPh sb="24" eb="25">
      <t>ナカ</t>
    </rPh>
    <phoneticPr fontId="1"/>
  </si>
  <si>
    <r>
      <t>各R開始時に、HP50%以上の敵がいると通常攻撃ダメージを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イジョウ</t>
    </rPh>
    <rPh sb="15" eb="16">
      <t>テキ</t>
    </rPh>
    <rPh sb="20" eb="24">
      <t>ツウジョウコウゲキ</t>
    </rPh>
    <rPh sb="29" eb="30">
      <t>ナカ</t>
    </rPh>
    <phoneticPr fontId="1"/>
  </si>
  <si>
    <r>
      <t>2～3R開始時に、まりょくとぼうぎょを</t>
    </r>
    <r>
      <rPr>
        <sz val="11"/>
        <color rgb="FF00739B"/>
        <rFont val="HGPｺﾞｼｯｸE"/>
        <family val="3"/>
        <charset val="128"/>
      </rPr>
      <t>小</t>
    </r>
    <r>
      <rPr>
        <sz val="11"/>
        <color rgb="FF000000"/>
        <rFont val="HGPｺﾞｼｯｸE"/>
        <family val="3"/>
        <charset val="128"/>
      </rPr>
      <t>アップ</t>
    </r>
    <rPh sb="4" eb="7">
      <t>カイシジ</t>
    </rPh>
    <rPh sb="19" eb="20">
      <t>ショウ</t>
    </rPh>
    <phoneticPr fontId="1"/>
  </si>
  <si>
    <r>
      <t>3R目の自分ターンに、</t>
    </r>
    <r>
      <rPr>
        <sz val="11"/>
        <color rgb="FFFF0000"/>
        <rFont val="HGPｺﾞｼｯｸE"/>
        <family val="3"/>
        <charset val="128"/>
      </rPr>
      <t>味方</t>
    </r>
    <r>
      <rPr>
        <sz val="11"/>
        <rFont val="HGPｺﾞｼｯｸE"/>
        <family val="3"/>
        <charset val="128"/>
      </rPr>
      <t>[光]のまりょくを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2" eb="23">
      <t>ナカ</t>
    </rPh>
    <phoneticPr fontId="1"/>
  </si>
  <si>
    <r>
      <t>1～3R目の相手ターンに、ぼうぎょを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8" eb="19">
      <t>ショウ</t>
    </rPh>
    <phoneticPr fontId="1"/>
  </si>
  <si>
    <r>
      <t>2～3R目の自分ターンに、</t>
    </r>
    <r>
      <rPr>
        <sz val="11"/>
        <color rgb="FFFF0000"/>
        <rFont val="HGPｺﾞｼｯｸE"/>
        <family val="3"/>
        <charset val="128"/>
      </rPr>
      <t>味方</t>
    </r>
    <r>
      <rPr>
        <sz val="11"/>
        <rFont val="HGPｺﾞｼｯｸE"/>
        <family val="3"/>
        <charset val="128"/>
      </rPr>
      <t>「ポップ」がいるとまりょくを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29" eb="30">
      <t>ナカ</t>
    </rPh>
    <phoneticPr fontId="1"/>
  </si>
  <si>
    <r>
      <t>4R目の自分ターンに、必殺技ダメージを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4">
      <t>ヒッサツワザ</t>
    </rPh>
    <rPh sb="19" eb="20">
      <t>ナカ</t>
    </rPh>
    <phoneticPr fontId="1"/>
  </si>
  <si>
    <r>
      <t>3R目の自分ターンに、物理ダメージを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ブツリ</t>
    </rPh>
    <rPh sb="18" eb="19">
      <t>ナカ</t>
    </rPh>
    <phoneticPr fontId="1"/>
  </si>
  <si>
    <r>
      <t>2～4R目の自分ターンに、</t>
    </r>
    <r>
      <rPr>
        <sz val="11"/>
        <color rgb="FFFF0000"/>
        <rFont val="HGPｺﾞｼｯｸE"/>
        <family val="3"/>
        <charset val="128"/>
      </rPr>
      <t>味方</t>
    </r>
    <r>
      <rPr>
        <sz val="11"/>
        <rFont val="HGPｺﾞｼｯｸE"/>
        <family val="3"/>
        <charset val="128"/>
      </rPr>
      <t>[光]がいると敵[暗黒]へのダメージを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2" eb="23">
      <t>テキ</t>
    </rPh>
    <rPh sb="24" eb="26">
      <t>アンコク</t>
    </rPh>
    <rPh sb="34" eb="35">
      <t>ナカ</t>
    </rPh>
    <phoneticPr fontId="1"/>
  </si>
  <si>
    <r>
      <t>1～2R開始時に、</t>
    </r>
    <r>
      <rPr>
        <sz val="11"/>
        <color rgb="FFFF0000"/>
        <rFont val="HGPｺﾞｼｯｸE"/>
        <family val="3"/>
        <charset val="128"/>
      </rPr>
      <t>味方</t>
    </r>
    <r>
      <rPr>
        <sz val="1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16" eb="18">
      <t>ツウジョウ</t>
    </rPh>
    <rPh sb="18" eb="20">
      <t>コウゲキ</t>
    </rPh>
    <rPh sb="25" eb="26">
      <t>ナカ</t>
    </rPh>
    <rPh sb="35" eb="36">
      <t>ショウ</t>
    </rPh>
    <phoneticPr fontId="1"/>
  </si>
  <si>
    <r>
      <t>2～4R目の自分ターンに、HP50%以上の敵のぼうぎょを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8" eb="20">
      <t>イジョウ</t>
    </rPh>
    <rPh sb="21" eb="22">
      <t>テキ</t>
    </rPh>
    <rPh sb="28" eb="29">
      <t>ナカ</t>
    </rPh>
    <phoneticPr fontId="1"/>
  </si>
  <si>
    <r>
      <t>1～3R開始時に、通常攻撃ダメージを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ツウジョウ</t>
    </rPh>
    <rPh sb="11" eb="13">
      <t>コウゲキ</t>
    </rPh>
    <rPh sb="18" eb="19">
      <t>ナカ</t>
    </rPh>
    <rPh sb="28" eb="29">
      <t>ショウ</t>
    </rPh>
    <phoneticPr fontId="1"/>
  </si>
  <si>
    <r>
      <t>1～3R開始時に、</t>
    </r>
    <r>
      <rPr>
        <sz val="11"/>
        <color rgb="FFFF0000"/>
        <rFont val="HGPｺﾞｼｯｸE"/>
        <family val="3"/>
        <charset val="128"/>
      </rPr>
      <t>味方</t>
    </r>
    <r>
      <rPr>
        <sz val="1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、ぼうきょを</t>
    </r>
    <r>
      <rPr>
        <sz val="11"/>
        <color rgb="FF0000FF"/>
        <rFont val="HGPｺﾞｼｯｸE"/>
        <family val="3"/>
        <charset val="128"/>
      </rPr>
      <t>中</t>
    </r>
    <r>
      <rPr>
        <sz val="11"/>
        <color rgb="FF000000"/>
        <rFont val="HGPｺﾞｼｯｸE"/>
        <family val="3"/>
        <charset val="128"/>
      </rPr>
      <t>ダウン</t>
    </r>
    <rPh sb="4" eb="7">
      <t>カイシジ</t>
    </rPh>
    <rPh sb="9" eb="11">
      <t>ミカタ</t>
    </rPh>
    <rPh sb="12" eb="14">
      <t>マカゲ</t>
    </rPh>
    <rPh sb="16" eb="20">
      <t>ツウジョウコウゲキ</t>
    </rPh>
    <rPh sb="25" eb="26">
      <t>ナカ</t>
    </rPh>
    <rPh sb="35" eb="36">
      <t>ナカ</t>
    </rPh>
    <phoneticPr fontId="1"/>
  </si>
  <si>
    <r>
      <t>各R終了時に、HP50%以上のとき敵[光]の闘気ゲージを</t>
    </r>
    <r>
      <rPr>
        <sz val="11"/>
        <color rgb="FF00739B"/>
        <rFont val="HGPｺﾞｼｯｸE"/>
        <family val="3"/>
        <charset val="128"/>
      </rPr>
      <t>小</t>
    </r>
    <r>
      <rPr>
        <sz val="11"/>
        <color rgb="FF000000"/>
        <rFont val="HGPｺﾞｼｯｸE"/>
        <family val="3"/>
        <charset val="128"/>
      </rPr>
      <t>ダウン</t>
    </r>
    <rPh sb="0" eb="1">
      <t>カク</t>
    </rPh>
    <rPh sb="2" eb="5">
      <t>シュウリョウジ</t>
    </rPh>
    <rPh sb="12" eb="14">
      <t>イジョウ</t>
    </rPh>
    <rPh sb="17" eb="18">
      <t>テキ</t>
    </rPh>
    <rPh sb="19" eb="20">
      <t>ヒカリ</t>
    </rPh>
    <rPh sb="22" eb="24">
      <t>トウキ</t>
    </rPh>
    <rPh sb="28" eb="29">
      <t>ショウ</t>
    </rPh>
    <phoneticPr fontId="1"/>
  </si>
  <si>
    <r>
      <t>HP50%以上の間、</t>
    </r>
    <r>
      <rPr>
        <sz val="11"/>
        <color rgb="FFFF0000"/>
        <rFont val="HGPｺﾞｼｯｸE"/>
        <family val="3"/>
        <charset val="128"/>
      </rPr>
      <t>味方</t>
    </r>
    <r>
      <rPr>
        <sz val="11"/>
        <rFont val="HGPｺﾞｼｯｸE"/>
        <family val="3"/>
        <charset val="128"/>
      </rPr>
      <t>[魔影]のこうげきを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5" eb="7">
      <t>イジョウ</t>
    </rPh>
    <rPh sb="8" eb="9">
      <t>アイダ</t>
    </rPh>
    <rPh sb="10" eb="12">
      <t>ミカタ</t>
    </rPh>
    <rPh sb="13" eb="15">
      <t>マカゲ</t>
    </rPh>
    <rPh sb="22" eb="23">
      <t>ショウ</t>
    </rPh>
    <rPh sb="32" eb="33">
      <t>ショウ</t>
    </rPh>
    <phoneticPr fontId="1"/>
  </si>
  <si>
    <r>
      <t>敵が戦闘不能になったときに、一番近い敵の闘気ゲージを</t>
    </r>
    <r>
      <rPr>
        <sz val="11"/>
        <color rgb="FF00739B"/>
        <rFont val="HGPｺﾞｼｯｸE"/>
        <family val="3"/>
        <charset val="128"/>
      </rPr>
      <t>小</t>
    </r>
    <r>
      <rPr>
        <sz val="11"/>
        <color rgb="FF000000"/>
        <rFont val="HGPｺﾞｼｯｸE"/>
        <family val="3"/>
        <charset val="128"/>
      </rPr>
      <t>ダウン</t>
    </r>
    <rPh sb="0" eb="1">
      <t>テキ</t>
    </rPh>
    <rPh sb="2" eb="6">
      <t>セントウフノウ</t>
    </rPh>
    <rPh sb="14" eb="17">
      <t>イチバンチカ</t>
    </rPh>
    <rPh sb="18" eb="19">
      <t>テキ</t>
    </rPh>
    <rPh sb="20" eb="22">
      <t>トウキ</t>
    </rPh>
    <rPh sb="26" eb="27">
      <t>ショウ</t>
    </rPh>
    <phoneticPr fontId="1"/>
  </si>
  <si>
    <r>
      <t>2～3R開始時に、通常攻撃ダメージを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3">
      <t>ツウジョウコウゲキ</t>
    </rPh>
    <rPh sb="18" eb="19">
      <t>ナカ</t>
    </rPh>
    <rPh sb="28" eb="29">
      <t>ショウ</t>
    </rPh>
    <phoneticPr fontId="1"/>
  </si>
  <si>
    <r>
      <t>4R開始時に、一番近い敵のぼうきょとすばやさを</t>
    </r>
    <r>
      <rPr>
        <sz val="11"/>
        <color rgb="FF0000FF"/>
        <rFont val="HGPｺﾞｼｯｸE"/>
        <family val="3"/>
        <charset val="128"/>
      </rPr>
      <t>中</t>
    </r>
    <r>
      <rPr>
        <sz val="11"/>
        <color rgb="FF000000"/>
        <rFont val="HGPｺﾞｼｯｸE"/>
        <family val="3"/>
        <charset val="128"/>
      </rPr>
      <t>ダウン</t>
    </r>
    <rPh sb="2" eb="5">
      <t>カイシジ</t>
    </rPh>
    <rPh sb="7" eb="9">
      <t>イチバン</t>
    </rPh>
    <rPh sb="9" eb="10">
      <t>チカ</t>
    </rPh>
    <rPh sb="11" eb="12">
      <t>テキ</t>
    </rPh>
    <rPh sb="23" eb="24">
      <t>ナカ</t>
    </rPh>
    <phoneticPr fontId="1"/>
  </si>
  <si>
    <r>
      <t>3～4R目の自分ターンに、通常攻撃した敵の闘気ゲージを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7">
      <t>ツウジョウコウゲキ</t>
    </rPh>
    <rPh sb="19" eb="20">
      <t>テキ</t>
    </rPh>
    <rPh sb="21" eb="23">
      <t>トウキ</t>
    </rPh>
    <rPh sb="27" eb="28">
      <t>ショウ</t>
    </rPh>
    <phoneticPr fontId="1"/>
  </si>
  <si>
    <r>
      <t>3～5R目の相手ターンに、攻撃してきた敵の闘気ゲージを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コウゲキ</t>
    </rPh>
    <rPh sb="19" eb="20">
      <t>テキ</t>
    </rPh>
    <rPh sb="21" eb="23">
      <t>トウキ</t>
    </rPh>
    <rPh sb="27" eb="28">
      <t>ショウ</t>
    </rPh>
    <phoneticPr fontId="1"/>
  </si>
  <si>
    <r>
      <t>2～3R開始時に、</t>
    </r>
    <r>
      <rPr>
        <sz val="11"/>
        <color rgb="FFFF0000"/>
        <rFont val="HGPｺﾞｼｯｸE"/>
        <family val="3"/>
        <charset val="128"/>
      </rPr>
      <t>味方</t>
    </r>
    <r>
      <rPr>
        <sz val="11"/>
        <rFont val="HGPｺﾞｼｯｸE"/>
        <family val="3"/>
        <charset val="128"/>
      </rPr>
      <t>[魔影]のこうげきを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21" eb="22">
      <t>ナカ</t>
    </rPh>
    <rPh sb="31" eb="32">
      <t>ショウ</t>
    </rPh>
    <phoneticPr fontId="1"/>
  </si>
  <si>
    <r>
      <t>2～3R目の自分ターンに、攻撃した敵の闘気ゲージを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コウゲキ</t>
    </rPh>
    <rPh sb="17" eb="18">
      <t>テキ</t>
    </rPh>
    <rPh sb="19" eb="21">
      <t>トウキ</t>
    </rPh>
    <rPh sb="25" eb="26">
      <t>ショウ</t>
    </rPh>
    <phoneticPr fontId="1"/>
  </si>
  <si>
    <r>
      <t>2～4R開始時に、こうげきを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4" eb="7">
      <t>カイシジ</t>
    </rPh>
    <rPh sb="14" eb="15">
      <t>ナカ</t>
    </rPh>
    <rPh sb="24" eb="25">
      <t>ナカ</t>
    </rPh>
    <phoneticPr fontId="1"/>
  </si>
  <si>
    <r>
      <t>3～4R目の自分ターンに、HPが一番高い敵のぼうぎょを</t>
    </r>
    <r>
      <rPr>
        <sz val="11"/>
        <color rgb="FF7300C3"/>
        <rFont val="HGPｺﾞｼｯｸE"/>
        <family val="3"/>
        <charset val="128"/>
      </rPr>
      <t>大</t>
    </r>
    <r>
      <rPr>
        <sz val="11"/>
        <color rgb="FF000000"/>
        <rFont val="HGPｺﾞｼｯｸE"/>
        <family val="3"/>
        <charset val="128"/>
      </rPr>
      <t>ダウン</t>
    </r>
    <rPh sb="4" eb="5">
      <t>メ</t>
    </rPh>
    <rPh sb="6" eb="8">
      <t>ジブン</t>
    </rPh>
    <rPh sb="16" eb="19">
      <t>イチバンタカ</t>
    </rPh>
    <rPh sb="20" eb="21">
      <t>テキ</t>
    </rPh>
    <rPh sb="27" eb="28">
      <t>ダイ</t>
    </rPh>
    <phoneticPr fontId="1"/>
  </si>
  <si>
    <r>
      <t>必殺技を使ったときに、まりょくを</t>
    </r>
    <r>
      <rPr>
        <sz val="11"/>
        <color rgb="FF7300C3"/>
        <rFont val="HGPｺﾞｼｯｸE"/>
        <family val="3"/>
        <charset val="128"/>
      </rPr>
      <t>大</t>
    </r>
    <r>
      <rPr>
        <sz val="11"/>
        <color rgb="FF000000"/>
        <rFont val="HGPｺﾞｼｯｸE"/>
        <family val="3"/>
        <charset val="128"/>
      </rPr>
      <t>ダウン</t>
    </r>
    <rPh sb="0" eb="3">
      <t>ヒッサツワザ</t>
    </rPh>
    <rPh sb="4" eb="5">
      <t>ツカ</t>
    </rPh>
    <rPh sb="16" eb="17">
      <t>ダイ</t>
    </rPh>
    <phoneticPr fontId="1"/>
  </si>
  <si>
    <r>
      <t>3R目の自分ターンに、HPが一番低い敵のぼうぎょを</t>
    </r>
    <r>
      <rPr>
        <sz val="11"/>
        <color rgb="FF00739B"/>
        <rFont val="HGPｺﾞｼｯｸE"/>
        <family val="3"/>
        <charset val="128"/>
      </rPr>
      <t>小</t>
    </r>
    <r>
      <rPr>
        <sz val="11"/>
        <color rgb="FF000000"/>
        <rFont val="HGPｺﾞｼｯｸE"/>
        <family val="3"/>
        <charset val="128"/>
      </rPr>
      <t>ダウン</t>
    </r>
    <rPh sb="2" eb="3">
      <t>メ</t>
    </rPh>
    <rPh sb="4" eb="6">
      <t>ジブン</t>
    </rPh>
    <rPh sb="14" eb="16">
      <t>イチバン</t>
    </rPh>
    <rPh sb="16" eb="17">
      <t>ヒク</t>
    </rPh>
    <rPh sb="18" eb="19">
      <t>テキ</t>
    </rPh>
    <rPh sb="25" eb="26">
      <t>ショウ</t>
    </rPh>
    <phoneticPr fontId="1"/>
  </si>
  <si>
    <r>
      <t>敵[光]のガードルーレットのグレートマスを</t>
    </r>
    <r>
      <rPr>
        <sz val="11"/>
        <color rgb="FF0000FF"/>
        <rFont val="HGPｺﾞｼｯｸE"/>
        <family val="3"/>
        <charset val="128"/>
      </rPr>
      <t>中</t>
    </r>
    <r>
      <rPr>
        <sz val="11"/>
        <color rgb="FF000000"/>
        <rFont val="HGPｺﾞｼｯｸE"/>
        <family val="3"/>
        <charset val="128"/>
      </rPr>
      <t>ダウン</t>
    </r>
    <rPh sb="0" eb="1">
      <t>テキ</t>
    </rPh>
    <rPh sb="2" eb="3">
      <t>ヒカリ</t>
    </rPh>
    <rPh sb="21" eb="22">
      <t>ナカ</t>
    </rPh>
    <phoneticPr fontId="1"/>
  </si>
  <si>
    <r>
      <t>2～4R目の相手ターンに、敵[光]のまりょくを徐々に</t>
    </r>
    <r>
      <rPr>
        <sz val="11"/>
        <color rgb="FF0000FF"/>
        <rFont val="HGPｺﾞｼｯｸE"/>
        <family val="3"/>
        <charset val="128"/>
      </rPr>
      <t>中</t>
    </r>
    <r>
      <rPr>
        <sz val="11"/>
        <color rgb="FF000000"/>
        <rFont val="HGPｺﾞｼｯｸE"/>
        <family val="3"/>
        <charset val="128"/>
      </rPr>
      <t>ダウン</t>
    </r>
    <rPh sb="4" eb="5">
      <t>メ</t>
    </rPh>
    <rPh sb="6" eb="8">
      <t>アイテ</t>
    </rPh>
    <rPh sb="13" eb="14">
      <t>テキ</t>
    </rPh>
    <rPh sb="15" eb="16">
      <t>ヒカリ</t>
    </rPh>
    <rPh sb="23" eb="25">
      <t>ジョジョ</t>
    </rPh>
    <rPh sb="26" eb="27">
      <t>ナカ</t>
    </rPh>
    <phoneticPr fontId="1"/>
  </si>
  <si>
    <r>
      <t>2R目の相手ターンに、敵[光]のこうげきを</t>
    </r>
    <r>
      <rPr>
        <sz val="11"/>
        <color rgb="FF7300C3"/>
        <rFont val="HGPｺﾞｼｯｸE"/>
        <family val="3"/>
        <charset val="128"/>
      </rPr>
      <t>大</t>
    </r>
    <r>
      <rPr>
        <sz val="11"/>
        <color rgb="FF000000"/>
        <rFont val="HGPｺﾞｼｯｸE"/>
        <family val="3"/>
        <charset val="128"/>
      </rPr>
      <t>ダウン</t>
    </r>
    <rPh sb="2" eb="3">
      <t>メ</t>
    </rPh>
    <rPh sb="4" eb="6">
      <t>アイテ</t>
    </rPh>
    <rPh sb="11" eb="12">
      <t>テキ</t>
    </rPh>
    <rPh sb="13" eb="14">
      <t>ヒカリ</t>
    </rPh>
    <rPh sb="21" eb="22">
      <t>ダイ</t>
    </rPh>
    <phoneticPr fontId="1"/>
  </si>
  <si>
    <r>
      <t>3R開始時に、HPが一番低い敵のすばやさを</t>
    </r>
    <r>
      <rPr>
        <sz val="11"/>
        <color rgb="FF00739B"/>
        <rFont val="HGPｺﾞｼｯｸE"/>
        <family val="3"/>
        <charset val="128"/>
      </rPr>
      <t>小</t>
    </r>
    <r>
      <rPr>
        <sz val="11"/>
        <color rgb="FF000000"/>
        <rFont val="HGPｺﾞｼｯｸE"/>
        <family val="3"/>
        <charset val="128"/>
      </rPr>
      <t>ダウン</t>
    </r>
    <rPh sb="2" eb="5">
      <t>カイシジ</t>
    </rPh>
    <rPh sb="10" eb="12">
      <t>イチバン</t>
    </rPh>
    <rPh sb="12" eb="13">
      <t>ヒク</t>
    </rPh>
    <rPh sb="14" eb="15">
      <t>テキ</t>
    </rPh>
    <rPh sb="21" eb="22">
      <t>ショウ</t>
    </rPh>
    <phoneticPr fontId="1"/>
  </si>
  <si>
    <r>
      <t>2R目の相手ターンに、HPが一番低い敵のこうげきを</t>
    </r>
    <r>
      <rPr>
        <sz val="11"/>
        <color rgb="FF00739B"/>
        <rFont val="HGPｺﾞｼｯｸE"/>
        <family val="3"/>
        <charset val="128"/>
      </rPr>
      <t>小</t>
    </r>
    <r>
      <rPr>
        <sz val="11"/>
        <color rgb="FF000000"/>
        <rFont val="HGPｺﾞｼｯｸE"/>
        <family val="3"/>
        <charset val="128"/>
      </rPr>
      <t>ダウン</t>
    </r>
    <rPh sb="2" eb="3">
      <t>メ</t>
    </rPh>
    <rPh sb="4" eb="6">
      <t>アイテ</t>
    </rPh>
    <rPh sb="14" eb="17">
      <t>イチバンヒク</t>
    </rPh>
    <rPh sb="18" eb="19">
      <t>テキ</t>
    </rPh>
    <rPh sb="25" eb="26">
      <t>ショウ</t>
    </rPh>
    <phoneticPr fontId="1"/>
  </si>
  <si>
    <r>
      <t>2R目の相手ターンに、HPが一番低い敵のこうげきを</t>
    </r>
    <r>
      <rPr>
        <sz val="11"/>
        <color rgb="FF00739B"/>
        <rFont val="HGPｺﾞｼｯｸE"/>
        <family val="3"/>
        <charset val="128"/>
      </rPr>
      <t>小</t>
    </r>
    <r>
      <rPr>
        <sz val="11"/>
        <color rgb="FF000000"/>
        <rFont val="HGPｺﾞｼｯｸE"/>
        <family val="3"/>
        <charset val="128"/>
      </rPr>
      <t>ダウン</t>
    </r>
    <rPh sb="2" eb="3">
      <t>メ</t>
    </rPh>
    <rPh sb="4" eb="6">
      <t>アイテ</t>
    </rPh>
    <rPh sb="14" eb="16">
      <t>イチバン</t>
    </rPh>
    <rPh sb="16" eb="17">
      <t>ヒク</t>
    </rPh>
    <rPh sb="18" eb="19">
      <t>テキ</t>
    </rPh>
    <rPh sb="25" eb="26">
      <t>ショウ</t>
    </rPh>
    <phoneticPr fontId="1"/>
  </si>
  <si>
    <r>
      <t>2～3R開始時に、</t>
    </r>
    <r>
      <rPr>
        <sz val="11"/>
        <color rgb="FFFF0000"/>
        <rFont val="HGPｺﾞｼｯｸE"/>
        <family val="3"/>
        <charset val="128"/>
      </rPr>
      <t>味方</t>
    </r>
    <r>
      <rPr>
        <sz val="11"/>
        <rFont val="HGPｺﾞｼｯｸE"/>
        <family val="3"/>
        <charset val="128"/>
      </rPr>
      <t>[魔影]のぼうぎょを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、すばやさを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21" eb="22">
      <t>ナカ</t>
    </rPh>
    <rPh sb="31" eb="32">
      <t>ショウ</t>
    </rPh>
    <phoneticPr fontId="1"/>
  </si>
  <si>
    <r>
      <t>2R開始時に、</t>
    </r>
    <r>
      <rPr>
        <sz val="11"/>
        <color rgb="FFFF0000"/>
        <rFont val="HGPｺﾞｼｯｸE"/>
        <family val="3"/>
        <charset val="128"/>
      </rPr>
      <t>味方</t>
    </r>
    <r>
      <rPr>
        <sz val="11"/>
        <rFont val="HGPｺﾞｼｯｸE"/>
        <family val="3"/>
        <charset val="128"/>
      </rPr>
      <t>[魔影]が受けるダメージを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2" eb="5">
      <t>カイシジ</t>
    </rPh>
    <rPh sb="7" eb="9">
      <t>ミカタ</t>
    </rPh>
    <rPh sb="10" eb="12">
      <t>マカゲ</t>
    </rPh>
    <rPh sb="14" eb="15">
      <t>ウ</t>
    </rPh>
    <rPh sb="22" eb="23">
      <t>ナカ</t>
    </rPh>
    <rPh sb="23" eb="25">
      <t>ケイゲン</t>
    </rPh>
    <rPh sb="31" eb="32">
      <t>ショウ</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</si>
  <si>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[百獣]が受ける通常攻撃ダメージを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20">
      <t>ヒャクジュウ</t>
    </rPh>
    <rPh sb="22" eb="23">
      <t>ウ</t>
    </rPh>
    <rPh sb="25" eb="29">
      <t>ツウジョウコウゲキ</t>
    </rPh>
    <rPh sb="34" eb="35">
      <t>ショウ</t>
    </rPh>
    <rPh sb="35" eb="37">
      <t>ケイゲン</t>
    </rPh>
    <phoneticPr fontId="1"/>
  </si>
  <si>
    <r>
      <t>1～2R目の相手ターンに、</t>
    </r>
    <r>
      <rPr>
        <sz val="11"/>
        <color rgb="FFFF0000"/>
        <rFont val="HGPｺﾞｼｯｸE"/>
        <family val="3"/>
        <charset val="128"/>
      </rPr>
      <t>味方</t>
    </r>
    <r>
      <rPr>
        <sz val="11"/>
        <rFont val="HGPｺﾞｼｯｸE"/>
        <family val="3"/>
        <charset val="128"/>
      </rPr>
      <t>[不死]が受ける通常攻撃ダメージを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フシ</t>
    </rPh>
    <rPh sb="20" eb="21">
      <t>ウ</t>
    </rPh>
    <rPh sb="23" eb="25">
      <t>ツウジョウ</t>
    </rPh>
    <rPh sb="25" eb="27">
      <t>コウゲキ</t>
    </rPh>
    <rPh sb="32" eb="33">
      <t>ナカ</t>
    </rPh>
    <rPh sb="33" eb="35">
      <t>ケイゲン</t>
    </rPh>
    <phoneticPr fontId="1"/>
  </si>
  <si>
    <r>
      <t>各R開始時に、</t>
    </r>
    <r>
      <rPr>
        <sz val="11"/>
        <color rgb="FFFF5A32"/>
        <rFont val="HGPｺﾞｼｯｸE"/>
        <family val="3"/>
        <charset val="128"/>
      </rPr>
      <t>仲間</t>
    </r>
    <r>
      <rPr>
        <sz val="11"/>
        <rFont val="HGPｺﾞｼｯｸE"/>
        <family val="3"/>
        <charset val="128"/>
      </rPr>
      <t>が全員いると通常攻撃ダメージを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9">
      <t>ツウジョウコウゲキ</t>
    </rPh>
    <rPh sb="24" eb="25">
      <t>ショウ</t>
    </rPh>
    <rPh sb="25" eb="27">
      <t>ケイゲン</t>
    </rPh>
    <phoneticPr fontId="1"/>
  </si>
  <si>
    <r>
      <t>1R開始時に、</t>
    </r>
    <r>
      <rPr>
        <sz val="11"/>
        <color rgb="FFFF0000"/>
        <rFont val="HGPｺﾞｼｯｸE"/>
        <family val="3"/>
        <charset val="128"/>
      </rPr>
      <t>味方</t>
    </r>
    <r>
      <rPr>
        <sz val="11"/>
        <rFont val="HGPｺﾞｼｯｸE"/>
        <family val="3"/>
        <charset val="128"/>
      </rPr>
      <t>[魔影]が受けるダメージを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2" eb="5">
      <t>カイシジ</t>
    </rPh>
    <rPh sb="7" eb="9">
      <t>ミカタ</t>
    </rPh>
    <rPh sb="10" eb="12">
      <t>マカゲ</t>
    </rPh>
    <rPh sb="14" eb="15">
      <t>ウ</t>
    </rPh>
    <rPh sb="22" eb="23">
      <t>ナカ</t>
    </rPh>
    <rPh sb="23" eb="25">
      <t>ケイゲン</t>
    </rPh>
    <rPh sb="31" eb="32">
      <t>ショウ</t>
    </rPh>
    <phoneticPr fontId="1"/>
  </si>
  <si>
    <r>
      <t>HP50%以上の間、通常攻撃ダメージを</t>
    </r>
    <r>
      <rPr>
        <sz val="11"/>
        <color rgb="FF00739B"/>
        <rFont val="HGPｺﾞｼｯｸE"/>
        <family val="3"/>
        <charset val="128"/>
      </rPr>
      <t>小</t>
    </r>
    <r>
      <rPr>
        <sz val="11"/>
        <color rgb="FF000000"/>
        <rFont val="HGPｺﾞｼｯｸE"/>
        <family val="3"/>
        <charset val="128"/>
      </rPr>
      <t>軽減</t>
    </r>
    <rPh sb="5" eb="7">
      <t>イジョウ</t>
    </rPh>
    <rPh sb="8" eb="9">
      <t>アイダ</t>
    </rPh>
    <rPh sb="10" eb="14">
      <t>ツウジョウコウゲキ</t>
    </rPh>
    <rPh sb="19" eb="20">
      <t>ショウ</t>
    </rPh>
    <rPh sb="20" eb="22">
      <t>ケイゲン</t>
    </rPh>
    <phoneticPr fontId="1"/>
  </si>
  <si>
    <r>
      <t>3R目の相手ターンに、必殺技ダメージを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4">
      <t>ヒッサツワザ</t>
    </rPh>
    <rPh sb="19" eb="20">
      <t>ナカ</t>
    </rPh>
    <rPh sb="20" eb="22">
      <t>ケイゲン</t>
    </rPh>
    <phoneticPr fontId="1"/>
  </si>
  <si>
    <r>
      <t>HP30%未満になったら、通常攻撃ダメージを</t>
    </r>
    <r>
      <rPr>
        <sz val="11"/>
        <color rgb="FF0000FF"/>
        <rFont val="HGPｺﾞｼｯｸE"/>
        <family val="3"/>
        <charset val="128"/>
      </rPr>
      <t>中</t>
    </r>
    <r>
      <rPr>
        <sz val="11"/>
        <color rgb="FF000000"/>
        <rFont val="HGPｺﾞｼｯｸE"/>
        <family val="3"/>
        <charset val="128"/>
      </rPr>
      <t>軽減</t>
    </r>
    <rPh sb="5" eb="7">
      <t>ミマン</t>
    </rPh>
    <rPh sb="13" eb="15">
      <t>ツウジョウ</t>
    </rPh>
    <rPh sb="15" eb="17">
      <t>コウゲキ</t>
    </rPh>
    <rPh sb="22" eb="23">
      <t>ナカ</t>
    </rPh>
    <rPh sb="23" eb="25">
      <t>ケイゲン</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</si>
  <si>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19">
      <t>ヒカリ</t>
    </rPh>
    <rPh sb="21" eb="22">
      <t>ウ</t>
    </rPh>
    <rPh sb="24" eb="28">
      <t>ツウジョウコウゲキ</t>
    </rPh>
    <rPh sb="33" eb="34">
      <t>ショウ</t>
    </rPh>
    <rPh sb="34" eb="36">
      <t>ケイゲン</t>
    </rPh>
    <phoneticPr fontId="1"/>
  </si>
  <si>
    <r>
      <t>1～2R目の相手ターンに、キズナアタックで受けるダメージを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21" eb="22">
      <t>ウ</t>
    </rPh>
    <rPh sb="29" eb="30">
      <t>ナカ</t>
    </rPh>
    <rPh sb="30" eb="32">
      <t>ケイゲン</t>
    </rPh>
    <phoneticPr fontId="1"/>
  </si>
  <si>
    <r>
      <t>2～3R目の相手ターンに、</t>
    </r>
    <r>
      <rPr>
        <sz val="11"/>
        <color rgb="FFFF0000"/>
        <rFont val="HGPｺﾞｼｯｸE"/>
        <family val="3"/>
        <charset val="128"/>
      </rPr>
      <t>味方</t>
    </r>
    <r>
      <rPr>
        <sz val="11"/>
        <rFont val="HGPｺﾞｼｯｸE"/>
        <family val="3"/>
        <charset val="128"/>
      </rPr>
      <t>[不死]のキズナアタックで受けるダメージを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フシ</t>
    </rPh>
    <rPh sb="28" eb="29">
      <t>ウ</t>
    </rPh>
    <rPh sb="36" eb="37">
      <t>ナカ</t>
    </rPh>
    <rPh sb="37" eb="39">
      <t>ケイゲン</t>
    </rPh>
    <phoneticPr fontId="1"/>
  </si>
  <si>
    <r>
      <t>「結界」を壊したときに、受けるダメージを</t>
    </r>
    <r>
      <rPr>
        <sz val="11"/>
        <color rgb="FF0000FF"/>
        <rFont val="HGPｺﾞｼｯｸE"/>
        <family val="3"/>
        <charset val="128"/>
      </rPr>
      <t>中</t>
    </r>
    <r>
      <rPr>
        <sz val="11"/>
        <color rgb="FF000000"/>
        <rFont val="HGPｺﾞｼｯｸE"/>
        <family val="3"/>
        <charset val="128"/>
      </rPr>
      <t>軽減</t>
    </r>
    <rPh sb="1" eb="3">
      <t>ケッカイ</t>
    </rPh>
    <rPh sb="5" eb="6">
      <t>コワ</t>
    </rPh>
    <rPh sb="12" eb="13">
      <t>ウ</t>
    </rPh>
    <rPh sb="20" eb="21">
      <t>ナカ</t>
    </rPh>
    <rPh sb="21" eb="23">
      <t>ケイゲン</t>
    </rPh>
    <phoneticPr fontId="1"/>
  </si>
  <si>
    <r>
      <t>受ける通常攻撃ダメージを</t>
    </r>
    <r>
      <rPr>
        <sz val="11"/>
        <color rgb="FF00739B"/>
        <rFont val="HGPｺﾞｼｯｸE"/>
        <family val="3"/>
        <charset val="128"/>
      </rPr>
      <t>小</t>
    </r>
    <r>
      <rPr>
        <sz val="11"/>
        <color rgb="FF000000"/>
        <rFont val="HGPｺﾞｼｯｸE"/>
        <family val="3"/>
        <charset val="128"/>
      </rPr>
      <t>軽減</t>
    </r>
    <rPh sb="0" eb="1">
      <t>ウ</t>
    </rPh>
    <rPh sb="3" eb="5">
      <t>ツウジョウ</t>
    </rPh>
    <rPh sb="5" eb="7">
      <t>コウゲキ</t>
    </rPh>
    <rPh sb="12" eb="15">
      <t>ショウケイゲン</t>
    </rPh>
    <phoneticPr fontId="1"/>
  </si>
  <si>
    <r>
      <t>物理ダメージを</t>
    </r>
    <r>
      <rPr>
        <sz val="11"/>
        <color rgb="FF00739B"/>
        <rFont val="HGPｺﾞｼｯｸE"/>
        <family val="3"/>
        <charset val="128"/>
      </rPr>
      <t>小</t>
    </r>
    <r>
      <rPr>
        <sz val="11"/>
        <color rgb="FF000000"/>
        <rFont val="HGPｺﾞｼｯｸE"/>
        <family val="3"/>
        <charset val="128"/>
      </rPr>
      <t>軽減</t>
    </r>
    <rPh sb="0" eb="2">
      <t>ブツリ</t>
    </rPh>
    <rPh sb="7" eb="8">
      <t>ショウ</t>
    </rPh>
    <rPh sb="8" eb="10">
      <t>ケイゲン</t>
    </rPh>
    <phoneticPr fontId="1"/>
  </si>
  <si>
    <r>
      <t>味方</t>
    </r>
    <r>
      <rPr>
        <sz val="11"/>
        <rFont val="HGPｺﾞｼｯｸE"/>
        <family val="3"/>
        <charset val="128"/>
      </rPr>
      <t>[氷炎]が受けるブレスダメージを</t>
    </r>
    <r>
      <rPr>
        <sz val="11"/>
        <color rgb="FF00739B"/>
        <rFont val="HGPｺﾞｼｯｸE"/>
        <family val="3"/>
        <charset val="128"/>
      </rPr>
      <t>小</t>
    </r>
    <r>
      <rPr>
        <sz val="11"/>
        <color rgb="FF000000"/>
        <rFont val="HGPｺﾞｼｯｸE"/>
        <family val="3"/>
        <charset val="128"/>
      </rPr>
      <t>軽減</t>
    </r>
    <rPh sb="0" eb="2">
      <t>ミカタ</t>
    </rPh>
    <rPh sb="3" eb="4">
      <t>コオリ</t>
    </rPh>
    <rPh sb="4" eb="5">
      <t>ホノオ</t>
    </rPh>
    <rPh sb="7" eb="8">
      <t>ウ</t>
    </rPh>
    <rPh sb="18" eb="21">
      <t>ショウケイゲン</t>
    </rPh>
    <phoneticPr fontId="1"/>
  </si>
  <si>
    <r>
      <t>呪文ダメージを</t>
    </r>
    <r>
      <rPr>
        <sz val="11"/>
        <color rgb="FF0000FF"/>
        <rFont val="HGPｺﾞｼｯｸE"/>
        <family val="3"/>
        <charset val="128"/>
      </rPr>
      <t>中</t>
    </r>
    <r>
      <rPr>
        <sz val="11"/>
        <color rgb="FF000000"/>
        <rFont val="HGPｺﾞｼｯｸE"/>
        <family val="3"/>
        <charset val="128"/>
      </rPr>
      <t>軽減</t>
    </r>
    <rPh sb="0" eb="2">
      <t>ジュモン</t>
    </rPh>
    <rPh sb="7" eb="8">
      <t>ナカ</t>
    </rPh>
    <rPh sb="8" eb="10">
      <t>ケイゲン</t>
    </rPh>
    <phoneticPr fontId="1"/>
  </si>
  <si>
    <r>
      <t>3R目の相手ターンに、敵[百獣]からのダメージを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2">
      <t>テキ</t>
    </rPh>
    <rPh sb="13" eb="15">
      <t>ヒャクジュウ</t>
    </rPh>
    <rPh sb="24" eb="25">
      <t>ナカ</t>
    </rPh>
    <rPh sb="25" eb="27">
      <t>ケイゲン</t>
    </rPh>
    <phoneticPr fontId="1"/>
  </si>
  <si>
    <r>
      <t>敵[不死]からのダメージを</t>
    </r>
    <r>
      <rPr>
        <sz val="11"/>
        <color rgb="FF0000FF"/>
        <rFont val="HGPｺﾞｼｯｸE"/>
        <family val="3"/>
        <charset val="128"/>
      </rPr>
      <t>中</t>
    </r>
    <r>
      <rPr>
        <sz val="11"/>
        <color rgb="FF000000"/>
        <rFont val="HGPｺﾞｼｯｸE"/>
        <family val="3"/>
        <charset val="128"/>
      </rPr>
      <t>軽減</t>
    </r>
    <rPh sb="0" eb="1">
      <t>テキ</t>
    </rPh>
    <rPh sb="2" eb="4">
      <t>フシ</t>
    </rPh>
    <rPh sb="13" eb="14">
      <t>ナカ</t>
    </rPh>
    <rPh sb="14" eb="16">
      <t>ケイゲン</t>
    </rPh>
    <phoneticPr fontId="1"/>
  </si>
  <si>
    <r>
      <t>2R目の相手ターンに、</t>
    </r>
    <r>
      <rPr>
        <sz val="11"/>
        <color rgb="FFFF0000"/>
        <rFont val="HGPｺﾞｼｯｸE"/>
        <family val="3"/>
        <charset val="128"/>
      </rPr>
      <t>味方</t>
    </r>
    <r>
      <rPr>
        <sz val="11"/>
        <rFont val="HGPｺﾞｼｯｸE"/>
        <family val="3"/>
        <charset val="128"/>
      </rPr>
      <t>[光]へのダメージを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3">
      <t>ミカタ</t>
    </rPh>
    <rPh sb="14" eb="15">
      <t>ヒカリ</t>
    </rPh>
    <rPh sb="23" eb="24">
      <t>ナカ</t>
    </rPh>
    <rPh sb="24" eb="26">
      <t>ケイゲン</t>
    </rPh>
    <phoneticPr fontId="1"/>
  </si>
  <si>
    <r>
      <t>2R目の相手ターンに、敵[光]からのダメージを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2">
      <t>テキ</t>
    </rPh>
    <rPh sb="13" eb="14">
      <t>ヒカリ</t>
    </rPh>
    <rPh sb="23" eb="24">
      <t>ナカ</t>
    </rPh>
    <rPh sb="24" eb="26">
      <t>ケイゲン</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</si>
  <si>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[魔影]が受ける通常攻撃ダメージを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7" eb="9">
      <t>ナカマ</t>
    </rPh>
    <rPh sb="10" eb="12">
      <t>ゼンイン</t>
    </rPh>
    <rPh sb="15" eb="17">
      <t>ミカタ</t>
    </rPh>
    <rPh sb="18" eb="20">
      <t>マカゲ</t>
    </rPh>
    <rPh sb="22" eb="23">
      <t>ウ</t>
    </rPh>
    <rPh sb="25" eb="29">
      <t>ツウジョウコウゲキ</t>
    </rPh>
    <rPh sb="34" eb="35">
      <t>ナカ</t>
    </rPh>
    <rPh sb="35" eb="37">
      <t>ケイゲン</t>
    </rPh>
    <phoneticPr fontId="1"/>
  </si>
  <si>
    <t>ガードルーレットの速度を遅くする</t>
    <rPh sb="9" eb="11">
      <t>ソクド</t>
    </rPh>
    <rPh sb="12" eb="13">
      <t>オソ</t>
    </rPh>
    <phoneticPr fontId="1"/>
  </si>
  <si>
    <t>4R目の自分ターンに、攻撃エリアが広くなる</t>
    <rPh sb="2" eb="3">
      <t>メ</t>
    </rPh>
    <rPh sb="4" eb="6">
      <t>ジブン</t>
    </rPh>
    <rPh sb="11" eb="13">
      <t>コウゲキ</t>
    </rPh>
    <rPh sb="17" eb="18">
      <t>ヒロ</t>
    </rPh>
    <phoneticPr fontId="1"/>
  </si>
  <si>
    <t>2～4R終了時に、HPをR数が多いほど回復</t>
    <rPh sb="4" eb="7">
      <t>シュウリョウジ</t>
    </rPh>
    <rPh sb="13" eb="14">
      <t>スウ</t>
    </rPh>
    <rPh sb="15" eb="16">
      <t>オオ</t>
    </rPh>
    <rPh sb="19" eb="21">
      <t>カイフク</t>
    </rPh>
    <phoneticPr fontId="1"/>
  </si>
  <si>
    <t>各R開始時に、HP50%以下のとき攻撃エリアを広くする</t>
    <rPh sb="0" eb="1">
      <t>カク</t>
    </rPh>
    <rPh sb="2" eb="5">
      <t>カイシジ</t>
    </rPh>
    <rPh sb="12" eb="14">
      <t>イカ</t>
    </rPh>
    <rPh sb="17" eb="19">
      <t>コウゲキ</t>
    </rPh>
    <rPh sb="23" eb="24">
      <t>ヒロ</t>
    </rPh>
    <phoneticPr fontId="1"/>
  </si>
  <si>
    <t>S1-066</t>
    <phoneticPr fontId="1"/>
  </si>
  <si>
    <t>S1-067</t>
    <phoneticPr fontId="1"/>
  </si>
  <si>
    <t>永続</t>
    <rPh sb="0" eb="2">
      <t>エイゾク</t>
    </rPh>
    <phoneticPr fontId="1"/>
  </si>
  <si>
    <t>バフ</t>
    <phoneticPr fontId="1"/>
  </si>
  <si>
    <t>ステータス</t>
    <phoneticPr fontId="1"/>
  </si>
  <si>
    <t>物理ダメージ</t>
    <rPh sb="0" eb="2">
      <t>ブツリ</t>
    </rPh>
    <phoneticPr fontId="1"/>
  </si>
  <si>
    <t>ブレスダメージ</t>
    <phoneticPr fontId="1"/>
  </si>
  <si>
    <r>
      <t>3～4R目の自分ターンに、</t>
    </r>
    <r>
      <rPr>
        <sz val="11"/>
        <color rgb="FFFF0000"/>
        <rFont val="HGPｺﾞｼｯｸE"/>
        <family val="3"/>
        <charset val="128"/>
      </rPr>
      <t>味方</t>
    </r>
    <r>
      <rPr>
        <sz val="11"/>
        <rFont val="HGPｺﾞｼｯｸE"/>
        <family val="3"/>
        <charset val="128"/>
      </rPr>
      <t>[百獣]のブレイブインパクトの速度を遅くする</t>
    </r>
    <rPh sb="4" eb="5">
      <t>メ</t>
    </rPh>
    <rPh sb="6" eb="8">
      <t>ジブン</t>
    </rPh>
    <rPh sb="13" eb="15">
      <t>ミカタ</t>
    </rPh>
    <rPh sb="16" eb="18">
      <t>ヒャクジュウ</t>
    </rPh>
    <rPh sb="30" eb="32">
      <t>ソクド</t>
    </rPh>
    <rPh sb="33" eb="34">
      <t>オソ</t>
    </rPh>
    <phoneticPr fontId="1"/>
  </si>
  <si>
    <r>
      <t>2～4R目の自分ターンに、</t>
    </r>
    <r>
      <rPr>
        <sz val="11"/>
        <color rgb="FFFF0000"/>
        <rFont val="HGPｺﾞｼｯｸE"/>
        <family val="3"/>
        <charset val="128"/>
      </rPr>
      <t>味方</t>
    </r>
    <r>
      <rPr>
        <sz val="11"/>
        <rFont val="HGPｺﾞｼｯｸE"/>
        <family val="3"/>
        <charset val="128"/>
      </rPr>
      <t>[光]のブレイブインパクトの速度を遅くする</t>
    </r>
    <rPh sb="4" eb="5">
      <t>メ</t>
    </rPh>
    <rPh sb="6" eb="8">
      <t>ジブン</t>
    </rPh>
    <rPh sb="13" eb="15">
      <t>ミカタ</t>
    </rPh>
    <rPh sb="16" eb="17">
      <t>ヒカリ</t>
    </rPh>
    <rPh sb="29" eb="31">
      <t>ソクド</t>
    </rPh>
    <rPh sb="32" eb="33">
      <t>オソ</t>
    </rPh>
    <phoneticPr fontId="1"/>
  </si>
  <si>
    <r>
      <t>2R目の自分ターンに、</t>
    </r>
    <r>
      <rPr>
        <sz val="11"/>
        <color rgb="FFFF0000"/>
        <rFont val="HGPｺﾞｼｯｸE"/>
        <family val="3"/>
        <charset val="128"/>
      </rPr>
      <t>味方</t>
    </r>
    <r>
      <rPr>
        <sz val="11"/>
        <rFont val="HGPｺﾞｼｯｸE"/>
        <family val="3"/>
        <charset val="128"/>
      </rPr>
      <t>[光]の攻撃エリアが広くなる</t>
    </r>
    <rPh sb="2" eb="3">
      <t>メ</t>
    </rPh>
    <rPh sb="4" eb="6">
      <t>ジブン</t>
    </rPh>
    <rPh sb="11" eb="13">
      <t>ミカタ</t>
    </rPh>
    <rPh sb="14" eb="15">
      <t>ヒカリ</t>
    </rPh>
    <rPh sb="17" eb="19">
      <t>コウゲキ</t>
    </rPh>
    <rPh sb="23" eb="24">
      <t>ヒロ</t>
    </rPh>
    <phoneticPr fontId="1"/>
  </si>
  <si>
    <r>
      <t>2R目の自分ターンに、</t>
    </r>
    <r>
      <rPr>
        <sz val="11"/>
        <color rgb="FFFF0000"/>
        <rFont val="HGPｺﾞｼｯｸE"/>
        <family val="3"/>
        <charset val="128"/>
      </rPr>
      <t>味方</t>
    </r>
    <r>
      <rPr>
        <sz val="11"/>
        <rFont val="HGPｺﾞｼｯｸE"/>
        <family val="3"/>
        <charset val="128"/>
      </rPr>
      <t>[光]の攻撃エリアを広くする</t>
    </r>
    <rPh sb="2" eb="3">
      <t>メ</t>
    </rPh>
    <rPh sb="4" eb="6">
      <t>ジブン</t>
    </rPh>
    <rPh sb="11" eb="13">
      <t>ミカタ</t>
    </rPh>
    <rPh sb="14" eb="15">
      <t>ヒカリ</t>
    </rPh>
    <rPh sb="17" eb="19">
      <t>コウゲキ</t>
    </rPh>
    <rPh sb="23" eb="24">
      <t>ヒロ</t>
    </rPh>
    <phoneticPr fontId="1"/>
  </si>
  <si>
    <r>
      <t>各R開始時に、HP30%以下のときHPを</t>
    </r>
    <r>
      <rPr>
        <sz val="11"/>
        <color rgb="FF7300C3"/>
        <rFont val="HGPｺﾞｼｯｸE"/>
        <family val="3"/>
        <charset val="128"/>
      </rPr>
      <t>大</t>
    </r>
    <r>
      <rPr>
        <sz val="11"/>
        <rFont val="HGPｺﾞｼｯｸE"/>
        <family val="3"/>
        <charset val="128"/>
      </rPr>
      <t>回復</t>
    </r>
    <rPh sb="0" eb="1">
      <t>カク</t>
    </rPh>
    <rPh sb="2" eb="5">
      <t>カイシジ</t>
    </rPh>
    <rPh sb="12" eb="14">
      <t>イカ</t>
    </rPh>
    <rPh sb="20" eb="23">
      <t>ダイカイフク</t>
    </rPh>
    <phoneticPr fontId="1"/>
  </si>
  <si>
    <r>
      <t>1～2R目の相手ターンに、通常攻撃されるとHPを</t>
    </r>
    <r>
      <rPr>
        <sz val="11"/>
        <color rgb="FF0000FF"/>
        <rFont val="HGPｺﾞｼｯｸE"/>
        <family val="3"/>
        <charset val="128"/>
      </rPr>
      <t>中</t>
    </r>
    <r>
      <rPr>
        <sz val="11"/>
        <rFont val="HGPｺﾞｼｯｸE"/>
        <family val="3"/>
        <charset val="128"/>
      </rPr>
      <t>回復</t>
    </r>
    <rPh sb="4" eb="5">
      <t>メ</t>
    </rPh>
    <rPh sb="6" eb="8">
      <t>アイテ</t>
    </rPh>
    <rPh sb="13" eb="15">
      <t>ツウジョウ</t>
    </rPh>
    <rPh sb="15" eb="17">
      <t>コウゲキ</t>
    </rPh>
    <rPh sb="24" eb="25">
      <t>ナカ</t>
    </rPh>
    <rPh sb="25" eb="27">
      <t>カイフク</t>
    </rPh>
    <phoneticPr fontId="1"/>
  </si>
  <si>
    <r>
      <t>切り札として登場したときに、HPが一番高い敵に</t>
    </r>
    <r>
      <rPr>
        <sz val="11"/>
        <color rgb="FF0000FF"/>
        <rFont val="HGPｺﾞｼｯｸE"/>
        <family val="3"/>
        <charset val="128"/>
      </rPr>
      <t>中</t>
    </r>
    <r>
      <rPr>
        <sz val="11"/>
        <rFont val="HGPｺﾞｼｯｸE"/>
        <family val="3"/>
        <charset val="128"/>
      </rPr>
      <t>ダメージ</t>
    </r>
    <rPh sb="0" eb="1">
      <t>キ</t>
    </rPh>
    <rPh sb="2" eb="3">
      <t>フダ</t>
    </rPh>
    <rPh sb="6" eb="8">
      <t>トウジョウ</t>
    </rPh>
    <rPh sb="17" eb="19">
      <t>イチバン</t>
    </rPh>
    <rPh sb="19" eb="20">
      <t>タカ</t>
    </rPh>
    <rPh sb="21" eb="22">
      <t>テキ</t>
    </rPh>
    <rPh sb="23" eb="24">
      <t>ナカ</t>
    </rPh>
    <phoneticPr fontId="1"/>
  </si>
  <si>
    <r>
      <t>味方</t>
    </r>
    <r>
      <rPr>
        <sz val="11"/>
        <rFont val="HGPｺﾞｼｯｸE"/>
        <family val="3"/>
        <charset val="128"/>
      </rPr>
      <t>が「結界」を壊したときに、</t>
    </r>
    <r>
      <rPr>
        <sz val="11"/>
        <color rgb="FFFF5A32"/>
        <rFont val="HGPｺﾞｼｯｸE"/>
        <family val="3"/>
        <charset val="128"/>
      </rPr>
      <t>仲間</t>
    </r>
    <r>
      <rPr>
        <sz val="11"/>
        <rFont val="HGPｺﾞｼｯｸE"/>
        <family val="3"/>
        <charset val="128"/>
      </rPr>
      <t>[光]がいると一番近い</t>
    </r>
    <r>
      <rPr>
        <sz val="11"/>
        <color rgb="FFFF5A32"/>
        <rFont val="HGPｺﾞｼｯｸE"/>
        <family val="3"/>
        <charset val="128"/>
      </rPr>
      <t>仲間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ミカタ</t>
    </rPh>
    <rPh sb="4" eb="6">
      <t>ケッカイ</t>
    </rPh>
    <rPh sb="8" eb="9">
      <t>コワ</t>
    </rPh>
    <rPh sb="15" eb="17">
      <t>ナカマ</t>
    </rPh>
    <rPh sb="18" eb="19">
      <t>ヒカリ</t>
    </rPh>
    <rPh sb="24" eb="27">
      <t>イチバンチカ</t>
    </rPh>
    <rPh sb="28" eb="30">
      <t>ナカマ</t>
    </rPh>
    <rPh sb="34" eb="37">
      <t>ナカカイフク</t>
    </rPh>
    <phoneticPr fontId="1"/>
  </si>
  <si>
    <r>
      <t>1～3R終了時に、HP50%以下のときHPを</t>
    </r>
    <r>
      <rPr>
        <sz val="11"/>
        <color rgb="FF0000FF"/>
        <rFont val="HGPｺﾞｼｯｸE"/>
        <family val="3"/>
        <charset val="128"/>
      </rPr>
      <t>中</t>
    </r>
    <r>
      <rPr>
        <sz val="11"/>
        <rFont val="HGPｺﾞｼｯｸE"/>
        <family val="3"/>
        <charset val="128"/>
      </rPr>
      <t>回復</t>
    </r>
    <rPh sb="4" eb="7">
      <t>シュウリョウジ</t>
    </rPh>
    <rPh sb="14" eb="16">
      <t>イカ</t>
    </rPh>
    <rPh sb="22" eb="23">
      <t>ナカ</t>
    </rPh>
    <rPh sb="23" eb="25">
      <t>カイフク</t>
    </rPh>
    <phoneticPr fontId="1"/>
  </si>
  <si>
    <r>
      <t>各R終了時に、HPを</t>
    </r>
    <r>
      <rPr>
        <sz val="11"/>
        <color rgb="FF00739B"/>
        <rFont val="HGPｺﾞｼｯｸE"/>
        <family val="3"/>
        <charset val="128"/>
      </rPr>
      <t>小</t>
    </r>
    <r>
      <rPr>
        <sz val="11"/>
        <rFont val="HGPｺﾞｼｯｸE"/>
        <family val="3"/>
        <charset val="128"/>
      </rPr>
      <t>回復</t>
    </r>
    <rPh sb="0" eb="1">
      <t>カク</t>
    </rPh>
    <rPh sb="2" eb="4">
      <t>シュウリョウ</t>
    </rPh>
    <rPh sb="4" eb="5">
      <t>ジ</t>
    </rPh>
    <rPh sb="10" eb="13">
      <t>ショウカイフク</t>
    </rPh>
    <phoneticPr fontId="1"/>
  </si>
  <si>
    <r>
      <t>2～3R目の自分ターン終了時に、</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4" eb="5">
      <t>メ</t>
    </rPh>
    <rPh sb="6" eb="8">
      <t>ジブン</t>
    </rPh>
    <rPh sb="11" eb="14">
      <t>シュウリョウジ</t>
    </rPh>
    <rPh sb="16" eb="18">
      <t>ミカタ</t>
    </rPh>
    <rPh sb="19" eb="20">
      <t>ヒカリ</t>
    </rPh>
    <rPh sb="25" eb="26">
      <t>ショウ</t>
    </rPh>
    <rPh sb="26" eb="28">
      <t>カイフク</t>
    </rPh>
    <phoneticPr fontId="1"/>
  </si>
  <si>
    <r>
      <t>2～4R目の自分ターン終了時に、HPを</t>
    </r>
    <r>
      <rPr>
        <sz val="11"/>
        <color rgb="FF00739B"/>
        <rFont val="HGPｺﾞｼｯｸE"/>
        <family val="3"/>
        <charset val="128"/>
      </rPr>
      <t>小</t>
    </r>
    <r>
      <rPr>
        <sz val="11"/>
        <rFont val="HGPｺﾞｼｯｸE"/>
        <family val="3"/>
        <charset val="128"/>
      </rPr>
      <t>回復</t>
    </r>
    <rPh sb="4" eb="5">
      <t>メ</t>
    </rPh>
    <rPh sb="6" eb="8">
      <t>ジブン</t>
    </rPh>
    <rPh sb="11" eb="14">
      <t>シュウリョウジ</t>
    </rPh>
    <rPh sb="19" eb="20">
      <t>ショウ</t>
    </rPh>
    <rPh sb="20" eb="22">
      <t>カイフク</t>
    </rPh>
    <phoneticPr fontId="1"/>
  </si>
  <si>
    <r>
      <t>各R終了時に、HPが一番低い</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シュウリョウジ</t>
    </rPh>
    <rPh sb="10" eb="12">
      <t>イチバン</t>
    </rPh>
    <rPh sb="12" eb="13">
      <t>ヒク</t>
    </rPh>
    <rPh sb="14" eb="16">
      <t>ミカタ</t>
    </rPh>
    <rPh sb="20" eb="21">
      <t>ショウ</t>
    </rPh>
    <rPh sb="21" eb="23">
      <t>カイフク</t>
    </rPh>
    <phoneticPr fontId="1"/>
  </si>
  <si>
    <r>
      <t>各R終了時に、</t>
    </r>
    <r>
      <rPr>
        <sz val="11"/>
        <color rgb="FFFF5A32"/>
        <rFont val="HGPｺﾞｼｯｸE"/>
        <family val="3"/>
        <charset val="128"/>
      </rPr>
      <t>仲間</t>
    </r>
    <r>
      <rPr>
        <sz val="11"/>
        <rFont val="HGPｺﾞｼｯｸE"/>
        <family val="3"/>
        <charset val="128"/>
      </rPr>
      <t>[暗黒]がいるとHPを</t>
    </r>
    <r>
      <rPr>
        <sz val="11"/>
        <color rgb="FF00739B"/>
        <rFont val="HGPｺﾞｼｯｸE"/>
        <family val="3"/>
        <charset val="128"/>
      </rPr>
      <t>小</t>
    </r>
    <r>
      <rPr>
        <sz val="11"/>
        <rFont val="HGPｺﾞｼｯｸE"/>
        <family val="3"/>
        <charset val="128"/>
      </rPr>
      <t>回復</t>
    </r>
    <rPh sb="0" eb="1">
      <t>カク</t>
    </rPh>
    <rPh sb="2" eb="5">
      <t>シュウリョウジ</t>
    </rPh>
    <rPh sb="7" eb="9">
      <t>ナカマ</t>
    </rPh>
    <rPh sb="10" eb="12">
      <t>アンコク</t>
    </rPh>
    <rPh sb="20" eb="23">
      <t>ショウカイフク</t>
    </rPh>
    <phoneticPr fontId="1"/>
  </si>
  <si>
    <r>
      <t>各Rの相手ターンに、自身が通常攻撃されるたび全てのステータスを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3">
      <t>スベ</t>
    </rPh>
    <rPh sb="31" eb="32">
      <t>ショウ</t>
    </rPh>
    <phoneticPr fontId="1"/>
  </si>
  <si>
    <r>
      <t>3～4R目の自分ターンに、最も高いステータスがこうげきの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</si>
  <si>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2～4R目の自分ターンに、最も高いステータスがぼうぎょの</t>
    </r>
    <r>
      <rPr>
        <sz val="11"/>
        <color rgb="FFFF0000"/>
        <rFont val="HGPｺﾞｼｯｸE"/>
        <family val="3"/>
        <charset val="128"/>
      </rPr>
      <t>味方</t>
    </r>
    <r>
      <rPr>
        <sz val="1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</si>
  <si>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1R目の自分ターンに、</t>
    </r>
    <r>
      <rPr>
        <sz val="11"/>
        <color rgb="FFFF0000"/>
        <rFont val="HGPｺﾞｼｯｸE"/>
        <family val="3"/>
        <charset val="128"/>
      </rPr>
      <t>味方</t>
    </r>
    <r>
      <rPr>
        <sz val="1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2" eb="23">
      <t>ナカ</t>
    </rPh>
    <phoneticPr fontId="1"/>
  </si>
  <si>
    <r>
      <t>1R目の自分ターンに、</t>
    </r>
    <r>
      <rPr>
        <sz val="11"/>
        <color rgb="FFFF0000"/>
        <rFont val="HGPｺﾞｼｯｸE"/>
        <family val="3"/>
        <charset val="128"/>
      </rPr>
      <t>味方</t>
    </r>
    <r>
      <rPr>
        <sz val="11"/>
        <rFont val="HGPｺﾞｼｯｸE"/>
        <family val="3"/>
        <charset val="128"/>
      </rPr>
      <t>[光]がいるとまりょくを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5" eb="26">
      <t>ナカ</t>
    </rPh>
    <phoneticPr fontId="1"/>
  </si>
  <si>
    <r>
      <t>1R目の自分ターンに、</t>
    </r>
    <r>
      <rPr>
        <sz val="11"/>
        <color rgb="FFFF0000"/>
        <rFont val="HGPｺﾞｼｯｸE"/>
        <family val="3"/>
        <charset val="128"/>
      </rPr>
      <t>味方</t>
    </r>
    <r>
      <rPr>
        <sz val="11"/>
        <rFont val="HGPｺﾞｼｯｸE"/>
        <family val="3"/>
        <charset val="128"/>
      </rPr>
      <t>[光]のこうげきを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22" eb="23">
      <t>ショウ</t>
    </rPh>
    <phoneticPr fontId="1"/>
  </si>
  <si>
    <r>
      <t>2R目の自分ターンに、</t>
    </r>
    <r>
      <rPr>
        <sz val="11"/>
        <color rgb="FFFF0000"/>
        <rFont val="HGPｺﾞｼｯｸE"/>
        <family val="3"/>
        <charset val="128"/>
      </rPr>
      <t>味方</t>
    </r>
    <r>
      <rPr>
        <sz val="11"/>
        <rFont val="HGPｺﾞｼｯｸE"/>
        <family val="3"/>
        <charset val="128"/>
      </rPr>
      <t>[光]のこうげきを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22" eb="23">
      <t>ショウ</t>
    </rPh>
    <phoneticPr fontId="1"/>
  </si>
  <si>
    <r>
      <t>1R開始時に、</t>
    </r>
    <r>
      <rPr>
        <sz val="11"/>
        <color rgb="FFFF0000"/>
        <rFont val="HGPｺﾞｼｯｸE"/>
        <family val="3"/>
        <charset val="128"/>
      </rPr>
      <t>味方</t>
    </r>
    <r>
      <rPr>
        <sz val="11"/>
        <rFont val="HGPｺﾞｼｯｸE"/>
        <family val="3"/>
        <charset val="128"/>
      </rPr>
      <t>[光]がいるとすばやさを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ヒカリ</t>
    </rPh>
    <rPh sb="21" eb="22">
      <t>ショウ</t>
    </rPh>
    <phoneticPr fontId="1"/>
  </si>
  <si>
    <r>
      <t>1～3R開始時に、すばやさを徐々に</t>
    </r>
    <r>
      <rPr>
        <sz val="11"/>
        <color rgb="FF0000FF"/>
        <rFont val="HGPｺﾞｼｯｸE"/>
        <family val="3"/>
        <charset val="128"/>
      </rPr>
      <t>中</t>
    </r>
    <r>
      <rPr>
        <sz val="11"/>
        <color rgb="FF000000"/>
        <rFont val="HGPｺﾞｼｯｸE"/>
        <family val="3"/>
        <charset val="128"/>
      </rPr>
      <t>アップ</t>
    </r>
    <rPh sb="4" eb="7">
      <t>カイシジ</t>
    </rPh>
    <rPh sb="14" eb="16">
      <t>ジョジョ</t>
    </rPh>
    <rPh sb="17" eb="18">
      <t>ナカ</t>
    </rPh>
    <phoneticPr fontId="1"/>
  </si>
  <si>
    <r>
      <t>3R開始時に、</t>
    </r>
    <r>
      <rPr>
        <sz val="11"/>
        <color rgb="FFFF0000"/>
        <rFont val="HGPｺﾞｼｯｸE"/>
        <family val="3"/>
        <charset val="128"/>
      </rPr>
      <t>味方</t>
    </r>
    <r>
      <rPr>
        <sz val="11"/>
        <rFont val="HGPｺﾞｼｯｸE"/>
        <family val="3"/>
        <charset val="128"/>
      </rPr>
      <t>[百獣]のすばやさを</t>
    </r>
    <r>
      <rPr>
        <sz val="11"/>
        <color rgb="FF0000FF"/>
        <rFont val="HGPｺﾞｼｯｸE"/>
        <family val="3"/>
        <charset val="128"/>
      </rPr>
      <t>中</t>
    </r>
    <r>
      <rPr>
        <sz val="11"/>
        <color rgb="FF000000"/>
        <rFont val="HGPｺﾞｼｯｸE"/>
        <family val="3"/>
        <charset val="128"/>
      </rPr>
      <t>アップ</t>
    </r>
    <rPh sb="2" eb="5">
      <t>カイシジ</t>
    </rPh>
    <rPh sb="7" eb="9">
      <t>ミカタ</t>
    </rPh>
    <rPh sb="10" eb="12">
      <t>ヒャクジュウ</t>
    </rPh>
    <rPh sb="19" eb="20">
      <t>ナカ</t>
    </rPh>
    <phoneticPr fontId="1"/>
  </si>
  <si>
    <r>
      <t>2～3R目の自分ターンに、こうげきを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1"/>
  </si>
  <si>
    <r>
      <t>1R開始時に、すばやさを</t>
    </r>
    <r>
      <rPr>
        <sz val="11"/>
        <color rgb="FF00739B"/>
        <rFont val="HGPｺﾞｼｯｸE"/>
        <family val="3"/>
        <charset val="128"/>
      </rPr>
      <t>小</t>
    </r>
    <r>
      <rPr>
        <sz val="11"/>
        <color rgb="FF000000"/>
        <rFont val="HGPｺﾞｼｯｸE"/>
        <family val="3"/>
        <charset val="128"/>
      </rPr>
      <t>アップ</t>
    </r>
    <rPh sb="2" eb="5">
      <t>カイシジ</t>
    </rPh>
    <rPh sb="12" eb="13">
      <t>ショウ</t>
    </rPh>
    <phoneticPr fontId="1"/>
  </si>
  <si>
    <r>
      <t>3R目の相手ターンに、</t>
    </r>
    <r>
      <rPr>
        <sz val="11"/>
        <color rgb="FFFF0000"/>
        <rFont val="HGPｺﾞｼｯｸE"/>
        <family val="3"/>
        <charset val="128"/>
      </rPr>
      <t>味方</t>
    </r>
    <r>
      <rPr>
        <sz val="11"/>
        <rFont val="HGPｺﾞｼｯｸE"/>
        <family val="3"/>
        <charset val="128"/>
      </rPr>
      <t>[光]のぼうぎょを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14" eb="15">
      <t>ヒカリ</t>
    </rPh>
    <rPh sb="22" eb="23">
      <t>ナカ</t>
    </rPh>
    <phoneticPr fontId="1"/>
  </si>
  <si>
    <r>
      <t>2R目の自分ターンに、</t>
    </r>
    <r>
      <rPr>
        <sz val="11"/>
        <color rgb="FFFF0000"/>
        <rFont val="HGPｺﾞｼｯｸE"/>
        <family val="3"/>
        <charset val="128"/>
      </rPr>
      <t>味方</t>
    </r>
    <r>
      <rPr>
        <sz val="11"/>
        <rFont val="HGPｺﾞｼｯｸE"/>
        <family val="3"/>
        <charset val="128"/>
      </rPr>
      <t>[百獣]がいるとこうげきを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ヒャクジュウ</t>
    </rPh>
    <rPh sb="26" eb="27">
      <t>ナカ</t>
    </rPh>
    <phoneticPr fontId="1"/>
  </si>
  <si>
    <r>
      <t>HP30%未満になったら、こうげきを</t>
    </r>
    <r>
      <rPr>
        <sz val="11"/>
        <color rgb="FF7300C3"/>
        <rFont val="HGPｺﾞｼｯｸE"/>
        <family val="3"/>
        <charset val="128"/>
      </rPr>
      <t>大</t>
    </r>
    <r>
      <rPr>
        <sz val="11"/>
        <color rgb="FF000000"/>
        <rFont val="HGPｺﾞｼｯｸE"/>
        <family val="3"/>
        <charset val="128"/>
      </rPr>
      <t>アップ</t>
    </r>
    <rPh sb="5" eb="7">
      <t>ミマン</t>
    </rPh>
    <rPh sb="18" eb="19">
      <t>ダイ</t>
    </rPh>
    <phoneticPr fontId="1"/>
  </si>
  <si>
    <r>
      <t>味方</t>
    </r>
    <r>
      <rPr>
        <sz val="11"/>
        <rFont val="HGPｺﾞｼｯｸE"/>
        <family val="3"/>
        <charset val="128"/>
      </rPr>
      <t>[光]がいると必殺技ダメージを</t>
    </r>
    <r>
      <rPr>
        <sz val="11"/>
        <color rgb="FF0000FF"/>
        <rFont val="HGPｺﾞｼｯｸE"/>
        <family val="3"/>
        <charset val="128"/>
      </rPr>
      <t>中</t>
    </r>
    <r>
      <rPr>
        <sz val="11"/>
        <color rgb="FF000000"/>
        <rFont val="HGPｺﾞｼｯｸE"/>
        <family val="3"/>
        <charset val="128"/>
      </rPr>
      <t>アップ</t>
    </r>
    <rPh sb="0" eb="2">
      <t>ミカタ</t>
    </rPh>
    <rPh sb="3" eb="4">
      <t>ヒカリ</t>
    </rPh>
    <rPh sb="9" eb="12">
      <t>ヒッサツワザ</t>
    </rPh>
    <rPh sb="17" eb="18">
      <t>ナカ</t>
    </rPh>
    <phoneticPr fontId="1"/>
  </si>
  <si>
    <r>
      <t>4R目の自分ターンに、</t>
    </r>
    <r>
      <rPr>
        <sz val="11"/>
        <color rgb="FFFF0000"/>
        <rFont val="HGPｺﾞｼｯｸE"/>
        <family val="3"/>
        <charset val="128"/>
      </rPr>
      <t>味方</t>
    </r>
    <r>
      <rPr>
        <sz val="1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17" eb="20">
      <t>ヒッサツワザ</t>
    </rPh>
    <rPh sb="25" eb="26">
      <t>ショウ</t>
    </rPh>
    <phoneticPr fontId="1"/>
  </si>
  <si>
    <r>
      <t>「結界」を壊したときに、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6">
      <t>ヒカリ</t>
    </rPh>
    <rPh sb="28" eb="29">
      <t>ショウ</t>
    </rPh>
    <phoneticPr fontId="1"/>
  </si>
  <si>
    <r>
      <t>3～5R目の相手ターンに、通常攻撃されるたび闘気ゲージを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4">
      <t>トウキ</t>
    </rPh>
    <rPh sb="28" eb="29">
      <t>ショウ</t>
    </rPh>
    <phoneticPr fontId="1"/>
  </si>
  <si>
    <r>
      <t>「結界」を壊したときに、闘気ゲージを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トウキ</t>
    </rPh>
    <rPh sb="18" eb="19">
      <t>ショウ</t>
    </rPh>
    <phoneticPr fontId="1"/>
  </si>
  <si>
    <r>
      <t>3～5R目の相手ターンに、通常攻撃されるたび呪文ダメージを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4">
      <t>ジュモン</t>
    </rPh>
    <rPh sb="29" eb="30">
      <t>ショウ</t>
    </rPh>
    <phoneticPr fontId="1"/>
  </si>
  <si>
    <r>
      <t>3～4R開始時に、こうげきとぼうぎょを</t>
    </r>
    <r>
      <rPr>
        <sz val="11"/>
        <color rgb="FF00739B"/>
        <rFont val="HGPｺﾞｼｯｸE"/>
        <family val="3"/>
        <charset val="128"/>
      </rPr>
      <t>小</t>
    </r>
    <r>
      <rPr>
        <sz val="11"/>
        <color rgb="FF000000"/>
        <rFont val="HGPｺﾞｼｯｸE"/>
        <family val="3"/>
        <charset val="128"/>
      </rPr>
      <t>アップ</t>
    </r>
    <rPh sb="4" eb="7">
      <t>カイシジ</t>
    </rPh>
    <rPh sb="19" eb="20">
      <t>ショウ</t>
    </rPh>
    <phoneticPr fontId="1"/>
  </si>
  <si>
    <r>
      <t>3R目の自分ターンに、必殺技ダメージを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4">
      <t>ヒッサツワザ</t>
    </rPh>
    <rPh sb="19" eb="20">
      <t>ナカ</t>
    </rPh>
    <phoneticPr fontId="1"/>
  </si>
  <si>
    <r>
      <t>1～2R目の自分ターンに、「結界」を含む攻撃をしたとき、ダメージを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4" eb="16">
      <t>ケッカイ</t>
    </rPh>
    <rPh sb="18" eb="19">
      <t>フク</t>
    </rPh>
    <rPh sb="20" eb="22">
      <t>コウゲキ</t>
    </rPh>
    <rPh sb="33" eb="34">
      <t>ショウ</t>
    </rPh>
    <phoneticPr fontId="1"/>
  </si>
  <si>
    <r>
      <t>3～4R目の自分ターンに、闘気ゲージを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トウキ</t>
    </rPh>
    <rPh sb="19" eb="20">
      <t>ショウ</t>
    </rPh>
    <phoneticPr fontId="1"/>
  </si>
  <si>
    <r>
      <t>3～4R開始時に、</t>
    </r>
    <r>
      <rPr>
        <sz val="11"/>
        <color rgb="FFFF0000"/>
        <rFont val="HGPｺﾞｼｯｸE"/>
        <family val="3"/>
        <charset val="128"/>
      </rPr>
      <t>味方</t>
    </r>
    <r>
      <rPr>
        <sz val="11"/>
        <rFont val="HGPｺﾞｼｯｸE"/>
        <family val="3"/>
        <charset val="128"/>
      </rPr>
      <t>[光]がいるとこうげきとぼうぎょを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28" eb="29">
      <t>ナカ</t>
    </rPh>
    <phoneticPr fontId="1"/>
  </si>
  <si>
    <r>
      <t>敵[暗黒]への必殺技ダメージを</t>
    </r>
    <r>
      <rPr>
        <sz val="11"/>
        <color rgb="FF0000FF"/>
        <rFont val="HGPｺﾞｼｯｸE"/>
        <family val="3"/>
        <charset val="128"/>
      </rPr>
      <t>中</t>
    </r>
    <r>
      <rPr>
        <sz val="11"/>
        <color rgb="FF000000"/>
        <rFont val="HGPｺﾞｼｯｸE"/>
        <family val="3"/>
        <charset val="128"/>
      </rPr>
      <t>アップ</t>
    </r>
    <rPh sb="0" eb="1">
      <t>テキ</t>
    </rPh>
    <rPh sb="2" eb="4">
      <t>アンコク</t>
    </rPh>
    <rPh sb="7" eb="10">
      <t>ヒッサツワザ</t>
    </rPh>
    <rPh sb="15" eb="16">
      <t>ナカ</t>
    </rPh>
    <phoneticPr fontId="1"/>
  </si>
  <si>
    <r>
      <t>1～3R目の自分ターンに、ぼうぎょを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1"/>
  </si>
  <si>
    <r>
      <t>3R目の自分ターンに、</t>
    </r>
    <r>
      <rPr>
        <sz val="11"/>
        <color rgb="FFFF0000"/>
        <rFont val="HGPｺﾞｼｯｸE"/>
        <family val="3"/>
        <charset val="128"/>
      </rPr>
      <t>味方</t>
    </r>
    <r>
      <rPr>
        <sz val="11"/>
        <rFont val="HGPｺﾞｼｯｸE"/>
        <family val="3"/>
        <charset val="128"/>
      </rPr>
      <t>[不死]の闘気ゲージを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フシ</t>
    </rPh>
    <rPh sb="18" eb="20">
      <t>トウキ</t>
    </rPh>
    <rPh sb="24" eb="25">
      <t>ショウ</t>
    </rPh>
    <phoneticPr fontId="1"/>
  </si>
  <si>
    <r>
      <t>3～4R目の自分ターンに、</t>
    </r>
    <r>
      <rPr>
        <sz val="11"/>
        <color rgb="FFFF0000"/>
        <rFont val="HGPｺﾞｼｯｸE"/>
        <family val="3"/>
        <charset val="128"/>
      </rPr>
      <t>味方</t>
    </r>
    <r>
      <rPr>
        <sz val="11"/>
        <rFont val="HGPｺﾞｼｯｸE"/>
        <family val="3"/>
        <charset val="128"/>
      </rPr>
      <t>[光]がいるときまりょくを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8" eb="29">
      <t>ナカ</t>
    </rPh>
    <phoneticPr fontId="1"/>
  </si>
  <si>
    <r>
      <t>2～5R目の自分ターンに、</t>
    </r>
    <r>
      <rPr>
        <sz val="11"/>
        <color rgb="FFFF0000"/>
        <rFont val="HGPｺﾞｼｯｸE"/>
        <family val="3"/>
        <charset val="128"/>
      </rPr>
      <t>味方</t>
    </r>
    <r>
      <rPr>
        <sz val="11"/>
        <rFont val="HGPｺﾞｼｯｸE"/>
        <family val="3"/>
        <charset val="128"/>
      </rPr>
      <t>[光]がいるとこうげきを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7" eb="28">
      <t>ショウ</t>
    </rPh>
    <phoneticPr fontId="1"/>
  </si>
  <si>
    <r>
      <t>2～4R開始時に、ブーストされた</t>
    </r>
    <r>
      <rPr>
        <sz val="11"/>
        <color rgb="FFFF0000"/>
        <rFont val="HGPｺﾞｼｯｸE"/>
        <family val="3"/>
        <charset val="128"/>
      </rPr>
      <t>味方</t>
    </r>
    <r>
      <rPr>
        <sz val="11"/>
        <rFont val="HGPｺﾞｼｯｸE"/>
        <family val="3"/>
        <charset val="128"/>
      </rPr>
      <t>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32" eb="33">
      <t>ナカ</t>
    </rPh>
    <phoneticPr fontId="1"/>
  </si>
  <si>
    <r>
      <t>2～4R目の自分ターンに、</t>
    </r>
    <r>
      <rPr>
        <sz val="11"/>
        <color rgb="FFFF0000"/>
        <rFont val="HGPｺﾞｼｯｸE"/>
        <family val="3"/>
        <charset val="128"/>
      </rPr>
      <t>味方</t>
    </r>
    <r>
      <rPr>
        <sz val="11"/>
        <rFont val="HGPｺﾞｼｯｸE"/>
        <family val="3"/>
        <charset val="128"/>
      </rPr>
      <t>「バラン」がいるとこうげきとすばやさを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34" eb="35">
      <t>ナカ</t>
    </rPh>
    <phoneticPr fontId="1"/>
  </si>
  <si>
    <r>
      <t>必殺技を使うときに、HP50%以上の敵への必殺技ダメージを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5" eb="17">
      <t>イジョウ</t>
    </rPh>
    <rPh sb="18" eb="19">
      <t>テキ</t>
    </rPh>
    <rPh sb="21" eb="24">
      <t>ヒッサツワザ</t>
    </rPh>
    <rPh sb="29" eb="30">
      <t>ナカ</t>
    </rPh>
    <phoneticPr fontId="1"/>
  </si>
  <si>
    <r>
      <t>3～4R目の自分ターンに、</t>
    </r>
    <r>
      <rPr>
        <sz val="11"/>
        <color rgb="FFFF0000"/>
        <rFont val="HGPｺﾞｼｯｸE"/>
        <family val="3"/>
        <charset val="128"/>
      </rPr>
      <t>味方</t>
    </r>
    <r>
      <rPr>
        <sz val="11"/>
        <rFont val="HGPｺﾞｼｯｸE"/>
        <family val="3"/>
        <charset val="128"/>
      </rPr>
      <t>[光]がいると必殺技ダメージを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2" eb="25">
      <t>ヒッサツワザ</t>
    </rPh>
    <rPh sb="30" eb="31">
      <t>ナカ</t>
    </rPh>
    <phoneticPr fontId="1"/>
  </si>
  <si>
    <r>
      <t>1～3R開始時に、HP50%以上の敵がいるとこうげきとぼうぎょを</t>
    </r>
    <r>
      <rPr>
        <sz val="11"/>
        <color rgb="FF00739B"/>
        <rFont val="HGPｺﾞｼｯｸE"/>
        <family val="3"/>
        <charset val="128"/>
      </rPr>
      <t>小</t>
    </r>
    <r>
      <rPr>
        <sz val="11"/>
        <color rgb="FF000000"/>
        <rFont val="HGPｺﾞｼｯｸE"/>
        <family val="3"/>
        <charset val="128"/>
      </rPr>
      <t>アップ</t>
    </r>
    <rPh sb="4" eb="7">
      <t>カイシジ</t>
    </rPh>
    <rPh sb="14" eb="16">
      <t>イジョウ</t>
    </rPh>
    <rPh sb="17" eb="18">
      <t>テキ</t>
    </rPh>
    <rPh sb="32" eb="33">
      <t>ショウ</t>
    </rPh>
    <phoneticPr fontId="1"/>
  </si>
  <si>
    <r>
      <t>ブレイブインパクトがパーフェクトだと、必殺技ダメージを</t>
    </r>
    <r>
      <rPr>
        <sz val="11"/>
        <color rgb="FF0000FF"/>
        <rFont val="HGPｺﾞｼｯｸE"/>
        <family val="3"/>
        <charset val="128"/>
      </rPr>
      <t>中</t>
    </r>
    <r>
      <rPr>
        <sz val="11"/>
        <color rgb="FF000000"/>
        <rFont val="HGPｺﾞｼｯｸE"/>
        <family val="3"/>
        <charset val="128"/>
      </rPr>
      <t>アップ</t>
    </r>
    <rPh sb="19" eb="22">
      <t>ヒッサツワザ</t>
    </rPh>
    <rPh sb="27" eb="28">
      <t>ナカ</t>
    </rPh>
    <phoneticPr fontId="1"/>
  </si>
  <si>
    <r>
      <t>必殺技を使うときに、戦闘不能の敵がいないと必殺技ダメージを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セントウフノウ</t>
    </rPh>
    <rPh sb="15" eb="16">
      <t>テキ</t>
    </rPh>
    <rPh sb="21" eb="24">
      <t>ヒッサツワザ</t>
    </rPh>
    <rPh sb="29" eb="30">
      <t>ナカ</t>
    </rPh>
    <phoneticPr fontId="1"/>
  </si>
  <si>
    <r>
      <t>仲間</t>
    </r>
    <r>
      <rPr>
        <sz val="11"/>
        <rFont val="HGPｺﾞｼｯｸE"/>
        <family val="3"/>
        <charset val="128"/>
      </rPr>
      <t>が戦闘不能になったときに、闘気ゲージを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15" eb="17">
      <t>トウキ</t>
    </rPh>
    <rPh sb="21" eb="22">
      <t>ショウ</t>
    </rPh>
    <phoneticPr fontId="1"/>
  </si>
  <si>
    <r>
      <t>敵が戦闘不能になったときに、必殺技ダメージを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4" eb="17">
      <t>ヒッサツワザ</t>
    </rPh>
    <rPh sb="22" eb="23">
      <t>ショウ</t>
    </rPh>
    <phoneticPr fontId="1"/>
  </si>
  <si>
    <r>
      <t>1～2R開始時に、</t>
    </r>
    <r>
      <rPr>
        <sz val="11"/>
        <color rgb="FFFF0000"/>
        <rFont val="HGPｺﾞｼｯｸE"/>
        <family val="3"/>
        <charset val="128"/>
      </rPr>
      <t>味方</t>
    </r>
    <r>
      <rPr>
        <sz val="1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</si>
  <si>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各R開始時に、HP30%未満になったら闘気ゲージを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ミマン</t>
    </rPh>
    <rPh sb="19" eb="21">
      <t>トウキ</t>
    </rPh>
    <rPh sb="25" eb="26">
      <t>ショウ</t>
    </rPh>
    <phoneticPr fontId="1"/>
  </si>
  <si>
    <r>
      <t>2～4R開始時に、こうげきとぼうぎょを徐々に</t>
    </r>
    <r>
      <rPr>
        <sz val="11"/>
        <color rgb="FF00739B"/>
        <rFont val="HGPｺﾞｼｯｸE"/>
        <family val="3"/>
        <charset val="128"/>
      </rPr>
      <t>小</t>
    </r>
    <r>
      <rPr>
        <sz val="11"/>
        <color rgb="FF000000"/>
        <rFont val="HGPｺﾞｼｯｸE"/>
        <family val="3"/>
        <charset val="128"/>
      </rPr>
      <t>アップ</t>
    </r>
    <rPh sb="4" eb="7">
      <t>カイシジ</t>
    </rPh>
    <rPh sb="19" eb="21">
      <t>ジョジョ</t>
    </rPh>
    <rPh sb="22" eb="23">
      <t>ショウ</t>
    </rPh>
    <phoneticPr fontId="1"/>
  </si>
  <si>
    <r>
      <t>各R開始時に、</t>
    </r>
    <r>
      <rPr>
        <sz val="11"/>
        <color rgb="FFFF0000"/>
        <rFont val="HGPｺﾞｼｯｸE"/>
        <family val="3"/>
        <charset val="128"/>
      </rPr>
      <t>味方</t>
    </r>
    <r>
      <rPr>
        <sz val="11"/>
        <rFont val="HGPｺﾞｼｯｸE"/>
        <family val="3"/>
        <charset val="128"/>
      </rPr>
      <t>のHPが30%未満になったら闘気ゲージを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ミカタ</t>
    </rPh>
    <rPh sb="16" eb="18">
      <t>ミマン</t>
    </rPh>
    <rPh sb="23" eb="25">
      <t>トウキ</t>
    </rPh>
    <rPh sb="29" eb="30">
      <t>ナカ</t>
    </rPh>
    <phoneticPr fontId="1"/>
  </si>
  <si>
    <r>
      <t>各R開始時に、</t>
    </r>
    <r>
      <rPr>
        <sz val="11"/>
        <color rgb="FFFF0000"/>
        <rFont val="HGPｺﾞｼｯｸE"/>
        <family val="3"/>
        <charset val="128"/>
      </rPr>
      <t>味方</t>
    </r>
    <r>
      <rPr>
        <sz val="11"/>
        <rFont val="HGPｺﾞｼｯｸE"/>
        <family val="3"/>
        <charset val="128"/>
      </rPr>
      <t>のHPが30%未満になったら闘気ゲージを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16" eb="18">
      <t>ミマン</t>
    </rPh>
    <rPh sb="23" eb="25">
      <t>トウキ</t>
    </rPh>
    <rPh sb="29" eb="30">
      <t>ショウ</t>
    </rPh>
    <phoneticPr fontId="1"/>
  </si>
  <si>
    <r>
      <t>2～4R開始時に、こうげきとぼうぎょを</t>
    </r>
    <r>
      <rPr>
        <sz val="11"/>
        <color rgb="FF0000FF"/>
        <rFont val="HGPｺﾞｼｯｸE"/>
        <family val="3"/>
        <charset val="128"/>
      </rPr>
      <t>中</t>
    </r>
    <r>
      <rPr>
        <sz val="11"/>
        <color rgb="FF000000"/>
        <rFont val="HGPｺﾞｼｯｸE"/>
        <family val="3"/>
        <charset val="128"/>
      </rPr>
      <t>アップ</t>
    </r>
    <rPh sb="4" eb="7">
      <t>カイシジ</t>
    </rPh>
    <rPh sb="19" eb="20">
      <t>ナカ</t>
    </rPh>
    <phoneticPr fontId="1"/>
  </si>
  <si>
    <r>
      <t>1～2R目に攻撃するときに、敵よりすばやさが高いときこうげきを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1" eb="32">
      <t>ナカ</t>
    </rPh>
    <phoneticPr fontId="1"/>
  </si>
  <si>
    <r>
      <t>必殺技を使うときに、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26" eb="27">
      <t>ナカ</t>
    </rPh>
    <phoneticPr fontId="1"/>
  </si>
  <si>
    <r>
      <t>各R開始時に、HP50%以上の敵がいるとこうげきを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イジョウ</t>
    </rPh>
    <rPh sb="15" eb="16">
      <t>テキ</t>
    </rPh>
    <rPh sb="25" eb="26">
      <t>ナカ</t>
    </rPh>
    <phoneticPr fontId="1"/>
  </si>
  <si>
    <r>
      <t>2～3R目の自分ターンに、通常攻撃ダメージを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ツウジョウ</t>
    </rPh>
    <rPh sb="15" eb="17">
      <t>コウゲキ</t>
    </rPh>
    <rPh sb="22" eb="23">
      <t>ナカ</t>
    </rPh>
    <phoneticPr fontId="1"/>
  </si>
  <si>
    <r>
      <t>切り札として登場したときに、</t>
    </r>
    <r>
      <rPr>
        <sz val="11"/>
        <color rgb="FFFF0000"/>
        <rFont val="HGPｺﾞｼｯｸE"/>
        <family val="3"/>
        <charset val="128"/>
      </rPr>
      <t>味方</t>
    </r>
    <r>
      <rPr>
        <sz val="11"/>
        <rFont val="HGPｺﾞｼｯｸE"/>
        <family val="3"/>
        <charset val="128"/>
      </rPr>
      <t>[光]の闘気ゲージ</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8">
      <t>ヒカリ</t>
    </rPh>
    <rPh sb="20" eb="22">
      <t>トウキ</t>
    </rPh>
    <rPh sb="25" eb="26">
      <t>ショウ</t>
    </rPh>
    <phoneticPr fontId="1"/>
  </si>
  <si>
    <r>
      <t>各R開始時に、こうげきをR数が多いほど</t>
    </r>
    <r>
      <rPr>
        <sz val="11"/>
        <color rgb="FF000000"/>
        <rFont val="HGPｺﾞｼｯｸE"/>
        <family val="3"/>
        <charset val="128"/>
      </rPr>
      <t>アップ</t>
    </r>
    <rPh sb="0" eb="1">
      <t>カク</t>
    </rPh>
    <rPh sb="2" eb="5">
      <t>カイシジ</t>
    </rPh>
    <rPh sb="13" eb="14">
      <t>スウ</t>
    </rPh>
    <rPh sb="15" eb="16">
      <t>オオ</t>
    </rPh>
    <phoneticPr fontId="1"/>
  </si>
  <si>
    <r>
      <t>全ての敵よりまりょくが高い間、通常攻撃ダメージを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15" eb="19">
      <t>ツウジョウコウゲキ</t>
    </rPh>
    <rPh sb="24" eb="25">
      <t>ナカ</t>
    </rPh>
    <phoneticPr fontId="1"/>
  </si>
  <si>
    <r>
      <t>全ての敵よりすばやさが高い間、通常攻撃ダメージを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15" eb="19">
      <t>ツウジョウコウゲキ</t>
    </rPh>
    <rPh sb="24" eb="25">
      <t>ナカ</t>
    </rPh>
    <phoneticPr fontId="1"/>
  </si>
  <si>
    <r>
      <t>切り札の敵がいる間、こうげきを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15" eb="16">
      <t>ナカ</t>
    </rPh>
    <phoneticPr fontId="1"/>
  </si>
  <si>
    <r>
      <t>必殺技を使うときに、まりょくを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5" eb="16">
      <t>ナカ</t>
    </rPh>
    <phoneticPr fontId="1"/>
  </si>
  <si>
    <r>
      <t>3～5R目の自分ターンに、敵か</t>
    </r>
    <r>
      <rPr>
        <sz val="11"/>
        <color rgb="FFFF5A32"/>
        <rFont val="HGPｺﾞｼｯｸE"/>
        <family val="3"/>
        <charset val="128"/>
      </rPr>
      <t>仲間</t>
    </r>
    <r>
      <rPr>
        <sz val="11"/>
        <rFont val="HGPｺﾞｼｯｸE"/>
        <family val="3"/>
        <charset val="128"/>
      </rPr>
      <t>に[暗黒]がいるとこうげきとまりょくを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ナカマ</t>
    </rPh>
    <rPh sb="19" eb="21">
      <t>アンコク</t>
    </rPh>
    <rPh sb="36" eb="37">
      <t>ナカ</t>
    </rPh>
    <phoneticPr fontId="1"/>
  </si>
  <si>
    <r>
      <t>1～3R目に攻撃するときに、敵よりこうげきが高いとき通常攻撃ダメージを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28">
      <t>ツウジョウ</t>
    </rPh>
    <rPh sb="28" eb="30">
      <t>コウゲキ</t>
    </rPh>
    <rPh sb="35" eb="36">
      <t>ナカ</t>
    </rPh>
    <phoneticPr fontId="1"/>
  </si>
  <si>
    <r>
      <t>1～3R目に敵が攻撃するときに、敵よりすばやさが高いときこうげきを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16" eb="17">
      <t>テキ</t>
    </rPh>
    <rPh sb="24" eb="25">
      <t>タカ</t>
    </rPh>
    <rPh sb="33" eb="34">
      <t>ナカ</t>
    </rPh>
    <phoneticPr fontId="1"/>
  </si>
  <si>
    <r>
      <t>各R開始時に、ぼうぎょをR数が少ないほど</t>
    </r>
    <r>
      <rPr>
        <sz val="11"/>
        <color rgb="FF000000"/>
        <rFont val="HGPｺﾞｼｯｸE"/>
        <family val="3"/>
        <charset val="128"/>
      </rPr>
      <t>アップ</t>
    </r>
    <rPh sb="0" eb="1">
      <t>カク</t>
    </rPh>
    <rPh sb="2" eb="5">
      <t>カイシジ</t>
    </rPh>
    <rPh sb="13" eb="14">
      <t>スウ</t>
    </rPh>
    <rPh sb="15" eb="16">
      <t>スク</t>
    </rPh>
    <phoneticPr fontId="1"/>
  </si>
  <si>
    <r>
      <t>1～3R目に攻撃するときに、敵よりすばやさが高いときこうげきとぼうぎょを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6" eb="37">
      <t>ナカ</t>
    </rPh>
    <phoneticPr fontId="1"/>
  </si>
  <si>
    <r>
      <t>切り札として登場したときに、</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9">
      <t>アンコク</t>
    </rPh>
    <rPh sb="21" eb="23">
      <t>トウキ</t>
    </rPh>
    <rPh sb="27" eb="28">
      <t>ショウ</t>
    </rPh>
    <phoneticPr fontId="1"/>
  </si>
  <si>
    <r>
      <t>3～4R開始時に、敵[光]がいると闘気ゲージを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2">
      <t>ヒカリ</t>
    </rPh>
    <rPh sb="17" eb="19">
      <t>トウキ</t>
    </rPh>
    <rPh sb="23" eb="24">
      <t>ショウ</t>
    </rPh>
    <phoneticPr fontId="1"/>
  </si>
  <si>
    <r>
      <t>HP50%以上の間、こうげきを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5" eb="16">
      <t>ナカ</t>
    </rPh>
    <phoneticPr fontId="1"/>
  </si>
  <si>
    <r>
      <t>3～5R開始時に、</t>
    </r>
    <r>
      <rPr>
        <sz val="11"/>
        <color rgb="FFFF0000"/>
        <rFont val="HGPｺﾞｼｯｸE"/>
        <family val="3"/>
        <charset val="128"/>
      </rPr>
      <t>味方</t>
    </r>
    <r>
      <rPr>
        <sz val="11"/>
        <rFont val="HGPｺﾞｼｯｸE"/>
        <family val="3"/>
        <charset val="128"/>
      </rPr>
      <t>[暗黒]のこうげきとぼうぎょをR数が多いほど</t>
    </r>
    <r>
      <rPr>
        <sz val="11"/>
        <color rgb="FF000000"/>
        <rFont val="HGPｺﾞｼｯｸE"/>
        <family val="3"/>
        <charset val="128"/>
      </rPr>
      <t>アップ</t>
    </r>
    <rPh sb="4" eb="7">
      <t>カイシジ</t>
    </rPh>
    <rPh sb="9" eb="11">
      <t>ミカタ</t>
    </rPh>
    <rPh sb="12" eb="14">
      <t>アンコク</t>
    </rPh>
    <rPh sb="27" eb="28">
      <t>スウ</t>
    </rPh>
    <rPh sb="29" eb="30">
      <t>オオ</t>
    </rPh>
    <phoneticPr fontId="1"/>
  </si>
  <si>
    <r>
      <t>各R終了時に、攻撃しなかったとき</t>
    </r>
    <r>
      <rPr>
        <sz val="11"/>
        <color rgb="FFFF0000"/>
        <rFont val="HGPｺﾞｼｯｸE"/>
        <family val="3"/>
        <charset val="128"/>
      </rPr>
      <t>味方</t>
    </r>
    <r>
      <rPr>
        <sz val="11"/>
        <rFont val="HGPｺﾞｼｯｸE"/>
        <family val="3"/>
        <charset val="128"/>
      </rPr>
      <t>[光]の必殺技ダメージを</t>
    </r>
    <r>
      <rPr>
        <sz val="11"/>
        <color rgb="FF7300C3"/>
        <rFont val="HGPｺﾞｼｯｸE"/>
        <family val="3"/>
        <charset val="128"/>
      </rPr>
      <t>大</t>
    </r>
    <r>
      <rPr>
        <sz val="11"/>
        <color rgb="FF000000"/>
        <rFont val="HGPｺﾞｼｯｸE"/>
        <family val="3"/>
        <charset val="128"/>
      </rPr>
      <t>アップ</t>
    </r>
    <rPh sb="0" eb="1">
      <t>カク</t>
    </rPh>
    <rPh sb="2" eb="5">
      <t>シュウリョウジ</t>
    </rPh>
    <rPh sb="7" eb="9">
      <t>コウゲキ</t>
    </rPh>
    <rPh sb="16" eb="18">
      <t>ミカタ</t>
    </rPh>
    <rPh sb="19" eb="20">
      <t>ヒカリ</t>
    </rPh>
    <rPh sb="22" eb="25">
      <t>ヒッサツワザ</t>
    </rPh>
    <rPh sb="30" eb="31">
      <t>ダイ</t>
    </rPh>
    <phoneticPr fontId="1"/>
  </si>
  <si>
    <r>
      <t>2～4R目の自分ターンに、敵[魔影]と[暗黒]への通常攻撃ダメージを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マカゲ</t>
    </rPh>
    <rPh sb="20" eb="22">
      <t>アンコク</t>
    </rPh>
    <rPh sb="25" eb="29">
      <t>ツウジョウコウゲキ</t>
    </rPh>
    <rPh sb="34" eb="35">
      <t>ナカ</t>
    </rPh>
    <phoneticPr fontId="1"/>
  </si>
  <si>
    <r>
      <t>各R開始時に、</t>
    </r>
    <r>
      <rPr>
        <sz val="11"/>
        <color rgb="FFFF5A32"/>
        <rFont val="HGPｺﾞｼｯｸE"/>
        <family val="3"/>
        <charset val="128"/>
      </rPr>
      <t>仲間</t>
    </r>
    <r>
      <rPr>
        <sz val="11"/>
        <rFont val="HGPｺﾞｼｯｸE"/>
        <family val="3"/>
        <charset val="128"/>
      </rPr>
      <t>[光]のこうげきとすばやさを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1">
      <t>ヒカリ</t>
    </rPh>
    <rPh sb="23" eb="24">
      <t>ナカ</t>
    </rPh>
    <phoneticPr fontId="1"/>
  </si>
  <si>
    <r>
      <t>戦闘不能になったときに、</t>
    </r>
    <r>
      <rPr>
        <sz val="11"/>
        <color rgb="FFFF5A32"/>
        <rFont val="HGPｺﾞｼｯｸE"/>
        <family val="3"/>
        <charset val="128"/>
      </rPr>
      <t>仲間</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0" eb="4">
      <t>セントウフノウ</t>
    </rPh>
    <rPh sb="12" eb="14">
      <t>ナカマ</t>
    </rPh>
    <rPh sb="15" eb="16">
      <t>ヒカリ</t>
    </rPh>
    <rPh sb="18" eb="22">
      <t>ツウジョウコウゲキ</t>
    </rPh>
    <rPh sb="27" eb="28">
      <t>ナカ</t>
    </rPh>
    <phoneticPr fontId="1"/>
  </si>
  <si>
    <r>
      <t>各R開始時に、こうげきとすばやさをR数が少ないほど</t>
    </r>
    <r>
      <rPr>
        <sz val="11"/>
        <color rgb="FF000000"/>
        <rFont val="HGPｺﾞｼｯｸE"/>
        <family val="3"/>
        <charset val="128"/>
      </rPr>
      <t>アップ</t>
    </r>
    <rPh sb="0" eb="1">
      <t>カク</t>
    </rPh>
    <rPh sb="2" eb="5">
      <t>カイシジ</t>
    </rPh>
    <rPh sb="18" eb="19">
      <t>スウ</t>
    </rPh>
    <rPh sb="20" eb="21">
      <t>スク</t>
    </rPh>
    <phoneticPr fontId="1"/>
  </si>
  <si>
    <r>
      <t>切り札の</t>
    </r>
    <r>
      <rPr>
        <sz val="11"/>
        <color rgb="FFFF5A32"/>
        <rFont val="HGPｺﾞｼｯｸE"/>
        <family val="3"/>
        <charset val="128"/>
      </rPr>
      <t>仲間</t>
    </r>
    <r>
      <rPr>
        <sz val="11"/>
        <rFont val="HGPｺﾞｼｯｸE"/>
        <family val="3"/>
        <charset val="128"/>
      </rPr>
      <t>[百獣]がいる間、こうげきとぼうぎょを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4" eb="6">
      <t>ナカマ</t>
    </rPh>
    <rPh sb="7" eb="9">
      <t>ヒャクジュウ</t>
    </rPh>
    <rPh sb="13" eb="14">
      <t>アイダ</t>
    </rPh>
    <rPh sb="25" eb="26">
      <t>ナカ</t>
    </rPh>
    <phoneticPr fontId="1"/>
  </si>
  <si>
    <r>
      <t>1～3R目に攻撃するときに、敵よりこうげきが高いときすばやさとぼうぎょを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6" eb="37">
      <t>ナカ</t>
    </rPh>
    <phoneticPr fontId="1"/>
  </si>
  <si>
    <r>
      <t>2～4R目の自分ターンに、</t>
    </r>
    <r>
      <rPr>
        <sz val="11"/>
        <color rgb="FFFF0000"/>
        <rFont val="HGPｺﾞｼｯｸE"/>
        <family val="3"/>
        <charset val="128"/>
      </rPr>
      <t>味方</t>
    </r>
    <r>
      <rPr>
        <sz val="11"/>
        <rFont val="HGPｺﾞｼｯｸE"/>
        <family val="3"/>
        <charset val="128"/>
      </rPr>
      <t>[妖魔]と[暗黒]のこうげきとまりょくを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ヨウマ</t>
    </rPh>
    <rPh sb="21" eb="23">
      <t>アンコク</t>
    </rPh>
    <rPh sb="35" eb="36">
      <t>ナカ</t>
    </rPh>
    <phoneticPr fontId="1"/>
  </si>
  <si>
    <r>
      <t>HP50%以上の間、</t>
    </r>
    <r>
      <rPr>
        <sz val="11"/>
        <color rgb="FFFF0000"/>
        <rFont val="HGPｺﾞｼｯｸE"/>
        <family val="3"/>
        <charset val="128"/>
      </rPr>
      <t>味方</t>
    </r>
    <r>
      <rPr>
        <sz val="11"/>
        <rFont val="HGPｺﾞｼｯｸE"/>
        <family val="3"/>
        <charset val="128"/>
      </rPr>
      <t>[暗黒]のこうげきとぼうぎょを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5">
      <t>アンコク</t>
    </rPh>
    <rPh sb="27" eb="28">
      <t>ナカ</t>
    </rPh>
    <phoneticPr fontId="1"/>
  </si>
  <si>
    <r>
      <t>必殺技を使うときに、敵「ヒュンケル」がいると必殺技ダメージを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22" eb="25">
      <t>ヒッサツワザ</t>
    </rPh>
    <rPh sb="30" eb="31">
      <t>ダイ</t>
    </rPh>
    <phoneticPr fontId="1"/>
  </si>
  <si>
    <r>
      <t>各R開始時に、</t>
    </r>
    <r>
      <rPr>
        <sz val="11"/>
        <color rgb="FFFF0000"/>
        <rFont val="HGPｺﾞｼｯｸE"/>
        <family val="3"/>
        <charset val="128"/>
      </rPr>
      <t>味方</t>
    </r>
    <r>
      <rPr>
        <sz val="11"/>
        <rFont val="HGPｺﾞｼｯｸE"/>
        <family val="3"/>
        <charset val="128"/>
      </rPr>
      <t>[魔影]のこうげきとぼうぎょをR数が少ないほど</t>
    </r>
    <r>
      <rPr>
        <sz val="11"/>
        <color rgb="FF000000"/>
        <rFont val="HGPｺﾞｼｯｸE"/>
        <family val="3"/>
        <charset val="128"/>
      </rPr>
      <t>アップ</t>
    </r>
    <rPh sb="0" eb="1">
      <t>カク</t>
    </rPh>
    <rPh sb="2" eb="5">
      <t>カイシジ</t>
    </rPh>
    <rPh sb="7" eb="9">
      <t>ミカタ</t>
    </rPh>
    <rPh sb="10" eb="12">
      <t>マカゲ</t>
    </rPh>
    <rPh sb="25" eb="26">
      <t>スウ</t>
    </rPh>
    <rPh sb="27" eb="28">
      <t>スク</t>
    </rPh>
    <phoneticPr fontId="1"/>
  </si>
  <si>
    <r>
      <t>切り札として登場したときに、切り札の敵がいるとこうげきとまりょくを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5">
      <t>キ</t>
    </rPh>
    <rPh sb="16" eb="17">
      <t>フダ</t>
    </rPh>
    <rPh sb="18" eb="19">
      <t>テキ</t>
    </rPh>
    <rPh sb="33" eb="34">
      <t>ダイ</t>
    </rPh>
    <phoneticPr fontId="1"/>
  </si>
  <si>
    <r>
      <t>2～4R目の自分ターンに、</t>
    </r>
    <r>
      <rPr>
        <sz val="11"/>
        <color rgb="FFFF0000"/>
        <rFont val="HGPｺﾞｼｯｸE"/>
        <family val="3"/>
        <charset val="128"/>
      </rPr>
      <t>味方</t>
    </r>
    <r>
      <rPr>
        <sz val="11"/>
        <rFont val="HGPｺﾞｼｯｸE"/>
        <family val="3"/>
        <charset val="128"/>
      </rPr>
      <t>[光]のHP50%以上の敵への物理ダメージを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4" eb="26">
      <t>イジョウ</t>
    </rPh>
    <rPh sb="27" eb="28">
      <t>テキ</t>
    </rPh>
    <rPh sb="30" eb="32">
      <t>ブツリ</t>
    </rPh>
    <rPh sb="37" eb="38">
      <t>ショウ</t>
    </rPh>
    <phoneticPr fontId="1"/>
  </si>
  <si>
    <r>
      <t>味方</t>
    </r>
    <r>
      <rPr>
        <sz val="11"/>
        <rFont val="HGPｺﾞｼｯｸE"/>
        <family val="3"/>
        <charset val="128"/>
      </rPr>
      <t>が「結界」を壊すたび、必殺技ダメージを</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3" eb="16">
      <t>ヒッサツワザ</t>
    </rPh>
    <rPh sb="21" eb="22">
      <t>ナカ</t>
    </rPh>
    <phoneticPr fontId="1"/>
  </si>
  <si>
    <r>
      <t>2～4R開始時に、敵[暗黒]がいると通常攻撃ダメージを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アンコク</t>
    </rPh>
    <rPh sb="18" eb="22">
      <t>ツウジョウコウゲキ</t>
    </rPh>
    <rPh sb="27" eb="28">
      <t>ナカ</t>
    </rPh>
    <phoneticPr fontId="1"/>
  </si>
  <si>
    <r>
      <t>2～3R開始時に、HP50%以下の</t>
    </r>
    <r>
      <rPr>
        <sz val="11"/>
        <color rgb="FFFF0000"/>
        <rFont val="HGPｺﾞｼｯｸE"/>
        <family val="3"/>
        <charset val="128"/>
      </rPr>
      <t>味方</t>
    </r>
    <r>
      <rPr>
        <sz val="11"/>
        <rFont val="HGPｺﾞｼｯｸE"/>
        <family val="3"/>
        <charset val="128"/>
      </rPr>
      <t>がいると闘気ゲージを</t>
    </r>
    <r>
      <rPr>
        <sz val="11"/>
        <color rgb="FF00739B"/>
        <rFont val="HGPｺﾞｼｯｸE"/>
        <family val="3"/>
        <charset val="128"/>
      </rPr>
      <t>小</t>
    </r>
    <r>
      <rPr>
        <sz val="11"/>
        <color rgb="FF000000"/>
        <rFont val="HGPｺﾞｼｯｸE"/>
        <family val="3"/>
        <charset val="128"/>
      </rPr>
      <t>アップ</t>
    </r>
    <rPh sb="4" eb="7">
      <t>カイシジ</t>
    </rPh>
    <rPh sb="14" eb="16">
      <t>イカ</t>
    </rPh>
    <rPh sb="17" eb="19">
      <t>ミカタ</t>
    </rPh>
    <rPh sb="23" eb="25">
      <t>トウキ</t>
    </rPh>
    <rPh sb="29" eb="30">
      <t>ショウ</t>
    </rPh>
    <phoneticPr fontId="1"/>
  </si>
  <si>
    <r>
      <t>必殺技を使うときに、敵[暗黒]がいるとこうげきとまりょくを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アンコク</t>
    </rPh>
    <rPh sb="29" eb="30">
      <t>ダイ</t>
    </rPh>
    <phoneticPr fontId="1"/>
  </si>
  <si>
    <r>
      <t>2～3R目の自分ターンに、敵[暗黒]がいるとこうげきとまりょくを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32" eb="33">
      <t>ナカ</t>
    </rPh>
    <phoneticPr fontId="1"/>
  </si>
  <si>
    <r>
      <t>3～4R目の自分ターンに、</t>
    </r>
    <r>
      <rPr>
        <sz val="11"/>
        <color rgb="FFFF0000"/>
        <rFont val="HGPｺﾞｼｯｸE"/>
        <family val="3"/>
        <charset val="128"/>
      </rPr>
      <t>味方</t>
    </r>
    <r>
      <rPr>
        <sz val="11"/>
        <rFont val="HGPｺﾞｼｯｸE"/>
        <family val="3"/>
        <charset val="128"/>
      </rPr>
      <t>[光]の呪文ダメージを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19" eb="21">
      <t>ジュモン</t>
    </rPh>
    <rPh sb="26" eb="27">
      <t>ナカ</t>
    </rPh>
    <phoneticPr fontId="1"/>
  </si>
  <si>
    <r>
      <t>切り札として登場したときに、HP50%以下の敵がいると闘気ゲージを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イカ</t>
    </rPh>
    <rPh sb="22" eb="23">
      <t>テキ</t>
    </rPh>
    <rPh sb="27" eb="29">
      <t>トウキ</t>
    </rPh>
    <rPh sb="33" eb="34">
      <t>ナカ</t>
    </rPh>
    <phoneticPr fontId="1"/>
  </si>
  <si>
    <r>
      <t>1～3R目の自分ターンに、こうげきとすばやさを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23" eb="24">
      <t>ショウ</t>
    </rPh>
    <phoneticPr fontId="1"/>
  </si>
  <si>
    <r>
      <t>敵が物理必殺技を使うときに、</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テキ</t>
    </rPh>
    <rPh sb="2" eb="4">
      <t>ブツリ</t>
    </rPh>
    <rPh sb="4" eb="7">
      <t>ヒッサツワザ</t>
    </rPh>
    <rPh sb="8" eb="9">
      <t>ツカ</t>
    </rPh>
    <rPh sb="14" eb="16">
      <t>ミカタ</t>
    </rPh>
    <rPh sb="17" eb="19">
      <t>アンコク</t>
    </rPh>
    <rPh sb="21" eb="23">
      <t>トウキ</t>
    </rPh>
    <rPh sb="27" eb="28">
      <t>ショウ</t>
    </rPh>
    <phoneticPr fontId="1"/>
  </si>
  <si>
    <r>
      <t>1～3R目の自分ターンに、こうげきとすばやさを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1"/>
  </si>
  <si>
    <r>
      <t>3～4R目の自分ターンに、</t>
    </r>
    <r>
      <rPr>
        <sz val="11"/>
        <color rgb="FFFF0000"/>
        <rFont val="HGPｺﾞｼｯｸE"/>
        <family val="3"/>
        <charset val="128"/>
      </rPr>
      <t>味方</t>
    </r>
    <r>
      <rPr>
        <sz val="11"/>
        <rFont val="HGPｺﾞｼｯｸE"/>
        <family val="3"/>
        <charset val="128"/>
      </rPr>
      <t>[暗黒]のこうげきとぼうぎょを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アンコク</t>
    </rPh>
    <rPh sb="30" eb="31">
      <t>ナカ</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</si>
  <si>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[暗黒]の特技ダメージを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8">
      <t>アンコク</t>
    </rPh>
    <rPh sb="20" eb="22">
      <t>トクギ</t>
    </rPh>
    <rPh sb="27" eb="28">
      <t>ナカ</t>
    </rPh>
    <phoneticPr fontId="1"/>
  </si>
  <si>
    <r>
      <t>3～5R目の自分ターンに、通常攻撃ダメージをHPが少ないほど</t>
    </r>
    <r>
      <rPr>
        <sz val="11"/>
        <color rgb="FF000000"/>
        <rFont val="HGPｺﾞｼｯｸE"/>
        <family val="3"/>
        <charset val="128"/>
      </rPr>
      <t>アップ</t>
    </r>
    <rPh sb="4" eb="5">
      <t>メ</t>
    </rPh>
    <rPh sb="6" eb="8">
      <t>ジブン</t>
    </rPh>
    <rPh sb="13" eb="17">
      <t>ツウジョウコウゲキ</t>
    </rPh>
    <rPh sb="25" eb="26">
      <t>スク</t>
    </rPh>
    <phoneticPr fontId="1"/>
  </si>
  <si>
    <r>
      <t>1～2R目の自分ターンに、</t>
    </r>
    <r>
      <rPr>
        <sz val="11"/>
        <color rgb="FFFF0000"/>
        <rFont val="HGPｺﾞｼｯｸE"/>
        <family val="3"/>
        <charset val="128"/>
      </rPr>
      <t>味方</t>
    </r>
    <r>
      <rPr>
        <sz val="11"/>
        <rFont val="HGPｺﾞｼｯｸE"/>
        <family val="3"/>
        <charset val="128"/>
      </rPr>
      <t>[光]の物理ダメージを闘気ゲージが多いほど</t>
    </r>
    <r>
      <rPr>
        <sz val="11"/>
        <color rgb="FF000000"/>
        <rFont val="HGPｺﾞｼｯｸE"/>
        <family val="3"/>
        <charset val="128"/>
      </rPr>
      <t>アップ</t>
    </r>
    <rPh sb="4" eb="5">
      <t>メ</t>
    </rPh>
    <rPh sb="6" eb="8">
      <t>ジブン</t>
    </rPh>
    <rPh sb="13" eb="15">
      <t>ミカタ</t>
    </rPh>
    <rPh sb="16" eb="17">
      <t>ヒカリ</t>
    </rPh>
    <rPh sb="19" eb="21">
      <t>ブツリ</t>
    </rPh>
    <rPh sb="26" eb="28">
      <t>トウキ</t>
    </rPh>
    <rPh sb="32" eb="33">
      <t>オオ</t>
    </rPh>
    <phoneticPr fontId="1"/>
  </si>
  <si>
    <r>
      <t>2～4R目に、最も高いステータスがこうげきの敵がいると物理ダメージを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ブツリ</t>
    </rPh>
    <rPh sb="34" eb="35">
      <t>ナカ</t>
    </rPh>
    <phoneticPr fontId="1"/>
  </si>
  <si>
    <r>
      <t>3～4R目に、最も高いステータスがまりょくの敵がいると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7" eb="8">
      <t>モット</t>
    </rPh>
    <rPh sb="9" eb="10">
      <t>タカ</t>
    </rPh>
    <rPh sb="22" eb="23">
      <t>テキ</t>
    </rPh>
    <rPh sb="27" eb="29">
      <t>ミカタ</t>
    </rPh>
    <rPh sb="30" eb="31">
      <t>ヒカリ</t>
    </rPh>
    <rPh sb="33" eb="35">
      <t>トウキ</t>
    </rPh>
    <rPh sb="39" eb="40">
      <t>ショウ</t>
    </rPh>
    <phoneticPr fontId="1"/>
  </si>
  <si>
    <r>
      <t>2～4R目に、</t>
    </r>
    <r>
      <rPr>
        <sz val="11"/>
        <color rgb="FFFF0000"/>
        <rFont val="HGPｺﾞｼｯｸE"/>
        <family val="3"/>
        <charset val="128"/>
      </rPr>
      <t>味方</t>
    </r>
    <r>
      <rPr>
        <sz val="11"/>
        <rFont val="HGPｺﾞｼｯｸE"/>
        <family val="3"/>
        <charset val="128"/>
      </rPr>
      <t>[光]のすばやさとぼうぎょを</t>
    </r>
    <r>
      <rPr>
        <sz val="11"/>
        <color rgb="FF0000FF"/>
        <rFont val="HGPｺﾞｼｯｸE"/>
        <family val="3"/>
        <charset val="128"/>
      </rPr>
      <t>中</t>
    </r>
    <r>
      <rPr>
        <sz val="11"/>
        <color rgb="FF000000"/>
        <rFont val="HGPｺﾞｼｯｸE"/>
        <family val="3"/>
        <charset val="128"/>
      </rPr>
      <t>アップ</t>
    </r>
    <rPh sb="4" eb="5">
      <t>メ</t>
    </rPh>
    <rPh sb="7" eb="9">
      <t>ミカタ</t>
    </rPh>
    <rPh sb="10" eb="11">
      <t>ヒカリ</t>
    </rPh>
    <rPh sb="23" eb="24">
      <t>ナカ</t>
    </rPh>
    <phoneticPr fontId="1"/>
  </si>
  <si>
    <r>
      <t>4R開始時に、最も高いステータスがまりょくの</t>
    </r>
    <r>
      <rPr>
        <sz val="11"/>
        <color rgb="FFFF0000"/>
        <rFont val="HGPｺﾞｼｯｸE"/>
        <family val="3"/>
        <charset val="128"/>
      </rPr>
      <t>味方</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5">
      <t>カイシジ</t>
    </rPh>
    <rPh sb="7" eb="8">
      <t>モット</t>
    </rPh>
    <rPh sb="9" eb="10">
      <t>タカ</t>
    </rPh>
    <rPh sb="22" eb="24">
      <t>ミカタ</t>
    </rPh>
    <rPh sb="25" eb="27">
      <t>トウキ</t>
    </rPh>
    <rPh sb="31" eb="32">
      <t>ナカ</t>
    </rPh>
    <phoneticPr fontId="1"/>
  </si>
  <si>
    <r>
      <t>1～3R目の自分ターンに、呪文ダメージをR数が少ないほど</t>
    </r>
    <r>
      <rPr>
        <sz val="11"/>
        <color rgb="FF000000"/>
        <rFont val="HGPｺﾞｼｯｸE"/>
        <family val="3"/>
        <charset val="128"/>
      </rPr>
      <t>アップ</t>
    </r>
    <rPh sb="4" eb="5">
      <t>メ</t>
    </rPh>
    <rPh sb="6" eb="8">
      <t>ジブン</t>
    </rPh>
    <rPh sb="13" eb="15">
      <t>ジュモン</t>
    </rPh>
    <rPh sb="21" eb="22">
      <t>スウ</t>
    </rPh>
    <rPh sb="23" eb="24">
      <t>スク</t>
    </rPh>
    <phoneticPr fontId="1"/>
  </si>
  <si>
    <r>
      <t>3～4R開始時に、</t>
    </r>
    <r>
      <rPr>
        <sz val="11"/>
        <color rgb="FFFF5A32"/>
        <rFont val="HGPｺﾞｼｯｸE"/>
        <family val="3"/>
        <charset val="128"/>
      </rPr>
      <t>仲間</t>
    </r>
    <r>
      <rPr>
        <sz val="11"/>
        <rFont val="HGPｺﾞｼｯｸE"/>
        <family val="3"/>
        <charset val="128"/>
      </rPr>
      <t>[光]がいると闘気ゲージを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3">
      <t>ヒカリ</t>
    </rPh>
    <rPh sb="18" eb="20">
      <t>トウキ</t>
    </rPh>
    <rPh sb="24" eb="25">
      <t>ショウ</t>
    </rPh>
    <phoneticPr fontId="1"/>
  </si>
  <si>
    <r>
      <t>2～4R目の自分ターンに、物理ダメージをR数が多いほど</t>
    </r>
    <r>
      <rPr>
        <sz val="11"/>
        <color rgb="FF000000"/>
        <rFont val="HGPｺﾞｼｯｸE"/>
        <family val="3"/>
        <charset val="128"/>
      </rPr>
      <t>アップ</t>
    </r>
    <rPh sb="4" eb="5">
      <t>メ</t>
    </rPh>
    <rPh sb="6" eb="8">
      <t>ジブン</t>
    </rPh>
    <rPh sb="13" eb="15">
      <t>ブツリ</t>
    </rPh>
    <rPh sb="21" eb="22">
      <t>スウ</t>
    </rPh>
    <rPh sb="23" eb="24">
      <t>オオ</t>
    </rPh>
    <phoneticPr fontId="1"/>
  </si>
  <si>
    <r>
      <t>2～4R目の自分ターンに、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9" eb="30">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</si>
  <si>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2">
      <t>ヒッサツワザ</t>
    </rPh>
    <rPh sb="27" eb="28">
      <t>ナカ</t>
    </rPh>
    <phoneticPr fontId="1"/>
  </si>
  <si>
    <r>
      <t>1～3R開始時に、</t>
    </r>
    <r>
      <rPr>
        <sz val="11"/>
        <color rgb="FFFF0000"/>
        <rFont val="HGPｺﾞｼｯｸE"/>
        <family val="3"/>
        <charset val="128"/>
      </rPr>
      <t>味方</t>
    </r>
    <r>
      <rPr>
        <sz val="11"/>
        <rFont val="HGPｺﾞｼｯｸE"/>
        <family val="3"/>
        <charset val="128"/>
      </rPr>
      <t>[光]のこうげきとぼうぎょを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</si>
  <si>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1～3R目の相手ターンに、敵が必殺技を使ったとき</t>
    </r>
    <r>
      <rPr>
        <sz val="11"/>
        <color rgb="FFFF0000"/>
        <rFont val="HGPｺﾞｼｯｸE"/>
        <family val="3"/>
        <charset val="128"/>
      </rPr>
      <t>味方</t>
    </r>
    <r>
      <rPr>
        <sz val="11"/>
        <rFont val="HGPｺﾞｼｯｸE"/>
        <family val="3"/>
        <charset val="128"/>
      </rPr>
      <t>[光]の全てのステータスを</t>
    </r>
    <r>
      <rPr>
        <sz val="11"/>
        <color rgb="FF0000FF"/>
        <rFont val="HGPｺﾞｼｯｸE"/>
        <family val="3"/>
        <charset val="128"/>
      </rPr>
      <t>中</t>
    </r>
    <r>
      <rPr>
        <sz val="11"/>
        <color rgb="FF000000"/>
        <rFont val="HGPｺﾞｼｯｸE"/>
        <family val="3"/>
        <charset val="128"/>
      </rPr>
      <t>アップ</t>
    </r>
    <rPh sb="4" eb="5">
      <t>メ</t>
    </rPh>
    <rPh sb="6" eb="8">
      <t>アイテ</t>
    </rPh>
    <rPh sb="13" eb="14">
      <t>テキ</t>
    </rPh>
    <rPh sb="15" eb="18">
      <t>ヒッサツワザ</t>
    </rPh>
    <rPh sb="19" eb="20">
      <t>ツカ</t>
    </rPh>
    <rPh sb="24" eb="26">
      <t>ミカタ</t>
    </rPh>
    <rPh sb="27" eb="28">
      <t>ヒカリ</t>
    </rPh>
    <rPh sb="30" eb="31">
      <t>スベ</t>
    </rPh>
    <rPh sb="39" eb="40">
      <t>ナカ</t>
    </rPh>
    <phoneticPr fontId="1"/>
  </si>
  <si>
    <r>
      <t>各R開始時に、自身のHP50%以下のとき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ジシン</t>
    </rPh>
    <rPh sb="15" eb="17">
      <t>イカ</t>
    </rPh>
    <rPh sb="20" eb="22">
      <t>ミカタ</t>
    </rPh>
    <rPh sb="23" eb="24">
      <t>ヒカリ</t>
    </rPh>
    <rPh sb="26" eb="28">
      <t>トウキ</t>
    </rPh>
    <rPh sb="32" eb="33">
      <t>ショウ</t>
    </rPh>
    <phoneticPr fontId="1"/>
  </si>
  <si>
    <r>
      <t>HP50%以上の間、</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2">
      <t>ミカタ</t>
    </rPh>
    <rPh sb="13" eb="14">
      <t>ヒカリ</t>
    </rPh>
    <rPh sb="26" eb="27">
      <t>ショウ</t>
    </rPh>
    <phoneticPr fontId="1"/>
  </si>
  <si>
    <r>
      <t>切り札として登場したときに、</t>
    </r>
    <r>
      <rPr>
        <sz val="11"/>
        <color rgb="FFFF0000"/>
        <rFont val="HGPｺﾞｼｯｸE"/>
        <family val="3"/>
        <charset val="128"/>
      </rPr>
      <t>味方</t>
    </r>
    <r>
      <rPr>
        <sz val="11"/>
        <rFont val="HGPｺﾞｼｯｸE"/>
        <family val="3"/>
        <charset val="128"/>
      </rPr>
      <t>「ダイ」と「ポップ」と「マァム」の闘気ゲージを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33" eb="35">
      <t>トウキ</t>
    </rPh>
    <rPh sb="39" eb="40">
      <t>ショウ</t>
    </rPh>
    <phoneticPr fontId="1"/>
  </si>
  <si>
    <r>
      <t>2～3R目の自分ターンに、</t>
    </r>
    <r>
      <rPr>
        <sz val="11"/>
        <color rgb="FFFF0000"/>
        <rFont val="HGPｺﾞｼｯｸE"/>
        <family val="3"/>
        <charset val="128"/>
      </rPr>
      <t>味方</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19" eb="23">
      <t>ツウジョウコウゲキ</t>
    </rPh>
    <rPh sb="28" eb="29">
      <t>ナカ</t>
    </rPh>
    <phoneticPr fontId="1"/>
  </si>
  <si>
    <r>
      <t>2～3R開始時に、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25" eb="26">
      <t>ナカ</t>
    </rPh>
    <phoneticPr fontId="1"/>
  </si>
  <si>
    <r>
      <t>1～3R開始時に、全てのステータスをR数が多いほど</t>
    </r>
    <r>
      <rPr>
        <sz val="11"/>
        <color rgb="FF000000"/>
        <rFont val="HGPｺﾞｼｯｸE"/>
        <family val="3"/>
        <charset val="128"/>
      </rPr>
      <t>アップ</t>
    </r>
    <rPh sb="4" eb="7">
      <t>カイシジ</t>
    </rPh>
    <rPh sb="9" eb="10">
      <t>スベ</t>
    </rPh>
    <rPh sb="19" eb="20">
      <t>スウ</t>
    </rPh>
    <rPh sb="21" eb="22">
      <t>オオ</t>
    </rPh>
    <phoneticPr fontId="1"/>
  </si>
  <si>
    <r>
      <t>2R目の自分ターンに、HPが一番低い敵のぼうぎょを</t>
    </r>
    <r>
      <rPr>
        <sz val="11"/>
        <color rgb="FF0000FF"/>
        <rFont val="HGPｺﾞｼｯｸE"/>
        <family val="3"/>
        <charset val="128"/>
      </rPr>
      <t>中</t>
    </r>
    <r>
      <rPr>
        <sz val="11"/>
        <color rgb="FF000000"/>
        <rFont val="HGPｺﾞｼｯｸE"/>
        <family val="3"/>
        <charset val="128"/>
      </rPr>
      <t>ダウン</t>
    </r>
    <rPh sb="2" eb="3">
      <t>メ</t>
    </rPh>
    <rPh sb="4" eb="6">
      <t>ジブン</t>
    </rPh>
    <rPh sb="14" eb="16">
      <t>イチバン</t>
    </rPh>
    <rPh sb="16" eb="17">
      <t>ヒク</t>
    </rPh>
    <rPh sb="18" eb="19">
      <t>テキ</t>
    </rPh>
    <rPh sb="25" eb="26">
      <t>ナカ</t>
    </rPh>
    <phoneticPr fontId="1"/>
  </si>
  <si>
    <r>
      <t>2～3R開始時に、</t>
    </r>
    <r>
      <rPr>
        <sz val="11"/>
        <color rgb="FFFF5A32"/>
        <rFont val="HGPｺﾞｼｯｸE"/>
        <family val="3"/>
        <charset val="128"/>
      </rPr>
      <t>仲間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ナカマ</t>
    </rPh>
    <rPh sb="12" eb="16">
      <t>ツウジョウコウゲキ</t>
    </rPh>
    <rPh sb="21" eb="22">
      <t>ナカ</t>
    </rPh>
    <rPh sb="31" eb="32">
      <t>ショウ</t>
    </rPh>
    <phoneticPr fontId="1"/>
  </si>
  <si>
    <r>
      <t>1～3R目に、通常攻撃されると攻撃してきた敵のこうげきとぼうぎょを</t>
    </r>
    <r>
      <rPr>
        <sz val="11"/>
        <color rgb="FF0000FF"/>
        <rFont val="HGPｺﾞｼｯｸE"/>
        <family val="3"/>
        <charset val="128"/>
      </rPr>
      <t>中</t>
    </r>
    <r>
      <rPr>
        <sz val="11"/>
        <color rgb="FF000000"/>
        <rFont val="HGPｺﾞｼｯｸE"/>
        <family val="3"/>
        <charset val="128"/>
      </rPr>
      <t>ダウン</t>
    </r>
    <rPh sb="4" eb="5">
      <t>メ</t>
    </rPh>
    <rPh sb="7" eb="11">
      <t>ツウジョウコウゲキ</t>
    </rPh>
    <rPh sb="15" eb="17">
      <t>コウゲキ</t>
    </rPh>
    <rPh sb="21" eb="22">
      <t>テキ</t>
    </rPh>
    <rPh sb="33" eb="34">
      <t>ナカ</t>
    </rPh>
    <phoneticPr fontId="1"/>
  </si>
  <si>
    <r>
      <t>2～4R開始時に、</t>
    </r>
    <r>
      <rPr>
        <sz val="11"/>
        <color rgb="FFFF5A32"/>
        <rFont val="HGPｺﾞｼｯｸE"/>
        <family val="3"/>
        <charset val="128"/>
      </rPr>
      <t>仲間</t>
    </r>
    <r>
      <rPr>
        <sz val="11"/>
        <rFont val="HGPｺﾞｼｯｸE"/>
        <family val="3"/>
        <charset val="128"/>
      </rPr>
      <t>[魔影]がいると敵[光]のこうげきとぼうぎょを</t>
    </r>
    <r>
      <rPr>
        <sz val="11"/>
        <color rgb="FF0000FF"/>
        <rFont val="HGPｺﾞｼｯｸE"/>
        <family val="3"/>
        <charset val="128"/>
      </rPr>
      <t>中</t>
    </r>
    <r>
      <rPr>
        <sz val="11"/>
        <color rgb="FF000000"/>
        <rFont val="HGPｺﾞｼｯｸE"/>
        <family val="3"/>
        <charset val="128"/>
      </rPr>
      <t>ダウン</t>
    </r>
    <rPh sb="4" eb="7">
      <t>カイシジ</t>
    </rPh>
    <rPh sb="9" eb="11">
      <t>ナカマ</t>
    </rPh>
    <rPh sb="12" eb="14">
      <t>マカゲ</t>
    </rPh>
    <rPh sb="19" eb="20">
      <t>テキ</t>
    </rPh>
    <rPh sb="21" eb="22">
      <t>ヒカリ</t>
    </rPh>
    <rPh sb="34" eb="35">
      <t>ナカ</t>
    </rPh>
    <phoneticPr fontId="1"/>
  </si>
  <si>
    <r>
      <t>3～5R目の相手ターンに、攻撃してきた敵のこうげきとぼうぎょを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コウゲキ</t>
    </rPh>
    <rPh sb="19" eb="20">
      <t>テキ</t>
    </rPh>
    <rPh sb="31" eb="32">
      <t>ナカ</t>
    </rPh>
    <phoneticPr fontId="1"/>
  </si>
  <si>
    <r>
      <t>受ける呪文ダメージを</t>
    </r>
    <r>
      <rPr>
        <sz val="11"/>
        <color rgb="FF0000FF"/>
        <rFont val="HGPｺﾞｼｯｸE"/>
        <family val="3"/>
        <charset val="128"/>
      </rPr>
      <t>中</t>
    </r>
    <r>
      <rPr>
        <sz val="11"/>
        <color rgb="FF000000"/>
        <rFont val="HGPｺﾞｼｯｸE"/>
        <family val="3"/>
        <charset val="128"/>
      </rPr>
      <t>軽減</t>
    </r>
    <rPh sb="0" eb="1">
      <t>ウ</t>
    </rPh>
    <rPh sb="3" eb="5">
      <t>ジュモン</t>
    </rPh>
    <rPh sb="10" eb="11">
      <t>ナカ</t>
    </rPh>
    <rPh sb="11" eb="13">
      <t>ケイゲン</t>
    </rPh>
    <phoneticPr fontId="1"/>
  </si>
  <si>
    <r>
      <t>HP50%以上の間、</t>
    </r>
    <r>
      <rPr>
        <sz val="11"/>
        <color rgb="FFFF5A32"/>
        <rFont val="HGPｺﾞｼｯｸE"/>
        <family val="3"/>
        <charset val="128"/>
      </rPr>
      <t>仲間</t>
    </r>
    <r>
      <rPr>
        <sz val="1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ナカマ</t>
    </rPh>
    <rPh sb="13" eb="14">
      <t>ヒカリ</t>
    </rPh>
    <rPh sb="16" eb="17">
      <t>ウ</t>
    </rPh>
    <rPh sb="19" eb="21">
      <t>ツウジョウ</t>
    </rPh>
    <rPh sb="21" eb="23">
      <t>コウゲキ</t>
    </rPh>
    <rPh sb="28" eb="29">
      <t>ナカ</t>
    </rPh>
    <rPh sb="29" eb="31">
      <t>ケイゲン</t>
    </rPh>
    <phoneticPr fontId="1"/>
  </si>
  <si>
    <r>
      <t>3～5R開始時に、HP50%以上のとき</t>
    </r>
    <r>
      <rPr>
        <sz val="11"/>
        <color rgb="FFFF5A32"/>
        <rFont val="HGPｺﾞｼｯｸE"/>
        <family val="3"/>
        <charset val="128"/>
      </rPr>
      <t>仲間</t>
    </r>
    <r>
      <rPr>
        <sz val="1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4" eb="7">
      <t>カイシジ</t>
    </rPh>
    <rPh sb="14" eb="16">
      <t>イジョウ</t>
    </rPh>
    <rPh sb="19" eb="21">
      <t>ナカマ</t>
    </rPh>
    <rPh sb="22" eb="23">
      <t>ヒカリ</t>
    </rPh>
    <rPh sb="25" eb="26">
      <t>ウ</t>
    </rPh>
    <rPh sb="28" eb="32">
      <t>ツウジョウコウゲキ</t>
    </rPh>
    <rPh sb="37" eb="38">
      <t>ナカ</t>
    </rPh>
    <rPh sb="38" eb="40">
      <t>ケイゲン</t>
    </rPh>
    <phoneticPr fontId="1"/>
  </si>
  <si>
    <r>
      <t>1～2R目の相手ターンに、</t>
    </r>
    <r>
      <rPr>
        <sz val="11"/>
        <color rgb="FFFF0000"/>
        <rFont val="HGPｺﾞｼｯｸE"/>
        <family val="3"/>
        <charset val="128"/>
      </rPr>
      <t>味方</t>
    </r>
    <r>
      <rPr>
        <sz val="11"/>
        <rFont val="HGPｺﾞｼｯｸE"/>
        <family val="3"/>
        <charset val="128"/>
      </rPr>
      <t>[光]が受ける呪文ダメージを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4">
      <t>ジュモン</t>
    </rPh>
    <rPh sb="29" eb="30">
      <t>ナカ</t>
    </rPh>
    <rPh sb="30" eb="32">
      <t>ケイゲン</t>
    </rPh>
    <phoneticPr fontId="1"/>
  </si>
  <si>
    <r>
      <t>1～3R目に、HPが一番低い</t>
    </r>
    <r>
      <rPr>
        <sz val="11"/>
        <color rgb="FFFF0000"/>
        <rFont val="HGPｺﾞｼｯｸE"/>
        <family val="3"/>
        <charset val="128"/>
      </rPr>
      <t>味方</t>
    </r>
    <r>
      <rPr>
        <sz val="11"/>
        <rFont val="HGPｺﾞｼｯｸE"/>
        <family val="3"/>
        <charset val="128"/>
      </rPr>
      <t>が受ける全てのダメージを</t>
    </r>
    <r>
      <rPr>
        <sz val="11"/>
        <color rgb="FF0000FF"/>
        <rFont val="HGPｺﾞｼｯｸE"/>
        <family val="3"/>
        <charset val="128"/>
      </rPr>
      <t>中</t>
    </r>
    <r>
      <rPr>
        <sz val="11"/>
        <color rgb="FF000000"/>
        <rFont val="HGPｺﾞｼｯｸE"/>
        <family val="3"/>
        <charset val="128"/>
      </rPr>
      <t>軽減</t>
    </r>
    <rPh sb="4" eb="5">
      <t>メ</t>
    </rPh>
    <rPh sb="10" eb="12">
      <t>イチバン</t>
    </rPh>
    <rPh sb="12" eb="13">
      <t>ヒク</t>
    </rPh>
    <rPh sb="14" eb="16">
      <t>ミカタ</t>
    </rPh>
    <rPh sb="17" eb="18">
      <t>ウ</t>
    </rPh>
    <rPh sb="20" eb="21">
      <t>スベ</t>
    </rPh>
    <rPh sb="28" eb="29">
      <t>ナカ</t>
    </rPh>
    <rPh sb="29" eb="31">
      <t>ケイゲン</t>
    </rPh>
    <phoneticPr fontId="1"/>
  </si>
  <si>
    <r>
      <t>HP30%未満の間、物理ダメージを</t>
    </r>
    <r>
      <rPr>
        <sz val="11"/>
        <color rgb="FF0000FF"/>
        <rFont val="HGPｺﾞｼｯｸE"/>
        <family val="3"/>
        <charset val="128"/>
      </rPr>
      <t>中</t>
    </r>
    <r>
      <rPr>
        <sz val="11"/>
        <color rgb="FF000000"/>
        <rFont val="HGPｺﾞｼｯｸE"/>
        <family val="3"/>
        <charset val="128"/>
      </rPr>
      <t>軽減</t>
    </r>
    <rPh sb="5" eb="7">
      <t>ミマン</t>
    </rPh>
    <rPh sb="8" eb="9">
      <t>アイダ</t>
    </rPh>
    <rPh sb="10" eb="12">
      <t>ブツリ</t>
    </rPh>
    <rPh sb="17" eb="18">
      <t>ナカ</t>
    </rPh>
    <rPh sb="18" eb="20">
      <t>ケイゲン</t>
    </rPh>
    <phoneticPr fontId="1"/>
  </si>
  <si>
    <r>
      <t>切り札の</t>
    </r>
    <r>
      <rPr>
        <sz val="11"/>
        <color rgb="FFFF5A32"/>
        <rFont val="HGPｺﾞｼｯｸE"/>
        <family val="3"/>
        <charset val="128"/>
      </rPr>
      <t>仲間</t>
    </r>
    <r>
      <rPr>
        <sz val="11"/>
        <rFont val="HGPｺﾞｼｯｸE"/>
        <family val="3"/>
        <charset val="128"/>
      </rPr>
      <t>[不死]がいる間、</t>
    </r>
    <r>
      <rPr>
        <sz val="11"/>
        <color rgb="FFFF0000"/>
        <rFont val="HGPｺﾞｼｯｸE"/>
        <family val="3"/>
        <charset val="128"/>
      </rPr>
      <t>味方</t>
    </r>
    <r>
      <rPr>
        <sz val="11"/>
        <rFont val="HGPｺﾞｼｯｸE"/>
        <family val="3"/>
        <charset val="128"/>
      </rPr>
      <t>[不死]が受ける通常攻撃ダメージを</t>
    </r>
    <r>
      <rPr>
        <sz val="11"/>
        <color rgb="FF00739B"/>
        <rFont val="HGPｺﾞｼｯｸE"/>
        <family val="3"/>
        <charset val="128"/>
      </rPr>
      <t>小</t>
    </r>
    <r>
      <rPr>
        <sz val="11"/>
        <color rgb="FF000000"/>
        <rFont val="HGPｺﾞｼｯｸE"/>
        <family val="3"/>
        <charset val="128"/>
      </rPr>
      <t>軽減</t>
    </r>
    <rPh sb="0" eb="1">
      <t>キ</t>
    </rPh>
    <rPh sb="2" eb="3">
      <t>フダ</t>
    </rPh>
    <rPh sb="4" eb="6">
      <t>ナカマ</t>
    </rPh>
    <rPh sb="7" eb="9">
      <t>フシ</t>
    </rPh>
    <rPh sb="13" eb="14">
      <t>アイダ</t>
    </rPh>
    <rPh sb="15" eb="17">
      <t>ミカタ</t>
    </rPh>
    <rPh sb="18" eb="20">
      <t>フシ</t>
    </rPh>
    <rPh sb="22" eb="23">
      <t>ウ</t>
    </rPh>
    <rPh sb="25" eb="29">
      <t>ツウジョウコウゲキ</t>
    </rPh>
    <rPh sb="34" eb="35">
      <t>ショウ</t>
    </rPh>
    <rPh sb="35" eb="37">
      <t>ケイゲン</t>
    </rPh>
    <phoneticPr fontId="1"/>
  </si>
  <si>
    <r>
      <t>2～4R目に、HP50%以下のとき全てのダメージを</t>
    </r>
    <r>
      <rPr>
        <sz val="11"/>
        <color rgb="FF00739B"/>
        <rFont val="HGPｺﾞｼｯｸE"/>
        <family val="3"/>
        <charset val="128"/>
      </rPr>
      <t>小</t>
    </r>
    <r>
      <rPr>
        <sz val="11"/>
        <color rgb="FF000000"/>
        <rFont val="HGPｺﾞｼｯｸE"/>
        <family val="3"/>
        <charset val="128"/>
      </rPr>
      <t>軽減</t>
    </r>
    <rPh sb="4" eb="5">
      <t>メ</t>
    </rPh>
    <rPh sb="12" eb="14">
      <t>イカ</t>
    </rPh>
    <rPh sb="17" eb="18">
      <t>スベ</t>
    </rPh>
    <rPh sb="25" eb="26">
      <t>ショウ</t>
    </rPh>
    <rPh sb="26" eb="28">
      <t>ケイゲン</t>
    </rPh>
    <phoneticPr fontId="1"/>
  </si>
  <si>
    <r>
      <t>1～2R目の相手ターンに、</t>
    </r>
    <r>
      <rPr>
        <sz val="11"/>
        <color rgb="FFFF0000"/>
        <rFont val="HGPｺﾞｼｯｸE"/>
        <family val="3"/>
        <charset val="128"/>
      </rPr>
      <t>味方</t>
    </r>
    <r>
      <rPr>
        <sz val="11"/>
        <rFont val="HGPｺﾞｼｯｸE"/>
        <family val="3"/>
        <charset val="128"/>
      </rPr>
      <t>[魔影]と[暗黒]が受ける物理ダメージを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マカゲ</t>
    </rPh>
    <rPh sb="21" eb="23">
      <t>アンコク</t>
    </rPh>
    <rPh sb="25" eb="26">
      <t>ウ</t>
    </rPh>
    <rPh sb="28" eb="30">
      <t>ブツリ</t>
    </rPh>
    <rPh sb="35" eb="36">
      <t>ナカ</t>
    </rPh>
    <rPh sb="36" eb="38">
      <t>ケイゲン</t>
    </rPh>
    <phoneticPr fontId="1"/>
  </si>
  <si>
    <r>
      <t>1～3R目の相手ターンに、</t>
    </r>
    <r>
      <rPr>
        <sz val="11"/>
        <color rgb="FFFF0000"/>
        <rFont val="HGPｺﾞｼｯｸE"/>
        <family val="3"/>
        <charset val="128"/>
      </rPr>
      <t>味方</t>
    </r>
    <r>
      <rPr>
        <sz val="1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ヒカリ</t>
    </rPh>
    <rPh sb="19" eb="20">
      <t>ウ</t>
    </rPh>
    <rPh sb="22" eb="26">
      <t>ツウジョウコウゲキ</t>
    </rPh>
    <rPh sb="31" eb="34">
      <t>ショウケイゲン</t>
    </rPh>
    <phoneticPr fontId="1"/>
  </si>
  <si>
    <r>
      <t>2～4R開始時に、[光]以外の</t>
    </r>
    <r>
      <rPr>
        <sz val="11"/>
        <color rgb="FFFF0000"/>
        <rFont val="HGPｺﾞｼｯｸE"/>
        <family val="3"/>
        <charset val="128"/>
      </rPr>
      <t>味方</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10" eb="11">
      <t>ヒカリ</t>
    </rPh>
    <rPh sb="12" eb="14">
      <t>イガイ</t>
    </rPh>
    <rPh sb="15" eb="17">
      <t>ミカタ</t>
    </rPh>
    <phoneticPr fontId="1"/>
  </si>
  <si>
    <t>必殺技ブロッカー</t>
    <rPh sb="0" eb="3">
      <t>ヒッサツワザ</t>
    </rPh>
    <phoneticPr fontId="1"/>
  </si>
  <si>
    <t>カードガム1</t>
  </si>
  <si>
    <t>カードガム2</t>
  </si>
  <si>
    <t>カードガム3</t>
  </si>
  <si>
    <t>ギガつよセット2</t>
  </si>
  <si>
    <t>ギガつよセット3</t>
  </si>
  <si>
    <t>ギガつよセット1</t>
  </si>
  <si>
    <t>バインダーセット</t>
  </si>
  <si>
    <t>店舗大会イベント1</t>
  </si>
  <si>
    <t>店舗大会イベント2</t>
  </si>
  <si>
    <t>店舗大会イベント3</t>
  </si>
  <si>
    <t>店舗大会イベント4</t>
  </si>
  <si>
    <t>竜の絆パック</t>
  </si>
  <si>
    <t>旅の仲間パック</t>
  </si>
  <si>
    <t>付録</t>
  </si>
  <si>
    <t>ドラゴンの杖 [超]</t>
  </si>
  <si>
    <t>真魔剛竜剣 [超]</t>
  </si>
  <si>
    <t>メタルフィスト [超]</t>
  </si>
  <si>
    <t>ロトのつるぎ [超]</t>
  </si>
  <si>
    <t>次のRまで</t>
  </si>
  <si>
    <t>ドラゴンクロー</t>
    <phoneticPr fontId="2"/>
  </si>
  <si>
    <t>らいじんのやり</t>
    <phoneticPr fontId="2"/>
  </si>
  <si>
    <t>時空のツメ</t>
    <rPh sb="0" eb="2">
      <t>ジクウ</t>
    </rPh>
    <phoneticPr fontId="2"/>
  </si>
  <si>
    <t>金のダイの剣</t>
    <rPh sb="0" eb="1">
      <t>キン</t>
    </rPh>
    <rPh sb="5" eb="6">
      <t>ケン</t>
    </rPh>
    <phoneticPr fontId="2"/>
  </si>
  <si>
    <t>王家のレイピア</t>
    <rPh sb="0" eb="2">
      <t>オウケ</t>
    </rPh>
    <phoneticPr fontId="2"/>
  </si>
  <si>
    <t>種類</t>
    <rPh sb="0" eb="2">
      <t>シュルイ</t>
    </rPh>
    <phoneticPr fontId="2"/>
  </si>
  <si>
    <t>爪</t>
  </si>
  <si>
    <t>爪</t>
    <rPh sb="0" eb="1">
      <t>ツメ</t>
    </rPh>
    <phoneticPr fontId="2"/>
  </si>
  <si>
    <t>槍</t>
    <rPh sb="0" eb="1">
      <t>ヤリ</t>
    </rPh>
    <phoneticPr fontId="2"/>
  </si>
  <si>
    <t>剣</t>
  </si>
  <si>
    <t>剣</t>
    <rPh sb="0" eb="1">
      <t>ケン</t>
    </rPh>
    <phoneticPr fontId="2"/>
  </si>
  <si>
    <t>キルバーンの剣</t>
    <rPh sb="6" eb="7">
      <t>ケン</t>
    </rPh>
    <phoneticPr fontId="2"/>
  </si>
  <si>
    <t>光魔の杖</t>
    <rPh sb="0" eb="1">
      <t>ヒカリ</t>
    </rPh>
    <rPh sb="1" eb="2">
      <t>マ</t>
    </rPh>
    <rPh sb="3" eb="4">
      <t>ツエ</t>
    </rPh>
    <phoneticPr fontId="2"/>
  </si>
  <si>
    <t>杖</t>
  </si>
  <si>
    <t>杖</t>
    <rPh sb="0" eb="1">
      <t>ツエ</t>
    </rPh>
    <phoneticPr fontId="2"/>
  </si>
  <si>
    <t>メタルキングのやり</t>
    <phoneticPr fontId="2"/>
  </si>
  <si>
    <t>メタルキングの剣</t>
    <rPh sb="7" eb="8">
      <t>ケン</t>
    </rPh>
    <phoneticPr fontId="2"/>
  </si>
  <si>
    <t>ゴメちゃんアックス</t>
    <phoneticPr fontId="2"/>
  </si>
  <si>
    <t>ゴメちゃんクロウ</t>
    <phoneticPr fontId="2"/>
  </si>
  <si>
    <t>斧</t>
    <rPh sb="0" eb="1">
      <t>オノ</t>
    </rPh>
    <phoneticPr fontId="2"/>
  </si>
  <si>
    <t>新生・ダイの剣</t>
    <rPh sb="0" eb="2">
      <t>シンセイ</t>
    </rPh>
    <rPh sb="6" eb="7">
      <t>ツルギ</t>
    </rPh>
    <phoneticPr fontId="2"/>
  </si>
  <si>
    <t>ときのおうしゃく</t>
    <phoneticPr fontId="2"/>
  </si>
  <si>
    <t>オチュアーノの剣</t>
    <rPh sb="7" eb="8">
      <t>ケン</t>
    </rPh>
    <phoneticPr fontId="2"/>
  </si>
  <si>
    <t>ブラックロッド</t>
    <phoneticPr fontId="2"/>
  </si>
  <si>
    <t>時空の杖</t>
    <rPh sb="0" eb="2">
      <t>ジクウ</t>
    </rPh>
    <rPh sb="3" eb="4">
      <t>ツエ</t>
    </rPh>
    <phoneticPr fontId="2"/>
  </si>
  <si>
    <t>きせきのつるぎ</t>
    <phoneticPr fontId="2"/>
  </si>
  <si>
    <t>まじんのオノ</t>
    <phoneticPr fontId="2"/>
  </si>
  <si>
    <t>疾風の槍</t>
    <rPh sb="0" eb="2">
      <t>シップウ</t>
    </rPh>
    <rPh sb="3" eb="4">
      <t>ヤリ</t>
    </rPh>
    <phoneticPr fontId="2"/>
  </si>
  <si>
    <t>竜神王のツメ</t>
    <rPh sb="0" eb="2">
      <t>リュウジン</t>
    </rPh>
    <rPh sb="2" eb="3">
      <t>オウ</t>
    </rPh>
    <phoneticPr fontId="2"/>
  </si>
  <si>
    <t>らせつのまそう</t>
    <phoneticPr fontId="2"/>
  </si>
  <si>
    <t>アバンの聖剣</t>
    <rPh sb="4" eb="6">
      <t>セイケン</t>
    </rPh>
    <phoneticPr fontId="2"/>
  </si>
  <si>
    <t>グレイトアックス</t>
    <phoneticPr fontId="2"/>
  </si>
  <si>
    <t>メタルフィスト</t>
    <phoneticPr fontId="2"/>
  </si>
  <si>
    <t>ゴメちゃんスピア</t>
    <phoneticPr fontId="2"/>
  </si>
  <si>
    <t>ゴメちゃんロッド</t>
    <phoneticPr fontId="2"/>
  </si>
  <si>
    <t>ひかりの杖</t>
    <rPh sb="4" eb="5">
      <t>ツエ</t>
    </rPh>
    <phoneticPr fontId="2"/>
  </si>
  <si>
    <t>りゅうせいのつるぎ</t>
    <phoneticPr fontId="2"/>
  </si>
  <si>
    <t>ミストの魔剣</t>
    <rPh sb="4" eb="6">
      <t>マケン</t>
    </rPh>
    <phoneticPr fontId="2"/>
  </si>
  <si>
    <t>魔剣士のつるぎ</t>
    <rPh sb="0" eb="3">
      <t>マケンシ</t>
    </rPh>
    <phoneticPr fontId="2"/>
  </si>
  <si>
    <t>てんくうのつるぎ</t>
    <phoneticPr fontId="2"/>
  </si>
  <si>
    <t>キラーピアス</t>
    <phoneticPr fontId="2"/>
  </si>
  <si>
    <t>時空の斧</t>
    <rPh sb="0" eb="2">
      <t>ジクウ</t>
    </rPh>
    <rPh sb="3" eb="4">
      <t>オノ</t>
    </rPh>
    <phoneticPr fontId="2"/>
  </si>
  <si>
    <t>セイレーンの杖</t>
    <rPh sb="6" eb="7">
      <t>ツエ</t>
    </rPh>
    <phoneticPr fontId="2"/>
  </si>
  <si>
    <t>はぐメタのやり</t>
    <phoneticPr fontId="2"/>
  </si>
  <si>
    <t>新生・鎧の魔槍</t>
    <rPh sb="0" eb="2">
      <t>シンセイ</t>
    </rPh>
    <rPh sb="3" eb="4">
      <t>ヨロイ</t>
    </rPh>
    <rPh sb="5" eb="6">
      <t>マ</t>
    </rPh>
    <rPh sb="6" eb="7">
      <t>ヤリ</t>
    </rPh>
    <phoneticPr fontId="2"/>
  </si>
  <si>
    <t>はぐメタの剣</t>
    <rPh sb="5" eb="6">
      <t>ケン</t>
    </rPh>
    <phoneticPr fontId="2"/>
  </si>
  <si>
    <t>竜王のツメ</t>
    <rPh sb="0" eb="2">
      <t>リュウオウ</t>
    </rPh>
    <phoneticPr fontId="2"/>
  </si>
  <si>
    <t>ローレシアの剣</t>
    <rPh sb="6" eb="7">
      <t>ケン</t>
    </rPh>
    <phoneticPr fontId="2"/>
  </si>
  <si>
    <t>ダイの剣</t>
    <rPh sb="3" eb="4">
      <t>ツルギ</t>
    </rPh>
    <phoneticPr fontId="2"/>
  </si>
  <si>
    <t>ほのおのつるぎ</t>
    <phoneticPr fontId="2"/>
  </si>
  <si>
    <t>覇者の剣・手甲型</t>
    <rPh sb="0" eb="2">
      <t>ハシャ</t>
    </rPh>
    <rPh sb="3" eb="4">
      <t>ツルギ</t>
    </rPh>
    <rPh sb="5" eb="8">
      <t>テッコウガタ</t>
    </rPh>
    <phoneticPr fontId="2"/>
  </si>
  <si>
    <t>ムーンブルクの杖</t>
    <rPh sb="7" eb="8">
      <t>ツエ</t>
    </rPh>
    <phoneticPr fontId="2"/>
  </si>
  <si>
    <t>デーモンスピア</t>
    <phoneticPr fontId="2"/>
  </si>
  <si>
    <t>はしゃのオノ</t>
    <phoneticPr fontId="2"/>
  </si>
  <si>
    <t>勇者のつるぎ・真</t>
    <rPh sb="0" eb="2">
      <t>ユウシャ</t>
    </rPh>
    <rPh sb="7" eb="8">
      <t>シン</t>
    </rPh>
    <phoneticPr fontId="2"/>
  </si>
  <si>
    <t>ウルノーガの杖</t>
    <rPh sb="6" eb="7">
      <t>ツエ</t>
    </rPh>
    <phoneticPr fontId="2"/>
  </si>
  <si>
    <t>ベロニカの杖</t>
    <rPh sb="5" eb="6">
      <t>ツエ</t>
    </rPh>
    <phoneticPr fontId="2"/>
  </si>
  <si>
    <t>時空の剣</t>
    <rPh sb="0" eb="2">
      <t>ジクウ</t>
    </rPh>
    <rPh sb="3" eb="4">
      <t>ツルギ</t>
    </rPh>
    <phoneticPr fontId="2"/>
  </si>
  <si>
    <t>羽ばたきの杖</t>
    <rPh sb="0" eb="1">
      <t>ハ</t>
    </rPh>
    <rPh sb="5" eb="6">
      <t>ツエ</t>
    </rPh>
    <phoneticPr fontId="2"/>
  </si>
  <si>
    <t>真空の斧 MARK-Ⅱ</t>
    <rPh sb="0" eb="2">
      <t>シンクウ</t>
    </rPh>
    <rPh sb="3" eb="4">
      <t>オノ</t>
    </rPh>
    <phoneticPr fontId="2"/>
  </si>
  <si>
    <t>パパスのつるぎ</t>
    <phoneticPr fontId="2"/>
  </si>
  <si>
    <t>金のドラゴンキラー</t>
    <rPh sb="0" eb="1">
      <t>キン</t>
    </rPh>
    <phoneticPr fontId="2"/>
  </si>
  <si>
    <t>金のパプニカのナイフ</t>
    <rPh sb="0" eb="1">
      <t>キン</t>
    </rPh>
    <phoneticPr fontId="2"/>
  </si>
  <si>
    <t>メタスラのやり</t>
    <phoneticPr fontId="2"/>
  </si>
  <si>
    <t>メタスラの剣</t>
    <rPh sb="5" eb="6">
      <t>ケン</t>
    </rPh>
    <phoneticPr fontId="2"/>
  </si>
  <si>
    <t>ドラゴンの杖</t>
    <rPh sb="5" eb="6">
      <t>ツエ</t>
    </rPh>
    <phoneticPr fontId="2"/>
  </si>
  <si>
    <t>覇者の剣</t>
    <rPh sb="0" eb="2">
      <t>ハシャ</t>
    </rPh>
    <rPh sb="3" eb="4">
      <t>ケン</t>
    </rPh>
    <phoneticPr fontId="2"/>
  </si>
  <si>
    <t>あくまのツメ</t>
    <phoneticPr fontId="2"/>
  </si>
  <si>
    <t>りゅうおうの杖</t>
    <rPh sb="6" eb="7">
      <t>ツエ</t>
    </rPh>
    <phoneticPr fontId="2"/>
  </si>
  <si>
    <t>ラダトームのつるぎ</t>
    <phoneticPr fontId="2"/>
  </si>
  <si>
    <t>ロトのつるぎ</t>
    <phoneticPr fontId="2"/>
  </si>
  <si>
    <t>真魔剛竜剣</t>
    <phoneticPr fontId="2"/>
  </si>
  <si>
    <t>ベンガーナの剣</t>
    <rPh sb="6" eb="7">
      <t>ケン</t>
    </rPh>
    <phoneticPr fontId="2"/>
  </si>
  <si>
    <t>鋼鉄の錨</t>
    <rPh sb="0" eb="2">
      <t>コウテツ</t>
    </rPh>
    <rPh sb="3" eb="4">
      <t>イカリ</t>
    </rPh>
    <phoneticPr fontId="2"/>
  </si>
  <si>
    <t>スパイラル・ソード</t>
    <phoneticPr fontId="2"/>
  </si>
  <si>
    <t>鎧の魔槍</t>
    <rPh sb="0" eb="1">
      <t>ヨロイ</t>
    </rPh>
    <rPh sb="2" eb="3">
      <t>マ</t>
    </rPh>
    <rPh sb="3" eb="4">
      <t>ヤリ</t>
    </rPh>
    <phoneticPr fontId="2"/>
  </si>
  <si>
    <t>勇者アバンの剣</t>
    <rPh sb="0" eb="2">
      <t>ユウシャ</t>
    </rPh>
    <rPh sb="6" eb="7">
      <t>ケン</t>
    </rPh>
    <phoneticPr fontId="2"/>
  </si>
  <si>
    <t>ドラゴンキラー</t>
    <phoneticPr fontId="2"/>
  </si>
  <si>
    <t>輝きの杖</t>
    <rPh sb="0" eb="1">
      <t>カガヤ</t>
    </rPh>
    <rPh sb="3" eb="4">
      <t>ツエ</t>
    </rPh>
    <phoneticPr fontId="2"/>
  </si>
  <si>
    <t>ザボエラの杖</t>
    <rPh sb="5" eb="6">
      <t>ツエ</t>
    </rPh>
    <phoneticPr fontId="2"/>
  </si>
  <si>
    <t>鎧の魔剣</t>
    <rPh sb="0" eb="1">
      <t>ヨロイ</t>
    </rPh>
    <rPh sb="2" eb="4">
      <t>マケン</t>
    </rPh>
    <phoneticPr fontId="2"/>
  </si>
  <si>
    <t>まほうのステッキ</t>
    <phoneticPr fontId="2"/>
  </si>
  <si>
    <t>アバンの剣</t>
    <rPh sb="4" eb="5">
      <t>ケン</t>
    </rPh>
    <phoneticPr fontId="2"/>
  </si>
  <si>
    <t>ハンマースピア</t>
    <phoneticPr fontId="2"/>
  </si>
  <si>
    <t>真空の斧</t>
    <rPh sb="0" eb="2">
      <t>シンクウ</t>
    </rPh>
    <rPh sb="3" eb="4">
      <t>オノ</t>
    </rPh>
    <phoneticPr fontId="2"/>
  </si>
  <si>
    <t>マジカルブースター</t>
    <phoneticPr fontId="2"/>
  </si>
  <si>
    <t>パプニカのナイフ(太陽)</t>
    <rPh sb="9" eb="11">
      <t>タイヨウ</t>
    </rPh>
    <phoneticPr fontId="2"/>
  </si>
  <si>
    <t>パプニカのナイフ(風)</t>
    <rPh sb="9" eb="10">
      <t>カゼ</t>
    </rPh>
    <phoneticPr fontId="2"/>
  </si>
  <si>
    <t>ようせいの杖</t>
    <rPh sb="5" eb="6">
      <t>ツエ</t>
    </rPh>
    <phoneticPr fontId="2"/>
  </si>
  <si>
    <t>ホーリーランス</t>
    <phoneticPr fontId="2"/>
  </si>
  <si>
    <t>プラチナソード</t>
    <phoneticPr fontId="2"/>
  </si>
  <si>
    <t>いなずまのやり</t>
    <phoneticPr fontId="2"/>
  </si>
  <si>
    <t>まじゅうのツメ</t>
    <phoneticPr fontId="2"/>
  </si>
  <si>
    <t>てつのオノ</t>
    <phoneticPr fontId="2"/>
  </si>
  <si>
    <t>ブラスの杖</t>
    <rPh sb="4" eb="5">
      <t>ツエ</t>
    </rPh>
    <phoneticPr fontId="2"/>
  </si>
  <si>
    <t>てつのツメ</t>
    <phoneticPr fontId="2"/>
  </si>
  <si>
    <t>まどうしの杖</t>
    <rPh sb="5" eb="6">
      <t>ツエ</t>
    </rPh>
    <phoneticPr fontId="2"/>
  </si>
  <si>
    <t>バトルフォーク</t>
    <phoneticPr fontId="2"/>
  </si>
  <si>
    <t>ライトアックス</t>
    <phoneticPr fontId="2"/>
  </si>
  <si>
    <t>どうのつるぎ</t>
    <phoneticPr fontId="2"/>
  </si>
  <si>
    <t>てつのつるぎ</t>
    <phoneticPr fontId="2"/>
  </si>
  <si>
    <t>ダイのはがねのつるぎ</t>
    <phoneticPr fontId="2"/>
  </si>
  <si>
    <t>ダイのはがねのつるぎ(火炎)</t>
    <rPh sb="11" eb="13">
      <t>カエン</t>
    </rPh>
    <phoneticPr fontId="2"/>
  </si>
  <si>
    <t>生命の剣</t>
    <rPh sb="0" eb="2">
      <t>セイメイ</t>
    </rPh>
    <rPh sb="3" eb="4">
      <t>ケン</t>
    </rPh>
    <phoneticPr fontId="2"/>
  </si>
  <si>
    <t>2～4</t>
    <phoneticPr fontId="2"/>
  </si>
  <si>
    <t>ステータス</t>
  </si>
  <si>
    <t>必殺技ダメージ</t>
    <rPh sb="0" eb="3">
      <t>ヒッサツワザ</t>
    </rPh>
    <phoneticPr fontId="2"/>
  </si>
  <si>
    <t>戦士</t>
    <rPh sb="0" eb="2">
      <t>センシ</t>
    </rPh>
    <phoneticPr fontId="2"/>
  </si>
  <si>
    <t>通常攻撃ガード時に、受けるダメージを小軽減</t>
    <rPh sb="0" eb="4">
      <t>ツウジョウコウゲキ</t>
    </rPh>
    <rPh sb="7" eb="8">
      <t>ジ</t>
    </rPh>
    <rPh sb="10" eb="11">
      <t>ウ</t>
    </rPh>
    <rPh sb="18" eb="21">
      <t>ショウケイゲン</t>
    </rPh>
    <phoneticPr fontId="2"/>
  </si>
  <si>
    <t>HPが10%減るほど、こうげきがアップ</t>
    <rPh sb="6" eb="7">
      <t>ヘ</t>
    </rPh>
    <phoneticPr fontId="2"/>
  </si>
  <si>
    <t>熟練度</t>
    <rPh sb="0" eb="3">
      <t>ジュクレンド</t>
    </rPh>
    <phoneticPr fontId="2"/>
  </si>
  <si>
    <t>武闘家</t>
    <rPh sb="0" eb="3">
      <t>ブトウカ</t>
    </rPh>
    <phoneticPr fontId="2"/>
  </si>
  <si>
    <t>魔法使い</t>
    <rPh sb="0" eb="3">
      <t>マホウツカ</t>
    </rPh>
    <phoneticPr fontId="2"/>
  </si>
  <si>
    <t>僧侶</t>
    <rPh sb="0" eb="2">
      <t>ソウリョ</t>
    </rPh>
    <phoneticPr fontId="2"/>
  </si>
  <si>
    <t>獣王</t>
    <rPh sb="0" eb="2">
      <t>ジュウオウ</t>
    </rPh>
    <phoneticPr fontId="2"/>
  </si>
  <si>
    <t>賢者</t>
    <rPh sb="0" eb="2">
      <t>ケンジャ</t>
    </rPh>
    <phoneticPr fontId="2"/>
  </si>
  <si>
    <t>死神</t>
    <rPh sb="0" eb="2">
      <t>シニガミ</t>
    </rPh>
    <phoneticPr fontId="2"/>
  </si>
  <si>
    <t>大魔導士</t>
    <rPh sb="0" eb="4">
      <t>ダイマドウシ</t>
    </rPh>
    <phoneticPr fontId="2"/>
  </si>
  <si>
    <t>拳聖</t>
    <rPh sb="0" eb="2">
      <t>ケンセイ</t>
    </rPh>
    <phoneticPr fontId="2"/>
  </si>
  <si>
    <t>バトル開始時に、闘気ゲージを小アップ</t>
    <rPh sb="3" eb="6">
      <t>カイシジ</t>
    </rPh>
    <rPh sb="8" eb="10">
      <t>トウキ</t>
    </rPh>
    <rPh sb="14" eb="15">
      <t>ショウ</t>
    </rPh>
    <phoneticPr fontId="2"/>
  </si>
  <si>
    <t>物理必殺技ダメージを小アップ</t>
    <rPh sb="0" eb="2">
      <t>ブツリ</t>
    </rPh>
    <rPh sb="2" eb="5">
      <t>ヒッサツワザ</t>
    </rPh>
    <rPh sb="10" eb="11">
      <t>ショウ</t>
    </rPh>
    <phoneticPr fontId="2"/>
  </si>
  <si>
    <t>呪文ダメージを小軽減</t>
    <rPh sb="0" eb="2">
      <t>ジュモン</t>
    </rPh>
    <rPh sb="7" eb="8">
      <t>ショウ</t>
    </rPh>
    <rPh sb="8" eb="10">
      <t>ケイゲン</t>
    </rPh>
    <phoneticPr fontId="2"/>
  </si>
  <si>
    <t>呪文必殺技ダメージを小アップ</t>
    <rPh sb="0" eb="2">
      <t>ジュモン</t>
    </rPh>
    <rPh sb="2" eb="5">
      <t>ヒッサツワザ</t>
    </rPh>
    <rPh sb="10" eb="11">
      <t>ショウ</t>
    </rPh>
    <phoneticPr fontId="2"/>
  </si>
  <si>
    <t>「結界」へのダメージを小アップ</t>
    <rPh sb="1" eb="3">
      <t>ケッカイ</t>
    </rPh>
    <rPh sb="11" eb="12">
      <t>ショウ</t>
    </rPh>
    <phoneticPr fontId="2"/>
  </si>
  <si>
    <t>特技通常攻撃で受けるダメージを小軽減</t>
    <rPh sb="0" eb="2">
      <t>トクギ</t>
    </rPh>
    <rPh sb="2" eb="6">
      <t>ツウジョウコウゲキ</t>
    </rPh>
    <rPh sb="7" eb="8">
      <t>ウ</t>
    </rPh>
    <rPh sb="15" eb="18">
      <t>ショウケイゲン</t>
    </rPh>
    <phoneticPr fontId="2"/>
  </si>
  <si>
    <t>物理通常攻撃で受けるダメージを小軽減</t>
    <rPh sb="0" eb="2">
      <t>ブツリ</t>
    </rPh>
    <rPh sb="2" eb="6">
      <t>ツウジョウコウゲキ</t>
    </rPh>
    <rPh sb="7" eb="8">
      <t>ウ</t>
    </rPh>
    <rPh sb="15" eb="18">
      <t>ショウケイゲン</t>
    </rPh>
    <phoneticPr fontId="2"/>
  </si>
  <si>
    <t>ぼうぎょゲージが減るほど、こうげきがアップ</t>
    <rPh sb="8" eb="9">
      <t>ヘ</t>
    </rPh>
    <phoneticPr fontId="2"/>
  </si>
  <si>
    <t>結界に与えるダメージがアップ</t>
    <rPh sb="0" eb="2">
      <t>ケッカイ</t>
    </rPh>
    <rPh sb="3" eb="4">
      <t>アタ</t>
    </rPh>
    <phoneticPr fontId="2"/>
  </si>
  <si>
    <t>奇数Rに敵全体のこうげきを小ダウン、偶数Rに敵全体のまりょくを小ダウン</t>
    <rPh sb="0" eb="2">
      <t>キスウ</t>
    </rPh>
    <rPh sb="4" eb="7">
      <t>テキゼンタイ</t>
    </rPh>
    <rPh sb="13" eb="14">
      <t>ショウ</t>
    </rPh>
    <rPh sb="18" eb="20">
      <t>グウスウ</t>
    </rPh>
    <rPh sb="22" eb="25">
      <t>テキゼンタイ</t>
    </rPh>
    <rPh sb="31" eb="32">
      <t>ショウ</t>
    </rPh>
    <phoneticPr fontId="2"/>
  </si>
  <si>
    <t>奇数Rに敵全体のぼうぎょを小ダウン、偶数Rに敵全体のすばやさを小ダウン</t>
    <rPh sb="0" eb="2">
      <t>キスウ</t>
    </rPh>
    <rPh sb="4" eb="7">
      <t>テキゼンタイ</t>
    </rPh>
    <rPh sb="13" eb="14">
      <t>ショウ</t>
    </rPh>
    <rPh sb="18" eb="20">
      <t>グウスウ</t>
    </rPh>
    <rPh sb="22" eb="25">
      <t>テキゼンタイ</t>
    </rPh>
    <rPh sb="31" eb="32">
      <t>ショウ</t>
    </rPh>
    <phoneticPr fontId="2"/>
  </si>
  <si>
    <t>味方全体のすばやさをR数が多いほどアップ</t>
    <rPh sb="0" eb="4">
      <t>ミカタゼンタイ</t>
    </rPh>
    <rPh sb="11" eb="12">
      <t>スウ</t>
    </rPh>
    <rPh sb="13" eb="14">
      <t>オオ</t>
    </rPh>
    <phoneticPr fontId="2"/>
  </si>
  <si>
    <t>味方全体のまりょくをR数が多いほどアップ</t>
    <rPh sb="0" eb="4">
      <t>ミカタゼンタイ</t>
    </rPh>
    <rPh sb="11" eb="12">
      <t>スウ</t>
    </rPh>
    <rPh sb="13" eb="14">
      <t>オオ</t>
    </rPh>
    <phoneticPr fontId="2"/>
  </si>
  <si>
    <t>物理ダメージを小軽減</t>
    <rPh sb="0" eb="2">
      <t>ブツリ</t>
    </rPh>
    <rPh sb="7" eb="8">
      <t>ショウ</t>
    </rPh>
    <rPh sb="8" eb="10">
      <t>ケイゲン</t>
    </rPh>
    <phoneticPr fontId="2"/>
  </si>
  <si>
    <t>物理ダメージをR数が少ないほど小アップ</t>
    <rPh sb="0" eb="2">
      <t>ブツリ</t>
    </rPh>
    <rPh sb="8" eb="9">
      <t>スウ</t>
    </rPh>
    <rPh sb="10" eb="11">
      <t>スク</t>
    </rPh>
    <rPh sb="15" eb="16">
      <t>ショウ</t>
    </rPh>
    <phoneticPr fontId="2"/>
  </si>
  <si>
    <t>R終了時に、HPが50%以下のとき味方全体のHPを小回復[1回限り]</t>
    <rPh sb="1" eb="4">
      <t>シュウリョウジ</t>
    </rPh>
    <rPh sb="12" eb="14">
      <t>イカ</t>
    </rPh>
    <rPh sb="17" eb="19">
      <t>ミカタ</t>
    </rPh>
    <rPh sb="19" eb="21">
      <t>ゼンタイ</t>
    </rPh>
    <rPh sb="25" eb="26">
      <t>ショウ</t>
    </rPh>
    <rPh sb="26" eb="28">
      <t>カイフク</t>
    </rPh>
    <rPh sb="30" eb="31">
      <t>カイ</t>
    </rPh>
    <rPh sb="31" eb="32">
      <t>カギ</t>
    </rPh>
    <phoneticPr fontId="2"/>
  </si>
  <si>
    <t>各Rの自分ターンに、通常攻撃をするとHPが一番低い味方のHPを小回復[毎回]</t>
    <rPh sb="0" eb="1">
      <t>カク</t>
    </rPh>
    <rPh sb="3" eb="5">
      <t>ジブン</t>
    </rPh>
    <rPh sb="10" eb="14">
      <t>ツウジョウコウゲキ</t>
    </rPh>
    <rPh sb="21" eb="23">
      <t>イチバン</t>
    </rPh>
    <rPh sb="23" eb="24">
      <t>ヒク</t>
    </rPh>
    <rPh sb="25" eb="27">
      <t>ミカタ</t>
    </rPh>
    <rPh sb="31" eb="32">
      <t>ショウ</t>
    </rPh>
    <rPh sb="32" eb="34">
      <t>カイフク</t>
    </rPh>
    <rPh sb="35" eb="37">
      <t>マイカイ</t>
    </rPh>
    <phoneticPr fontId="2"/>
  </si>
  <si>
    <t>各R終了時に、HPが50%以下のとき味方全体のHPを小回復[毎回]</t>
    <rPh sb="0" eb="1">
      <t>カク</t>
    </rPh>
    <rPh sb="2" eb="5">
      <t>シュウリョウジ</t>
    </rPh>
    <rPh sb="13" eb="15">
      <t>イカ</t>
    </rPh>
    <rPh sb="18" eb="22">
      <t>ミカタゼンタイ</t>
    </rPh>
    <rPh sb="26" eb="29">
      <t>ショウカイフク</t>
    </rPh>
    <phoneticPr fontId="2"/>
  </si>
  <si>
    <t>各R終了時に、闘気ゲージが最大のとき味方全体のHPを小回復[毎回]</t>
    <rPh sb="0" eb="1">
      <t>カク</t>
    </rPh>
    <rPh sb="2" eb="5">
      <t>シュウリョウジ</t>
    </rPh>
    <rPh sb="7" eb="9">
      <t>トウキ</t>
    </rPh>
    <rPh sb="13" eb="15">
      <t>サイダイ</t>
    </rPh>
    <rPh sb="18" eb="22">
      <t>ミカタゼンタイ</t>
    </rPh>
    <rPh sb="26" eb="29">
      <t>ショウカイフク</t>
    </rPh>
    <phoneticPr fontId="2"/>
  </si>
  <si>
    <t>マイ勇者</t>
    <rPh sb="2" eb="4">
      <t>ユウシャ</t>
    </rPh>
    <phoneticPr fontId="2"/>
  </si>
  <si>
    <t>職業</t>
    <rPh sb="0" eb="2">
      <t>ショクギョウ</t>
    </rPh>
    <phoneticPr fontId="2"/>
  </si>
  <si>
    <t>武器</t>
    <rPh sb="0" eb="2">
      <t>ブキ</t>
    </rPh>
    <phoneticPr fontId="2"/>
  </si>
  <si>
    <t>盾</t>
    <rPh sb="0" eb="1">
      <t>タテ</t>
    </rPh>
    <phoneticPr fontId="2"/>
  </si>
  <si>
    <t>アクセ1</t>
    <phoneticPr fontId="2"/>
  </si>
  <si>
    <t>アクセ2</t>
    <phoneticPr fontId="2"/>
  </si>
  <si>
    <t>最終ステータス</t>
    <rPh sb="0" eb="2">
      <t>サイシュウ</t>
    </rPh>
    <phoneticPr fontId="2"/>
  </si>
  <si>
    <t>共通</t>
    <rPh sb="0" eb="2">
      <t>キョウツウ</t>
    </rPh>
    <phoneticPr fontId="2"/>
  </si>
  <si>
    <t>魔法の闘衣のかんむり [超]</t>
  </si>
  <si>
    <t>大魔王のエンブレム [超]</t>
  </si>
  <si>
    <t>ロトのしるし [超]</t>
  </si>
  <si>
    <t>ほしふるうでわ</t>
    <phoneticPr fontId="2"/>
  </si>
  <si>
    <t>ひかりのたま</t>
    <phoneticPr fontId="2"/>
  </si>
  <si>
    <t>超越大魔王のローブ</t>
    <rPh sb="0" eb="2">
      <t>チョウエツ</t>
    </rPh>
    <rPh sb="2" eb="5">
      <t>ダイマオウ</t>
    </rPh>
    <phoneticPr fontId="2"/>
  </si>
  <si>
    <t>超越大魔王のマント</t>
    <rPh sb="0" eb="2">
      <t>チョウエツ</t>
    </rPh>
    <rPh sb="2" eb="5">
      <t>ダイマオウ</t>
    </rPh>
    <phoneticPr fontId="2"/>
  </si>
  <si>
    <t>勇者の腕輪</t>
    <rPh sb="0" eb="2">
      <t>ユウシャ</t>
    </rPh>
    <rPh sb="3" eb="5">
      <t>ウデワ</t>
    </rPh>
    <phoneticPr fontId="2"/>
  </si>
  <si>
    <t>メタルキングヘルム</t>
    <phoneticPr fontId="2"/>
  </si>
  <si>
    <t>大地の竜玉</t>
    <rPh sb="0" eb="2">
      <t>ダイチ</t>
    </rPh>
    <rPh sb="3" eb="5">
      <t>リュウギョク</t>
    </rPh>
    <phoneticPr fontId="2"/>
  </si>
  <si>
    <t>勇者アンルシアのマント</t>
    <rPh sb="0" eb="2">
      <t>ユウシャ</t>
    </rPh>
    <phoneticPr fontId="2"/>
  </si>
  <si>
    <t>怒りの仮面</t>
    <rPh sb="0" eb="1">
      <t>イカ</t>
    </rPh>
    <rPh sb="3" eb="5">
      <t>カメン</t>
    </rPh>
    <phoneticPr fontId="2"/>
  </si>
  <si>
    <t>ゴールドフェザー</t>
    <phoneticPr fontId="2"/>
  </si>
  <si>
    <t>XSメダル[真4弾]</t>
    <rPh sb="6" eb="7">
      <t>シン</t>
    </rPh>
    <rPh sb="8" eb="9">
      <t>ダン</t>
    </rPh>
    <phoneticPr fontId="2"/>
  </si>
  <si>
    <t>XSメダル[真5弾]</t>
    <rPh sb="6" eb="7">
      <t>シン</t>
    </rPh>
    <rPh sb="8" eb="9">
      <t>ダン</t>
    </rPh>
    <phoneticPr fontId="2"/>
  </si>
  <si>
    <t>時空のネックレス</t>
    <rPh sb="0" eb="2">
      <t>ジクウ</t>
    </rPh>
    <phoneticPr fontId="2"/>
  </si>
  <si>
    <t>大魔王の腕輪</t>
    <rPh sb="0" eb="3">
      <t>ダイマオウ</t>
    </rPh>
    <rPh sb="4" eb="6">
      <t>ウデワ</t>
    </rPh>
    <phoneticPr fontId="2"/>
  </si>
  <si>
    <t>シルバーフェザー</t>
    <phoneticPr fontId="2"/>
  </si>
  <si>
    <t>竜の騎士のグローブ</t>
    <rPh sb="0" eb="1">
      <t>リュウ</t>
    </rPh>
    <rPh sb="2" eb="4">
      <t>キシ</t>
    </rPh>
    <phoneticPr fontId="2"/>
  </si>
  <si>
    <t>死神のトランプ</t>
    <rPh sb="0" eb="2">
      <t>シニガミ</t>
    </rPh>
    <phoneticPr fontId="2"/>
  </si>
  <si>
    <t>笑いの仮面</t>
    <rPh sb="0" eb="1">
      <t>ワラ</t>
    </rPh>
    <rPh sb="3" eb="5">
      <t>カメン</t>
    </rPh>
    <phoneticPr fontId="2"/>
  </si>
  <si>
    <t>竜の血</t>
    <rPh sb="0" eb="1">
      <t>リュウ</t>
    </rPh>
    <rPh sb="2" eb="3">
      <t>チ</t>
    </rPh>
    <phoneticPr fontId="2"/>
  </si>
  <si>
    <t>黄金のティアラ</t>
    <rPh sb="0" eb="2">
      <t>オウゴン</t>
    </rPh>
    <phoneticPr fontId="2"/>
  </si>
  <si>
    <t>XSメダル[真3弾]</t>
    <rPh sb="6" eb="7">
      <t>シン</t>
    </rPh>
    <rPh sb="8" eb="9">
      <t>ダン</t>
    </rPh>
    <phoneticPr fontId="2"/>
  </si>
  <si>
    <t>オリハルコンの腕輪</t>
    <rPh sb="7" eb="9">
      <t>ウデワ</t>
    </rPh>
    <phoneticPr fontId="2"/>
  </si>
  <si>
    <t>ふしぎな石板</t>
    <rPh sb="4" eb="6">
      <t>セキバン</t>
    </rPh>
    <phoneticPr fontId="2"/>
  </si>
  <si>
    <t>ちしきのぼうし</t>
    <phoneticPr fontId="2"/>
  </si>
  <si>
    <t>オリハルコンの駒(キング)</t>
    <rPh sb="7" eb="8">
      <t>コマ</t>
    </rPh>
    <phoneticPr fontId="2"/>
  </si>
  <si>
    <t>おうじゃのブーツ</t>
    <phoneticPr fontId="2"/>
  </si>
  <si>
    <t>しゅくふくのかぶと</t>
    <phoneticPr fontId="2"/>
  </si>
  <si>
    <t>ミエールの眼鏡</t>
    <rPh sb="5" eb="7">
      <t>メガネ</t>
    </rPh>
    <phoneticPr fontId="2"/>
  </si>
  <si>
    <t>女神の果実</t>
    <rPh sb="0" eb="2">
      <t>メガミ</t>
    </rPh>
    <rPh sb="3" eb="5">
      <t>カジツ</t>
    </rPh>
    <phoneticPr fontId="2"/>
  </si>
  <si>
    <t>アバンの冠</t>
    <rPh sb="4" eb="5">
      <t>カンムリ</t>
    </rPh>
    <phoneticPr fontId="2"/>
  </si>
  <si>
    <t>カールのまもり</t>
    <phoneticPr fontId="2"/>
  </si>
  <si>
    <t>マァムの肩当て</t>
    <rPh sb="4" eb="5">
      <t>カタ</t>
    </rPh>
    <rPh sb="5" eb="6">
      <t>ア</t>
    </rPh>
    <phoneticPr fontId="2"/>
  </si>
  <si>
    <t>魔法の闘衣のかんむり</t>
    <rPh sb="0" eb="2">
      <t>マホウ</t>
    </rPh>
    <rPh sb="3" eb="4">
      <t>トウ</t>
    </rPh>
    <rPh sb="4" eb="5">
      <t>コロモ</t>
    </rPh>
    <phoneticPr fontId="2"/>
  </si>
  <si>
    <t>ゴメちゃんヘルム</t>
    <phoneticPr fontId="2"/>
  </si>
  <si>
    <t>真の勇者の証</t>
    <rPh sb="0" eb="1">
      <t>シン</t>
    </rPh>
    <rPh sb="2" eb="4">
      <t>ユウシャ</t>
    </rPh>
    <rPh sb="5" eb="6">
      <t>アカシ</t>
    </rPh>
    <phoneticPr fontId="2"/>
  </si>
  <si>
    <t>破邪の腕輪</t>
    <rPh sb="0" eb="2">
      <t>ハジャ</t>
    </rPh>
    <rPh sb="3" eb="5">
      <t>ウデワ</t>
    </rPh>
    <phoneticPr fontId="2"/>
  </si>
  <si>
    <t>星空の首かざり</t>
    <rPh sb="0" eb="2">
      <t>ホシゾラ</t>
    </rPh>
    <rPh sb="3" eb="4">
      <t>クビ</t>
    </rPh>
    <phoneticPr fontId="2"/>
  </si>
  <si>
    <t>ギャルのコサージュ</t>
    <phoneticPr fontId="2"/>
  </si>
  <si>
    <t>オリハルコンの駒(ビショップ)</t>
    <rPh sb="7" eb="8">
      <t>コマ</t>
    </rPh>
    <phoneticPr fontId="2"/>
  </si>
  <si>
    <t>オリハルコンの駒(ナイト)</t>
    <rPh sb="7" eb="8">
      <t>コマ</t>
    </rPh>
    <phoneticPr fontId="2"/>
  </si>
  <si>
    <t>オリハルコンの駒(クイーン)</t>
    <rPh sb="7" eb="8">
      <t>コマ</t>
    </rPh>
    <phoneticPr fontId="2"/>
  </si>
  <si>
    <t>XSメダル[真2弾]</t>
    <rPh sb="6" eb="7">
      <t>シン</t>
    </rPh>
    <rPh sb="8" eb="9">
      <t>ダン</t>
    </rPh>
    <phoneticPr fontId="2"/>
  </si>
  <si>
    <t>魔剣士のマント</t>
    <rPh sb="0" eb="3">
      <t>マケンシ</t>
    </rPh>
    <phoneticPr fontId="2"/>
  </si>
  <si>
    <t>てんくうのかぶと</t>
    <phoneticPr fontId="2"/>
  </si>
  <si>
    <t>しんじるこころ</t>
    <phoneticPr fontId="2"/>
  </si>
  <si>
    <t>けんじゃの石</t>
    <rPh sb="5" eb="6">
      <t>イシ</t>
    </rPh>
    <phoneticPr fontId="2"/>
  </si>
  <si>
    <t>おうごんのうでわ</t>
    <phoneticPr fontId="2"/>
  </si>
  <si>
    <t>ルビーの涙</t>
    <rPh sb="4" eb="5">
      <t>ナミダ</t>
    </rPh>
    <phoneticPr fontId="2"/>
  </si>
  <si>
    <t>やすらぎのローブ</t>
    <phoneticPr fontId="2"/>
  </si>
  <si>
    <t>ふしぎなボレロ</t>
    <phoneticPr fontId="2"/>
  </si>
  <si>
    <t>XSメダル[真1弾]</t>
    <rPh sb="6" eb="7">
      <t>シン</t>
    </rPh>
    <rPh sb="8" eb="9">
      <t>ダン</t>
    </rPh>
    <phoneticPr fontId="2"/>
  </si>
  <si>
    <t>毒牙の鎖</t>
    <rPh sb="0" eb="2">
      <t>ドクガ</t>
    </rPh>
    <rPh sb="3" eb="4">
      <t>クサリ</t>
    </rPh>
    <phoneticPr fontId="2"/>
  </si>
  <si>
    <t>アバンのしるし(レオナ)</t>
    <phoneticPr fontId="2"/>
  </si>
  <si>
    <t>大魔王のエンブレム</t>
    <rPh sb="0" eb="3">
      <t>ダイマオウ</t>
    </rPh>
    <phoneticPr fontId="2"/>
  </si>
  <si>
    <t>大魔王の冠</t>
    <rPh sb="0" eb="3">
      <t>ダイマオウ</t>
    </rPh>
    <rPh sb="4" eb="5">
      <t>カンムリ</t>
    </rPh>
    <phoneticPr fontId="2"/>
  </si>
  <si>
    <t>五色の腕輪</t>
    <rPh sb="0" eb="2">
      <t>ゴショク</t>
    </rPh>
    <rPh sb="3" eb="5">
      <t>ウデワ</t>
    </rPh>
    <phoneticPr fontId="2"/>
  </si>
  <si>
    <t>魔王ハドラーのネックレス</t>
    <rPh sb="0" eb="2">
      <t>マオウ</t>
    </rPh>
    <phoneticPr fontId="2"/>
  </si>
  <si>
    <t>にじのしずく</t>
    <phoneticPr fontId="2"/>
  </si>
  <si>
    <t>ロトのしるし</t>
    <phoneticPr fontId="2"/>
  </si>
  <si>
    <t>闇の衣</t>
    <rPh sb="0" eb="1">
      <t>ヤミ</t>
    </rPh>
    <rPh sb="2" eb="3">
      <t>コロモ</t>
    </rPh>
    <phoneticPr fontId="2"/>
  </si>
  <si>
    <t>ミストバーンヘルム</t>
    <phoneticPr fontId="2"/>
  </si>
  <si>
    <t>竜の騎士の腕輪</t>
    <rPh sb="0" eb="1">
      <t>リュウ</t>
    </rPh>
    <rPh sb="2" eb="4">
      <t>キシ</t>
    </rPh>
    <rPh sb="5" eb="7">
      <t>ウデワ</t>
    </rPh>
    <phoneticPr fontId="2"/>
  </si>
  <si>
    <t>魔王ハドラーのマント</t>
    <rPh sb="0" eb="2">
      <t>マオウ</t>
    </rPh>
    <phoneticPr fontId="2"/>
  </si>
  <si>
    <t>大魔王のローブ</t>
    <rPh sb="0" eb="3">
      <t>ダイマオウ</t>
    </rPh>
    <phoneticPr fontId="2"/>
  </si>
  <si>
    <t>バーンの水晶玉</t>
    <rPh sb="4" eb="7">
      <t>スイショウダマ</t>
    </rPh>
    <phoneticPr fontId="2"/>
  </si>
  <si>
    <t>かぜのマント</t>
    <phoneticPr fontId="2"/>
  </si>
  <si>
    <t>超魔生物ハドラーの鎧</t>
    <rPh sb="0" eb="4">
      <t>チョウマセイブツ</t>
    </rPh>
    <rPh sb="9" eb="10">
      <t>ヨロイ</t>
    </rPh>
    <phoneticPr fontId="2"/>
  </si>
  <si>
    <t>きせきのネックレス</t>
    <phoneticPr fontId="2"/>
  </si>
  <si>
    <t>勇者のかぶと</t>
    <rPh sb="0" eb="2">
      <t>ユウシャ</t>
    </rPh>
    <phoneticPr fontId="2"/>
  </si>
  <si>
    <t>ピロロのぬいぐるみ</t>
    <phoneticPr fontId="2"/>
  </si>
  <si>
    <t>キルバーンのローブ</t>
    <phoneticPr fontId="2"/>
  </si>
  <si>
    <t>ドクロのかぶと</t>
    <phoneticPr fontId="2"/>
  </si>
  <si>
    <t>ノヴァの肩当て</t>
    <rPh sb="4" eb="5">
      <t>カタ</t>
    </rPh>
    <rPh sb="5" eb="6">
      <t>ア</t>
    </rPh>
    <phoneticPr fontId="2"/>
  </si>
  <si>
    <t>オリハルコンの駒(ルーク)</t>
    <rPh sb="7" eb="8">
      <t>コマ</t>
    </rPh>
    <phoneticPr fontId="2"/>
  </si>
  <si>
    <t>オリハルコンの駒(ポーン)</t>
    <rPh sb="7" eb="8">
      <t>コマ</t>
    </rPh>
    <phoneticPr fontId="2"/>
  </si>
  <si>
    <t>セーニャの竪琴</t>
    <rPh sb="5" eb="7">
      <t>タテゴト</t>
    </rPh>
    <phoneticPr fontId="2"/>
  </si>
  <si>
    <t>暗黒のゆびわ</t>
    <rPh sb="0" eb="2">
      <t>アンコク</t>
    </rPh>
    <phoneticPr fontId="2"/>
  </si>
  <si>
    <t>光のゆびわ</t>
    <rPh sb="0" eb="1">
      <t>ヒカリ</t>
    </rPh>
    <phoneticPr fontId="2"/>
  </si>
  <si>
    <t>メイロの水晶</t>
    <rPh sb="4" eb="6">
      <t>スイショウ</t>
    </rPh>
    <phoneticPr fontId="2"/>
  </si>
  <si>
    <t>おうじゃのマント</t>
    <phoneticPr fontId="2"/>
  </si>
  <si>
    <t>たいようのかんむり</t>
    <phoneticPr fontId="2"/>
  </si>
  <si>
    <t>超魔生物ハドラーのマント</t>
    <rPh sb="0" eb="4">
      <t>チョウマセイブツ</t>
    </rPh>
    <phoneticPr fontId="2"/>
  </si>
  <si>
    <t>超魔生物ハドラーの兜</t>
    <rPh sb="0" eb="4">
      <t>チョウマセイブツ</t>
    </rPh>
    <rPh sb="9" eb="10">
      <t>カブト</t>
    </rPh>
    <phoneticPr fontId="2"/>
  </si>
  <si>
    <t>魔影のゆびわ</t>
    <rPh sb="0" eb="2">
      <t>マカゲ</t>
    </rPh>
    <phoneticPr fontId="2"/>
  </si>
  <si>
    <t>デッド・アーマーの兜</t>
    <rPh sb="9" eb="10">
      <t>カブト</t>
    </rPh>
    <phoneticPr fontId="2"/>
  </si>
  <si>
    <t>六星のレリーフ</t>
    <rPh sb="0" eb="2">
      <t>ロクホシ</t>
    </rPh>
    <phoneticPr fontId="2"/>
  </si>
  <si>
    <t>ばくだんいし</t>
    <phoneticPr fontId="2"/>
  </si>
  <si>
    <t>ビアンカのリボン</t>
    <phoneticPr fontId="2"/>
  </si>
  <si>
    <t>魔法の闘衣のマント</t>
    <rPh sb="0" eb="2">
      <t>マホウ</t>
    </rPh>
    <rPh sb="3" eb="4">
      <t>トウ</t>
    </rPh>
    <rPh sb="4" eb="5">
      <t>コロモ</t>
    </rPh>
    <phoneticPr fontId="2"/>
  </si>
  <si>
    <t>超越魔王の頭飾り</t>
    <rPh sb="0" eb="4">
      <t>チョウエツマオウ</t>
    </rPh>
    <rPh sb="5" eb="7">
      <t>アタマカザ</t>
    </rPh>
    <phoneticPr fontId="2"/>
  </si>
  <si>
    <t>バーンの鍵</t>
    <rPh sb="4" eb="5">
      <t>カギ</t>
    </rPh>
    <phoneticPr fontId="2"/>
  </si>
  <si>
    <t>ザムザのマント</t>
    <phoneticPr fontId="2"/>
  </si>
  <si>
    <t>チウの肩当て</t>
    <rPh sb="3" eb="4">
      <t>カタ</t>
    </rPh>
    <rPh sb="4" eb="5">
      <t>ア</t>
    </rPh>
    <phoneticPr fontId="2"/>
  </si>
  <si>
    <t>ザムザのサークレット</t>
    <phoneticPr fontId="2"/>
  </si>
  <si>
    <t>超魔生物のツノ</t>
    <rPh sb="0" eb="2">
      <t>チョウマ</t>
    </rPh>
    <rPh sb="2" eb="4">
      <t>セイブツ</t>
    </rPh>
    <phoneticPr fontId="2"/>
  </si>
  <si>
    <t>アバンの書</t>
    <rPh sb="4" eb="5">
      <t>ショ</t>
    </rPh>
    <phoneticPr fontId="2"/>
  </si>
  <si>
    <t>ステテコパンツ</t>
    <phoneticPr fontId="2"/>
  </si>
  <si>
    <t>ザボエラの水晶</t>
    <rPh sb="5" eb="7">
      <t>スイショウ</t>
    </rPh>
    <phoneticPr fontId="2"/>
  </si>
  <si>
    <t>妖魔のゆびわ</t>
    <rPh sb="0" eb="2">
      <t>ヨウマ</t>
    </rPh>
    <phoneticPr fontId="2"/>
  </si>
  <si>
    <t>竜の騎士のしずく</t>
    <rPh sb="0" eb="1">
      <t>リュウ</t>
    </rPh>
    <rPh sb="2" eb="4">
      <t>キシ</t>
    </rPh>
    <phoneticPr fontId="2"/>
  </si>
  <si>
    <t>獣王のマント</t>
    <rPh sb="0" eb="2">
      <t>ジュウオウ</t>
    </rPh>
    <phoneticPr fontId="2"/>
  </si>
  <si>
    <t>ボラホーンのかんむり</t>
    <phoneticPr fontId="2"/>
  </si>
  <si>
    <t>竜騎衆のエンブレム</t>
    <rPh sb="0" eb="2">
      <t>リュウキ</t>
    </rPh>
    <rPh sb="2" eb="3">
      <t>シュウ</t>
    </rPh>
    <phoneticPr fontId="2"/>
  </si>
  <si>
    <t>ガルダンディーの髪飾り</t>
    <rPh sb="8" eb="10">
      <t>カミカザ</t>
    </rPh>
    <phoneticPr fontId="2"/>
  </si>
  <si>
    <t>竜騎衆の肩当て</t>
    <rPh sb="0" eb="2">
      <t>リュウキ</t>
    </rPh>
    <rPh sb="2" eb="3">
      <t>シュウ</t>
    </rPh>
    <rPh sb="4" eb="6">
      <t>カタアテ</t>
    </rPh>
    <phoneticPr fontId="2"/>
  </si>
  <si>
    <t>竜の牙</t>
    <rPh sb="0" eb="1">
      <t>リュウ</t>
    </rPh>
    <rPh sb="2" eb="3">
      <t>キバ</t>
    </rPh>
    <phoneticPr fontId="2"/>
  </si>
  <si>
    <t>魔導士のマント</t>
    <rPh sb="0" eb="3">
      <t>マドウシ</t>
    </rPh>
    <phoneticPr fontId="2"/>
  </si>
  <si>
    <t>超竜のゆびわ</t>
    <rPh sb="0" eb="1">
      <t>チョウ</t>
    </rPh>
    <rPh sb="1" eb="2">
      <t>リュウ</t>
    </rPh>
    <phoneticPr fontId="2"/>
  </si>
  <si>
    <t>騎士の頭飾り</t>
    <rPh sb="0" eb="2">
      <t>キシ</t>
    </rPh>
    <rPh sb="3" eb="5">
      <t>アタマカザ</t>
    </rPh>
    <phoneticPr fontId="2"/>
  </si>
  <si>
    <t>ヒドラのうろこ</t>
    <phoneticPr fontId="2"/>
  </si>
  <si>
    <t>どたまかなづち</t>
    <phoneticPr fontId="2"/>
  </si>
  <si>
    <t>氷炎のゆびわ</t>
    <rPh sb="0" eb="1">
      <t>コオリ</t>
    </rPh>
    <rPh sb="1" eb="2">
      <t>ホノオ</t>
    </rPh>
    <phoneticPr fontId="2"/>
  </si>
  <si>
    <t>バルトスのペンダント</t>
    <phoneticPr fontId="2"/>
  </si>
  <si>
    <t>ハドラーのマント</t>
    <phoneticPr fontId="2"/>
  </si>
  <si>
    <t>マトリフの帽子</t>
    <rPh sb="5" eb="7">
      <t>ボウシ</t>
    </rPh>
    <phoneticPr fontId="2"/>
  </si>
  <si>
    <t>バダックの爆弾</t>
    <rPh sb="5" eb="7">
      <t>バクダン</t>
    </rPh>
    <phoneticPr fontId="2"/>
  </si>
  <si>
    <t>暴魔のメダル</t>
    <rPh sb="0" eb="2">
      <t>ボウマ</t>
    </rPh>
    <phoneticPr fontId="2"/>
  </si>
  <si>
    <t>魂の貝殻</t>
    <rPh sb="0" eb="1">
      <t>タマシイ</t>
    </rPh>
    <rPh sb="2" eb="4">
      <t>カイガラ</t>
    </rPh>
    <phoneticPr fontId="2"/>
  </si>
  <si>
    <t>ヒュンケルのマント</t>
    <phoneticPr fontId="2"/>
  </si>
  <si>
    <t>不死のゆびわ</t>
    <rPh sb="0" eb="2">
      <t>フシ</t>
    </rPh>
    <phoneticPr fontId="2"/>
  </si>
  <si>
    <t>アバンのしるし(ヒュンケル)</t>
    <phoneticPr fontId="2"/>
  </si>
  <si>
    <t>アバンのしるし(マァム)</t>
    <phoneticPr fontId="2"/>
  </si>
  <si>
    <t>アバンのしるし(ポップ)</t>
    <phoneticPr fontId="2"/>
  </si>
  <si>
    <t>アバンのしるし(ダイ)</t>
    <phoneticPr fontId="2"/>
  </si>
  <si>
    <t>獣王のかんむり</t>
    <rPh sb="0" eb="2">
      <t>ジュウオウ</t>
    </rPh>
    <phoneticPr fontId="2"/>
  </si>
  <si>
    <t>ハドラーのベルト</t>
    <phoneticPr fontId="2"/>
  </si>
  <si>
    <t>百獣のゆびわ</t>
    <rPh sb="0" eb="2">
      <t>ヒャクジュウ</t>
    </rPh>
    <phoneticPr fontId="2"/>
  </si>
  <si>
    <t>はしゃのかんむり</t>
    <phoneticPr fontId="2"/>
  </si>
  <si>
    <t>涙のドングリ</t>
    <rPh sb="0" eb="1">
      <t>ナミダ</t>
    </rPh>
    <phoneticPr fontId="2"/>
  </si>
  <si>
    <t>ホイミまん</t>
    <phoneticPr fontId="2"/>
  </si>
  <si>
    <t>スラまん</t>
    <phoneticPr fontId="2"/>
  </si>
  <si>
    <t>ナバラの帽子</t>
    <rPh sb="4" eb="6">
      <t>ボウシ</t>
    </rPh>
    <phoneticPr fontId="2"/>
  </si>
  <si>
    <t>メルルの水晶玉</t>
    <rPh sb="4" eb="7">
      <t>スイショウダマ</t>
    </rPh>
    <phoneticPr fontId="2"/>
  </si>
  <si>
    <t>へんなベルト</t>
    <phoneticPr fontId="2"/>
  </si>
  <si>
    <t>風のサークレット</t>
    <rPh sb="0" eb="1">
      <t>カゼ</t>
    </rPh>
    <phoneticPr fontId="2"/>
  </si>
  <si>
    <t>海のサークレット</t>
    <rPh sb="0" eb="1">
      <t>ウミ</t>
    </rPh>
    <phoneticPr fontId="2"/>
  </si>
  <si>
    <t>太陽のサークレット</t>
    <rPh sb="0" eb="2">
      <t>タイヨウ</t>
    </rPh>
    <phoneticPr fontId="2"/>
  </si>
  <si>
    <t>マァムのサークレット</t>
    <phoneticPr fontId="2"/>
  </si>
  <si>
    <t>ダイのロモスのかんむり</t>
    <phoneticPr fontId="2"/>
  </si>
  <si>
    <t>ガルーダのつばさ</t>
    <phoneticPr fontId="2"/>
  </si>
  <si>
    <t>マァムのゴーグル</t>
    <phoneticPr fontId="2"/>
  </si>
  <si>
    <t>ポップのバンダナ</t>
    <phoneticPr fontId="2"/>
  </si>
  <si>
    <t>レオナのかんむり</t>
    <phoneticPr fontId="2"/>
  </si>
  <si>
    <t>ダイの木のかんむり</t>
    <rPh sb="3" eb="4">
      <t>キ</t>
    </rPh>
    <phoneticPr fontId="2"/>
  </si>
  <si>
    <t>アバンの手袋</t>
    <rPh sb="4" eb="6">
      <t>テブクロ</t>
    </rPh>
    <phoneticPr fontId="2"/>
  </si>
  <si>
    <t>デルムリン島の花</t>
    <rPh sb="5" eb="6">
      <t>シマ</t>
    </rPh>
    <rPh sb="7" eb="8">
      <t>ハナ</t>
    </rPh>
    <phoneticPr fontId="2"/>
  </si>
  <si>
    <t>ダイの望遠鏡</t>
    <rPh sb="3" eb="6">
      <t>ボウエンキョウ</t>
    </rPh>
    <phoneticPr fontId="2"/>
  </si>
  <si>
    <t>ゴーレムピアス</t>
    <phoneticPr fontId="2"/>
  </si>
  <si>
    <t>ちからのゆびわ</t>
    <phoneticPr fontId="2"/>
  </si>
  <si>
    <t>スライムピアス</t>
    <phoneticPr fontId="2"/>
  </si>
  <si>
    <t>インテリメガネ</t>
    <phoneticPr fontId="2"/>
  </si>
  <si>
    <t>ゴメちゃんバッジ</t>
    <phoneticPr fontId="2"/>
  </si>
  <si>
    <t>メイロの髪飾り</t>
    <rPh sb="4" eb="6">
      <t>カミカザ</t>
    </rPh>
    <phoneticPr fontId="2"/>
  </si>
  <si>
    <t>ダムドのマント</t>
    <phoneticPr fontId="2"/>
  </si>
  <si>
    <t>ほのおのリング</t>
    <phoneticPr fontId="2"/>
  </si>
  <si>
    <t>アバンのメガネ</t>
    <phoneticPr fontId="2"/>
  </si>
  <si>
    <t>常時</t>
    <rPh sb="0" eb="2">
      <t>ジョウジ</t>
    </rPh>
    <phoneticPr fontId="2"/>
  </si>
  <si>
    <t>そのR限り</t>
    <rPh sb="3" eb="4">
      <t>カギ</t>
    </rPh>
    <phoneticPr fontId="2"/>
  </si>
  <si>
    <t>次のRまで</t>
    <rPh sb="0" eb="1">
      <t>ツギ</t>
    </rPh>
    <phoneticPr fontId="2"/>
  </si>
  <si>
    <t>1回限り</t>
  </si>
  <si>
    <t>1回限り</t>
    <rPh sb="1" eb="2">
      <t>カイ</t>
    </rPh>
    <rPh sb="2" eb="3">
      <t>カギ</t>
    </rPh>
    <phoneticPr fontId="2"/>
  </si>
  <si>
    <t>永続</t>
    <rPh sb="0" eb="2">
      <t>エイゾク</t>
    </rPh>
    <phoneticPr fontId="2"/>
  </si>
  <si>
    <t>切り札</t>
    <rPh sb="0" eb="1">
      <t>キ</t>
    </rPh>
    <rPh sb="2" eb="3">
      <t>フダ</t>
    </rPh>
    <phoneticPr fontId="2"/>
  </si>
  <si>
    <t>バフ</t>
    <phoneticPr fontId="2"/>
  </si>
  <si>
    <t>必殺技ダメージ</t>
    <rPh sb="0" eb="3">
      <t>ヒッサツワザ</t>
    </rPh>
    <phoneticPr fontId="2"/>
  </si>
  <si>
    <t>通常攻撃ダメージ</t>
    <rPh sb="0" eb="4">
      <t>ツウジョウコウゲキ</t>
    </rPh>
    <phoneticPr fontId="2"/>
  </si>
  <si>
    <t>物理ダメージ</t>
    <rPh sb="0" eb="2">
      <t>ブツリ</t>
    </rPh>
    <phoneticPr fontId="2"/>
  </si>
  <si>
    <t>ステータス</t>
    <phoneticPr fontId="2"/>
  </si>
  <si>
    <t>回復</t>
    <rPh sb="0" eb="2">
      <t>カイフク</t>
    </rPh>
    <phoneticPr fontId="2"/>
  </si>
  <si>
    <t>特殊</t>
    <rPh sb="0" eb="2">
      <t>トクシュ</t>
    </rPh>
    <phoneticPr fontId="2"/>
  </si>
  <si>
    <t>闘気</t>
    <rPh sb="0" eb="2">
      <t>トウキ</t>
    </rPh>
    <phoneticPr fontId="2"/>
  </si>
  <si>
    <t>軽減無視</t>
    <rPh sb="0" eb="4">
      <t>ケイゲンムシ</t>
    </rPh>
    <phoneticPr fontId="2"/>
  </si>
  <si>
    <t>呪文ダメージ</t>
    <rPh sb="0" eb="2">
      <t>ジュモン</t>
    </rPh>
    <phoneticPr fontId="2"/>
  </si>
  <si>
    <t>ガードルーレット</t>
    <phoneticPr fontId="2"/>
  </si>
  <si>
    <t>ダメージ</t>
    <phoneticPr fontId="2"/>
  </si>
  <si>
    <t>全てのダメージ</t>
    <rPh sb="0" eb="1">
      <t>スベ</t>
    </rPh>
    <phoneticPr fontId="2"/>
  </si>
  <si>
    <t>結界</t>
    <rPh sb="0" eb="2">
      <t>ケッカイ</t>
    </rPh>
    <phoneticPr fontId="2"/>
  </si>
  <si>
    <r>
      <t>1R開始時に、HP50%以下の</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カイシジ</t>
    </rPh>
    <rPh sb="12" eb="14">
      <t>イカ</t>
    </rPh>
    <rPh sb="15" eb="17">
      <t>ミカタ</t>
    </rPh>
    <rPh sb="21" eb="24">
      <t>ナカカイフク</t>
    </rPh>
    <phoneticPr fontId="2"/>
  </si>
  <si>
    <r>
      <t>1R目の自分ターンに、</t>
    </r>
    <r>
      <rPr>
        <sz val="11"/>
        <color rgb="FFFF0000"/>
        <rFont val="HGPｺﾞｼｯｸE"/>
        <family val="3"/>
        <charset val="128"/>
      </rPr>
      <t>味方</t>
    </r>
    <r>
      <rPr>
        <sz val="11"/>
        <rFont val="HGPｺﾞｼｯｸE"/>
        <family val="3"/>
        <charset val="128"/>
      </rPr>
      <t>[暗黒]がいると通常攻撃した敵の闘気ゲージを</t>
    </r>
    <r>
      <rPr>
        <sz val="11"/>
        <color rgb="FF00739B"/>
        <rFont val="HGPｺﾞｼｯｸE"/>
        <family val="3"/>
        <charset val="128"/>
      </rPr>
      <t>小</t>
    </r>
    <r>
      <rPr>
        <sz val="11"/>
        <rFont val="HGPｺﾞｼｯｸE"/>
        <family val="3"/>
        <charset val="128"/>
      </rPr>
      <t>吸収する</t>
    </r>
    <rPh sb="2" eb="3">
      <t>メ</t>
    </rPh>
    <rPh sb="4" eb="6">
      <t>ジブン</t>
    </rPh>
    <rPh sb="11" eb="13">
      <t>ミカタ</t>
    </rPh>
    <rPh sb="14" eb="16">
      <t>アンコク</t>
    </rPh>
    <rPh sb="21" eb="25">
      <t>ツウジョウコウゲキ</t>
    </rPh>
    <rPh sb="27" eb="28">
      <t>テキ</t>
    </rPh>
    <rPh sb="29" eb="31">
      <t>トウキ</t>
    </rPh>
    <rPh sb="35" eb="36">
      <t>ショウ</t>
    </rPh>
    <rPh sb="36" eb="38">
      <t>キュウシュウ</t>
    </rPh>
    <phoneticPr fontId="2"/>
  </si>
  <si>
    <r>
      <t>2～3R目の自分ターンに、敵[暗黒]に通常攻撃したときHPを</t>
    </r>
    <r>
      <rPr>
        <sz val="11"/>
        <color rgb="FF00739B"/>
        <rFont val="HGPｺﾞｼｯｸE"/>
        <family val="3"/>
        <charset val="128"/>
      </rPr>
      <t>小</t>
    </r>
    <r>
      <rPr>
        <sz val="11"/>
        <rFont val="HGPｺﾞｼｯｸE"/>
        <family val="3"/>
        <charset val="128"/>
      </rPr>
      <t>回復</t>
    </r>
    <rPh sb="4" eb="5">
      <t>メ</t>
    </rPh>
    <rPh sb="6" eb="8">
      <t>ジブン</t>
    </rPh>
    <rPh sb="13" eb="14">
      <t>テキ</t>
    </rPh>
    <rPh sb="15" eb="17">
      <t>アンコク</t>
    </rPh>
    <rPh sb="19" eb="23">
      <t>ツウジョウコウゲキ</t>
    </rPh>
    <rPh sb="30" eb="33">
      <t>ショウカイフク</t>
    </rPh>
    <phoneticPr fontId="2"/>
  </si>
  <si>
    <r>
      <t>1～2R終了時に、全ての「結界」に</t>
    </r>
    <r>
      <rPr>
        <sz val="11"/>
        <color rgb="FF00739B"/>
        <rFont val="HGPｺﾞｼｯｸE"/>
        <family val="3"/>
        <charset val="128"/>
      </rPr>
      <t>小</t>
    </r>
    <r>
      <rPr>
        <sz val="11"/>
        <rFont val="HGPｺﾞｼｯｸE"/>
        <family val="3"/>
        <charset val="128"/>
      </rPr>
      <t>ダメージ</t>
    </r>
    <rPh sb="4" eb="7">
      <t>シュウリョウジ</t>
    </rPh>
    <rPh sb="9" eb="10">
      <t>スベ</t>
    </rPh>
    <rPh sb="13" eb="15">
      <t>ケッカイ</t>
    </rPh>
    <rPh sb="17" eb="18">
      <t>ショウ</t>
    </rPh>
    <phoneticPr fontId="2"/>
  </si>
  <si>
    <r>
      <t>「マイ勇者」が剣が得意な職業のとき、追加で必殺技ダメージを</t>
    </r>
    <r>
      <rPr>
        <sz val="11"/>
        <color rgb="FF0000FF"/>
        <rFont val="HGPｺﾞｼｯｸE"/>
        <family val="3"/>
        <charset val="128"/>
      </rPr>
      <t>中</t>
    </r>
    <r>
      <rPr>
        <sz val="11"/>
        <color rgb="FF000000"/>
        <rFont val="HGPｺﾞｼｯｸE"/>
        <family val="3"/>
        <charset val="128"/>
      </rPr>
      <t>アップ</t>
    </r>
    <rPh sb="7" eb="8">
      <t>ケン</t>
    </rPh>
    <rPh sb="21" eb="24">
      <t>ヒッサツワザ</t>
    </rPh>
    <rPh sb="29" eb="30">
      <t>ナカ</t>
    </rPh>
    <phoneticPr fontId="1"/>
  </si>
  <si>
    <r>
      <t>2～4R開始時に、こうげきを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7">
      <t>カイシジ</t>
    </rPh>
    <rPh sb="14" eb="15">
      <t>ショウ</t>
    </rPh>
    <phoneticPr fontId="1"/>
  </si>
  <si>
    <r>
      <t>「マイ勇者」が爪が得意な職業のとき、代わりに</t>
    </r>
    <r>
      <rPr>
        <sz val="11"/>
        <color rgb="FF0000FF"/>
        <rFont val="HGPｺﾞｼｯｸE"/>
        <family val="3"/>
        <charset val="128"/>
      </rPr>
      <t>中</t>
    </r>
    <r>
      <rPr>
        <sz val="11"/>
        <color rgb="FF000000"/>
        <rFont val="HGPｺﾞｼｯｸE"/>
        <family val="3"/>
        <charset val="128"/>
      </rPr>
      <t>アップ</t>
    </r>
    <rPh sb="3" eb="5">
      <t>ユウシャ</t>
    </rPh>
    <rPh sb="7" eb="8">
      <t>ツメ</t>
    </rPh>
    <rPh sb="9" eb="11">
      <t>トクイ</t>
    </rPh>
    <rPh sb="12" eb="14">
      <t>ショクギョウ</t>
    </rPh>
    <rPh sb="18" eb="19">
      <t>カ</t>
    </rPh>
    <rPh sb="22" eb="23">
      <t>ナカ</t>
    </rPh>
    <phoneticPr fontId="1"/>
  </si>
  <si>
    <r>
      <t>敵が戦闘不能になったときに、こうげきとまりょくを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テキ</t>
    </rPh>
    <rPh sb="2" eb="6">
      <t>セントウフノウ</t>
    </rPh>
    <rPh sb="24" eb="25">
      <t>ショウ</t>
    </rPh>
    <phoneticPr fontId="1"/>
  </si>
  <si>
    <r>
      <t>「マイ勇者」が剣が得意な職業のとき、代わりに</t>
    </r>
    <r>
      <rPr>
        <sz val="11"/>
        <color rgb="FF7300C3"/>
        <rFont val="HGPｺﾞｼｯｸE"/>
        <family val="3"/>
        <charset val="128"/>
      </rPr>
      <t>大</t>
    </r>
    <r>
      <rPr>
        <sz val="11"/>
        <color rgb="FF000000"/>
        <rFont val="HGPｺﾞｼｯｸE"/>
        <family val="3"/>
        <charset val="128"/>
      </rPr>
      <t>アップ</t>
    </r>
    <rPh sb="7" eb="8">
      <t>ケン</t>
    </rPh>
    <rPh sb="18" eb="19">
      <t>カ</t>
    </rPh>
    <rPh sb="22" eb="23">
      <t>ダイ</t>
    </rPh>
    <phoneticPr fontId="1"/>
  </si>
  <si>
    <r>
      <t>1～3R開始時に、まりょくを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7">
      <t>カイシジ</t>
    </rPh>
    <rPh sb="14" eb="15">
      <t>ショウ</t>
    </rPh>
    <phoneticPr fontId="1"/>
  </si>
  <si>
    <r>
      <t>「マイ勇者」が杖が得意な職業のとき、代わりに</t>
    </r>
    <r>
      <rPr>
        <sz val="11"/>
        <color rgb="FF0000FF"/>
        <rFont val="HGPｺﾞｼｯｸE"/>
        <family val="3"/>
        <charset val="128"/>
      </rPr>
      <t>中</t>
    </r>
    <r>
      <rPr>
        <sz val="11"/>
        <color rgb="FF000000"/>
        <rFont val="HGPｺﾞｼｯｸE"/>
        <family val="3"/>
        <charset val="128"/>
      </rPr>
      <t>アップ</t>
    </r>
    <rPh sb="3" eb="5">
      <t>ユウシャ</t>
    </rPh>
    <rPh sb="7" eb="8">
      <t>ツエ</t>
    </rPh>
    <rPh sb="9" eb="11">
      <t>トクイ</t>
    </rPh>
    <rPh sb="12" eb="14">
      <t>ショクギョウ</t>
    </rPh>
    <rPh sb="18" eb="19">
      <t>カ</t>
    </rPh>
    <rPh sb="22" eb="23">
      <t>ナカ</t>
    </rPh>
    <phoneticPr fontId="1"/>
  </si>
  <si>
    <r>
      <t>切り札として登場したときに、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8">
      <t>ヒカリ</t>
    </rPh>
    <rPh sb="30" eb="31">
      <t>ショウ</t>
    </rPh>
    <phoneticPr fontId="2"/>
  </si>
  <si>
    <r>
      <t>必殺技を使うときに、</t>
    </r>
    <r>
      <rPr>
        <sz val="11"/>
        <color rgb="FFFF0000"/>
        <rFont val="HGPｺﾞｼｯｸE"/>
        <family val="3"/>
        <charset val="128"/>
      </rPr>
      <t>味方</t>
    </r>
    <r>
      <rPr>
        <sz val="11"/>
        <rFont val="HGPｺﾞｼｯｸE"/>
        <family val="3"/>
        <charset val="128"/>
      </rPr>
      <t>[光]の敵[暗黒]への必殺技ダメージを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16" eb="17">
      <t>テキ</t>
    </rPh>
    <rPh sb="18" eb="20">
      <t>アンコク</t>
    </rPh>
    <rPh sb="23" eb="26">
      <t>ヒッサツワザ</t>
    </rPh>
    <rPh sb="31" eb="32">
      <t>ナカ</t>
    </rPh>
    <phoneticPr fontId="2"/>
  </si>
  <si>
    <r>
      <t>2～3R目の自分ターンに、物理ダメージを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ブツリ</t>
    </rPh>
    <rPh sb="20" eb="21">
      <t>ナカ</t>
    </rPh>
    <phoneticPr fontId="2"/>
  </si>
  <si>
    <r>
      <t>切り札として登場したときに、[暗黒]以外の</t>
    </r>
    <r>
      <rPr>
        <sz val="11"/>
        <color rgb="FFFF0000"/>
        <rFont val="HGPｺﾞｼｯｸE"/>
        <family val="3"/>
        <charset val="128"/>
      </rPr>
      <t>味方</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5" eb="17">
      <t>アンコク</t>
    </rPh>
    <rPh sb="18" eb="20">
      <t>イガイ</t>
    </rPh>
    <rPh sb="21" eb="23">
      <t>ミカタ</t>
    </rPh>
    <rPh sb="24" eb="26">
      <t>トウキ</t>
    </rPh>
    <rPh sb="30" eb="31">
      <t>ショウ</t>
    </rPh>
    <phoneticPr fontId="2"/>
  </si>
  <si>
    <r>
      <t>2～3R目の自分ターンに、最も高いステータスがまりょくの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5">
      <t>ツウジョウコウゲキ</t>
    </rPh>
    <rPh sb="40" eb="41">
      <t>ナカ</t>
    </rPh>
    <phoneticPr fontId="2"/>
  </si>
  <si>
    <r>
      <t>切り札として登場したときに、</t>
    </r>
    <r>
      <rPr>
        <sz val="11"/>
        <color rgb="FFFF0000"/>
        <rFont val="HGPｺﾞｼｯｸE"/>
        <family val="3"/>
        <charset val="128"/>
      </rPr>
      <t>味方</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8">
      <t>ヒカリ</t>
    </rPh>
    <rPh sb="20" eb="24">
      <t>ツウジョウコウゲキ</t>
    </rPh>
    <rPh sb="29" eb="30">
      <t>ナカ</t>
    </rPh>
    <phoneticPr fontId="2"/>
  </si>
  <si>
    <r>
      <t>切り札として登場したときに、</t>
    </r>
    <r>
      <rPr>
        <sz val="11"/>
        <color rgb="FFFF0000"/>
        <rFont val="HGPｺﾞｼｯｸE"/>
        <family val="3"/>
        <charset val="128"/>
      </rPr>
      <t>味方</t>
    </r>
    <r>
      <rPr>
        <sz val="11"/>
        <rFont val="HGPｺﾞｼｯｸE"/>
        <family val="3"/>
        <charset val="128"/>
      </rPr>
      <t>[魔影]と[暗黒]の闘気ゲージを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9">
      <t>マカゲ</t>
    </rPh>
    <rPh sb="22" eb="24">
      <t>アンコク</t>
    </rPh>
    <rPh sb="26" eb="28">
      <t>トウキ</t>
    </rPh>
    <rPh sb="32" eb="33">
      <t>ショウ</t>
    </rPh>
    <phoneticPr fontId="2"/>
  </si>
  <si>
    <r>
      <t>切り札として登場したときに、[光]以外の</t>
    </r>
    <r>
      <rPr>
        <sz val="11"/>
        <color rgb="FFFF0000"/>
        <rFont val="HGPｺﾞｼｯｸE"/>
        <family val="3"/>
        <charset val="128"/>
      </rPr>
      <t>味方</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5" eb="16">
      <t>ヒカリ</t>
    </rPh>
    <rPh sb="17" eb="19">
      <t>イガイ</t>
    </rPh>
    <rPh sb="20" eb="22">
      <t>ミカタ</t>
    </rPh>
    <rPh sb="33" eb="34">
      <t>ナカ</t>
    </rPh>
    <phoneticPr fontId="2"/>
  </si>
  <si>
    <r>
      <t>切り札の敵がいる間、こうげきとまりょくを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2"/>
  </si>
  <si>
    <r>
      <t>HP50%以上の間、切り札の敵への通常攻撃ダメージを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1">
      <t>キ</t>
    </rPh>
    <rPh sb="12" eb="13">
      <t>フダ</t>
    </rPh>
    <rPh sb="14" eb="15">
      <t>テキ</t>
    </rPh>
    <rPh sb="17" eb="21">
      <t>ツウジョウコウゲキ</t>
    </rPh>
    <rPh sb="26" eb="27">
      <t>ナカ</t>
    </rPh>
    <phoneticPr fontId="2"/>
  </si>
  <si>
    <r>
      <t>2～4R目の自分ターンに、通常攻撃ダメージを攻撃する敵のHPが多いほど</t>
    </r>
    <r>
      <rPr>
        <sz val="11"/>
        <color rgb="FF000000"/>
        <rFont val="HGPｺﾞｼｯｸE"/>
        <family val="3"/>
        <charset val="128"/>
      </rPr>
      <t>アップ</t>
    </r>
    <rPh sb="4" eb="5">
      <t>メ</t>
    </rPh>
    <rPh sb="6" eb="8">
      <t>ジブン</t>
    </rPh>
    <rPh sb="13" eb="17">
      <t>ツウジョウコウゲキ</t>
    </rPh>
    <rPh sb="22" eb="24">
      <t>コウゲキ</t>
    </rPh>
    <rPh sb="26" eb="27">
      <t>テキ</t>
    </rPh>
    <rPh sb="31" eb="32">
      <t>オオ</t>
    </rPh>
    <phoneticPr fontId="2"/>
  </si>
  <si>
    <r>
      <t>切り札として登場したときに、</t>
    </r>
    <r>
      <rPr>
        <sz val="11"/>
        <color rgb="FFFF0000"/>
        <rFont val="HGPｺﾞｼｯｸE"/>
        <family val="3"/>
        <charset val="128"/>
      </rPr>
      <t>味方</t>
    </r>
    <r>
      <rPr>
        <sz val="11"/>
        <rFont val="HGPｺﾞｼｯｸE"/>
        <family val="3"/>
        <charset val="128"/>
      </rPr>
      <t>[光]と[暗黒]のこうげきとすばやさを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8">
      <t>ヒカリ</t>
    </rPh>
    <rPh sb="21" eb="23">
      <t>アンコク</t>
    </rPh>
    <rPh sb="35" eb="36">
      <t>ナカ</t>
    </rPh>
    <phoneticPr fontId="2"/>
  </si>
  <si>
    <r>
      <t>2～4R目の自分ターンに、通常攻撃ダメージを攻撃する敵のすばやさが高いほど</t>
    </r>
    <r>
      <rPr>
        <sz val="11"/>
        <color rgb="FF000000"/>
        <rFont val="HGPｺﾞｼｯｸE"/>
        <family val="3"/>
        <charset val="128"/>
      </rPr>
      <t>アップ</t>
    </r>
    <rPh sb="4" eb="5">
      <t>メ</t>
    </rPh>
    <rPh sb="6" eb="8">
      <t>ジブン</t>
    </rPh>
    <rPh sb="13" eb="17">
      <t>ツウジョウコウゲキ</t>
    </rPh>
    <rPh sb="22" eb="24">
      <t>コウゲキ</t>
    </rPh>
    <rPh sb="26" eb="27">
      <t>テキ</t>
    </rPh>
    <rPh sb="33" eb="34">
      <t>タカ</t>
    </rPh>
    <phoneticPr fontId="2"/>
  </si>
  <si>
    <r>
      <t>HP50%以上の間、こうげきとぼうぎょを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20" eb="21">
      <t>ショウ</t>
    </rPh>
    <phoneticPr fontId="2"/>
  </si>
  <si>
    <r>
      <t>2～3R目の自分ターンに、こうげきとまりょくを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2"/>
  </si>
  <si>
    <r>
      <t>切り札として登場したときに、</t>
    </r>
    <r>
      <rPr>
        <sz val="11"/>
        <color rgb="FFFF0000"/>
        <rFont val="HGPｺﾞｼｯｸE"/>
        <family val="3"/>
        <charset val="128"/>
      </rPr>
      <t>味方</t>
    </r>
    <r>
      <rPr>
        <sz val="11"/>
        <rFont val="HGPｺﾞｼｯｸE"/>
        <family val="3"/>
        <charset val="128"/>
      </rPr>
      <t>[光]の敵[暗黒]への通常攻撃ダメージを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ミカタ</t>
    </rPh>
    <rPh sb="17" eb="18">
      <t>ヒカリ</t>
    </rPh>
    <rPh sb="20" eb="21">
      <t>テキ</t>
    </rPh>
    <rPh sb="22" eb="24">
      <t>アンコク</t>
    </rPh>
    <rPh sb="27" eb="31">
      <t>ツウジョウコウゲキ</t>
    </rPh>
    <rPh sb="36" eb="37">
      <t>ダイ</t>
    </rPh>
    <phoneticPr fontId="2"/>
  </si>
  <si>
    <r>
      <t>HP50%以上の間、</t>
    </r>
    <r>
      <rPr>
        <sz val="11"/>
        <color rgb="FFFF0000"/>
        <rFont val="HGPｺﾞｼｯｸE"/>
        <family val="3"/>
        <charset val="128"/>
      </rPr>
      <t>味方</t>
    </r>
    <r>
      <rPr>
        <sz val="11"/>
        <rFont val="HGPｺﾞｼｯｸE"/>
        <family val="3"/>
        <charset val="128"/>
      </rPr>
      <t>[妖魔]のこうげきとまりょくを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5">
      <t>ヨウマ</t>
    </rPh>
    <rPh sb="27" eb="28">
      <t>ナカ</t>
    </rPh>
    <phoneticPr fontId="2"/>
  </si>
  <si>
    <r>
      <t>2～4R開始時に、HP50%以上の敵がいると通常攻撃ダメージを</t>
    </r>
    <r>
      <rPr>
        <sz val="11"/>
        <color rgb="FF7300C3"/>
        <rFont val="HGPｺﾞｼｯｸE"/>
        <family val="3"/>
        <charset val="128"/>
      </rPr>
      <t>大</t>
    </r>
    <r>
      <rPr>
        <sz val="11"/>
        <color rgb="FF000000"/>
        <rFont val="HGPｺﾞｼｯｸE"/>
        <family val="3"/>
        <charset val="128"/>
      </rPr>
      <t>アップ</t>
    </r>
    <rPh sb="4" eb="7">
      <t>カイシジ</t>
    </rPh>
    <rPh sb="14" eb="16">
      <t>イジョウ</t>
    </rPh>
    <rPh sb="17" eb="18">
      <t>テキ</t>
    </rPh>
    <rPh sb="22" eb="26">
      <t>ツウジョウコウゲキ</t>
    </rPh>
    <rPh sb="31" eb="32">
      <t>ダイ</t>
    </rPh>
    <phoneticPr fontId="2"/>
  </si>
  <si>
    <r>
      <t>HP50%以上の間、</t>
    </r>
    <r>
      <rPr>
        <sz val="11"/>
        <color rgb="FFFF0000"/>
        <rFont val="HGPｺﾞｼｯｸE"/>
        <family val="3"/>
        <charset val="128"/>
      </rPr>
      <t>味方</t>
    </r>
    <r>
      <rPr>
        <sz val="11"/>
        <rFont val="HGPｺﾞｼｯｸE"/>
        <family val="3"/>
        <charset val="128"/>
      </rPr>
      <t>[暗黒]のまりょくとすばやさを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5">
      <t>アンコク</t>
    </rPh>
    <rPh sb="27" eb="28">
      <t>ナカ</t>
    </rPh>
    <phoneticPr fontId="2"/>
  </si>
  <si>
    <r>
      <t>2～4R目に、敵[光]または敵[暗黒]がいると</t>
    </r>
    <r>
      <rPr>
        <sz val="11"/>
        <color rgb="FFFF0000"/>
        <rFont val="HGPｺﾞｼｯｸE"/>
        <family val="3"/>
        <charset val="128"/>
      </rPr>
      <t>味方</t>
    </r>
    <r>
      <rPr>
        <sz val="11"/>
        <rFont val="HGPｺﾞｼｯｸE"/>
        <family val="3"/>
        <charset val="128"/>
      </rPr>
      <t>全員のこうげきとまりょくを</t>
    </r>
    <r>
      <rPr>
        <sz val="11"/>
        <color rgb="FF0000FF"/>
        <rFont val="HGPｺﾞｼｯｸE"/>
        <family val="3"/>
        <charset val="128"/>
      </rPr>
      <t>中</t>
    </r>
    <r>
      <rPr>
        <sz val="11"/>
        <color rgb="FF000000"/>
        <rFont val="HGPｺﾞｼｯｸE"/>
        <family val="3"/>
        <charset val="128"/>
      </rPr>
      <t>アップ</t>
    </r>
    <rPh sb="4" eb="5">
      <t>メ</t>
    </rPh>
    <rPh sb="7" eb="8">
      <t>テキ</t>
    </rPh>
    <rPh sb="9" eb="10">
      <t>ヒカリ</t>
    </rPh>
    <rPh sb="14" eb="15">
      <t>テキ</t>
    </rPh>
    <rPh sb="16" eb="18">
      <t>アンコク</t>
    </rPh>
    <rPh sb="23" eb="27">
      <t>ミカタゼンイン</t>
    </rPh>
    <rPh sb="38" eb="39">
      <t>ナカ</t>
    </rPh>
    <phoneticPr fontId="2"/>
  </si>
  <si>
    <r>
      <t>2～4R目に攻撃するときに、敵よりまりょくが高いとき通常攻撃ダメージを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2"/>
  </si>
  <si>
    <r>
      <t>全ての敵よりぼうぎょが高い間、こうげきとまりょくを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25" eb="26">
      <t>ナカ</t>
    </rPh>
    <phoneticPr fontId="2"/>
  </si>
  <si>
    <r>
      <t>各R開始時に、戦闘不能の敵がいないと</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11">
      <t>セントウフノウ</t>
    </rPh>
    <rPh sb="12" eb="13">
      <t>テキ</t>
    </rPh>
    <rPh sb="18" eb="20">
      <t>ミカタ</t>
    </rPh>
    <rPh sb="21" eb="22">
      <t>ヒカリ</t>
    </rPh>
    <rPh sb="34" eb="35">
      <t>ナカ</t>
    </rPh>
    <phoneticPr fontId="2"/>
  </si>
  <si>
    <r>
      <t>キズナ必殺技を使うときに、必殺技ダメージを</t>
    </r>
    <r>
      <rPr>
        <sz val="11"/>
        <color rgb="FF0000FF"/>
        <rFont val="HGPｺﾞｼｯｸE"/>
        <family val="3"/>
        <charset val="128"/>
      </rPr>
      <t>中</t>
    </r>
    <r>
      <rPr>
        <sz val="11"/>
        <color rgb="FF000000"/>
        <rFont val="HGPｺﾞｼｯｸE"/>
        <family val="3"/>
        <charset val="128"/>
      </rPr>
      <t>アップ</t>
    </r>
    <rPh sb="3" eb="6">
      <t>ヒッサツワザ</t>
    </rPh>
    <rPh sb="7" eb="8">
      <t>ツカ</t>
    </rPh>
    <rPh sb="13" eb="16">
      <t>ヒッサツワザ</t>
    </rPh>
    <rPh sb="21" eb="22">
      <t>ナカ</t>
    </rPh>
    <phoneticPr fontId="2"/>
  </si>
  <si>
    <r>
      <t>敵「メタルスライム」か敵「はぐれメタル」へのダメージを</t>
    </r>
    <r>
      <rPr>
        <sz val="11"/>
        <color rgb="FF7300C3"/>
        <rFont val="HGPｺﾞｼｯｸE"/>
        <family val="3"/>
        <charset val="128"/>
      </rPr>
      <t>大</t>
    </r>
    <r>
      <rPr>
        <sz val="11"/>
        <color rgb="FF000000"/>
        <rFont val="HGPｺﾞｼｯｸE"/>
        <family val="3"/>
        <charset val="128"/>
      </rPr>
      <t>アップ</t>
    </r>
    <rPh sb="0" eb="1">
      <t>テキ</t>
    </rPh>
    <rPh sb="11" eb="12">
      <t>テキ</t>
    </rPh>
    <rPh sb="27" eb="28">
      <t>ダイ</t>
    </rPh>
    <phoneticPr fontId="2"/>
  </si>
  <si>
    <r>
      <t>HP50%以上の間、HP50%以上の敵への通常攻撃ダメージを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5" eb="17">
      <t>イジョウ</t>
    </rPh>
    <rPh sb="18" eb="19">
      <t>テキ</t>
    </rPh>
    <rPh sb="21" eb="25">
      <t>ツウジョウコウゲキ</t>
    </rPh>
    <rPh sb="30" eb="31">
      <t>ナカ</t>
    </rPh>
    <phoneticPr fontId="2"/>
  </si>
  <si>
    <r>
      <t>敵[暗黒]への必殺技ダメージを</t>
    </r>
    <r>
      <rPr>
        <sz val="11"/>
        <color rgb="FF0000FF"/>
        <rFont val="HGPｺﾞｼｯｸE"/>
        <family val="3"/>
        <charset val="128"/>
      </rPr>
      <t>中</t>
    </r>
    <r>
      <rPr>
        <sz val="11"/>
        <color rgb="FF000000"/>
        <rFont val="HGPｺﾞｼｯｸE"/>
        <family val="3"/>
        <charset val="128"/>
      </rPr>
      <t>アップ</t>
    </r>
    <rPh sb="0" eb="1">
      <t>テキ</t>
    </rPh>
    <rPh sb="2" eb="4">
      <t>アンコク</t>
    </rPh>
    <rPh sb="7" eb="10">
      <t>ヒッサツワザ</t>
    </rPh>
    <rPh sb="15" eb="16">
      <t>ナカ</t>
    </rPh>
    <phoneticPr fontId="2"/>
  </si>
  <si>
    <r>
      <t>仲間</t>
    </r>
    <r>
      <rPr>
        <sz val="11"/>
        <rFont val="HGPｺﾞｼｯｸE"/>
        <family val="3"/>
        <charset val="128"/>
      </rPr>
      <t>が全員いると必殺技ダメージを</t>
    </r>
    <r>
      <rPr>
        <sz val="11"/>
        <color rgb="FF00739B"/>
        <rFont val="HGPｺﾞｼｯｸE"/>
        <family val="3"/>
        <charset val="128"/>
      </rPr>
      <t>小</t>
    </r>
    <r>
      <rPr>
        <sz val="11"/>
        <color rgb="FF000000"/>
        <rFont val="HGPｺﾞｼｯｸE"/>
        <family val="3"/>
        <charset val="128"/>
      </rPr>
      <t>アップ</t>
    </r>
    <rPh sb="0" eb="2">
      <t>ナカマ</t>
    </rPh>
    <rPh sb="3" eb="5">
      <t>ゼンイン</t>
    </rPh>
    <rPh sb="8" eb="11">
      <t>ヒッサツワザ</t>
    </rPh>
    <rPh sb="16" eb="17">
      <t>ショウ</t>
    </rPh>
    <phoneticPr fontId="2"/>
  </si>
  <si>
    <r>
      <t>敵[妖魔]へのダメージが</t>
    </r>
    <r>
      <rPr>
        <sz val="11"/>
        <color rgb="FF00739B"/>
        <rFont val="HGPｺﾞｼｯｸE"/>
        <family val="3"/>
        <charset val="128"/>
      </rPr>
      <t>小</t>
    </r>
    <r>
      <rPr>
        <sz val="11"/>
        <color rgb="FF000000"/>
        <rFont val="HGPｺﾞｼｯｸE"/>
        <family val="3"/>
        <charset val="128"/>
      </rPr>
      <t>アップ</t>
    </r>
    <rPh sb="0" eb="1">
      <t>テキ</t>
    </rPh>
    <rPh sb="2" eb="4">
      <t>ヨウマ</t>
    </rPh>
    <rPh sb="12" eb="13">
      <t>ショウ</t>
    </rPh>
    <phoneticPr fontId="2"/>
  </si>
  <si>
    <r>
      <t>敵が戦闘不能になったとき、こうげきとまりょくを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23" eb="24">
      <t>ナカ</t>
    </rPh>
    <phoneticPr fontId="2"/>
  </si>
  <si>
    <r>
      <t>キズナ必殺技ダメージを</t>
    </r>
    <r>
      <rPr>
        <sz val="11"/>
        <color rgb="FF7300C3"/>
        <rFont val="HGPｺﾞｼｯｸE"/>
        <family val="3"/>
        <charset val="128"/>
      </rPr>
      <t>大</t>
    </r>
    <r>
      <rPr>
        <sz val="11"/>
        <color rgb="FF000000"/>
        <rFont val="HGPｺﾞｼｯｸE"/>
        <family val="3"/>
        <charset val="128"/>
      </rPr>
      <t>アップ</t>
    </r>
    <rPh sb="3" eb="6">
      <t>ヒッサツワザ</t>
    </rPh>
    <rPh sb="11" eb="12">
      <t>ダイ</t>
    </rPh>
    <phoneticPr fontId="2"/>
  </si>
  <si>
    <r>
      <t>2～3R目の自分ターンに、「結界」に与えるダメージを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ケッカイ</t>
    </rPh>
    <rPh sb="18" eb="19">
      <t>アタ</t>
    </rPh>
    <rPh sb="26" eb="27">
      <t>ナカ</t>
    </rPh>
    <phoneticPr fontId="2"/>
  </si>
  <si>
    <r>
      <t>「結界」を壊したとき、まりょくを</t>
    </r>
    <r>
      <rPr>
        <sz val="11"/>
        <color rgb="FF0000FF"/>
        <rFont val="HGPｺﾞｼｯｸE"/>
        <family val="3"/>
        <charset val="128"/>
      </rPr>
      <t>中</t>
    </r>
    <r>
      <rPr>
        <sz val="11"/>
        <color rgb="FF000000"/>
        <rFont val="HGPｺﾞｼｯｸE"/>
        <family val="3"/>
        <charset val="128"/>
      </rPr>
      <t>アップ</t>
    </r>
    <rPh sb="1" eb="3">
      <t>ケッカイ</t>
    </rPh>
    <rPh sb="5" eb="6">
      <t>コワ</t>
    </rPh>
    <rPh sb="16" eb="17">
      <t>ナカ</t>
    </rPh>
    <phoneticPr fontId="2"/>
  </si>
  <si>
    <r>
      <t>2～4R目の自分ターンに、</t>
    </r>
    <r>
      <rPr>
        <sz val="11"/>
        <color rgb="FFFF0000"/>
        <rFont val="HGPｺﾞｼｯｸE"/>
        <family val="3"/>
        <charset val="128"/>
      </rPr>
      <t>味方</t>
    </r>
    <r>
      <rPr>
        <sz val="11"/>
        <rFont val="HGPｺﾞｼｯｸE"/>
        <family val="3"/>
        <charset val="128"/>
      </rPr>
      <t>[妖魔]のまりょくを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ヨウマ</t>
    </rPh>
    <rPh sb="25" eb="26">
      <t>ナカ</t>
    </rPh>
    <phoneticPr fontId="2"/>
  </si>
  <si>
    <r>
      <t>2～4R目の相手ターンに、</t>
    </r>
    <r>
      <rPr>
        <sz val="11"/>
        <color rgb="FFFF0000"/>
        <rFont val="HGPｺﾞｼｯｸE"/>
        <family val="3"/>
        <charset val="128"/>
      </rPr>
      <t>味方</t>
    </r>
    <r>
      <rPr>
        <sz val="11"/>
        <rFont val="HGPｺﾞｼｯｸE"/>
        <family val="3"/>
        <charset val="128"/>
      </rPr>
      <t>[不死]のぼうぎょを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13" eb="15">
      <t>ミカタ</t>
    </rPh>
    <rPh sb="16" eb="18">
      <t>フシ</t>
    </rPh>
    <rPh sb="25" eb="26">
      <t>ナカ</t>
    </rPh>
    <phoneticPr fontId="2"/>
  </si>
  <si>
    <r>
      <t>3～5R目の自分ターンに、敵「フレイザード」への呪文ダメージを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4">
      <t>テキ</t>
    </rPh>
    <rPh sb="24" eb="26">
      <t>ジュモン</t>
    </rPh>
    <rPh sb="31" eb="32">
      <t>ダイ</t>
    </rPh>
    <phoneticPr fontId="2"/>
  </si>
  <si>
    <r>
      <t>3～5R目の自分ターンに、敵「ヒュンケル」がいるとこうげきを</t>
    </r>
    <r>
      <rPr>
        <sz val="11"/>
        <color rgb="FF7300C3"/>
        <rFont val="HGPｺﾞｼｯｸE"/>
        <family val="3"/>
        <charset val="128"/>
      </rPr>
      <t>大</t>
    </r>
    <r>
      <rPr>
        <sz val="11"/>
        <color rgb="FF000000"/>
        <rFont val="HGPｺﾞｼｯｸE"/>
        <family val="3"/>
        <charset val="128"/>
      </rPr>
      <t>アップ</t>
    </r>
    <rPh sb="4" eb="5">
      <t>メ</t>
    </rPh>
    <rPh sb="6" eb="8">
      <t>ジブン</t>
    </rPh>
    <rPh sb="13" eb="14">
      <t>テキ</t>
    </rPh>
    <rPh sb="30" eb="31">
      <t>ダイ</t>
    </rPh>
    <phoneticPr fontId="2"/>
  </si>
  <si>
    <r>
      <t>敵[暗黒]へのダメージを</t>
    </r>
    <r>
      <rPr>
        <sz val="11"/>
        <color rgb="FF0000FF"/>
        <rFont val="HGPｺﾞｼｯｸE"/>
        <family val="3"/>
        <charset val="128"/>
      </rPr>
      <t>中</t>
    </r>
    <r>
      <rPr>
        <sz val="11"/>
        <color rgb="FF000000"/>
        <rFont val="HGPｺﾞｼｯｸE"/>
        <family val="3"/>
        <charset val="128"/>
      </rPr>
      <t>アップ</t>
    </r>
    <rPh sb="0" eb="1">
      <t>テキ</t>
    </rPh>
    <rPh sb="2" eb="4">
      <t>アンコク</t>
    </rPh>
    <rPh sb="12" eb="13">
      <t>ナカ</t>
    </rPh>
    <phoneticPr fontId="2"/>
  </si>
  <si>
    <r>
      <t>敵[不死]へのダメージを</t>
    </r>
    <r>
      <rPr>
        <sz val="11"/>
        <color rgb="FF00739B"/>
        <rFont val="HGPｺﾞｼｯｸE"/>
        <family val="3"/>
        <charset val="128"/>
      </rPr>
      <t>小</t>
    </r>
    <r>
      <rPr>
        <sz val="11"/>
        <color rgb="FF000000"/>
        <rFont val="HGPｺﾞｼｯｸE"/>
        <family val="3"/>
        <charset val="128"/>
      </rPr>
      <t>アップ</t>
    </r>
    <rPh sb="0" eb="1">
      <t>テキ</t>
    </rPh>
    <rPh sb="2" eb="4">
      <t>フシ</t>
    </rPh>
    <rPh sb="12" eb="13">
      <t>ショウ</t>
    </rPh>
    <phoneticPr fontId="2"/>
  </si>
  <si>
    <r>
      <t>敵「ヒュンケル」へのダメージを</t>
    </r>
    <r>
      <rPr>
        <sz val="11"/>
        <color rgb="FF0000FF"/>
        <rFont val="HGPｺﾞｼｯｸE"/>
        <family val="3"/>
        <charset val="128"/>
      </rPr>
      <t>中</t>
    </r>
    <r>
      <rPr>
        <sz val="11"/>
        <color rgb="FF000000"/>
        <rFont val="HGPｺﾞｼｯｸE"/>
        <family val="3"/>
        <charset val="128"/>
      </rPr>
      <t>アップ</t>
    </r>
    <rPh sb="0" eb="1">
      <t>テキ</t>
    </rPh>
    <rPh sb="15" eb="16">
      <t>ナカ</t>
    </rPh>
    <phoneticPr fontId="2"/>
  </si>
  <si>
    <r>
      <t>敵「クロコダイン」へのダメージを</t>
    </r>
    <r>
      <rPr>
        <sz val="11"/>
        <color rgb="FF00739B"/>
        <rFont val="HGPｺﾞｼｯｸE"/>
        <family val="3"/>
        <charset val="128"/>
      </rPr>
      <t>小</t>
    </r>
    <r>
      <rPr>
        <sz val="11"/>
        <color rgb="FF000000"/>
        <rFont val="HGPｺﾞｼｯｸE"/>
        <family val="3"/>
        <charset val="128"/>
      </rPr>
      <t>アップ</t>
    </r>
    <rPh sb="0" eb="1">
      <t>テキ</t>
    </rPh>
    <rPh sb="16" eb="17">
      <t>ショウ</t>
    </rPh>
    <phoneticPr fontId="2"/>
  </si>
  <si>
    <r>
      <t>敵「ハドラー」へのダメージを</t>
    </r>
    <r>
      <rPr>
        <sz val="11"/>
        <color rgb="FF00739B"/>
        <rFont val="HGPｺﾞｼｯｸE"/>
        <family val="3"/>
        <charset val="128"/>
      </rPr>
      <t>小</t>
    </r>
    <r>
      <rPr>
        <sz val="11"/>
        <color rgb="FF000000"/>
        <rFont val="HGPｺﾞｼｯｸE"/>
        <family val="3"/>
        <charset val="128"/>
      </rPr>
      <t>アップ</t>
    </r>
    <rPh sb="0" eb="1">
      <t>テキ</t>
    </rPh>
    <rPh sb="14" eb="15">
      <t>ショウ</t>
    </rPh>
    <phoneticPr fontId="2"/>
  </si>
  <si>
    <r>
      <t>味方</t>
    </r>
    <r>
      <rPr>
        <sz val="11"/>
        <color theme="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2"/>
  </si>
  <si>
    <r>
      <t>2～3R目の自分ターンに、通常攻撃するとき最も高いステータスがまりょくの</t>
    </r>
    <r>
      <rPr>
        <sz val="11"/>
        <color rgb="FFFF0000"/>
        <rFont val="HGPｺﾞｼｯｸE"/>
        <family val="3"/>
        <charset val="128"/>
      </rPr>
      <t>味方</t>
    </r>
    <r>
      <rPr>
        <sz val="11"/>
        <rFont val="HGPｺﾞｼｯｸE"/>
        <family val="3"/>
        <charset val="128"/>
      </rPr>
      <t>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7">
      <t>ツウジョウコウゲキ</t>
    </rPh>
    <rPh sb="21" eb="22">
      <t>モット</t>
    </rPh>
    <rPh sb="23" eb="24">
      <t>タカ</t>
    </rPh>
    <rPh sb="36" eb="38">
      <t>ミカタ</t>
    </rPh>
    <rPh sb="39" eb="41">
      <t>コウゲキ</t>
    </rPh>
    <rPh sb="42" eb="43">
      <t>テキ</t>
    </rPh>
    <rPh sb="44" eb="46">
      <t>ケイゲン</t>
    </rPh>
    <rPh sb="50" eb="52">
      <t>ムシ</t>
    </rPh>
    <phoneticPr fontId="2"/>
  </si>
  <si>
    <t>「マイ勇者」の属性が[百獣]になる</t>
    <rPh sb="3" eb="5">
      <t>ユウシャ</t>
    </rPh>
    <rPh sb="7" eb="9">
      <t>ゾクセイ</t>
    </rPh>
    <rPh sb="11" eb="13">
      <t>ヒャクジュウ</t>
    </rPh>
    <phoneticPr fontId="2"/>
  </si>
  <si>
    <t>属性</t>
    <rPh sb="0" eb="2">
      <t>ゾクセイ</t>
    </rPh>
    <phoneticPr fontId="2"/>
  </si>
  <si>
    <t>「マイ勇者」の属性が[不死]になる</t>
    <rPh sb="3" eb="5">
      <t>ユウシャ</t>
    </rPh>
    <rPh sb="7" eb="9">
      <t>ゾクセイ</t>
    </rPh>
    <rPh sb="11" eb="13">
      <t>フシ</t>
    </rPh>
    <phoneticPr fontId="2"/>
  </si>
  <si>
    <t>「マイ勇者」の属性が[氷炎]になる</t>
    <rPh sb="3" eb="5">
      <t>ユウシャ</t>
    </rPh>
    <rPh sb="7" eb="9">
      <t>ゾクセイ</t>
    </rPh>
    <rPh sb="11" eb="12">
      <t>コオリ</t>
    </rPh>
    <rPh sb="12" eb="13">
      <t>ホノオ</t>
    </rPh>
    <phoneticPr fontId="2"/>
  </si>
  <si>
    <t>「マイ勇者」の属性が[妖魔]になる</t>
    <rPh sb="3" eb="5">
      <t>ユウシャ</t>
    </rPh>
    <rPh sb="7" eb="9">
      <t>ゾクセイ</t>
    </rPh>
    <rPh sb="11" eb="13">
      <t>ヨウマ</t>
    </rPh>
    <phoneticPr fontId="2"/>
  </si>
  <si>
    <t>「マイ勇者」の属性が[魔影]になる</t>
    <rPh sb="3" eb="5">
      <t>ユウシャ</t>
    </rPh>
    <rPh sb="7" eb="9">
      <t>ゾクセイ</t>
    </rPh>
    <rPh sb="11" eb="13">
      <t>マカゲ</t>
    </rPh>
    <phoneticPr fontId="2"/>
  </si>
  <si>
    <t>「マイ勇者」の属性が[光]になる</t>
    <rPh sb="3" eb="5">
      <t>ユウシャ</t>
    </rPh>
    <rPh sb="7" eb="9">
      <t>ゾクセイ</t>
    </rPh>
    <rPh sb="11" eb="12">
      <t>ヒカリ</t>
    </rPh>
    <phoneticPr fontId="2"/>
  </si>
  <si>
    <t>「マイ勇者」の属性が[暗黒]になる</t>
    <rPh sb="3" eb="5">
      <t>ユウシャ</t>
    </rPh>
    <rPh sb="7" eb="9">
      <t>ゾクセイ</t>
    </rPh>
    <rPh sb="11" eb="13">
      <t>アンコク</t>
    </rPh>
    <phoneticPr fontId="2"/>
  </si>
  <si>
    <t>2R目の自分ターンに、攻撃エリアが広くなる</t>
    <rPh sb="2" eb="3">
      <t>メ</t>
    </rPh>
    <rPh sb="4" eb="6">
      <t>ジブン</t>
    </rPh>
    <rPh sb="11" eb="13">
      <t>コウゲキ</t>
    </rPh>
    <rPh sb="17" eb="18">
      <t>ヒロ</t>
    </rPh>
    <phoneticPr fontId="2"/>
  </si>
  <si>
    <r>
      <t>敵[不死]へのダメージを</t>
    </r>
    <r>
      <rPr>
        <sz val="11"/>
        <color rgb="FF0000FF"/>
        <rFont val="HGPｺﾞｼｯｸE"/>
        <family val="3"/>
        <charset val="128"/>
      </rPr>
      <t>中</t>
    </r>
    <r>
      <rPr>
        <sz val="11"/>
        <color rgb="FF000000"/>
        <rFont val="HGPｺﾞｼｯｸE"/>
        <family val="3"/>
        <charset val="128"/>
      </rPr>
      <t>アップ</t>
    </r>
    <rPh sb="0" eb="1">
      <t>テキ</t>
    </rPh>
    <rPh sb="2" eb="4">
      <t>フシ</t>
    </rPh>
    <rPh sb="12" eb="13">
      <t>ナカ</t>
    </rPh>
    <phoneticPr fontId="2"/>
  </si>
  <si>
    <t>毎回</t>
    <rPh sb="0" eb="2">
      <t>マイカイ</t>
    </rPh>
    <phoneticPr fontId="2"/>
  </si>
  <si>
    <t>毎回</t>
    <rPh sb="0" eb="2">
      <t>マイカイ</t>
    </rPh>
    <phoneticPr fontId="2"/>
  </si>
  <si>
    <t>常時</t>
    <rPh sb="0" eb="2">
      <t>ジョウジ</t>
    </rPh>
    <phoneticPr fontId="2"/>
  </si>
  <si>
    <t>2～3R目の相手ターンに、最も高いステータスがこうげきの敵の攻撃エリアを狭くする</t>
    <rPh sb="4" eb="5">
      <t>メ</t>
    </rPh>
    <rPh sb="6" eb="8">
      <t>アイテ</t>
    </rPh>
    <rPh sb="13" eb="14">
      <t>モット</t>
    </rPh>
    <rPh sb="15" eb="16">
      <t>タカ</t>
    </rPh>
    <rPh sb="28" eb="29">
      <t>テキ</t>
    </rPh>
    <rPh sb="30" eb="32">
      <t>コウゲキ</t>
    </rPh>
    <rPh sb="36" eb="37">
      <t>セマ</t>
    </rPh>
    <phoneticPr fontId="2"/>
  </si>
  <si>
    <t>ダメージ</t>
    <phoneticPr fontId="2"/>
  </si>
  <si>
    <t>永続</t>
    <rPh sb="0" eb="2">
      <t>エイゾク</t>
    </rPh>
    <phoneticPr fontId="2"/>
  </si>
  <si>
    <r>
      <t>全ての敵よりまりょくが高い間、</t>
    </r>
    <r>
      <rPr>
        <sz val="11"/>
        <color rgb="FFFF0000"/>
        <rFont val="HGPｺﾞｼｯｸE"/>
        <family val="3"/>
        <charset val="128"/>
      </rPr>
      <t>味方</t>
    </r>
    <r>
      <rPr>
        <sz val="11"/>
        <color theme="1"/>
        <rFont val="HGPｺﾞｼｯｸE"/>
        <family val="3"/>
        <charset val="128"/>
      </rPr>
      <t>[光]の攻撃エリアが広くなる</t>
    </r>
    <rPh sb="0" eb="1">
      <t>スベ</t>
    </rPh>
    <rPh sb="3" eb="4">
      <t>テキ</t>
    </rPh>
    <rPh sb="11" eb="12">
      <t>タカ</t>
    </rPh>
    <rPh sb="13" eb="14">
      <t>アイダ</t>
    </rPh>
    <rPh sb="15" eb="17">
      <t>ミカタ</t>
    </rPh>
    <rPh sb="18" eb="19">
      <t>ヒカリ</t>
    </rPh>
    <rPh sb="21" eb="23">
      <t>コウゲキ</t>
    </rPh>
    <rPh sb="27" eb="28">
      <t>ヒロ</t>
    </rPh>
    <phoneticPr fontId="2"/>
  </si>
  <si>
    <r>
      <t>1～2R目の自分ターンに、</t>
    </r>
    <r>
      <rPr>
        <sz val="11"/>
        <color rgb="FFFF0000"/>
        <rFont val="HGPｺﾞｼｯｸE"/>
        <family val="3"/>
        <charset val="128"/>
      </rPr>
      <t>味方</t>
    </r>
    <r>
      <rPr>
        <sz val="11"/>
        <color theme="1"/>
        <rFont val="HGPｺﾞｼｯｸE"/>
        <family val="3"/>
        <charset val="128"/>
      </rPr>
      <t>[氷炎]の攻撃エリアが広くなる</t>
    </r>
    <rPh sb="4" eb="5">
      <t>メ</t>
    </rPh>
    <rPh sb="6" eb="8">
      <t>ジブン</t>
    </rPh>
    <rPh sb="13" eb="15">
      <t>ミカタ</t>
    </rPh>
    <rPh sb="16" eb="17">
      <t>コオリ</t>
    </rPh>
    <rPh sb="17" eb="18">
      <t>ホノオ</t>
    </rPh>
    <rPh sb="20" eb="22">
      <t>コウゲキ</t>
    </rPh>
    <rPh sb="26" eb="27">
      <t>ヒロ</t>
    </rPh>
    <phoneticPr fontId="2"/>
  </si>
  <si>
    <r>
      <t>戦闘不能になるダメージを受けたときに、</t>
    </r>
    <r>
      <rPr>
        <sz val="11"/>
        <color rgb="FFFF5A32"/>
        <rFont val="HGPｺﾞｼｯｸE"/>
        <family val="3"/>
        <charset val="128"/>
      </rPr>
      <t>仲間</t>
    </r>
    <r>
      <rPr>
        <sz val="11"/>
        <color theme="1"/>
        <rFont val="HGPｺﾞｼｯｸE"/>
        <family val="3"/>
        <charset val="128"/>
      </rPr>
      <t>[光]がいるとHP1で耐える</t>
    </r>
    <rPh sb="0" eb="4">
      <t>セントウフノウ</t>
    </rPh>
    <rPh sb="12" eb="13">
      <t>ウ</t>
    </rPh>
    <rPh sb="19" eb="21">
      <t>ナカマ</t>
    </rPh>
    <rPh sb="22" eb="23">
      <t>ヒカリ</t>
    </rPh>
    <rPh sb="32" eb="33">
      <t>タ</t>
    </rPh>
    <phoneticPr fontId="2"/>
  </si>
  <si>
    <r>
      <t>各R開始時に、切り札の敵がいるとＨＰが一番高い「結界」に</t>
    </r>
    <r>
      <rPr>
        <sz val="11"/>
        <color rgb="FF0000FF"/>
        <rFont val="HGPｺﾞｼｯｸE"/>
        <family val="3"/>
        <charset val="128"/>
      </rPr>
      <t>中</t>
    </r>
    <r>
      <rPr>
        <sz val="11"/>
        <color theme="1"/>
        <rFont val="HGPｺﾞｼｯｸE"/>
        <family val="3"/>
        <charset val="128"/>
      </rPr>
      <t>ダメージ</t>
    </r>
    <rPh sb="0" eb="1">
      <t>カク</t>
    </rPh>
    <rPh sb="2" eb="5">
      <t>カイシジ</t>
    </rPh>
    <rPh sb="7" eb="8">
      <t>キ</t>
    </rPh>
    <rPh sb="9" eb="10">
      <t>フダ</t>
    </rPh>
    <rPh sb="11" eb="12">
      <t>テキ</t>
    </rPh>
    <rPh sb="19" eb="21">
      <t>イチバン</t>
    </rPh>
    <rPh sb="21" eb="22">
      <t>タカ</t>
    </rPh>
    <rPh sb="24" eb="26">
      <t>ケッカイ</t>
    </rPh>
    <rPh sb="28" eb="29">
      <t>ナカ</t>
    </rPh>
    <phoneticPr fontId="2"/>
  </si>
  <si>
    <r>
      <t>3R終了時に、</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2" eb="5">
      <t>シュウリョウジ</t>
    </rPh>
    <rPh sb="7" eb="9">
      <t>ミカタ</t>
    </rPh>
    <rPh sb="10" eb="11">
      <t>ヒカリ</t>
    </rPh>
    <rPh sb="16" eb="19">
      <t>ナカカイフク</t>
    </rPh>
    <phoneticPr fontId="2"/>
  </si>
  <si>
    <r>
      <t>HP30%未満になったら、HPを</t>
    </r>
    <r>
      <rPr>
        <sz val="11"/>
        <color rgb="FF0000FF"/>
        <rFont val="HGPｺﾞｼｯｸE"/>
        <family val="3"/>
        <charset val="128"/>
      </rPr>
      <t>中</t>
    </r>
    <r>
      <rPr>
        <sz val="11"/>
        <color theme="1"/>
        <rFont val="HGPｺﾞｼｯｸE"/>
        <family val="3"/>
        <charset val="128"/>
      </rPr>
      <t>回復</t>
    </r>
    <rPh sb="5" eb="7">
      <t>ミマン</t>
    </rPh>
    <rPh sb="16" eb="17">
      <t>ナカ</t>
    </rPh>
    <rPh sb="17" eb="19">
      <t>カイフク</t>
    </rPh>
    <phoneticPr fontId="2"/>
  </si>
  <si>
    <r>
      <t>2R目の自分ターン終了時に、HPを</t>
    </r>
    <r>
      <rPr>
        <sz val="11"/>
        <color rgb="FF0000FF"/>
        <rFont val="HGPｺﾞｼｯｸE"/>
        <family val="3"/>
        <charset val="128"/>
      </rPr>
      <t>中</t>
    </r>
    <r>
      <rPr>
        <sz val="11"/>
        <color theme="1"/>
        <rFont val="HGPｺﾞｼｯｸE"/>
        <family val="3"/>
        <charset val="128"/>
      </rPr>
      <t>回復</t>
    </r>
    <rPh sb="2" eb="3">
      <t>メ</t>
    </rPh>
    <rPh sb="4" eb="6">
      <t>ジブン</t>
    </rPh>
    <rPh sb="9" eb="12">
      <t>シュウリョウジ</t>
    </rPh>
    <rPh sb="17" eb="20">
      <t>ナカカイフク</t>
    </rPh>
    <phoneticPr fontId="2"/>
  </si>
  <si>
    <r>
      <t>2～3R目の自分ターンにHPを</t>
    </r>
    <r>
      <rPr>
        <sz val="11"/>
        <color rgb="FF00739B"/>
        <rFont val="HGPｺﾞｼｯｸE"/>
        <family val="3"/>
        <charset val="128"/>
      </rPr>
      <t>小</t>
    </r>
    <r>
      <rPr>
        <sz val="11"/>
        <color theme="1"/>
        <rFont val="HGPｺﾞｼｯｸE"/>
        <family val="3"/>
        <charset val="128"/>
      </rPr>
      <t>回復</t>
    </r>
    <rPh sb="4" eb="5">
      <t>メ</t>
    </rPh>
    <rPh sb="6" eb="8">
      <t>ジブン</t>
    </rPh>
    <rPh sb="15" eb="18">
      <t>ショウカイフク</t>
    </rPh>
    <phoneticPr fontId="2"/>
  </si>
  <si>
    <r>
      <t>各R終了時に、HPを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10" eb="13">
      <t>ショウカイフク</t>
    </rPh>
    <phoneticPr fontId="2"/>
  </si>
  <si>
    <r>
      <t>「マイ勇者」が[光]のとき、追加で必殺技ダメージを</t>
    </r>
    <r>
      <rPr>
        <sz val="11"/>
        <color rgb="FF0000FF"/>
        <rFont val="HGPｺﾞｼｯｸE"/>
        <family val="3"/>
        <charset val="128"/>
      </rPr>
      <t>中</t>
    </r>
    <r>
      <rPr>
        <sz val="11"/>
        <color rgb="FF000000"/>
        <rFont val="HGPｺﾞｼｯｸE"/>
        <family val="3"/>
        <charset val="128"/>
      </rPr>
      <t>アップ</t>
    </r>
    <rPh sb="3" eb="5">
      <t>ユウシャ</t>
    </rPh>
    <rPh sb="8" eb="9">
      <t>ヒカリ</t>
    </rPh>
    <rPh sb="14" eb="16">
      <t>ツイカ</t>
    </rPh>
    <rPh sb="17" eb="20">
      <t>ヒッサツワザ</t>
    </rPh>
    <rPh sb="25" eb="26">
      <t>ナカ</t>
    </rPh>
    <phoneticPr fontId="1"/>
  </si>
  <si>
    <r>
      <t>「マイ勇者」が[暗黒]のとき、追加で呪文ダメージを</t>
    </r>
    <r>
      <rPr>
        <sz val="11"/>
        <color rgb="FF0000FF"/>
        <rFont val="HGPｺﾞｼｯｸE"/>
        <family val="3"/>
        <charset val="128"/>
      </rPr>
      <t>中</t>
    </r>
    <r>
      <rPr>
        <sz val="11"/>
        <color rgb="FF000000"/>
        <rFont val="HGPｺﾞｼｯｸE"/>
        <family val="3"/>
        <charset val="128"/>
      </rPr>
      <t>アップ</t>
    </r>
    <rPh sb="8" eb="10">
      <t>アンコク</t>
    </rPh>
    <rPh sb="15" eb="17">
      <t>ツイカ</t>
    </rPh>
    <rPh sb="18" eb="20">
      <t>ジュモン</t>
    </rPh>
    <rPh sb="25" eb="26">
      <t>ナカ</t>
    </rPh>
    <phoneticPr fontId="1"/>
  </si>
  <si>
    <r>
      <t>「マイ勇者」が[光]のとき、代わりに</t>
    </r>
    <r>
      <rPr>
        <sz val="11"/>
        <color rgb="FF0000FF"/>
        <rFont val="HGPｺﾞｼｯｸE"/>
        <family val="3"/>
        <charset val="128"/>
      </rPr>
      <t>中</t>
    </r>
    <r>
      <rPr>
        <sz val="11"/>
        <color rgb="FF000000"/>
        <rFont val="HGPｺﾞｼｯｸE"/>
        <family val="3"/>
        <charset val="128"/>
      </rPr>
      <t>アップ</t>
    </r>
    <rPh sb="3" eb="5">
      <t>ユウシャ</t>
    </rPh>
    <rPh sb="8" eb="9">
      <t>ヒカリ</t>
    </rPh>
    <rPh sb="14" eb="15">
      <t>カ</t>
    </rPh>
    <rPh sb="18" eb="19">
      <t>ナカ</t>
    </rPh>
    <phoneticPr fontId="1"/>
  </si>
  <si>
    <r>
      <t>3～5R目の自分ターンに、最も高いステータスがまりょくの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2"/>
  </si>
  <si>
    <r>
      <t>敵が必殺技を使うときに、HP50%以下の</t>
    </r>
    <r>
      <rPr>
        <sz val="11"/>
        <color rgb="FFFF0000"/>
        <rFont val="HGPｺﾞｼｯｸE"/>
        <family val="3"/>
        <charset val="128"/>
      </rPr>
      <t>味方</t>
    </r>
    <r>
      <rPr>
        <sz val="11"/>
        <rFont val="HGPｺﾞｼｯｸE"/>
        <family val="3"/>
        <charset val="128"/>
      </rPr>
      <t>がいるとガードルレットのパーフェクトマスを</t>
    </r>
    <r>
      <rPr>
        <sz val="11"/>
        <color rgb="FF7300C3"/>
        <rFont val="HGPｺﾞｼｯｸE"/>
        <family val="3"/>
        <charset val="128"/>
      </rPr>
      <t>大</t>
    </r>
    <r>
      <rPr>
        <sz val="11"/>
        <color rgb="FF000000"/>
        <rFont val="HGPｺﾞｼｯｸE"/>
        <family val="3"/>
        <charset val="128"/>
      </rPr>
      <t>アップ</t>
    </r>
    <rPh sb="0" eb="1">
      <t>テキ</t>
    </rPh>
    <rPh sb="2" eb="5">
      <t>ヒッサツワザ</t>
    </rPh>
    <rPh sb="6" eb="7">
      <t>ツカ</t>
    </rPh>
    <rPh sb="17" eb="19">
      <t>イカ</t>
    </rPh>
    <rPh sb="20" eb="22">
      <t>ミカタ</t>
    </rPh>
    <rPh sb="43" eb="44">
      <t>ダイ</t>
    </rPh>
    <phoneticPr fontId="2"/>
  </si>
  <si>
    <r>
      <t>3～5R開始時に、</t>
    </r>
    <r>
      <rPr>
        <sz val="11"/>
        <color rgb="FFFF0000"/>
        <rFont val="HGPｺﾞｼｯｸE"/>
        <family val="3"/>
        <charset val="128"/>
      </rPr>
      <t>味方</t>
    </r>
    <r>
      <rPr>
        <sz val="11"/>
        <rFont val="HGPｺﾞｼｯｸE"/>
        <family val="3"/>
        <charset val="128"/>
      </rPr>
      <t>[光]の全てのステータスを直前のRでの敵と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7">
      <t>カイシジ</t>
    </rPh>
    <rPh sb="9" eb="11">
      <t>ミカタ</t>
    </rPh>
    <rPh sb="12" eb="13">
      <t>ヒカリ</t>
    </rPh>
    <rPh sb="15" eb="16">
      <t>スベ</t>
    </rPh>
    <rPh sb="24" eb="26">
      <t>チョクゼン</t>
    </rPh>
    <rPh sb="30" eb="31">
      <t>テキ</t>
    </rPh>
    <rPh sb="32" eb="34">
      <t>ミカタ</t>
    </rPh>
    <rPh sb="35" eb="38">
      <t>トクシュワザ</t>
    </rPh>
    <rPh sb="39" eb="41">
      <t>シヨウ</t>
    </rPh>
    <rPh sb="41" eb="43">
      <t>カイスウ</t>
    </rPh>
    <rPh sb="44" eb="45">
      <t>オオ</t>
    </rPh>
    <phoneticPr fontId="2"/>
  </si>
  <si>
    <r>
      <t>1～3R目の相手ターンに、ぼうぎょを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8" eb="19">
      <t>ショウ</t>
    </rPh>
    <phoneticPr fontId="2"/>
  </si>
  <si>
    <r>
      <t>3R目の自分ターンに、敵[暗黒]への呪文ダメージを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18" eb="20">
      <t>ジュモン</t>
    </rPh>
    <rPh sb="25" eb="26">
      <t>ナカ</t>
    </rPh>
    <phoneticPr fontId="2"/>
  </si>
  <si>
    <r>
      <t>「真5弾」のトーナメントモードのバトルの間、全てのステータスが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</si>
  <si>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各R開始時に、HP50%以下の</t>
    </r>
    <r>
      <rPr>
        <sz val="11"/>
        <color rgb="FFFF0000"/>
        <rFont val="HGPｺﾞｼｯｸE"/>
        <family val="3"/>
        <charset val="128"/>
      </rPr>
      <t>味方</t>
    </r>
    <r>
      <rPr>
        <sz val="11"/>
        <rFont val="HGPｺﾞｼｯｸE"/>
        <family val="3"/>
        <charset val="128"/>
      </rPr>
      <t>がいるとHPが一番低い</t>
    </r>
    <r>
      <rPr>
        <sz val="11"/>
        <color rgb="FFFF0000"/>
        <rFont val="HGPｺﾞｼｯｸE"/>
        <family val="3"/>
        <charset val="128"/>
      </rPr>
      <t>味方</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7">
      <t>ミカタ</t>
    </rPh>
    <rPh sb="24" eb="26">
      <t>イチバン</t>
    </rPh>
    <rPh sb="26" eb="27">
      <t>ヒク</t>
    </rPh>
    <rPh sb="28" eb="30">
      <t>ミカタ</t>
    </rPh>
    <rPh sb="31" eb="33">
      <t>トウキ</t>
    </rPh>
    <rPh sb="37" eb="38">
      <t>ナカ</t>
    </rPh>
    <phoneticPr fontId="2"/>
  </si>
  <si>
    <r>
      <t>2～4R目の自分ターンに、最も高いステータスがすばやさの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5">
      <t>ツウジョウコウゲキ</t>
    </rPh>
    <rPh sb="40" eb="41">
      <t>ナカ</t>
    </rPh>
    <phoneticPr fontId="2"/>
  </si>
  <si>
    <r>
      <t>「真4弾」のトーナメントモードのバトルの間、全てのステータスが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</si>
  <si>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2～4R目の自分ターンに、HP50%以下の敵がいると</t>
    </r>
    <r>
      <rPr>
        <sz val="11"/>
        <color rgb="FFFF0000"/>
        <rFont val="HGPｺﾞｼｯｸE"/>
        <family val="3"/>
        <charset val="128"/>
      </rPr>
      <t>味方</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イカ</t>
    </rPh>
    <rPh sb="21" eb="22">
      <t>テキ</t>
    </rPh>
    <rPh sb="26" eb="28">
      <t>ミカタ</t>
    </rPh>
    <rPh sb="29" eb="31">
      <t>アンコク</t>
    </rPh>
    <rPh sb="43" eb="44">
      <t>ナカ</t>
    </rPh>
    <phoneticPr fontId="2"/>
  </si>
  <si>
    <r>
      <t>各R開始時に、HP50%以上のとき</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イジョウ</t>
    </rPh>
    <rPh sb="17" eb="19">
      <t>ミカタ</t>
    </rPh>
    <rPh sb="20" eb="21">
      <t>コワ</t>
    </rPh>
    <rPh sb="23" eb="25">
      <t>ケッカイ</t>
    </rPh>
    <rPh sb="27" eb="29">
      <t>コウカ</t>
    </rPh>
    <rPh sb="30" eb="31">
      <t>ショウ</t>
    </rPh>
    <phoneticPr fontId="2"/>
  </si>
  <si>
    <r>
      <t>2～4R目に攻撃するときに、敵よりすばやさが高いとき通常攻撃ダメージを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2"/>
  </si>
  <si>
    <r>
      <t>各R開始時に、HP50%以下の</t>
    </r>
    <r>
      <rPr>
        <sz val="11"/>
        <color rgb="FFFF0000"/>
        <rFont val="HGPｺﾞｼｯｸE"/>
        <family val="3"/>
        <charset val="128"/>
      </rPr>
      <t>味方</t>
    </r>
    <r>
      <rPr>
        <sz val="11"/>
        <color theme="1"/>
        <rFont val="HGPｺﾞｼｯｸE"/>
        <family val="3"/>
        <charset val="128"/>
      </rPr>
      <t>がいると全てのステータスをR数が多いほど</t>
    </r>
    <r>
      <rPr>
        <sz val="11"/>
        <color rgb="FF000000"/>
        <rFont val="HGPｺﾞｼｯｸE"/>
        <family val="3"/>
        <charset val="128"/>
      </rPr>
      <t>アップ</t>
    </r>
    <rPh sb="0" eb="1">
      <t>カク</t>
    </rPh>
    <rPh sb="2" eb="5">
      <t>カイシジ</t>
    </rPh>
    <rPh sb="12" eb="14">
      <t>イカ</t>
    </rPh>
    <rPh sb="15" eb="17">
      <t>ミカタ</t>
    </rPh>
    <rPh sb="21" eb="22">
      <t>スベ</t>
    </rPh>
    <rPh sb="31" eb="32">
      <t>スウ</t>
    </rPh>
    <rPh sb="33" eb="34">
      <t>オオ</t>
    </rPh>
    <phoneticPr fontId="2"/>
  </si>
  <si>
    <r>
      <t>仲間</t>
    </r>
    <r>
      <rPr>
        <sz val="11"/>
        <color theme="1"/>
        <rFont val="HGPｺﾞｼｯｸE"/>
        <family val="3"/>
        <charset val="128"/>
      </rPr>
      <t>が戦闘不能になったときに、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15" eb="17">
      <t>ミカタ</t>
    </rPh>
    <rPh sb="18" eb="19">
      <t>ヒカリ</t>
    </rPh>
    <rPh sb="21" eb="24">
      <t>ヒッサツワザ</t>
    </rPh>
    <rPh sb="29" eb="30">
      <t>ナカ</t>
    </rPh>
    <phoneticPr fontId="2"/>
  </si>
  <si>
    <r>
      <t>「真3弾」のトーナメントモードのバトルの間、全てのステータスが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</si>
  <si>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各R開始時に、HP50%以下の</t>
    </r>
    <r>
      <rPr>
        <sz val="11"/>
        <color rgb="FFFF0000"/>
        <rFont val="HGPｺﾞｼｯｸE"/>
        <family val="3"/>
        <charset val="128"/>
      </rPr>
      <t>味方</t>
    </r>
    <r>
      <rPr>
        <sz val="11"/>
        <color theme="1"/>
        <rFont val="HGPｺﾞｼｯｸE"/>
        <family val="3"/>
        <charset val="128"/>
      </rPr>
      <t>がいると[光]以外の</t>
    </r>
    <r>
      <rPr>
        <sz val="11"/>
        <color rgb="FFFF0000"/>
        <rFont val="HGPｺﾞｼｯｸE"/>
        <family val="3"/>
        <charset val="128"/>
      </rPr>
      <t>味方</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7">
      <t>ミカタ</t>
    </rPh>
    <rPh sb="22" eb="23">
      <t>ヒカリ</t>
    </rPh>
    <rPh sb="24" eb="26">
      <t>イガイ</t>
    </rPh>
    <rPh sb="27" eb="29">
      <t>ミカタ</t>
    </rPh>
    <rPh sb="30" eb="33">
      <t>ヒッサツワザ</t>
    </rPh>
    <rPh sb="38" eb="39">
      <t>ナカ</t>
    </rPh>
    <phoneticPr fontId="2"/>
  </si>
  <si>
    <r>
      <t>3～5R開始時に、切り札の敵がいると闘気ゲージを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4">
      <t>テキ</t>
    </rPh>
    <rPh sb="18" eb="20">
      <t>トウキ</t>
    </rPh>
    <rPh sb="24" eb="25">
      <t>ショウ</t>
    </rPh>
    <phoneticPr fontId="2"/>
  </si>
  <si>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5">
      <t>コワ</t>
    </rPh>
    <rPh sb="27" eb="29">
      <t>ケッカイ</t>
    </rPh>
    <rPh sb="31" eb="33">
      <t>コウカ</t>
    </rPh>
    <rPh sb="34" eb="35">
      <t>ショウ</t>
    </rPh>
    <phoneticPr fontId="2"/>
  </si>
  <si>
    <r>
      <t>「真2弾」のトーナメントモードのバトルの間、全てのステータスが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</si>
  <si>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2～3R目の自分ターンに、[光]以外の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4" eb="15">
      <t>ヒカリ</t>
    </rPh>
    <rPh sb="16" eb="18">
      <t>イガイ</t>
    </rPh>
    <rPh sb="19" eb="21">
      <t>ミカタ</t>
    </rPh>
    <rPh sb="22" eb="24">
      <t>トウキ</t>
    </rPh>
    <rPh sb="28" eb="29">
      <t>ショウ</t>
    </rPh>
    <phoneticPr fontId="2"/>
  </si>
  <si>
    <r>
      <t>各R開始時に、HP50%以下のとき</t>
    </r>
    <r>
      <rPr>
        <sz val="11"/>
        <color rgb="FFFF0000"/>
        <rFont val="HGPｺﾞｼｯｸE"/>
        <family val="3"/>
        <charset val="128"/>
      </rPr>
      <t>味方</t>
    </r>
    <r>
      <rPr>
        <sz val="11"/>
        <color theme="1"/>
        <rFont val="HGPｺﾞｼｯｸE"/>
        <family val="3"/>
        <charset val="128"/>
      </rPr>
      <t>[光]の全てのステータスをR数が多いほど</t>
    </r>
    <r>
      <rPr>
        <sz val="11"/>
        <color rgb="FF000000"/>
        <rFont val="HGPｺﾞｼｯｸE"/>
        <family val="3"/>
        <charset val="128"/>
      </rPr>
      <t>アップ</t>
    </r>
    <rPh sb="0" eb="1">
      <t>カク</t>
    </rPh>
    <rPh sb="2" eb="5">
      <t>カイシジ</t>
    </rPh>
    <rPh sb="12" eb="14">
      <t>イカ</t>
    </rPh>
    <rPh sb="17" eb="19">
      <t>ミカタ</t>
    </rPh>
    <rPh sb="20" eb="21">
      <t>ヒカリ</t>
    </rPh>
    <rPh sb="23" eb="24">
      <t>スベ</t>
    </rPh>
    <rPh sb="33" eb="34">
      <t>スウ</t>
    </rPh>
    <rPh sb="35" eb="36">
      <t>オオ</t>
    </rPh>
    <phoneticPr fontId="2"/>
  </si>
  <si>
    <r>
      <t>全ての敵よりまりょくが高い間、</t>
    </r>
    <r>
      <rPr>
        <sz val="11"/>
        <color rgb="FFFF0000"/>
        <rFont val="HGPｺﾞｼｯｸE"/>
        <family val="3"/>
        <charset val="128"/>
      </rPr>
      <t>味方</t>
    </r>
    <r>
      <rPr>
        <sz val="11"/>
        <color theme="1"/>
        <rFont val="HGPｺﾞｼｯｸE"/>
        <family val="3"/>
        <charset val="128"/>
      </rPr>
      <t>[暗黒]の呪文ダメージを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15" eb="17">
      <t>ミカタ</t>
    </rPh>
    <rPh sb="18" eb="20">
      <t>アンコク</t>
    </rPh>
    <rPh sb="22" eb="24">
      <t>ジュモン</t>
    </rPh>
    <rPh sb="29" eb="30">
      <t>ナカ</t>
    </rPh>
    <phoneticPr fontId="2"/>
  </si>
  <si>
    <r>
      <t>HP50%以上の間、全てのステータスを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1">
      <t>スベ</t>
    </rPh>
    <rPh sb="19" eb="20">
      <t>ショウ</t>
    </rPh>
    <phoneticPr fontId="2"/>
  </si>
  <si>
    <r>
      <t>敵「ハドラー」への全てのダメージを</t>
    </r>
    <r>
      <rPr>
        <sz val="11"/>
        <color rgb="FF0000FF"/>
        <rFont val="HGPｺﾞｼｯｸE"/>
        <family val="3"/>
        <charset val="128"/>
      </rPr>
      <t>中</t>
    </r>
    <r>
      <rPr>
        <sz val="11"/>
        <color rgb="FF000000"/>
        <rFont val="HGPｺﾞｼｯｸE"/>
        <family val="3"/>
        <charset val="128"/>
      </rPr>
      <t>アップ</t>
    </r>
    <rPh sb="0" eb="1">
      <t>テキ</t>
    </rPh>
    <rPh sb="9" eb="10">
      <t>スベ</t>
    </rPh>
    <rPh sb="17" eb="18">
      <t>ナカ</t>
    </rPh>
    <phoneticPr fontId="2"/>
  </si>
  <si>
    <r>
      <t>2～4R開始時に、闘気ゲージを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6">
      <t>ショウ</t>
    </rPh>
    <phoneticPr fontId="2"/>
  </si>
  <si>
    <r>
      <t>HP30%未満の間、</t>
    </r>
    <r>
      <rPr>
        <sz val="11"/>
        <color rgb="FFFF0000"/>
        <rFont val="HGPｺﾞｼｯｸE"/>
        <family val="3"/>
        <charset val="128"/>
      </rPr>
      <t>味方</t>
    </r>
    <r>
      <rPr>
        <sz val="11"/>
        <color theme="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5" eb="7">
      <t>ミマン</t>
    </rPh>
    <rPh sb="8" eb="9">
      <t>アイダ</t>
    </rPh>
    <rPh sb="10" eb="12">
      <t>ミカタ</t>
    </rPh>
    <rPh sb="13" eb="14">
      <t>ヒカリ</t>
    </rPh>
    <rPh sb="26" eb="27">
      <t>ナカ</t>
    </rPh>
    <phoneticPr fontId="2"/>
  </si>
  <si>
    <r>
      <t>2～4R目の相手ターンに、通常攻撃されると闘気ゲージを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1" eb="23">
      <t>トウキ</t>
    </rPh>
    <rPh sb="27" eb="28">
      <t>ショウ</t>
    </rPh>
    <phoneticPr fontId="2"/>
  </si>
  <si>
    <r>
      <t>1～3R目に、通常攻撃されると</t>
    </r>
    <r>
      <rPr>
        <sz val="11"/>
        <color rgb="FFFF0000"/>
        <rFont val="HGPｺﾞｼｯｸE"/>
        <family val="3"/>
        <charset val="128"/>
      </rPr>
      <t>味方</t>
    </r>
    <r>
      <rPr>
        <sz val="11"/>
        <color theme="1"/>
        <rFont val="HGPｺﾞｼｯｸE"/>
        <family val="3"/>
        <charset val="128"/>
      </rPr>
      <t>[暗黒]のこうげきとぼうぎょを</t>
    </r>
    <r>
      <rPr>
        <sz val="11"/>
        <color rgb="FF0000FF"/>
        <rFont val="HGPｺﾞｼｯｸE"/>
        <family val="3"/>
        <charset val="128"/>
      </rPr>
      <t>中</t>
    </r>
    <r>
      <rPr>
        <sz val="11"/>
        <color rgb="FF000000"/>
        <rFont val="HGPｺﾞｼｯｸE"/>
        <family val="3"/>
        <charset val="128"/>
      </rPr>
      <t>アップ</t>
    </r>
    <rPh sb="4" eb="5">
      <t>メ</t>
    </rPh>
    <rPh sb="7" eb="11">
      <t>ツウジョウコウゲキ</t>
    </rPh>
    <rPh sb="15" eb="17">
      <t>ミカタ</t>
    </rPh>
    <rPh sb="18" eb="20">
      <t>アンコク</t>
    </rPh>
    <rPh sb="32" eb="33">
      <t>ナカ</t>
    </rPh>
    <phoneticPr fontId="2"/>
  </si>
  <si>
    <r>
      <t>2～3R目に攻撃するときに、敵よりこうげきが高いとき</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コウゲキ</t>
    </rPh>
    <rPh sb="14" eb="15">
      <t>テキ</t>
    </rPh>
    <rPh sb="22" eb="23">
      <t>タカ</t>
    </rPh>
    <rPh sb="26" eb="28">
      <t>ミカタ</t>
    </rPh>
    <rPh sb="29" eb="30">
      <t>ヒカリ</t>
    </rPh>
    <rPh sb="32" eb="34">
      <t>トウキ</t>
    </rPh>
    <rPh sb="38" eb="39">
      <t>ショウ</t>
    </rPh>
    <phoneticPr fontId="2"/>
  </si>
  <si>
    <r>
      <t>3～4R目の自分ターンに、</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2">
      <t>トウキ</t>
    </rPh>
    <rPh sb="26" eb="27">
      <t>ショウ</t>
    </rPh>
    <phoneticPr fontId="2"/>
  </si>
  <si>
    <r>
      <t>敵が戦闘不能になったときに、</t>
    </r>
    <r>
      <rPr>
        <sz val="11"/>
        <color rgb="FFFF0000"/>
        <rFont val="HGPｺﾞｼｯｸE"/>
        <family val="3"/>
        <charset val="128"/>
      </rPr>
      <t>味方</t>
    </r>
    <r>
      <rPr>
        <sz val="11"/>
        <color theme="1"/>
        <rFont val="HGPｺﾞｼｯｸE"/>
        <family val="3"/>
        <charset val="128"/>
      </rPr>
      <t>[暗黒]のこうげきとすばやさを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6">
      <t>ミカタ</t>
    </rPh>
    <rPh sb="17" eb="19">
      <t>アンコク</t>
    </rPh>
    <rPh sb="31" eb="32">
      <t>ナカ</t>
    </rPh>
    <phoneticPr fontId="2"/>
  </si>
  <si>
    <r>
      <t>3～4R目の自分ターンに、「団長」を含む名前の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ダンチョウ</t>
    </rPh>
    <rPh sb="18" eb="19">
      <t>フク</t>
    </rPh>
    <rPh sb="20" eb="22">
      <t>ナマエ</t>
    </rPh>
    <rPh sb="23" eb="25">
      <t>ミカタ</t>
    </rPh>
    <rPh sb="26" eb="30">
      <t>ツウジョウコウゲキ</t>
    </rPh>
    <rPh sb="35" eb="36">
      <t>ナカ</t>
    </rPh>
    <phoneticPr fontId="2"/>
  </si>
  <si>
    <r>
      <t>3R目の自分ターンに、</t>
    </r>
    <r>
      <rPr>
        <sz val="11"/>
        <color rgb="FFFF0000"/>
        <rFont val="HGPｺﾞｼｯｸE"/>
        <family val="3"/>
        <charset val="128"/>
      </rPr>
      <t>味方</t>
    </r>
    <r>
      <rPr>
        <sz val="11"/>
        <color theme="1"/>
        <rFont val="HGPｺﾞｼｯｸE"/>
        <family val="3"/>
        <charset val="128"/>
      </rPr>
      <t>[百獣]の闘気ゲージを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ヒャクジュウ</t>
    </rPh>
    <rPh sb="18" eb="20">
      <t>トウキ</t>
    </rPh>
    <rPh sb="24" eb="25">
      <t>ショウ</t>
    </rPh>
    <phoneticPr fontId="2"/>
  </si>
  <si>
    <r>
      <t>2～4R開始時に、敵[暗黒]がいるとこうげきとぼうぎょを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アンコク</t>
    </rPh>
    <rPh sb="28" eb="29">
      <t>ナカ</t>
    </rPh>
    <phoneticPr fontId="2"/>
  </si>
  <si>
    <r>
      <t>1～2R目の自分ターンに、</t>
    </r>
    <r>
      <rPr>
        <sz val="11"/>
        <color rgb="FFFF0000"/>
        <rFont val="HGPｺﾞｼｯｸE"/>
        <family val="3"/>
        <charset val="128"/>
      </rPr>
      <t>味方</t>
    </r>
    <r>
      <rPr>
        <sz val="11"/>
        <color theme="1"/>
        <rFont val="HGPｺﾞｼｯｸE"/>
        <family val="3"/>
        <charset val="128"/>
      </rPr>
      <t>[百獣]のこうげきとまりょくを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30" eb="31">
      <t>ショウ</t>
    </rPh>
    <phoneticPr fontId="2"/>
  </si>
  <si>
    <r>
      <t>3R目の自分ターンに、敵「バラン」がいると闘気ゲージを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1" eb="23">
      <t>トウキ</t>
    </rPh>
    <rPh sb="27" eb="28">
      <t>ナカ</t>
    </rPh>
    <phoneticPr fontId="2"/>
  </si>
  <si>
    <r>
      <t>3R目の自分ターンに、</t>
    </r>
    <r>
      <rPr>
        <sz val="11"/>
        <color rgb="FFFF0000"/>
        <rFont val="HGPｺﾞｼｯｸE"/>
        <family val="3"/>
        <charset val="128"/>
      </rPr>
      <t>味方</t>
    </r>
    <r>
      <rPr>
        <sz val="11"/>
        <color theme="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17" eb="20">
      <t>ヒッサツワザ</t>
    </rPh>
    <rPh sb="25" eb="26">
      <t>ショウ</t>
    </rPh>
    <phoneticPr fontId="2"/>
  </si>
  <si>
    <r>
      <t>3～4R目の自分ターンに、複数の敵に通常攻撃すると闘気ゲージを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フクスウ</t>
    </rPh>
    <rPh sb="16" eb="17">
      <t>テキ</t>
    </rPh>
    <rPh sb="18" eb="22">
      <t>ツウジョウコウゲキ</t>
    </rPh>
    <rPh sb="25" eb="27">
      <t>トウキ</t>
    </rPh>
    <rPh sb="31" eb="32">
      <t>ショウ</t>
    </rPh>
    <phoneticPr fontId="2"/>
  </si>
  <si>
    <r>
      <t>3R目の自分ターンに、「結界」に与えるダメージを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2" eb="14">
      <t>ケッカイ</t>
    </rPh>
    <rPh sb="16" eb="17">
      <t>アタ</t>
    </rPh>
    <rPh sb="24" eb="25">
      <t>ダイ</t>
    </rPh>
    <phoneticPr fontId="2"/>
  </si>
  <si>
    <r>
      <t>3R目の自分ターンに、</t>
    </r>
    <r>
      <rPr>
        <sz val="11"/>
        <color rgb="FFFF0000"/>
        <rFont val="HGPｺﾞｼｯｸE"/>
        <family val="3"/>
        <charset val="128"/>
      </rPr>
      <t>味方</t>
    </r>
    <r>
      <rPr>
        <sz val="11"/>
        <color theme="1"/>
        <rFont val="HGPｺﾞｼｯｸE"/>
        <family val="3"/>
        <charset val="128"/>
      </rPr>
      <t>[不死]のこうげきを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フシ</t>
    </rPh>
    <rPh sb="23" eb="24">
      <t>ナカ</t>
    </rPh>
    <phoneticPr fontId="2"/>
  </si>
  <si>
    <r>
      <t>2～3R目の自分ターンに、</t>
    </r>
    <r>
      <rPr>
        <sz val="11"/>
        <color rgb="FFFF0000"/>
        <rFont val="HGPｺﾞｼｯｸE"/>
        <family val="3"/>
        <charset val="128"/>
      </rPr>
      <t>味方</t>
    </r>
    <r>
      <rPr>
        <sz val="11"/>
        <color theme="1"/>
        <rFont val="HGPｺﾞｼｯｸE"/>
        <family val="3"/>
        <charset val="128"/>
      </rPr>
      <t>[氷炎]のまりょくを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コオリホノオ</t>
    </rPh>
    <rPh sb="25" eb="26">
      <t>ショウ</t>
    </rPh>
    <phoneticPr fontId="2"/>
  </si>
  <si>
    <r>
      <t>4～5R目の自分ターンに、</t>
    </r>
    <r>
      <rPr>
        <sz val="11"/>
        <color rgb="FFFF0000"/>
        <rFont val="HGPｺﾞｼｯｸE"/>
        <family val="3"/>
        <charset val="128"/>
      </rPr>
      <t>味方</t>
    </r>
    <r>
      <rPr>
        <sz val="11"/>
        <color theme="1"/>
        <rFont val="HGPｺﾞｼｯｸE"/>
        <family val="3"/>
        <charset val="128"/>
      </rPr>
      <t>「ヒュンケル」のこうげきを</t>
    </r>
    <r>
      <rPr>
        <sz val="11"/>
        <color rgb="FF7300C3"/>
        <rFont val="HGPｺﾞｼｯｸE"/>
        <family val="3"/>
        <charset val="128"/>
      </rPr>
      <t>大</t>
    </r>
    <r>
      <rPr>
        <sz val="11"/>
        <color rgb="FF000000"/>
        <rFont val="HGPｺﾞｼｯｸE"/>
        <family val="3"/>
        <charset val="128"/>
      </rPr>
      <t>アップ</t>
    </r>
    <rPh sb="4" eb="5">
      <t>メ</t>
    </rPh>
    <rPh sb="6" eb="8">
      <t>ジブン</t>
    </rPh>
    <rPh sb="13" eb="15">
      <t>ミカタ</t>
    </rPh>
    <rPh sb="28" eb="29">
      <t>ダイ</t>
    </rPh>
    <phoneticPr fontId="2"/>
  </si>
  <si>
    <r>
      <t>2R目の自分ターンに、</t>
    </r>
    <r>
      <rPr>
        <sz val="11"/>
        <color rgb="FFFF0000"/>
        <rFont val="HGPｺﾞｼｯｸE"/>
        <family val="3"/>
        <charset val="128"/>
      </rPr>
      <t>味方</t>
    </r>
    <r>
      <rPr>
        <sz val="11"/>
        <color theme="1"/>
        <rFont val="HGPｺﾞｼｯｸE"/>
        <family val="3"/>
        <charset val="128"/>
      </rPr>
      <t>「ダイ」のこうげきを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3" eb="24">
      <t>ナカ</t>
    </rPh>
    <phoneticPr fontId="2"/>
  </si>
  <si>
    <r>
      <t>味方</t>
    </r>
    <r>
      <rPr>
        <sz val="11"/>
        <color theme="1"/>
        <rFont val="HGPｺﾞｼｯｸE"/>
        <family val="3"/>
        <charset val="128"/>
      </rPr>
      <t>[百獣]のこうげきを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2"/>
  </si>
  <si>
    <r>
      <t>1～3R目の自分ターンに、呪文ダメージを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ジュモン</t>
    </rPh>
    <rPh sb="20" eb="21">
      <t>ショウ</t>
    </rPh>
    <phoneticPr fontId="2"/>
  </si>
  <si>
    <r>
      <t>2～3R目の自分ターンに、まりょくを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2"/>
  </si>
  <si>
    <r>
      <t>2R目の自分ターンに、</t>
    </r>
    <r>
      <rPr>
        <sz val="11"/>
        <color rgb="FFFF0000"/>
        <rFont val="HGPｺﾞｼｯｸE"/>
        <family val="3"/>
        <charset val="128"/>
      </rPr>
      <t>味方</t>
    </r>
    <r>
      <rPr>
        <sz val="11"/>
        <color theme="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2" eb="23">
      <t>ナカ</t>
    </rPh>
    <phoneticPr fontId="2"/>
  </si>
  <si>
    <r>
      <t>HP30%未満のとき、すばやさとぼうぎょが</t>
    </r>
    <r>
      <rPr>
        <sz val="11"/>
        <color rgb="FF00739B"/>
        <rFont val="HGPｺﾞｼｯｸE"/>
        <family val="3"/>
        <charset val="128"/>
      </rPr>
      <t>小</t>
    </r>
    <r>
      <rPr>
        <sz val="11"/>
        <color rgb="FF000000"/>
        <rFont val="HGPｺﾞｼｯｸE"/>
        <family val="3"/>
        <charset val="128"/>
      </rPr>
      <t>アップ</t>
    </r>
    <rPh sb="5" eb="7">
      <t>ミマン</t>
    </rPh>
    <rPh sb="21" eb="22">
      <t>ショウ</t>
    </rPh>
    <phoneticPr fontId="2"/>
  </si>
  <si>
    <r>
      <t>敵[妖魔]へのダメージを</t>
    </r>
    <r>
      <rPr>
        <sz val="11"/>
        <color rgb="FF0000FF"/>
        <rFont val="HGPｺﾞｼｯｸE"/>
        <family val="3"/>
        <charset val="128"/>
      </rPr>
      <t>中</t>
    </r>
    <r>
      <rPr>
        <sz val="11"/>
        <color rgb="FF000000"/>
        <rFont val="HGPｺﾞｼｯｸE"/>
        <family val="3"/>
        <charset val="128"/>
      </rPr>
      <t>アップ</t>
    </r>
    <rPh sb="0" eb="1">
      <t>テキ</t>
    </rPh>
    <rPh sb="2" eb="4">
      <t>ヨウマ</t>
    </rPh>
    <rPh sb="12" eb="13">
      <t>ナカ</t>
    </rPh>
    <phoneticPr fontId="2"/>
  </si>
  <si>
    <r>
      <t>2R目の自分ターンに、こうげきを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6" eb="17">
      <t>ナカ</t>
    </rPh>
    <phoneticPr fontId="2"/>
  </si>
  <si>
    <r>
      <t>ブレイブインパクトがパーフェクトだと、必殺技ダメージを</t>
    </r>
    <r>
      <rPr>
        <sz val="11"/>
        <color rgb="FF00739B"/>
        <rFont val="HGPｺﾞｼｯｸE"/>
        <family val="3"/>
        <charset val="128"/>
      </rPr>
      <t>小</t>
    </r>
    <r>
      <rPr>
        <sz val="11"/>
        <color rgb="FF000000"/>
        <rFont val="HGPｺﾞｼｯｸE"/>
        <family val="3"/>
        <charset val="128"/>
      </rPr>
      <t>アップ</t>
    </r>
    <rPh sb="19" eb="22">
      <t>ヒッサツワザ</t>
    </rPh>
    <rPh sb="27" eb="28">
      <t>ショウ</t>
    </rPh>
    <phoneticPr fontId="2"/>
  </si>
  <si>
    <r>
      <t>1R終了時に、一番近い敵の闘気ゲージを</t>
    </r>
    <r>
      <rPr>
        <sz val="11"/>
        <color rgb="FF0000FF"/>
        <rFont val="HGPｺﾞｼｯｸE"/>
        <family val="3"/>
        <charset val="128"/>
      </rPr>
      <t>中</t>
    </r>
    <r>
      <rPr>
        <sz val="11"/>
        <color rgb="FF000000"/>
        <rFont val="HGPｺﾞｼｯｸE"/>
        <family val="3"/>
        <charset val="128"/>
      </rPr>
      <t>ダウン</t>
    </r>
    <rPh sb="2" eb="5">
      <t>シュウリョウジ</t>
    </rPh>
    <rPh sb="7" eb="10">
      <t>イチバンチカ</t>
    </rPh>
    <rPh sb="11" eb="12">
      <t>テキ</t>
    </rPh>
    <rPh sb="13" eb="15">
      <t>トウキ</t>
    </rPh>
    <rPh sb="19" eb="20">
      <t>ナカ</t>
    </rPh>
    <phoneticPr fontId="2"/>
  </si>
  <si>
    <r>
      <t>3R目の自分ターンに、通常攻撃した敵のこうげきとまりょくを</t>
    </r>
    <r>
      <rPr>
        <sz val="11"/>
        <color rgb="FF00739B"/>
        <rFont val="HGPｺﾞｼｯｸE"/>
        <family val="3"/>
        <charset val="128"/>
      </rPr>
      <t>小</t>
    </r>
    <r>
      <rPr>
        <sz val="11"/>
        <color rgb="FF000000"/>
        <rFont val="HGPｺﾞｼｯｸE"/>
        <family val="3"/>
        <charset val="128"/>
      </rPr>
      <t>ダウン</t>
    </r>
    <rPh sb="2" eb="3">
      <t>メ</t>
    </rPh>
    <rPh sb="4" eb="6">
      <t>ジブン</t>
    </rPh>
    <rPh sb="11" eb="15">
      <t>ツウジョウコウゲキ</t>
    </rPh>
    <rPh sb="17" eb="18">
      <t>テキ</t>
    </rPh>
    <rPh sb="29" eb="30">
      <t>ショウ</t>
    </rPh>
    <phoneticPr fontId="2"/>
  </si>
  <si>
    <r>
      <t>3R開始時に、敵[光]と[暗黒]の全てのステータスを</t>
    </r>
    <r>
      <rPr>
        <sz val="11"/>
        <color rgb="FF0000FF"/>
        <rFont val="HGPｺﾞｼｯｸE"/>
        <family val="3"/>
        <charset val="128"/>
      </rPr>
      <t>中</t>
    </r>
    <r>
      <rPr>
        <sz val="11"/>
        <color rgb="FF000000"/>
        <rFont val="HGPｺﾞｼｯｸE"/>
        <family val="3"/>
        <charset val="128"/>
      </rPr>
      <t>ダウン</t>
    </r>
    <rPh sb="2" eb="5">
      <t>カイシジ</t>
    </rPh>
    <rPh sb="7" eb="8">
      <t>テキ</t>
    </rPh>
    <rPh sb="9" eb="10">
      <t>ヒカリ</t>
    </rPh>
    <rPh sb="13" eb="15">
      <t>アンコク</t>
    </rPh>
    <rPh sb="17" eb="18">
      <t>スベ</t>
    </rPh>
    <rPh sb="26" eb="27">
      <t>ナカ</t>
    </rPh>
    <phoneticPr fontId="2"/>
  </si>
  <si>
    <r>
      <t>1～3R開始時に、</t>
    </r>
    <r>
      <rPr>
        <sz val="11"/>
        <color rgb="FFFF0000"/>
        <rFont val="HGPｺﾞｼｯｸE"/>
        <family val="3"/>
        <charset val="128"/>
      </rPr>
      <t>味方</t>
    </r>
    <r>
      <rPr>
        <sz val="11"/>
        <color theme="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16" eb="20">
      <t>ツウジョウコウゲキ</t>
    </rPh>
    <rPh sb="25" eb="26">
      <t>ナカ</t>
    </rPh>
    <rPh sb="35" eb="36">
      <t>ショウ</t>
    </rPh>
    <phoneticPr fontId="2"/>
  </si>
  <si>
    <r>
      <t>4R開始時に、一番近い敵のぼうぎょとすばやさを</t>
    </r>
    <r>
      <rPr>
        <sz val="11"/>
        <color rgb="FF0000FF"/>
        <rFont val="HGPｺﾞｼｯｸE"/>
        <family val="3"/>
        <charset val="128"/>
      </rPr>
      <t>中</t>
    </r>
    <r>
      <rPr>
        <sz val="11"/>
        <color rgb="FF000000"/>
        <rFont val="HGPｺﾞｼｯｸE"/>
        <family val="3"/>
        <charset val="128"/>
      </rPr>
      <t>ダウン</t>
    </r>
    <rPh sb="2" eb="5">
      <t>カイシジ</t>
    </rPh>
    <rPh sb="7" eb="10">
      <t>イチバンチカ</t>
    </rPh>
    <rPh sb="11" eb="12">
      <t>テキ</t>
    </rPh>
    <rPh sb="23" eb="24">
      <t>ナカ</t>
    </rPh>
    <phoneticPr fontId="2"/>
  </si>
  <si>
    <r>
      <t>3～4R目の自分ターンに、攻撃した敵の闘気ゲージを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コウゲキ</t>
    </rPh>
    <rPh sb="17" eb="18">
      <t>テキ</t>
    </rPh>
    <rPh sb="19" eb="21">
      <t>トウキ</t>
    </rPh>
    <rPh sb="25" eb="26">
      <t>ショウ</t>
    </rPh>
    <phoneticPr fontId="2"/>
  </si>
  <si>
    <r>
      <t>3R目の相手ターンに、敵[氷炎]のぼうぎょを</t>
    </r>
    <r>
      <rPr>
        <sz val="11"/>
        <color rgb="FF7300C3"/>
        <rFont val="HGPｺﾞｼｯｸE"/>
        <family val="3"/>
        <charset val="128"/>
      </rPr>
      <t>大</t>
    </r>
    <r>
      <rPr>
        <sz val="11"/>
        <color rgb="FF000000"/>
        <rFont val="HGPｺﾞｼｯｸE"/>
        <family val="3"/>
        <charset val="128"/>
      </rPr>
      <t>ダウン</t>
    </r>
    <rPh sb="2" eb="3">
      <t>メ</t>
    </rPh>
    <rPh sb="4" eb="6">
      <t>アイテ</t>
    </rPh>
    <rPh sb="11" eb="12">
      <t>テキ</t>
    </rPh>
    <rPh sb="13" eb="14">
      <t>コオリ</t>
    </rPh>
    <rPh sb="14" eb="15">
      <t>ホノオ</t>
    </rPh>
    <rPh sb="22" eb="23">
      <t>ダイ</t>
    </rPh>
    <phoneticPr fontId="2"/>
  </si>
  <si>
    <r>
      <t>2～4R目に、切り札の</t>
    </r>
    <r>
      <rPr>
        <sz val="11"/>
        <color rgb="FFFF5A32"/>
        <rFont val="HGPｺﾞｼｯｸE"/>
        <family val="3"/>
        <charset val="128"/>
      </rPr>
      <t>仲間</t>
    </r>
    <r>
      <rPr>
        <sz val="11"/>
        <color theme="1"/>
        <rFont val="HGPｺﾞｼｯｸE"/>
        <family val="3"/>
        <charset val="128"/>
      </rPr>
      <t>[魔影]がいると敵[光]と[暗黒]からの呪文ダメージを</t>
    </r>
    <r>
      <rPr>
        <sz val="11"/>
        <color rgb="FF7300C3"/>
        <rFont val="HGPｺﾞｼｯｸE"/>
        <family val="3"/>
        <charset val="128"/>
      </rPr>
      <t>大</t>
    </r>
    <r>
      <rPr>
        <sz val="11"/>
        <color rgb="FF000000"/>
        <rFont val="HGPｺﾞｼｯｸE"/>
        <family val="3"/>
        <charset val="128"/>
      </rPr>
      <t>軽減</t>
    </r>
    <rPh sb="4" eb="5">
      <t>メ</t>
    </rPh>
    <rPh sb="7" eb="8">
      <t>キ</t>
    </rPh>
    <rPh sb="9" eb="10">
      <t>フダ</t>
    </rPh>
    <rPh sb="11" eb="13">
      <t>ナカマ</t>
    </rPh>
    <rPh sb="14" eb="16">
      <t>マカゲ</t>
    </rPh>
    <rPh sb="21" eb="22">
      <t>テキ</t>
    </rPh>
    <rPh sb="23" eb="24">
      <t>ヒカリ</t>
    </rPh>
    <rPh sb="27" eb="29">
      <t>アンコク</t>
    </rPh>
    <rPh sb="33" eb="35">
      <t>ジュモン</t>
    </rPh>
    <rPh sb="40" eb="43">
      <t>ダイケイゲン</t>
    </rPh>
    <phoneticPr fontId="2"/>
  </si>
  <si>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19">
      <t>ヒカリ</t>
    </rPh>
    <rPh sb="21" eb="22">
      <t>ウ</t>
    </rPh>
    <rPh sb="24" eb="26">
      <t>ツウジョウ</t>
    </rPh>
    <rPh sb="26" eb="28">
      <t>コウゲキ</t>
    </rPh>
    <rPh sb="33" eb="34">
      <t>ショウ</t>
    </rPh>
    <rPh sb="34" eb="36">
      <t>ケイゲン</t>
    </rPh>
    <phoneticPr fontId="2"/>
  </si>
  <si>
    <r>
      <t>3～5R目の相手ターンに、敵[光]からの必殺技ダメージを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6">
      <t>ヒカリ</t>
    </rPh>
    <rPh sb="20" eb="23">
      <t>ヒッサツワザ</t>
    </rPh>
    <rPh sb="28" eb="29">
      <t>ナカ</t>
    </rPh>
    <rPh sb="29" eb="31">
      <t>ケイゲン</t>
    </rPh>
    <phoneticPr fontId="2"/>
  </si>
  <si>
    <r>
      <t>1R目の相手ターンに、</t>
    </r>
    <r>
      <rPr>
        <sz val="11"/>
        <color rgb="FFFF0000"/>
        <rFont val="HGPｺﾞｼｯｸE"/>
        <family val="3"/>
        <charset val="128"/>
      </rPr>
      <t>味方</t>
    </r>
    <r>
      <rPr>
        <sz val="11"/>
        <color theme="1"/>
        <rFont val="HGPｺﾞｼｯｸE"/>
        <family val="3"/>
        <charset val="128"/>
      </rPr>
      <t>全員が受ける通常攻撃ダメージを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3">
      <t>ミカタ</t>
    </rPh>
    <rPh sb="13" eb="15">
      <t>ゼンイン</t>
    </rPh>
    <rPh sb="16" eb="17">
      <t>ウ</t>
    </rPh>
    <rPh sb="19" eb="23">
      <t>ツウジョウコウゲキ</t>
    </rPh>
    <rPh sb="28" eb="31">
      <t>ショウケイゲン</t>
    </rPh>
    <phoneticPr fontId="2"/>
  </si>
  <si>
    <t>配布</t>
  </si>
  <si>
    <t>キャンペーン</t>
  </si>
  <si>
    <t>放て！セット</t>
  </si>
  <si>
    <t>決めろ！セット</t>
  </si>
  <si>
    <t>SP</t>
  </si>
  <si>
    <t>SECR</t>
  </si>
  <si>
    <t>SP GR</t>
  </si>
  <si>
    <t>超2弾</t>
  </si>
  <si>
    <t>S2-001</t>
    <phoneticPr fontId="2"/>
  </si>
  <si>
    <t>S2-002</t>
    <phoneticPr fontId="1"/>
  </si>
  <si>
    <t>S2-003</t>
  </si>
  <si>
    <t>S2-004</t>
  </si>
  <si>
    <t>S2-005</t>
  </si>
  <si>
    <t>S2-006</t>
  </si>
  <si>
    <t>S2-007</t>
  </si>
  <si>
    <t>S2-008</t>
  </si>
  <si>
    <t>S2-009</t>
  </si>
  <si>
    <t>S2-010</t>
  </si>
  <si>
    <t>S2-011</t>
  </si>
  <si>
    <t>S2-012</t>
  </si>
  <si>
    <t>S2-013</t>
  </si>
  <si>
    <t>S2-014</t>
  </si>
  <si>
    <t>S2-015</t>
  </si>
  <si>
    <t>S2-016</t>
  </si>
  <si>
    <t>S2-017</t>
  </si>
  <si>
    <t>S2-018</t>
  </si>
  <si>
    <t>S2-019</t>
  </si>
  <si>
    <t>S2-020</t>
  </si>
  <si>
    <t>S2-021</t>
  </si>
  <si>
    <t>S2-022</t>
  </si>
  <si>
    <t>S2-023</t>
  </si>
  <si>
    <t>S2-024</t>
  </si>
  <si>
    <t>S2-025</t>
  </si>
  <si>
    <t>S2-026</t>
  </si>
  <si>
    <t>S2-027</t>
  </si>
  <si>
    <t>S2-028</t>
  </si>
  <si>
    <t>S2-029</t>
  </si>
  <si>
    <t>S2-030</t>
  </si>
  <si>
    <t>S2-031</t>
  </si>
  <si>
    <t>S2-032</t>
  </si>
  <si>
    <t>S2-033</t>
  </si>
  <si>
    <t>S2-034</t>
  </si>
  <si>
    <t>S2-035</t>
  </si>
  <si>
    <t>S2-036</t>
  </si>
  <si>
    <t>S2-037</t>
  </si>
  <si>
    <t>S2-038</t>
  </si>
  <si>
    <t>S2-039</t>
  </si>
  <si>
    <t>S2-040</t>
  </si>
  <si>
    <t>S2-041</t>
  </si>
  <si>
    <t>S2-042</t>
  </si>
  <si>
    <t>S2-043</t>
  </si>
  <si>
    <t>S2-044</t>
  </si>
  <si>
    <t>S2-045</t>
  </si>
  <si>
    <t>S2-046</t>
  </si>
  <si>
    <t>S2-047</t>
  </si>
  <si>
    <t>S2-048</t>
  </si>
  <si>
    <t>S2-049</t>
  </si>
  <si>
    <t>S2-050</t>
  </si>
  <si>
    <t>S2-051</t>
  </si>
  <si>
    <t>S2-052</t>
  </si>
  <si>
    <t>S2-053</t>
  </si>
  <si>
    <t>S2-054</t>
  </si>
  <si>
    <t>S2-055</t>
  </si>
  <si>
    <t>S2-056</t>
  </si>
  <si>
    <t>S2-057</t>
  </si>
  <si>
    <t>S2-058</t>
  </si>
  <si>
    <t>S2-059</t>
  </si>
  <si>
    <t>S2-060</t>
  </si>
  <si>
    <t>S2-061</t>
  </si>
  <si>
    <t>S2-062</t>
  </si>
  <si>
    <t>S2-063</t>
  </si>
  <si>
    <t>S2-064</t>
  </si>
  <si>
    <t>S2-065</t>
  </si>
  <si>
    <t>S2-066</t>
  </si>
  <si>
    <t>S2-067</t>
  </si>
  <si>
    <t>アンクルホーン</t>
  </si>
  <si>
    <t>ミネア</t>
  </si>
  <si>
    <t>ギガデーモン</t>
  </si>
  <si>
    <t>魔族の王デスピサロ</t>
  </si>
  <si>
    <t>ヘルバトラー</t>
  </si>
  <si>
    <t>地獄の帝王エスターク</t>
  </si>
  <si>
    <t>結界</t>
    <rPh sb="0" eb="2">
      <t>ケッカイ</t>
    </rPh>
    <phoneticPr fontId="1"/>
  </si>
  <si>
    <t>軽減</t>
    <rPh sb="0" eb="2">
      <t>ケイゲン</t>
    </rPh>
    <phoneticPr fontId="1"/>
  </si>
  <si>
    <t>ステータス</t>
    <phoneticPr fontId="1"/>
  </si>
  <si>
    <t>通常攻撃ダメージ</t>
    <rPh sb="0" eb="4">
      <t>ツウジョウコウゲキ</t>
    </rPh>
    <phoneticPr fontId="1"/>
  </si>
  <si>
    <t>ぼうぎょゲージ</t>
    <phoneticPr fontId="1"/>
  </si>
  <si>
    <t>呪文ダメージ</t>
    <rPh sb="0" eb="2">
      <t>ジュモン</t>
    </rPh>
    <phoneticPr fontId="1"/>
  </si>
  <si>
    <t>永続</t>
    <rPh sb="0" eb="2">
      <t>エイゾク</t>
    </rPh>
    <phoneticPr fontId="1"/>
  </si>
  <si>
    <t>常時</t>
    <rPh sb="0" eb="2">
      <t>ジョウジ</t>
    </rPh>
    <phoneticPr fontId="1"/>
  </si>
  <si>
    <t>1～3R目の相手ターンに、自身のぼうぎょゲージが一定以上のとき自身が受ける必殺技ダメージを1にする</t>
    <rPh sb="4" eb="5">
      <t>メ</t>
    </rPh>
    <rPh sb="6" eb="8">
      <t>アイテ</t>
    </rPh>
    <rPh sb="13" eb="15">
      <t>ジシン</t>
    </rPh>
    <rPh sb="24" eb="28">
      <t>イッテイイジョウ</t>
    </rPh>
    <rPh sb="31" eb="33">
      <t>ジシン</t>
    </rPh>
    <rPh sb="34" eb="35">
      <t>ウ</t>
    </rPh>
    <rPh sb="37" eb="40">
      <t>ヒッサツワザ</t>
    </rPh>
    <phoneticPr fontId="1"/>
  </si>
  <si>
    <t>闘気</t>
    <rPh sb="0" eb="2">
      <t>トウキ</t>
    </rPh>
    <phoneticPr fontId="1"/>
  </si>
  <si>
    <t>軽減</t>
    <rPh sb="0" eb="2">
      <t>ケイゲン</t>
    </rPh>
    <phoneticPr fontId="1"/>
  </si>
  <si>
    <t>軽減無視</t>
    <rPh sb="0" eb="4">
      <t>ケイゲンムシ</t>
    </rPh>
    <phoneticPr fontId="1"/>
  </si>
  <si>
    <t>武-100</t>
    <rPh sb="0" eb="1">
      <t>タケ</t>
    </rPh>
    <phoneticPr fontId="2"/>
  </si>
  <si>
    <t>武-099</t>
    <rPh sb="0" eb="1">
      <t>タケ</t>
    </rPh>
    <phoneticPr fontId="2"/>
  </si>
  <si>
    <t>武-098</t>
    <rPh sb="0" eb="1">
      <t>タケ</t>
    </rPh>
    <phoneticPr fontId="2"/>
  </si>
  <si>
    <t>武-097</t>
    <rPh sb="0" eb="1">
      <t>タケ</t>
    </rPh>
    <phoneticPr fontId="2"/>
  </si>
  <si>
    <t>武-096</t>
    <rPh sb="0" eb="1">
      <t>タケ</t>
    </rPh>
    <phoneticPr fontId="2"/>
  </si>
  <si>
    <t>武-095</t>
    <rPh sb="0" eb="1">
      <t>タケ</t>
    </rPh>
    <phoneticPr fontId="2"/>
  </si>
  <si>
    <t>武-094</t>
    <rPh sb="0" eb="1">
      <t>タケ</t>
    </rPh>
    <phoneticPr fontId="2"/>
  </si>
  <si>
    <t>武-093</t>
    <rPh sb="0" eb="1">
      <t>タケ</t>
    </rPh>
    <phoneticPr fontId="2"/>
  </si>
  <si>
    <t>武-092</t>
    <rPh sb="0" eb="1">
      <t>タケ</t>
    </rPh>
    <phoneticPr fontId="2"/>
  </si>
  <si>
    <t>武-091</t>
    <rPh sb="0" eb="1">
      <t>タケ</t>
    </rPh>
    <phoneticPr fontId="2"/>
  </si>
  <si>
    <t>武-090</t>
    <rPh sb="0" eb="1">
      <t>タケ</t>
    </rPh>
    <phoneticPr fontId="2"/>
  </si>
  <si>
    <t>武-089</t>
    <rPh sb="0" eb="1">
      <t>タケ</t>
    </rPh>
    <phoneticPr fontId="2"/>
  </si>
  <si>
    <t>武-088</t>
    <rPh sb="0" eb="1">
      <t>タケ</t>
    </rPh>
    <phoneticPr fontId="2"/>
  </si>
  <si>
    <t>武-087</t>
    <rPh sb="0" eb="1">
      <t>タケ</t>
    </rPh>
    <phoneticPr fontId="2"/>
  </si>
  <si>
    <t>武-086</t>
    <rPh sb="0" eb="1">
      <t>タケ</t>
    </rPh>
    <phoneticPr fontId="2"/>
  </si>
  <si>
    <t>武-085</t>
    <rPh sb="0" eb="1">
      <t>タケ</t>
    </rPh>
    <phoneticPr fontId="2"/>
  </si>
  <si>
    <t>武-084</t>
    <rPh sb="0" eb="1">
      <t>タケ</t>
    </rPh>
    <phoneticPr fontId="2"/>
  </si>
  <si>
    <t>武-083</t>
    <rPh sb="0" eb="1">
      <t>タケ</t>
    </rPh>
    <phoneticPr fontId="2"/>
  </si>
  <si>
    <t>武-082</t>
    <rPh sb="0" eb="1">
      <t>タケ</t>
    </rPh>
    <phoneticPr fontId="2"/>
  </si>
  <si>
    <t>武-081</t>
    <rPh sb="0" eb="1">
      <t>タケ</t>
    </rPh>
    <phoneticPr fontId="2"/>
  </si>
  <si>
    <t>武-080</t>
    <rPh sb="0" eb="1">
      <t>タケ</t>
    </rPh>
    <phoneticPr fontId="2"/>
  </si>
  <si>
    <t>武-079</t>
    <rPh sb="0" eb="1">
      <t>タケ</t>
    </rPh>
    <phoneticPr fontId="2"/>
  </si>
  <si>
    <t>武-078</t>
    <rPh sb="0" eb="1">
      <t>タケ</t>
    </rPh>
    <phoneticPr fontId="2"/>
  </si>
  <si>
    <t>武-077</t>
    <rPh sb="0" eb="1">
      <t>タケ</t>
    </rPh>
    <phoneticPr fontId="2"/>
  </si>
  <si>
    <t>武-076</t>
    <rPh sb="0" eb="1">
      <t>タケ</t>
    </rPh>
    <phoneticPr fontId="2"/>
  </si>
  <si>
    <t>武-075</t>
    <rPh sb="0" eb="1">
      <t>タケ</t>
    </rPh>
    <phoneticPr fontId="2"/>
  </si>
  <si>
    <t>武-074</t>
    <rPh sb="0" eb="1">
      <t>タケ</t>
    </rPh>
    <phoneticPr fontId="2"/>
  </si>
  <si>
    <t>武-073</t>
    <rPh sb="0" eb="1">
      <t>タケ</t>
    </rPh>
    <phoneticPr fontId="2"/>
  </si>
  <si>
    <t>武-072</t>
    <rPh sb="0" eb="1">
      <t>タケ</t>
    </rPh>
    <phoneticPr fontId="2"/>
  </si>
  <si>
    <t>武-071</t>
    <rPh sb="0" eb="1">
      <t>タケ</t>
    </rPh>
    <phoneticPr fontId="2"/>
  </si>
  <si>
    <t>武-070</t>
    <rPh sb="0" eb="1">
      <t>タケ</t>
    </rPh>
    <phoneticPr fontId="2"/>
  </si>
  <si>
    <t>武-069</t>
    <rPh sb="0" eb="1">
      <t>タケ</t>
    </rPh>
    <phoneticPr fontId="2"/>
  </si>
  <si>
    <t>武-068</t>
    <rPh sb="0" eb="1">
      <t>タケ</t>
    </rPh>
    <phoneticPr fontId="2"/>
  </si>
  <si>
    <t>武-067</t>
    <rPh sb="0" eb="1">
      <t>タケ</t>
    </rPh>
    <phoneticPr fontId="2"/>
  </si>
  <si>
    <t>武-066</t>
    <rPh sb="0" eb="1">
      <t>タケ</t>
    </rPh>
    <phoneticPr fontId="2"/>
  </si>
  <si>
    <t>武-065</t>
    <rPh sb="0" eb="1">
      <t>タケ</t>
    </rPh>
    <phoneticPr fontId="2"/>
  </si>
  <si>
    <t>武-064</t>
    <rPh sb="0" eb="1">
      <t>タケ</t>
    </rPh>
    <phoneticPr fontId="2"/>
  </si>
  <si>
    <t>武-063</t>
    <rPh sb="0" eb="1">
      <t>タケ</t>
    </rPh>
    <phoneticPr fontId="2"/>
  </si>
  <si>
    <t>武-062</t>
    <rPh sb="0" eb="1">
      <t>タケ</t>
    </rPh>
    <phoneticPr fontId="2"/>
  </si>
  <si>
    <t>武-061</t>
    <rPh sb="0" eb="1">
      <t>タケ</t>
    </rPh>
    <phoneticPr fontId="2"/>
  </si>
  <si>
    <t>武-060</t>
    <rPh sb="0" eb="1">
      <t>タケ</t>
    </rPh>
    <phoneticPr fontId="2"/>
  </si>
  <si>
    <t>武-059</t>
    <rPh sb="0" eb="1">
      <t>タケ</t>
    </rPh>
    <phoneticPr fontId="2"/>
  </si>
  <si>
    <t>武-058</t>
    <rPh sb="0" eb="1">
      <t>タケ</t>
    </rPh>
    <phoneticPr fontId="2"/>
  </si>
  <si>
    <t>武-057</t>
    <rPh sb="0" eb="1">
      <t>タケ</t>
    </rPh>
    <phoneticPr fontId="2"/>
  </si>
  <si>
    <t>武-056</t>
    <rPh sb="0" eb="1">
      <t>タケ</t>
    </rPh>
    <phoneticPr fontId="2"/>
  </si>
  <si>
    <t>武-055</t>
    <rPh sb="0" eb="1">
      <t>タケ</t>
    </rPh>
    <phoneticPr fontId="2"/>
  </si>
  <si>
    <t>武-054</t>
    <rPh sb="0" eb="1">
      <t>タケ</t>
    </rPh>
    <phoneticPr fontId="2"/>
  </si>
  <si>
    <t>武-053</t>
    <rPh sb="0" eb="1">
      <t>タケ</t>
    </rPh>
    <phoneticPr fontId="2"/>
  </si>
  <si>
    <t>武-052</t>
    <rPh sb="0" eb="1">
      <t>タケ</t>
    </rPh>
    <phoneticPr fontId="2"/>
  </si>
  <si>
    <t>武-051</t>
    <rPh sb="0" eb="1">
      <t>タケ</t>
    </rPh>
    <phoneticPr fontId="2"/>
  </si>
  <si>
    <t>武-050</t>
    <rPh sb="0" eb="1">
      <t>タケ</t>
    </rPh>
    <phoneticPr fontId="2"/>
  </si>
  <si>
    <t>武-049</t>
    <rPh sb="0" eb="1">
      <t>タケ</t>
    </rPh>
    <phoneticPr fontId="2"/>
  </si>
  <si>
    <t>武-048</t>
    <rPh sb="0" eb="1">
      <t>タケ</t>
    </rPh>
    <phoneticPr fontId="2"/>
  </si>
  <si>
    <t>武-047</t>
    <rPh sb="0" eb="1">
      <t>タケ</t>
    </rPh>
    <phoneticPr fontId="2"/>
  </si>
  <si>
    <t>武-046</t>
    <rPh sb="0" eb="1">
      <t>タケ</t>
    </rPh>
    <phoneticPr fontId="2"/>
  </si>
  <si>
    <t>武-045</t>
    <rPh sb="0" eb="1">
      <t>タケ</t>
    </rPh>
    <phoneticPr fontId="2"/>
  </si>
  <si>
    <t>武-044</t>
    <rPh sb="0" eb="1">
      <t>タケ</t>
    </rPh>
    <phoneticPr fontId="2"/>
  </si>
  <si>
    <t>武-043</t>
    <rPh sb="0" eb="1">
      <t>タケ</t>
    </rPh>
    <phoneticPr fontId="2"/>
  </si>
  <si>
    <t>武-042</t>
    <rPh sb="0" eb="1">
      <t>タケ</t>
    </rPh>
    <phoneticPr fontId="2"/>
  </si>
  <si>
    <t>武-041</t>
    <rPh sb="0" eb="1">
      <t>タケ</t>
    </rPh>
    <phoneticPr fontId="2"/>
  </si>
  <si>
    <t>武-040</t>
    <rPh sb="0" eb="1">
      <t>タケ</t>
    </rPh>
    <phoneticPr fontId="2"/>
  </si>
  <si>
    <t>武-039</t>
    <rPh sb="0" eb="1">
      <t>タケ</t>
    </rPh>
    <phoneticPr fontId="2"/>
  </si>
  <si>
    <t>武-038</t>
    <rPh sb="0" eb="1">
      <t>タケ</t>
    </rPh>
    <phoneticPr fontId="2"/>
  </si>
  <si>
    <t>武-037</t>
    <rPh sb="0" eb="1">
      <t>タケ</t>
    </rPh>
    <phoneticPr fontId="2"/>
  </si>
  <si>
    <t>武-036</t>
    <rPh sb="0" eb="1">
      <t>タケ</t>
    </rPh>
    <phoneticPr fontId="2"/>
  </si>
  <si>
    <t>武-035</t>
    <rPh sb="0" eb="1">
      <t>タケ</t>
    </rPh>
    <phoneticPr fontId="2"/>
  </si>
  <si>
    <t>武-034</t>
    <rPh sb="0" eb="1">
      <t>タケ</t>
    </rPh>
    <phoneticPr fontId="2"/>
  </si>
  <si>
    <t>武-033</t>
    <rPh sb="0" eb="1">
      <t>タケ</t>
    </rPh>
    <phoneticPr fontId="2"/>
  </si>
  <si>
    <t>武-032</t>
    <rPh sb="0" eb="1">
      <t>タケ</t>
    </rPh>
    <phoneticPr fontId="2"/>
  </si>
  <si>
    <t>武-031</t>
    <rPh sb="0" eb="1">
      <t>タケ</t>
    </rPh>
    <phoneticPr fontId="2"/>
  </si>
  <si>
    <t>武-030</t>
    <rPh sb="0" eb="1">
      <t>タケ</t>
    </rPh>
    <phoneticPr fontId="2"/>
  </si>
  <si>
    <t>武-029</t>
    <rPh sb="0" eb="1">
      <t>タケ</t>
    </rPh>
    <phoneticPr fontId="2"/>
  </si>
  <si>
    <t>武-028</t>
    <rPh sb="0" eb="1">
      <t>タケ</t>
    </rPh>
    <phoneticPr fontId="2"/>
  </si>
  <si>
    <t>武-027</t>
    <rPh sb="0" eb="1">
      <t>タケ</t>
    </rPh>
    <phoneticPr fontId="2"/>
  </si>
  <si>
    <t>武-026</t>
    <rPh sb="0" eb="1">
      <t>タケ</t>
    </rPh>
    <phoneticPr fontId="2"/>
  </si>
  <si>
    <t>武-025</t>
    <rPh sb="0" eb="1">
      <t>タケ</t>
    </rPh>
    <phoneticPr fontId="2"/>
  </si>
  <si>
    <t>武-024</t>
    <rPh sb="0" eb="1">
      <t>タケ</t>
    </rPh>
    <phoneticPr fontId="2"/>
  </si>
  <si>
    <t>武-023</t>
    <rPh sb="0" eb="1">
      <t>タケ</t>
    </rPh>
    <phoneticPr fontId="2"/>
  </si>
  <si>
    <t>武-022</t>
    <rPh sb="0" eb="1">
      <t>タケ</t>
    </rPh>
    <phoneticPr fontId="2"/>
  </si>
  <si>
    <t>武-021</t>
    <rPh sb="0" eb="1">
      <t>タケ</t>
    </rPh>
    <phoneticPr fontId="2"/>
  </si>
  <si>
    <t>武-020</t>
    <rPh sb="0" eb="1">
      <t>タケ</t>
    </rPh>
    <phoneticPr fontId="2"/>
  </si>
  <si>
    <t>武-019</t>
    <rPh sb="0" eb="1">
      <t>タケ</t>
    </rPh>
    <phoneticPr fontId="2"/>
  </si>
  <si>
    <t>武-018</t>
    <rPh sb="0" eb="1">
      <t>タケ</t>
    </rPh>
    <phoneticPr fontId="2"/>
  </si>
  <si>
    <t>武-017</t>
    <rPh sb="0" eb="1">
      <t>タケ</t>
    </rPh>
    <phoneticPr fontId="2"/>
  </si>
  <si>
    <t>武-016</t>
    <rPh sb="0" eb="1">
      <t>タケ</t>
    </rPh>
    <phoneticPr fontId="2"/>
  </si>
  <si>
    <t>武-015</t>
    <rPh sb="0" eb="1">
      <t>タケ</t>
    </rPh>
    <phoneticPr fontId="2"/>
  </si>
  <si>
    <t>武-014</t>
    <rPh sb="0" eb="1">
      <t>タケ</t>
    </rPh>
    <phoneticPr fontId="2"/>
  </si>
  <si>
    <t>武-013</t>
    <rPh sb="0" eb="1">
      <t>タケ</t>
    </rPh>
    <phoneticPr fontId="2"/>
  </si>
  <si>
    <t>武-012</t>
    <rPh sb="0" eb="1">
      <t>タケ</t>
    </rPh>
    <phoneticPr fontId="2"/>
  </si>
  <si>
    <t>武-011</t>
    <rPh sb="0" eb="1">
      <t>タケ</t>
    </rPh>
    <phoneticPr fontId="2"/>
  </si>
  <si>
    <t>武-010</t>
    <rPh sb="0" eb="1">
      <t>タケ</t>
    </rPh>
    <phoneticPr fontId="2"/>
  </si>
  <si>
    <t>武-009</t>
    <rPh sb="0" eb="1">
      <t>タケ</t>
    </rPh>
    <phoneticPr fontId="2"/>
  </si>
  <si>
    <t>武-008</t>
    <rPh sb="0" eb="1">
      <t>タケ</t>
    </rPh>
    <phoneticPr fontId="2"/>
  </si>
  <si>
    <t>武-007</t>
    <rPh sb="0" eb="1">
      <t>タケ</t>
    </rPh>
    <phoneticPr fontId="2"/>
  </si>
  <si>
    <t>武-006</t>
    <rPh sb="0" eb="1">
      <t>タケ</t>
    </rPh>
    <phoneticPr fontId="2"/>
  </si>
  <si>
    <t>武-005</t>
    <rPh sb="0" eb="1">
      <t>タケ</t>
    </rPh>
    <phoneticPr fontId="2"/>
  </si>
  <si>
    <t>武-004</t>
    <rPh sb="0" eb="1">
      <t>タケ</t>
    </rPh>
    <phoneticPr fontId="2"/>
  </si>
  <si>
    <t>武-003</t>
    <rPh sb="0" eb="1">
      <t>タケ</t>
    </rPh>
    <phoneticPr fontId="2"/>
  </si>
  <si>
    <t>武-002</t>
    <rPh sb="0" eb="1">
      <t>タケ</t>
    </rPh>
    <phoneticPr fontId="2"/>
  </si>
  <si>
    <t>武-001</t>
    <rPh sb="0" eb="1">
      <t>タケ</t>
    </rPh>
    <phoneticPr fontId="2"/>
  </si>
  <si>
    <t>ア-102</t>
    <phoneticPr fontId="2"/>
  </si>
  <si>
    <t>ア-101</t>
    <phoneticPr fontId="2"/>
  </si>
  <si>
    <t>ア-100</t>
  </si>
  <si>
    <t>ア-099</t>
    <phoneticPr fontId="2"/>
  </si>
  <si>
    <t>ア-098</t>
    <phoneticPr fontId="2"/>
  </si>
  <si>
    <t>ア-097</t>
  </si>
  <si>
    <t>ア-096</t>
  </si>
  <si>
    <t>ア-095</t>
  </si>
  <si>
    <t>ア-094</t>
  </si>
  <si>
    <t>ア-093</t>
  </si>
  <si>
    <t>ア-092</t>
  </si>
  <si>
    <t>ア-091</t>
  </si>
  <si>
    <t>ア-090</t>
  </si>
  <si>
    <t>ア-089</t>
  </si>
  <si>
    <t>ア-088</t>
  </si>
  <si>
    <t>ア-087</t>
  </si>
  <si>
    <t>ア-086</t>
  </si>
  <si>
    <t>ア-085</t>
  </si>
  <si>
    <t>ア-084</t>
  </si>
  <si>
    <t>ア-083</t>
  </si>
  <si>
    <t>ア-082</t>
  </si>
  <si>
    <t>ア-081</t>
  </si>
  <si>
    <t>ア-080</t>
  </si>
  <si>
    <t>ア-079</t>
  </si>
  <si>
    <t>ア-078</t>
  </si>
  <si>
    <t>ア-077</t>
  </si>
  <si>
    <t>ア-076</t>
  </si>
  <si>
    <t>ア-075</t>
  </si>
  <si>
    <t>ア-074</t>
  </si>
  <si>
    <t>ア-073</t>
  </si>
  <si>
    <t>ア-072</t>
  </si>
  <si>
    <t>ア-071</t>
  </si>
  <si>
    <t>ア-070</t>
  </si>
  <si>
    <t>ア-069</t>
  </si>
  <si>
    <t>ア-068</t>
  </si>
  <si>
    <t>ア-067</t>
  </si>
  <si>
    <t>ア-066</t>
  </si>
  <si>
    <t>ア-065</t>
  </si>
  <si>
    <t>ア-064</t>
  </si>
  <si>
    <t>ア-063</t>
  </si>
  <si>
    <t>ア-062</t>
  </si>
  <si>
    <t>ア-061</t>
  </si>
  <si>
    <t>ア-060</t>
  </si>
  <si>
    <t>ア-059</t>
  </si>
  <si>
    <t>ア-058</t>
  </si>
  <si>
    <t>ア-057</t>
  </si>
  <si>
    <t>ア-056</t>
  </si>
  <si>
    <t>ア-055</t>
  </si>
  <si>
    <t>ア-054</t>
  </si>
  <si>
    <t>ア-053</t>
  </si>
  <si>
    <t>ア-052</t>
  </si>
  <si>
    <t>ア-051</t>
  </si>
  <si>
    <t>ア-050</t>
  </si>
  <si>
    <t>ア-049</t>
  </si>
  <si>
    <t>ア-048</t>
  </si>
  <si>
    <t>ア-047</t>
  </si>
  <si>
    <t>ア-046</t>
  </si>
  <si>
    <t>ア-045</t>
  </si>
  <si>
    <t>ア-044</t>
  </si>
  <si>
    <t>ア-043</t>
  </si>
  <si>
    <t>ア-042</t>
  </si>
  <si>
    <t>ア-041</t>
  </si>
  <si>
    <t>ア-040</t>
  </si>
  <si>
    <t>ア-039</t>
  </si>
  <si>
    <t>ア-038</t>
  </si>
  <si>
    <t>ア-037</t>
  </si>
  <si>
    <t>ア-036</t>
  </si>
  <si>
    <t>ア-035</t>
  </si>
  <si>
    <t>ア-034</t>
  </si>
  <si>
    <t>ア-033</t>
  </si>
  <si>
    <t>ア-032</t>
  </si>
  <si>
    <t>ア-031</t>
  </si>
  <si>
    <t>ア-030</t>
  </si>
  <si>
    <t>ア-029</t>
  </si>
  <si>
    <t>ア-028</t>
  </si>
  <si>
    <t>ア-027</t>
  </si>
  <si>
    <t>ア-026</t>
  </si>
  <si>
    <t>ア-025</t>
  </si>
  <si>
    <t>ア-024</t>
  </si>
  <si>
    <t>ア-023</t>
  </si>
  <si>
    <t>ア-022</t>
  </si>
  <si>
    <t>ア-021</t>
  </si>
  <si>
    <t>ア-020</t>
  </si>
  <si>
    <t>ア-019</t>
  </si>
  <si>
    <t>ア-018</t>
  </si>
  <si>
    <t>ア-017</t>
  </si>
  <si>
    <t>ア-016</t>
  </si>
  <si>
    <t>ア-015</t>
  </si>
  <si>
    <t>ア-014</t>
  </si>
  <si>
    <t>ア-013</t>
  </si>
  <si>
    <t>ア-012</t>
  </si>
  <si>
    <t>ア-011</t>
  </si>
  <si>
    <t>ア-010</t>
  </si>
  <si>
    <t>ア-009</t>
  </si>
  <si>
    <t>ア-008</t>
  </si>
  <si>
    <t>ア-007</t>
  </si>
  <si>
    <t>ア-006</t>
  </si>
  <si>
    <t>ア-005</t>
  </si>
  <si>
    <t>ア-004</t>
  </si>
  <si>
    <t>ア-003</t>
  </si>
  <si>
    <t>ア-002</t>
  </si>
  <si>
    <t>ア-001</t>
  </si>
  <si>
    <t>ア-156</t>
  </si>
  <si>
    <t>ア-155</t>
  </si>
  <si>
    <t>ア-154</t>
  </si>
  <si>
    <t>ア-153</t>
  </si>
  <si>
    <t>ア-152</t>
  </si>
  <si>
    <t>ア-151</t>
  </si>
  <si>
    <t>ア-150</t>
  </si>
  <si>
    <t>ア-149</t>
  </si>
  <si>
    <t>ア-148</t>
  </si>
  <si>
    <t>ア-147</t>
  </si>
  <si>
    <t>ア-146</t>
  </si>
  <si>
    <t>ア-145</t>
  </si>
  <si>
    <t>ア-144</t>
  </si>
  <si>
    <t>ア-143</t>
  </si>
  <si>
    <t>ア-142</t>
  </si>
  <si>
    <t>ア-141</t>
  </si>
  <si>
    <t>ア-140</t>
  </si>
  <si>
    <t>ア-139</t>
  </si>
  <si>
    <t>ア-138</t>
  </si>
  <si>
    <t>ア-137</t>
  </si>
  <si>
    <t>ア-136</t>
  </si>
  <si>
    <t>ア-135</t>
  </si>
  <si>
    <t>ア-134</t>
  </si>
  <si>
    <t>ア-133</t>
  </si>
  <si>
    <t>ア-132</t>
  </si>
  <si>
    <t>ア-131</t>
  </si>
  <si>
    <t>ア-130</t>
  </si>
  <si>
    <t>ア-129</t>
  </si>
  <si>
    <t>ア-128</t>
  </si>
  <si>
    <t>ア-127</t>
  </si>
  <si>
    <t>ア-126</t>
  </si>
  <si>
    <t>ア-125</t>
  </si>
  <si>
    <t>ア-124</t>
  </si>
  <si>
    <t>ア-123</t>
  </si>
  <si>
    <t>ア-122</t>
  </si>
  <si>
    <t>ア-121</t>
  </si>
  <si>
    <t>ア-120</t>
  </si>
  <si>
    <t>ア-119</t>
  </si>
  <si>
    <t>ア-118</t>
  </si>
  <si>
    <t>ア-117</t>
  </si>
  <si>
    <t>ア-116</t>
  </si>
  <si>
    <t>ア-115</t>
  </si>
  <si>
    <t>ア-114</t>
  </si>
  <si>
    <t>ア-113</t>
  </si>
  <si>
    <t>ア-112</t>
  </si>
  <si>
    <t>ア-111</t>
  </si>
  <si>
    <t>ア-110</t>
  </si>
  <si>
    <t>ア-109</t>
  </si>
  <si>
    <t>ア-108</t>
  </si>
  <si>
    <t>ア-107</t>
  </si>
  <si>
    <t>ア-106</t>
  </si>
  <si>
    <t>ア-105</t>
  </si>
  <si>
    <t>ア-104</t>
  </si>
  <si>
    <t>ア-103</t>
  </si>
  <si>
    <t>名前</t>
    <rPh sb="0" eb="2">
      <t>ナマエ</t>
    </rPh>
    <phoneticPr fontId="2"/>
  </si>
  <si>
    <t>SP-001</t>
    <phoneticPr fontId="1"/>
  </si>
  <si>
    <t>SP-002</t>
  </si>
  <si>
    <t>SP-003</t>
  </si>
  <si>
    <t>SP-004</t>
  </si>
  <si>
    <t>SP-005</t>
  </si>
  <si>
    <t>SP-006</t>
  </si>
  <si>
    <t>SP-007</t>
  </si>
  <si>
    <t>SP-008</t>
  </si>
  <si>
    <t>SP-009</t>
  </si>
  <si>
    <t>SP-010</t>
  </si>
  <si>
    <t>SP-011</t>
  </si>
  <si>
    <t>SP-012</t>
  </si>
  <si>
    <t>SP-013</t>
  </si>
  <si>
    <t>SP-014</t>
  </si>
  <si>
    <t>SP-015</t>
  </si>
  <si>
    <t>SP-016</t>
  </si>
  <si>
    <t>SP-017</t>
  </si>
  <si>
    <t>SP-018</t>
  </si>
  <si>
    <t>SP-019</t>
  </si>
  <si>
    <t>SP-020</t>
  </si>
  <si>
    <t>SP-021</t>
  </si>
  <si>
    <t>SP-022</t>
  </si>
  <si>
    <t>SP-023</t>
  </si>
  <si>
    <t>SP-024</t>
  </si>
  <si>
    <t>SP-025</t>
  </si>
  <si>
    <t>SP-026</t>
  </si>
  <si>
    <t>SP-027</t>
  </si>
  <si>
    <t>SP-028</t>
  </si>
  <si>
    <t>SP-029</t>
  </si>
  <si>
    <t>SP-030</t>
  </si>
  <si>
    <t>SP-031</t>
  </si>
  <si>
    <t>SP-032</t>
  </si>
  <si>
    <t>SP-033</t>
  </si>
  <si>
    <t>SP-034</t>
  </si>
  <si>
    <t>SP-035</t>
  </si>
  <si>
    <t>SP-036</t>
  </si>
  <si>
    <t>SP-037</t>
  </si>
  <si>
    <t>SP-038</t>
  </si>
  <si>
    <t>SP-039</t>
  </si>
  <si>
    <t>SP-040</t>
  </si>
  <si>
    <t>SP-041</t>
  </si>
  <si>
    <t>SP-042</t>
  </si>
  <si>
    <t>SP-043</t>
  </si>
  <si>
    <t>SP-044</t>
  </si>
  <si>
    <t>SP-045</t>
  </si>
  <si>
    <t>SP-046</t>
  </si>
  <si>
    <t>SP-047</t>
  </si>
  <si>
    <t>SP-048</t>
  </si>
  <si>
    <t>SP-049</t>
  </si>
  <si>
    <t>SP-050</t>
  </si>
  <si>
    <t>SP-051</t>
  </si>
  <si>
    <t>SP-052</t>
  </si>
  <si>
    <t>SP-053</t>
  </si>
  <si>
    <t>SP-054</t>
  </si>
  <si>
    <t>SP-055</t>
  </si>
  <si>
    <t>SP-056</t>
  </si>
  <si>
    <t>SP-057</t>
  </si>
  <si>
    <t>SP-058</t>
  </si>
  <si>
    <t>SP-059</t>
  </si>
  <si>
    <t>SP-060</t>
  </si>
  <si>
    <t>SP-061</t>
  </si>
  <si>
    <t>SP-062</t>
  </si>
  <si>
    <t>SP-063</t>
  </si>
  <si>
    <t>SP-064</t>
  </si>
  <si>
    <t>SP-065</t>
  </si>
  <si>
    <t>SP-066</t>
  </si>
  <si>
    <t>SP-067</t>
  </si>
  <si>
    <t>SP-068</t>
  </si>
  <si>
    <t>SP-069</t>
  </si>
  <si>
    <t>SP-070</t>
  </si>
  <si>
    <t>SP-071</t>
  </si>
  <si>
    <t>SP-072</t>
  </si>
  <si>
    <t>SP-073</t>
  </si>
  <si>
    <t>SP-074</t>
  </si>
  <si>
    <t>SP-075</t>
  </si>
  <si>
    <t>SP-076</t>
  </si>
  <si>
    <t>SP-077</t>
  </si>
  <si>
    <t>SP-078</t>
  </si>
  <si>
    <t>SP-079</t>
  </si>
  <si>
    <t>SP-080</t>
  </si>
  <si>
    <t>SP-081</t>
  </si>
  <si>
    <t>SP-082</t>
  </si>
  <si>
    <t>SP-083</t>
  </si>
  <si>
    <t>SP-084</t>
  </si>
  <si>
    <t>SP-085</t>
  </si>
  <si>
    <t>SP-086</t>
  </si>
  <si>
    <t>SP-087</t>
  </si>
  <si>
    <t>SP-088</t>
  </si>
  <si>
    <t>SP-089</t>
  </si>
  <si>
    <t>SP-090</t>
  </si>
  <si>
    <t>SP-091</t>
  </si>
  <si>
    <t>SP-092</t>
  </si>
  <si>
    <t>SP-093</t>
  </si>
  <si>
    <t>SP-094</t>
  </si>
  <si>
    <t>SP-095</t>
  </si>
  <si>
    <t>SP-096</t>
  </si>
  <si>
    <t>SP-097</t>
  </si>
  <si>
    <t>SP-098</t>
  </si>
  <si>
    <t>SP-099</t>
  </si>
  <si>
    <t>SP-100</t>
  </si>
  <si>
    <t>SP-101</t>
  </si>
  <si>
    <t>SP-102</t>
  </si>
  <si>
    <t>SP-103</t>
  </si>
  <si>
    <t>SP-104</t>
  </si>
  <si>
    <t>SP-105</t>
  </si>
  <si>
    <t>SP-106</t>
  </si>
  <si>
    <t>SP-107</t>
  </si>
  <si>
    <t>SP-108</t>
  </si>
  <si>
    <t>SP-109</t>
  </si>
  <si>
    <t>SP-110</t>
  </si>
  <si>
    <t>SP-111</t>
  </si>
  <si>
    <t>SP-112</t>
  </si>
  <si>
    <t>SP-113</t>
  </si>
  <si>
    <t>SP-114</t>
  </si>
  <si>
    <t>SP-115</t>
  </si>
  <si>
    <t>SP-116</t>
  </si>
  <si>
    <t>SP-117</t>
  </si>
  <si>
    <t>SP-118</t>
  </si>
  <si>
    <t>SP-119</t>
  </si>
  <si>
    <t>SP-120</t>
  </si>
  <si>
    <t>SP-121</t>
  </si>
  <si>
    <t>SP-122</t>
  </si>
  <si>
    <t>SP-123</t>
  </si>
  <si>
    <t>SP-124</t>
  </si>
  <si>
    <t>SP-125</t>
  </si>
  <si>
    <t>SP-126</t>
  </si>
  <si>
    <t>SP-127</t>
  </si>
  <si>
    <t>SP-128</t>
  </si>
  <si>
    <t>SP-129</t>
  </si>
  <si>
    <t>SP-130</t>
  </si>
  <si>
    <t>SP-131</t>
  </si>
  <si>
    <t>SP-132</t>
  </si>
  <si>
    <t>SP-133</t>
  </si>
  <si>
    <t>SP-134</t>
  </si>
  <si>
    <t>SP-135</t>
  </si>
  <si>
    <t>SP-136</t>
  </si>
  <si>
    <t>SP-137</t>
  </si>
  <si>
    <t>SP-138</t>
  </si>
  <si>
    <t>SP-139</t>
  </si>
  <si>
    <t>SP-140</t>
  </si>
  <si>
    <t>SP-141</t>
  </si>
  <si>
    <t>SP-142</t>
  </si>
  <si>
    <t>SP-143</t>
  </si>
  <si>
    <t>SP-144</t>
  </si>
  <si>
    <t>SP-145</t>
  </si>
  <si>
    <t>SP-146</t>
  </si>
  <si>
    <t>SP-147</t>
  </si>
  <si>
    <t>SP-148</t>
  </si>
  <si>
    <t>SP-149</t>
  </si>
  <si>
    <t>SP-150</t>
  </si>
  <si>
    <t>SP-151</t>
  </si>
  <si>
    <t>SP-152</t>
  </si>
  <si>
    <t>SP-153</t>
  </si>
  <si>
    <t>SP-154</t>
  </si>
  <si>
    <t>SP-155</t>
  </si>
  <si>
    <t>SP-156</t>
  </si>
  <si>
    <t>SP-157</t>
  </si>
  <si>
    <t>SP-158</t>
  </si>
  <si>
    <t>SP-159</t>
  </si>
  <si>
    <t>SP-160</t>
  </si>
  <si>
    <t>SP-161</t>
  </si>
  <si>
    <t>SP-162</t>
  </si>
  <si>
    <t>SP-163</t>
  </si>
  <si>
    <t>SP-164</t>
  </si>
  <si>
    <t>SP-165</t>
  </si>
  <si>
    <t>SP-166</t>
  </si>
  <si>
    <t>クリスマスライム</t>
  </si>
  <si>
    <t>じんめんツリー</t>
  </si>
  <si>
    <t>サンタミイラ男</t>
  </si>
  <si>
    <t>ブースト枚数 / 最大ステータス</t>
    <rPh sb="4" eb="6">
      <t>マイスウ</t>
    </rPh>
    <rPh sb="9" eb="11">
      <t>サイダイ</t>
    </rPh>
    <phoneticPr fontId="2"/>
  </si>
  <si>
    <t>-</t>
    <phoneticPr fontId="2"/>
  </si>
  <si>
    <t>S1</t>
    <phoneticPr fontId="2"/>
  </si>
  <si>
    <t>S3</t>
    <phoneticPr fontId="2"/>
  </si>
  <si>
    <t>B1</t>
    <phoneticPr fontId="2"/>
  </si>
  <si>
    <t>B2</t>
    <phoneticPr fontId="2"/>
  </si>
  <si>
    <t>B3</t>
    <phoneticPr fontId="2"/>
  </si>
  <si>
    <t>ブースト後 ステータス</t>
    <rPh sb="4" eb="5">
      <t>アト</t>
    </rPh>
    <phoneticPr fontId="2"/>
  </si>
  <si>
    <t>S2</t>
    <phoneticPr fontId="2"/>
  </si>
  <si>
    <t>B2-</t>
    <phoneticPr fontId="2"/>
  </si>
  <si>
    <t>05-</t>
    <phoneticPr fontId="2"/>
  </si>
  <si>
    <t>06-</t>
    <phoneticPr fontId="2"/>
  </si>
  <si>
    <t>07-</t>
    <phoneticPr fontId="2"/>
  </si>
  <si>
    <t>08-</t>
    <phoneticPr fontId="2"/>
  </si>
  <si>
    <t>09-</t>
    <phoneticPr fontId="2"/>
  </si>
  <si>
    <t>10-</t>
    <phoneticPr fontId="2"/>
  </si>
  <si>
    <t>11-</t>
    <phoneticPr fontId="2"/>
  </si>
  <si>
    <r>
      <t>1～3R目の相手ターンに、ブーストされた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[不死]と[魔影]のぼうぎょゲージを減りにくくする</t>
    </r>
    <rPh sb="4" eb="5">
      <t>メ</t>
    </rPh>
    <rPh sb="6" eb="8">
      <t>アイテ</t>
    </rPh>
    <rPh sb="20" eb="22">
      <t>ミカタ</t>
    </rPh>
    <rPh sb="26" eb="28">
      <t>ミカタ</t>
    </rPh>
    <rPh sb="29" eb="31">
      <t>フシ</t>
    </rPh>
    <rPh sb="34" eb="36">
      <t>マカゲ</t>
    </rPh>
    <rPh sb="46" eb="47">
      <t>ヘ</t>
    </rPh>
    <phoneticPr fontId="1"/>
  </si>
  <si>
    <r>
      <t>各Rの相手ターンに、</t>
    </r>
    <r>
      <rPr>
        <sz val="11"/>
        <color rgb="FFFF5A32"/>
        <rFont val="HGPｺﾞｼｯｸE"/>
        <family val="3"/>
        <charset val="128"/>
      </rPr>
      <t>仲間</t>
    </r>
    <r>
      <rPr>
        <sz val="11"/>
        <rFont val="HGPｺﾞｼｯｸE"/>
        <family val="3"/>
        <charset val="128"/>
      </rPr>
      <t>[氷炎]か[妖魔]がいると自身に攻撃してきた敵の攻撃エリアを狭くする</t>
    </r>
    <rPh sb="0" eb="1">
      <t>カク</t>
    </rPh>
    <rPh sb="3" eb="5">
      <t>アイテ</t>
    </rPh>
    <rPh sb="10" eb="12">
      <t>ナカマ</t>
    </rPh>
    <rPh sb="13" eb="14">
      <t>コオリ</t>
    </rPh>
    <rPh sb="14" eb="15">
      <t>ホノオ</t>
    </rPh>
    <rPh sb="18" eb="20">
      <t>ヨウマ</t>
    </rPh>
    <rPh sb="25" eb="27">
      <t>ジシン</t>
    </rPh>
    <rPh sb="28" eb="30">
      <t>コウゲキ</t>
    </rPh>
    <rPh sb="34" eb="35">
      <t>テキ</t>
    </rPh>
    <rPh sb="36" eb="38">
      <t>コウゲキ</t>
    </rPh>
    <rPh sb="42" eb="43">
      <t>セマ</t>
    </rPh>
    <phoneticPr fontId="1"/>
  </si>
  <si>
    <r>
      <t>各R開始時に、</t>
    </r>
    <r>
      <rPr>
        <sz val="11"/>
        <color rgb="FFFF5A32"/>
        <rFont val="HGPｺﾞｼｯｸE"/>
        <family val="3"/>
        <charset val="128"/>
      </rPr>
      <t>仲間</t>
    </r>
    <r>
      <rPr>
        <sz val="11"/>
        <rFont val="HGPｺﾞｼｯｸE"/>
        <family val="3"/>
        <charset val="128"/>
      </rPr>
      <t>[不死]か[魔影]がいると一番近い「結界」に</t>
    </r>
    <r>
      <rPr>
        <sz val="11"/>
        <color rgb="FF0000FF"/>
        <rFont val="HGPｺﾞｼｯｸE"/>
        <family val="3"/>
        <charset val="128"/>
      </rPr>
      <t>中</t>
    </r>
    <r>
      <rPr>
        <sz val="11"/>
        <rFont val="HGPｺﾞｼｯｸE"/>
        <family val="3"/>
        <charset val="128"/>
      </rPr>
      <t>ダメージ</t>
    </r>
    <rPh sb="0" eb="1">
      <t>カク</t>
    </rPh>
    <rPh sb="2" eb="5">
      <t>カイシジ</t>
    </rPh>
    <rPh sb="7" eb="9">
      <t>ナカマ</t>
    </rPh>
    <rPh sb="10" eb="12">
      <t>フシ</t>
    </rPh>
    <rPh sb="15" eb="17">
      <t>マカゲ</t>
    </rPh>
    <rPh sb="22" eb="25">
      <t>イチバンチカ</t>
    </rPh>
    <rPh sb="27" eb="29">
      <t>ケッカイ</t>
    </rPh>
    <rPh sb="31" eb="32">
      <t>ナカ</t>
    </rPh>
    <phoneticPr fontId="1"/>
  </si>
  <si>
    <r>
      <t>敵が特殊技を使ったときに、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1">
      <t>テキ</t>
    </rPh>
    <rPh sb="2" eb="5">
      <t>トクシュワザ</t>
    </rPh>
    <rPh sb="6" eb="7">
      <t>ツカ</t>
    </rPh>
    <rPh sb="13" eb="15">
      <t>ミカタ</t>
    </rPh>
    <rPh sb="16" eb="17">
      <t>ヒカリ</t>
    </rPh>
    <rPh sb="22" eb="23">
      <t>ナカ</t>
    </rPh>
    <rPh sb="23" eb="25">
      <t>カイフク</t>
    </rPh>
    <phoneticPr fontId="1"/>
  </si>
  <si>
    <r>
      <t>1～2R目の自分ターンに、</t>
    </r>
    <r>
      <rPr>
        <sz val="11"/>
        <color rgb="FFFF0000"/>
        <rFont val="HGPｺﾞｼｯｸE"/>
        <family val="3"/>
        <charset val="128"/>
      </rPr>
      <t>味方</t>
    </r>
    <r>
      <rPr>
        <sz val="11"/>
        <rFont val="HGPｺﾞｼｯｸE"/>
        <family val="3"/>
        <charset val="128"/>
      </rPr>
      <t>[氷炎]と[妖魔]の「結界」へのダメージを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コオリ</t>
    </rPh>
    <rPh sb="17" eb="18">
      <t>ホノオ</t>
    </rPh>
    <rPh sb="21" eb="23">
      <t>ヨウマ</t>
    </rPh>
    <rPh sb="26" eb="28">
      <t>ケッカイ</t>
    </rPh>
    <rPh sb="36" eb="37">
      <t>ナカ</t>
    </rPh>
    <phoneticPr fontId="1"/>
  </si>
  <si>
    <r>
      <t>1～3R目の自分ターンに、「結界」を含む攻撃をするときに通常攻撃ダメージを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ケッカイ</t>
    </rPh>
    <rPh sb="18" eb="19">
      <t>フク</t>
    </rPh>
    <rPh sb="20" eb="22">
      <t>コウゲキ</t>
    </rPh>
    <rPh sb="28" eb="32">
      <t>ツウジョウコウゲキ</t>
    </rPh>
    <rPh sb="37" eb="38">
      <t>ナカ</t>
    </rPh>
    <phoneticPr fontId="1"/>
  </si>
  <si>
    <r>
      <t>2～4R終了時に、こうげきが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4" eb="7">
      <t>シュウリョウジ</t>
    </rPh>
    <rPh sb="19" eb="20">
      <t>テキ</t>
    </rPh>
    <rPh sb="24" eb="26">
      <t>ミカタ</t>
    </rPh>
    <rPh sb="27" eb="28">
      <t>ヒカリ</t>
    </rPh>
    <rPh sb="33" eb="34">
      <t>ショウ</t>
    </rPh>
    <rPh sb="34" eb="36">
      <t>カイフク</t>
    </rPh>
    <phoneticPr fontId="1"/>
  </si>
  <si>
    <r>
      <t>自身が連携必殺技を使うたび、全てのステータスを</t>
    </r>
    <r>
      <rPr>
        <sz val="11"/>
        <color rgb="FF00739B"/>
        <rFont val="HGPｺﾞｼｯｸE"/>
        <family val="3"/>
        <charset val="128"/>
      </rPr>
      <t>小</t>
    </r>
    <r>
      <rPr>
        <sz val="11"/>
        <color rgb="FF000000"/>
        <rFont val="HGPｺﾞｼｯｸE"/>
        <family val="3"/>
        <charset val="128"/>
      </rPr>
      <t>アップ</t>
    </r>
    <rPh sb="0" eb="2">
      <t>ジシン</t>
    </rPh>
    <rPh sb="3" eb="5">
      <t>レンケイ</t>
    </rPh>
    <rPh sb="5" eb="8">
      <t>ヒッサツワザ</t>
    </rPh>
    <rPh sb="9" eb="10">
      <t>ツカ</t>
    </rPh>
    <rPh sb="14" eb="15">
      <t>スベ</t>
    </rPh>
    <rPh sb="23" eb="24">
      <t>ショウ</t>
    </rPh>
    <phoneticPr fontId="1"/>
  </si>
  <si>
    <r>
      <t>3～5R目の自分ターンに、自身が連携必殺技を使ったとき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ジシン</t>
    </rPh>
    <rPh sb="16" eb="18">
      <t>レンケイ</t>
    </rPh>
    <rPh sb="18" eb="21">
      <t>ヒッサツワザ</t>
    </rPh>
    <rPh sb="22" eb="23">
      <t>ツカ</t>
    </rPh>
    <rPh sb="27" eb="29">
      <t>ミカタ</t>
    </rPh>
    <rPh sb="30" eb="31">
      <t>ヒカリ</t>
    </rPh>
    <rPh sb="33" eb="35">
      <t>トウキ</t>
    </rPh>
    <rPh sb="39" eb="40">
      <t>ショウ</t>
    </rPh>
    <phoneticPr fontId="1"/>
  </si>
  <si>
    <r>
      <t>2～4R目の自分ターンに、最も高いステータスがこうげきの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</si>
  <si>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2～3R開始時に、</t>
    </r>
    <r>
      <rPr>
        <sz val="11"/>
        <color rgb="FFFF0000"/>
        <rFont val="HGPｺﾞｼｯｸE"/>
        <family val="3"/>
        <charset val="128"/>
      </rPr>
      <t>味方</t>
    </r>
    <r>
      <rPr>
        <sz val="11"/>
        <rFont val="HGPｺﾞｼｯｸE"/>
        <family val="3"/>
        <charset val="128"/>
      </rPr>
      <t>[不死]と[魔影]のこうげきとぼうぎょを自身のぼうぎょゲージが多いほど</t>
    </r>
    <r>
      <rPr>
        <sz val="11"/>
        <color rgb="FF000000"/>
        <rFont val="HGPｺﾞｼｯｸE"/>
        <family val="3"/>
        <charset val="128"/>
      </rPr>
      <t>アップ</t>
    </r>
    <rPh sb="4" eb="7">
      <t>カイシジ</t>
    </rPh>
    <rPh sb="9" eb="11">
      <t>ミカタ</t>
    </rPh>
    <rPh sb="12" eb="14">
      <t>フシ</t>
    </rPh>
    <rPh sb="17" eb="19">
      <t>マカゲ</t>
    </rPh>
    <rPh sb="31" eb="33">
      <t>ジシン</t>
    </rPh>
    <rPh sb="42" eb="43">
      <t>オオ</t>
    </rPh>
    <phoneticPr fontId="1"/>
  </si>
  <si>
    <r>
      <t>1～3R開始時に、</t>
    </r>
    <r>
      <rPr>
        <sz val="11"/>
        <color rgb="FFFF0000"/>
        <rFont val="HGPｺﾞｼｯｸE"/>
        <family val="3"/>
        <charset val="128"/>
      </rPr>
      <t>味方</t>
    </r>
    <r>
      <rPr>
        <sz val="11"/>
        <rFont val="HGPｺﾞｼｯｸE"/>
        <family val="3"/>
        <charset val="128"/>
      </rPr>
      <t>[氷炎]と[妖魔]のこうげきとぼうぎょをブーストされた枚数が多いほど</t>
    </r>
    <r>
      <rPr>
        <sz val="11"/>
        <color rgb="FF000000"/>
        <rFont val="HGPｺﾞｼｯｸE"/>
        <family val="3"/>
        <charset val="128"/>
      </rPr>
      <t>アップ</t>
    </r>
    <rPh sb="4" eb="7">
      <t>カイシジ</t>
    </rPh>
    <rPh sb="9" eb="11">
      <t>ミカタ</t>
    </rPh>
    <rPh sb="12" eb="13">
      <t>コオリ</t>
    </rPh>
    <rPh sb="13" eb="14">
      <t>ホノオ</t>
    </rPh>
    <rPh sb="17" eb="19">
      <t>ヨウマ</t>
    </rPh>
    <rPh sb="38" eb="40">
      <t>マイスウ</t>
    </rPh>
    <rPh sb="41" eb="42">
      <t>オオ</t>
    </rPh>
    <phoneticPr fontId="1"/>
  </si>
  <si>
    <r>
      <t>「結界」を含む攻撃をするときに、</t>
    </r>
    <r>
      <rPr>
        <sz val="11"/>
        <color rgb="FFFF5A32"/>
        <rFont val="HGPｺﾞｼｯｸE"/>
        <family val="3"/>
        <charset val="128"/>
      </rPr>
      <t>仲間</t>
    </r>
    <r>
      <rPr>
        <sz val="11"/>
        <rFont val="HGPｺﾞｼｯｸE"/>
        <family val="3"/>
        <charset val="128"/>
      </rPr>
      <t>[氷炎]か[妖魔]がいると通常攻撃ダメージを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18">
      <t>ナカマ</t>
    </rPh>
    <rPh sb="19" eb="20">
      <t>コオリ</t>
    </rPh>
    <rPh sb="20" eb="21">
      <t>ホノオ</t>
    </rPh>
    <rPh sb="24" eb="26">
      <t>ヨウマ</t>
    </rPh>
    <rPh sb="31" eb="35">
      <t>ツウジョウコウゲキ</t>
    </rPh>
    <rPh sb="40" eb="41">
      <t>ナカ</t>
    </rPh>
    <phoneticPr fontId="1"/>
  </si>
  <si>
    <r>
      <t>2～4R目の自分ターンに、最も高いステータスがぼうぎょの</t>
    </r>
    <r>
      <rPr>
        <sz val="11"/>
        <color rgb="FFFF0000"/>
        <rFont val="HGPｺﾞｼｯｸE"/>
        <family val="3"/>
        <charset val="128"/>
      </rPr>
      <t>味方</t>
    </r>
    <r>
      <rPr>
        <sz val="11"/>
        <rFont val="HGPｺﾞｼｯｸE"/>
        <family val="3"/>
        <charset val="128"/>
      </rPr>
      <t>のブレスダメージを自身のぼうぎょゲージが多いほど</t>
    </r>
    <r>
      <rPr>
        <sz val="11"/>
        <color rgb="FF000000"/>
        <rFont val="HGPｺﾞｼｯｸE"/>
        <family val="3"/>
        <charset val="128"/>
      </rPr>
      <t>アップ</t>
    </r>
    <rPh sb="4" eb="5">
      <t>メ</t>
    </rPh>
    <rPh sb="6" eb="8">
      <t>ジブン</t>
    </rPh>
    <rPh sb="13" eb="14">
      <t>モット</t>
    </rPh>
    <rPh sb="15" eb="16">
      <t>タカ</t>
    </rPh>
    <rPh sb="28" eb="30">
      <t>ミカタ</t>
    </rPh>
    <rPh sb="39" eb="41">
      <t>ジシン</t>
    </rPh>
    <rPh sb="50" eb="51">
      <t>オオ</t>
    </rPh>
    <phoneticPr fontId="1"/>
  </si>
  <si>
    <r>
      <t>3～5R目の自分ターンに、</t>
    </r>
    <r>
      <rPr>
        <sz val="11"/>
        <color rgb="FFFF0000"/>
        <rFont val="HGPｺﾞｼｯｸE"/>
        <family val="3"/>
        <charset val="128"/>
      </rPr>
      <t>味方</t>
    </r>
    <r>
      <rPr>
        <sz val="11"/>
        <rFont val="HGPｺﾞｼｯｸE"/>
        <family val="3"/>
        <charset val="128"/>
      </rPr>
      <t>[光]の必殺技ダメージをR数が多いほど</t>
    </r>
    <r>
      <rPr>
        <sz val="11"/>
        <color rgb="FF000000"/>
        <rFont val="HGPｺﾞｼｯｸE"/>
        <family val="3"/>
        <charset val="128"/>
      </rPr>
      <t>アップ</t>
    </r>
    <rPh sb="4" eb="5">
      <t>メ</t>
    </rPh>
    <rPh sb="6" eb="8">
      <t>ジブン</t>
    </rPh>
    <rPh sb="13" eb="15">
      <t>ミカタ</t>
    </rPh>
    <rPh sb="16" eb="17">
      <t>ヒカリ</t>
    </rPh>
    <rPh sb="19" eb="22">
      <t>ヒッサツワザ</t>
    </rPh>
    <rPh sb="28" eb="29">
      <t>スウ</t>
    </rPh>
    <rPh sb="30" eb="31">
      <t>オオ</t>
    </rPh>
    <phoneticPr fontId="1"/>
  </si>
  <si>
    <r>
      <t>自身のぼうぎょゲージが一定以上の間、</t>
    </r>
    <r>
      <rPr>
        <sz val="11"/>
        <color rgb="FFFF0000"/>
        <rFont val="HGPｺﾞｼｯｸE"/>
        <family val="3"/>
        <charset val="128"/>
      </rPr>
      <t>味方</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0" eb="2">
      <t>ジシン</t>
    </rPh>
    <rPh sb="11" eb="15">
      <t>イッテイイジョウ</t>
    </rPh>
    <rPh sb="16" eb="17">
      <t>アイダ</t>
    </rPh>
    <rPh sb="18" eb="20">
      <t>ミカタ</t>
    </rPh>
    <rPh sb="21" eb="22">
      <t>ヒカリ</t>
    </rPh>
    <rPh sb="24" eb="28">
      <t>ツウジョウコウゲキ</t>
    </rPh>
    <rPh sb="33" eb="34">
      <t>ナカ</t>
    </rPh>
    <phoneticPr fontId="1"/>
  </si>
  <si>
    <r>
      <t>3～5R目の自分ターンに、最も高いステータスがすばやさの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</si>
  <si>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自身が必殺技を使うときに、必殺技ダメージを直前のRまでの敵と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0" eb="2">
      <t>ジシン</t>
    </rPh>
    <rPh sb="3" eb="6">
      <t>ヒッサツワザ</t>
    </rPh>
    <rPh sb="7" eb="8">
      <t>ツカ</t>
    </rPh>
    <rPh sb="13" eb="16">
      <t>ヒッサツワザ</t>
    </rPh>
    <rPh sb="21" eb="23">
      <t>チョクゼン</t>
    </rPh>
    <rPh sb="28" eb="29">
      <t>テキ</t>
    </rPh>
    <rPh sb="30" eb="32">
      <t>ミカタ</t>
    </rPh>
    <rPh sb="33" eb="36">
      <t>トクシュワザ</t>
    </rPh>
    <rPh sb="37" eb="39">
      <t>シヨウ</t>
    </rPh>
    <rPh sb="39" eb="41">
      <t>カイスウ</t>
    </rPh>
    <rPh sb="42" eb="43">
      <t>オオ</t>
    </rPh>
    <phoneticPr fontId="1"/>
  </si>
  <si>
    <r>
      <t>敵が必殺技を使うたび、</t>
    </r>
    <r>
      <rPr>
        <sz val="11"/>
        <color rgb="FFFF0000"/>
        <rFont val="HGPｺﾞｼｯｸE"/>
        <family val="3"/>
        <charset val="128"/>
      </rPr>
      <t>味方</t>
    </r>
    <r>
      <rPr>
        <sz val="11"/>
        <rFont val="HGPｺﾞｼｯｸE"/>
        <family val="3"/>
        <charset val="128"/>
      </rPr>
      <t>[光]の全てのステータスを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1" eb="13">
      <t>ミカタ</t>
    </rPh>
    <rPh sb="14" eb="15">
      <t>ヒカリ</t>
    </rPh>
    <rPh sb="17" eb="18">
      <t>スベ</t>
    </rPh>
    <rPh sb="26" eb="27">
      <t>ショウ</t>
    </rPh>
    <phoneticPr fontId="1"/>
  </si>
  <si>
    <r>
      <t>1～3R目の相手ターンに、敵が必殺技を使うときガードルーレットのパーフェクトマスを</t>
    </r>
    <r>
      <rPr>
        <sz val="11"/>
        <color rgb="FF7300C3"/>
        <rFont val="HGPｺﾞｼｯｸE"/>
        <family val="3"/>
        <charset val="128"/>
      </rPr>
      <t>大</t>
    </r>
    <r>
      <rPr>
        <sz val="11"/>
        <color rgb="FF000000"/>
        <rFont val="HGPｺﾞｼｯｸE"/>
        <family val="3"/>
        <charset val="128"/>
      </rPr>
      <t>アップ</t>
    </r>
    <rPh sb="4" eb="5">
      <t>メ</t>
    </rPh>
    <rPh sb="6" eb="8">
      <t>アイテ</t>
    </rPh>
    <rPh sb="13" eb="14">
      <t>テキ</t>
    </rPh>
    <rPh sb="15" eb="18">
      <t>ヒッサツワザ</t>
    </rPh>
    <rPh sb="19" eb="20">
      <t>ツカ</t>
    </rPh>
    <rPh sb="41" eb="42">
      <t>ダイ</t>
    </rPh>
    <phoneticPr fontId="1"/>
  </si>
  <si>
    <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4" eb="16">
      <t>ミカタ</t>
    </rPh>
    <rPh sb="17" eb="18">
      <t>ヒカリ</t>
    </rPh>
    <rPh sb="20" eb="22">
      <t>トウキ</t>
    </rPh>
    <rPh sb="26" eb="27">
      <t>ショウ</t>
    </rPh>
    <phoneticPr fontId="1"/>
  </si>
  <si>
    <r>
      <t>2～3R目の相手ターンに、敵が必殺技を使うとき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4">
      <t>テキ</t>
    </rPh>
    <rPh sb="15" eb="18">
      <t>ヒッサツワザ</t>
    </rPh>
    <rPh sb="19" eb="20">
      <t>ツカ</t>
    </rPh>
    <rPh sb="23" eb="25">
      <t>ミカタ</t>
    </rPh>
    <rPh sb="26" eb="27">
      <t>ヒカリ</t>
    </rPh>
    <rPh sb="29" eb="31">
      <t>トウキ</t>
    </rPh>
    <rPh sb="35" eb="36">
      <t>ショウ</t>
    </rPh>
    <phoneticPr fontId="1"/>
  </si>
  <si>
    <r>
      <t>2～4R開始時に、</t>
    </r>
    <r>
      <rPr>
        <sz val="11"/>
        <color rgb="FFFF0000"/>
        <rFont val="HGPｺﾞｼｯｸE"/>
        <family val="3"/>
        <charset val="128"/>
      </rPr>
      <t>味方</t>
    </r>
    <r>
      <rPr>
        <sz val="11"/>
        <rFont val="HGPｺﾞｼｯｸE"/>
        <family val="3"/>
        <charset val="128"/>
      </rPr>
      <t>[氷炎]と[妖魔]のこうげきとまりょくを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コオリホノオ</t>
    </rPh>
    <rPh sb="17" eb="19">
      <t>ヨウマ</t>
    </rPh>
    <rPh sb="31" eb="32">
      <t>ナカ</t>
    </rPh>
    <phoneticPr fontId="1"/>
  </si>
  <si>
    <r>
      <t>2～4R目の自分ターンに、最も高いステータスがまりょくの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1"/>
  </si>
  <si>
    <r>
      <t>3～5R目の自分ターンに、必殺技ダメージをR数が多いほど</t>
    </r>
    <r>
      <rPr>
        <sz val="11"/>
        <color rgb="FF000000"/>
        <rFont val="HGPｺﾞｼｯｸE"/>
        <family val="3"/>
        <charset val="128"/>
      </rPr>
      <t>アップ</t>
    </r>
    <rPh sb="4" eb="5">
      <t>メ</t>
    </rPh>
    <rPh sb="6" eb="8">
      <t>ジブン</t>
    </rPh>
    <rPh sb="13" eb="16">
      <t>ヒッサツワザ</t>
    </rPh>
    <rPh sb="22" eb="23">
      <t>スウ</t>
    </rPh>
    <rPh sb="24" eb="25">
      <t>オオ</t>
    </rPh>
    <phoneticPr fontId="1"/>
  </si>
  <si>
    <r>
      <t>2R目の自分ターンに、自身が通常攻撃する敵のぼうぎょゲージを</t>
    </r>
    <r>
      <rPr>
        <sz val="11"/>
        <color rgb="FF0000FF"/>
        <rFont val="HGPｺﾞｼｯｸE"/>
        <family val="3"/>
        <charset val="128"/>
      </rPr>
      <t>中</t>
    </r>
    <r>
      <rPr>
        <sz val="11"/>
        <color rgb="FF000000"/>
        <rFont val="HGPｺﾞｼｯｸE"/>
        <family val="3"/>
        <charset val="128"/>
      </rPr>
      <t>ダウン</t>
    </r>
    <rPh sb="2" eb="3">
      <t>メ</t>
    </rPh>
    <rPh sb="4" eb="6">
      <t>ジブン</t>
    </rPh>
    <rPh sb="11" eb="13">
      <t>ジシン</t>
    </rPh>
    <rPh sb="14" eb="18">
      <t>ツウジョウコウゲキ</t>
    </rPh>
    <rPh sb="20" eb="21">
      <t>テキ</t>
    </rPh>
    <rPh sb="30" eb="31">
      <t>ナカ</t>
    </rPh>
    <phoneticPr fontId="1"/>
  </si>
  <si>
    <r>
      <t>敵が必殺技を使うときに、</t>
    </r>
    <r>
      <rPr>
        <sz val="11"/>
        <color rgb="FFFF5A32"/>
        <rFont val="HGPｺﾞｼｯｸE"/>
        <family val="3"/>
        <charset val="128"/>
      </rPr>
      <t>仲間</t>
    </r>
    <r>
      <rPr>
        <sz val="11"/>
        <rFont val="HGPｺﾞｼｯｸE"/>
        <family val="3"/>
        <charset val="128"/>
      </rPr>
      <t>[不死]か[魔影]がいると最も高いステータスがこうげきの敵の必殺技ダメージを</t>
    </r>
    <r>
      <rPr>
        <sz val="11"/>
        <color rgb="FF7300C3"/>
        <rFont val="HGPｺﾞｼｯｸE"/>
        <family val="3"/>
        <charset val="128"/>
      </rPr>
      <t>大</t>
    </r>
    <r>
      <rPr>
        <sz val="11"/>
        <color rgb="FF000000"/>
        <rFont val="HGPｺﾞｼｯｸE"/>
        <family val="3"/>
        <charset val="128"/>
      </rPr>
      <t>ダウン</t>
    </r>
    <rPh sb="0" eb="1">
      <t>テキ</t>
    </rPh>
    <rPh sb="2" eb="5">
      <t>ヒッサツワザ</t>
    </rPh>
    <rPh sb="6" eb="7">
      <t>ツカ</t>
    </rPh>
    <rPh sb="12" eb="14">
      <t>ナカマ</t>
    </rPh>
    <rPh sb="15" eb="17">
      <t>フシ</t>
    </rPh>
    <rPh sb="20" eb="22">
      <t>マカゲ</t>
    </rPh>
    <rPh sb="27" eb="28">
      <t>モット</t>
    </rPh>
    <rPh sb="29" eb="30">
      <t>タカ</t>
    </rPh>
    <rPh sb="42" eb="43">
      <t>テキ</t>
    </rPh>
    <rPh sb="44" eb="47">
      <t>ヒッサツワザ</t>
    </rPh>
    <rPh sb="52" eb="53">
      <t>ダイ</t>
    </rPh>
    <phoneticPr fontId="1"/>
  </si>
  <si>
    <r>
      <t>各Rの自分ターンに、</t>
    </r>
    <r>
      <rPr>
        <sz val="11"/>
        <color rgb="FFFF5A32"/>
        <rFont val="HGPｺﾞｼｯｸE"/>
        <family val="3"/>
        <charset val="128"/>
      </rPr>
      <t>仲間</t>
    </r>
    <r>
      <rPr>
        <sz val="11"/>
        <rFont val="HGPｺﾞｼｯｸE"/>
        <family val="3"/>
        <charset val="128"/>
      </rPr>
      <t>「ラーハルト」か「ガルダンディー」がいると自身が通常攻撃する敵のぼうぎょゲージを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33" eb="35">
      <t>ジシン</t>
    </rPh>
    <rPh sb="36" eb="40">
      <t>ツウジョウコウゲキ</t>
    </rPh>
    <rPh sb="42" eb="43">
      <t>テキ</t>
    </rPh>
    <rPh sb="52" eb="53">
      <t>ナカ</t>
    </rPh>
    <phoneticPr fontId="1"/>
  </si>
  <si>
    <r>
      <t>1～2R目の自分ターンに、</t>
    </r>
    <r>
      <rPr>
        <sz val="11"/>
        <color rgb="FFFF5A32"/>
        <rFont val="HGPｺﾞｼｯｸE"/>
        <family val="3"/>
        <charset val="128"/>
      </rPr>
      <t>仲間</t>
    </r>
    <r>
      <rPr>
        <sz val="11"/>
        <rFont val="HGPｺﾞｼｯｸE"/>
        <family val="3"/>
        <charset val="128"/>
      </rPr>
      <t>[氷炎]か[妖魔]がいると自身が通常攻撃した敵のこうげきとまりょくを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7">
      <t>コオリ</t>
    </rPh>
    <rPh sb="17" eb="18">
      <t>ホノオ</t>
    </rPh>
    <rPh sb="21" eb="23">
      <t>ヨウマ</t>
    </rPh>
    <rPh sb="28" eb="30">
      <t>ジシン</t>
    </rPh>
    <rPh sb="31" eb="35">
      <t>ツウジョウコウゲキ</t>
    </rPh>
    <rPh sb="37" eb="38">
      <t>テキ</t>
    </rPh>
    <rPh sb="49" eb="50">
      <t>ナカ</t>
    </rPh>
    <phoneticPr fontId="1"/>
  </si>
  <si>
    <r>
      <t>2～4R開始時に、</t>
    </r>
    <r>
      <rPr>
        <sz val="11"/>
        <color rgb="FFFF0000"/>
        <rFont val="HGPｺﾞｼｯｸE"/>
        <family val="3"/>
        <charset val="128"/>
      </rPr>
      <t>味方</t>
    </r>
    <r>
      <rPr>
        <sz val="11"/>
        <rFont val="HGPｺﾞｼｯｸE"/>
        <family val="3"/>
        <charset val="128"/>
      </rPr>
      <t>[不死]と[魔影]のこうげきをR数が多いほど</t>
    </r>
    <r>
      <rPr>
        <sz val="11"/>
        <color rgb="FF000000"/>
        <rFont val="HGPｺﾞｼｯｸE"/>
        <family val="3"/>
        <charset val="128"/>
      </rPr>
      <t>アップ</t>
    </r>
    <r>
      <rPr>
        <sz val="11"/>
        <rFont val="HGPｺﾞｼｯｸE"/>
        <family val="3"/>
        <charset val="128"/>
      </rPr>
      <t>、ぼうぎょをR数が多いほど</t>
    </r>
    <r>
      <rPr>
        <sz val="11"/>
        <color rgb="FF000000"/>
        <rFont val="HGPｺﾞｼｯｸE"/>
        <family val="3"/>
        <charset val="128"/>
      </rPr>
      <t>ダウン</t>
    </r>
    <rPh sb="4" eb="7">
      <t>カイシジ</t>
    </rPh>
    <rPh sb="9" eb="11">
      <t>ミカタ</t>
    </rPh>
    <rPh sb="12" eb="14">
      <t>フシ</t>
    </rPh>
    <rPh sb="17" eb="19">
      <t>マカゲ</t>
    </rPh>
    <rPh sb="27" eb="28">
      <t>スウ</t>
    </rPh>
    <rPh sb="29" eb="30">
      <t>オオ</t>
    </rPh>
    <rPh sb="43" eb="44">
      <t>スウ</t>
    </rPh>
    <rPh sb="45" eb="46">
      <t>オオ</t>
    </rPh>
    <phoneticPr fontId="1"/>
  </si>
  <si>
    <r>
      <t>1～2R目の相手ターンに、ブーストされた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[不死]と[魔影]が受ける物理ダメージを自身のぼうぎょゲージが多いほど</t>
    </r>
    <r>
      <rPr>
        <sz val="11"/>
        <color rgb="FF000000"/>
        <rFont val="HGPｺﾞｼｯｸE"/>
        <family val="3"/>
        <charset val="128"/>
      </rPr>
      <t>軽減</t>
    </r>
    <rPh sb="4" eb="5">
      <t>メ</t>
    </rPh>
    <rPh sb="6" eb="8">
      <t>アイテ</t>
    </rPh>
    <rPh sb="20" eb="22">
      <t>ミカタ</t>
    </rPh>
    <rPh sb="26" eb="28">
      <t>ミカタ</t>
    </rPh>
    <rPh sb="29" eb="31">
      <t>フシ</t>
    </rPh>
    <rPh sb="34" eb="36">
      <t>マカゲ</t>
    </rPh>
    <rPh sb="38" eb="39">
      <t>ウ</t>
    </rPh>
    <rPh sb="41" eb="43">
      <t>ブツリ</t>
    </rPh>
    <rPh sb="48" eb="50">
      <t>ジシン</t>
    </rPh>
    <rPh sb="59" eb="60">
      <t>オオ</t>
    </rPh>
    <rPh sb="63" eb="65">
      <t>ケイゲン</t>
    </rPh>
    <phoneticPr fontId="1"/>
  </si>
  <si>
    <r>
      <t>1～3R目の相手ターンに、敵が必殺技を使うとき</t>
    </r>
    <r>
      <rPr>
        <sz val="11"/>
        <color rgb="FFFF0000"/>
        <rFont val="HGPｺﾞｼｯｸE"/>
        <family val="3"/>
        <charset val="128"/>
      </rPr>
      <t>味方</t>
    </r>
    <r>
      <rPr>
        <sz val="11"/>
        <rFont val="HGPｺﾞｼｯｸE"/>
        <family val="3"/>
        <charset val="128"/>
      </rPr>
      <t>[不死]と[魔影]が受ける必殺技ダメージをブーストされた枚数が多いほど</t>
    </r>
    <r>
      <rPr>
        <sz val="11"/>
        <color rgb="FF000000"/>
        <rFont val="HGPｺﾞｼｯｸE"/>
        <family val="3"/>
        <charset val="128"/>
      </rPr>
      <t>軽減</t>
    </r>
    <rPh sb="4" eb="5">
      <t>メ</t>
    </rPh>
    <rPh sb="6" eb="8">
      <t>アイテ</t>
    </rPh>
    <rPh sb="13" eb="14">
      <t>テキ</t>
    </rPh>
    <rPh sb="15" eb="18">
      <t>ヒッサツワザ</t>
    </rPh>
    <rPh sb="19" eb="20">
      <t>ツカ</t>
    </rPh>
    <rPh sb="23" eb="25">
      <t>ミカタ</t>
    </rPh>
    <rPh sb="26" eb="28">
      <t>フシ</t>
    </rPh>
    <rPh sb="31" eb="33">
      <t>マカゲ</t>
    </rPh>
    <rPh sb="35" eb="36">
      <t>ウ</t>
    </rPh>
    <rPh sb="38" eb="41">
      <t>ヒッサツワザ</t>
    </rPh>
    <rPh sb="53" eb="55">
      <t>マイスウ</t>
    </rPh>
    <rPh sb="56" eb="57">
      <t>オオ</t>
    </rPh>
    <rPh sb="60" eb="62">
      <t>ケイゲン</t>
    </rPh>
    <phoneticPr fontId="1"/>
  </si>
  <si>
    <r>
      <t>1～2R目の自分ターンに、自身が通常攻撃するとき攻撃が敵の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16" eb="20">
      <t>ツウジョウコウゲキ</t>
    </rPh>
    <rPh sb="24" eb="26">
      <t>コウゲキ</t>
    </rPh>
    <rPh sb="27" eb="28">
      <t>テキ</t>
    </rPh>
    <rPh sb="29" eb="31">
      <t>ケイゲン</t>
    </rPh>
    <rPh sb="35" eb="37">
      <t>ムシ</t>
    </rPh>
    <phoneticPr fontId="1"/>
  </si>
  <si>
    <r>
      <t>味方</t>
    </r>
    <r>
      <rPr>
        <sz val="11"/>
        <rFont val="HGPｺﾞｼｯｸE"/>
        <family val="3"/>
        <charset val="128"/>
      </rPr>
      <t>が「結界」を壊したときに、</t>
    </r>
    <r>
      <rPr>
        <sz val="11"/>
        <color rgb="FFFF0000"/>
        <rFont val="HGPｺﾞｼｯｸE"/>
        <family val="3"/>
        <charset val="128"/>
      </rPr>
      <t>味方</t>
    </r>
    <r>
      <rPr>
        <sz val="11"/>
        <rFont val="HGPｺﾞｼｯｸE"/>
        <family val="3"/>
        <charset val="128"/>
      </rPr>
      <t>[不死]と[魔影]が受ける必殺技ダメージを</t>
    </r>
    <r>
      <rPr>
        <sz val="11"/>
        <color rgb="FF7300C3"/>
        <rFont val="HGPｺﾞｼｯｸE"/>
        <family val="3"/>
        <charset val="128"/>
      </rPr>
      <t>大</t>
    </r>
    <r>
      <rPr>
        <sz val="11"/>
        <color rgb="FF000000"/>
        <rFont val="HGPｺﾞｼｯｸE"/>
        <family val="3"/>
        <charset val="128"/>
      </rPr>
      <t>軽減</t>
    </r>
    <rPh sb="0" eb="2">
      <t>ミカタ</t>
    </rPh>
    <rPh sb="4" eb="6">
      <t>ケッカイ</t>
    </rPh>
    <rPh sb="8" eb="9">
      <t>コワ</t>
    </rPh>
    <rPh sb="15" eb="17">
      <t>ミカタ</t>
    </rPh>
    <rPh sb="18" eb="20">
      <t>フシ</t>
    </rPh>
    <rPh sb="23" eb="25">
      <t>マカゲ</t>
    </rPh>
    <rPh sb="27" eb="28">
      <t>ウ</t>
    </rPh>
    <rPh sb="30" eb="33">
      <t>ヒッサツワザ</t>
    </rPh>
    <rPh sb="38" eb="39">
      <t>ダイ</t>
    </rPh>
    <rPh sb="39" eb="41">
      <t>ケイゲン</t>
    </rPh>
    <phoneticPr fontId="1"/>
  </si>
  <si>
    <r>
      <t>2～4R目の相手ターンに、</t>
    </r>
    <r>
      <rPr>
        <sz val="11"/>
        <color rgb="FFFF0000"/>
        <rFont val="HGPｺﾞｼｯｸE"/>
        <family val="3"/>
        <charset val="128"/>
      </rPr>
      <t>味方</t>
    </r>
    <r>
      <rPr>
        <sz val="11"/>
        <rFont val="HGPｺﾞｼｯｸE"/>
        <family val="3"/>
        <charset val="128"/>
      </rPr>
      <t>[不死]と[魔影]が受ける物理ダメージをR数が少ないほど</t>
    </r>
    <r>
      <rPr>
        <sz val="11"/>
        <color rgb="FF000000"/>
        <rFont val="HGPｺﾞｼｯｸE"/>
        <family val="3"/>
        <charset val="128"/>
      </rPr>
      <t>軽減</t>
    </r>
    <rPh sb="4" eb="5">
      <t>メ</t>
    </rPh>
    <rPh sb="6" eb="8">
      <t>アイテ</t>
    </rPh>
    <rPh sb="13" eb="15">
      <t>ミカタ</t>
    </rPh>
    <rPh sb="16" eb="18">
      <t>フシ</t>
    </rPh>
    <rPh sb="21" eb="23">
      <t>マカゲ</t>
    </rPh>
    <rPh sb="25" eb="26">
      <t>ウ</t>
    </rPh>
    <rPh sb="28" eb="30">
      <t>ブツリ</t>
    </rPh>
    <rPh sb="36" eb="37">
      <t>スウ</t>
    </rPh>
    <rPh sb="38" eb="39">
      <t>スク</t>
    </rPh>
    <rPh sb="43" eb="45">
      <t>ケイゲン</t>
    </rPh>
    <phoneticPr fontId="1"/>
  </si>
  <si>
    <t>超2弾</t>
    <rPh sb="0" eb="1">
      <t>チョウ</t>
    </rPh>
    <rPh sb="2" eb="3">
      <t>ダン</t>
    </rPh>
    <phoneticPr fontId="2"/>
  </si>
  <si>
    <t>マトリフの杖</t>
    <rPh sb="5" eb="6">
      <t>ツエ</t>
    </rPh>
    <phoneticPr fontId="2"/>
  </si>
  <si>
    <t>グレイトアックス [超]</t>
    <rPh sb="10" eb="11">
      <t>チョウ</t>
    </rPh>
    <phoneticPr fontId="2"/>
  </si>
  <si>
    <t>1～2</t>
    <phoneticPr fontId="2"/>
  </si>
  <si>
    <t>必殺技ブースター</t>
    <phoneticPr fontId="2"/>
  </si>
  <si>
    <t>4～5</t>
    <phoneticPr fontId="2"/>
  </si>
  <si>
    <t>槍</t>
  </si>
  <si>
    <t>斧</t>
  </si>
  <si>
    <t>武-102</t>
    <rPh sb="0" eb="1">
      <t>タケ</t>
    </rPh>
    <phoneticPr fontId="2"/>
  </si>
  <si>
    <t>武-101</t>
    <rPh sb="0" eb="1">
      <t>タケ</t>
    </rPh>
    <phoneticPr fontId="2"/>
  </si>
  <si>
    <t>盾-057</t>
    <rPh sb="0" eb="1">
      <t>タテ</t>
    </rPh>
    <phoneticPr fontId="2"/>
  </si>
  <si>
    <t>ア-157</t>
    <phoneticPr fontId="2"/>
  </si>
  <si>
    <t>呪文ダメージ</t>
  </si>
  <si>
    <t>特殊</t>
  </si>
  <si>
    <t>ぼうぎょゲージ</t>
  </si>
  <si>
    <t>毎回</t>
  </si>
  <si>
    <r>
      <t>「マイ勇者」が[百獣]のとき、代わりに</t>
    </r>
    <r>
      <rPr>
        <sz val="11"/>
        <color rgb="FF0000FF"/>
        <rFont val="HGPｺﾞｼｯｸE"/>
        <family val="3"/>
        <charset val="128"/>
      </rPr>
      <t>中</t>
    </r>
    <r>
      <rPr>
        <sz val="11"/>
        <color rgb="FF000000"/>
        <rFont val="HGPｺﾞｼｯｸE"/>
        <family val="3"/>
        <charset val="128"/>
      </rPr>
      <t>軽減</t>
    </r>
    <rPh sb="8" eb="10">
      <t>ヒャクジュウ</t>
    </rPh>
    <rPh sb="15" eb="16">
      <t>カ</t>
    </rPh>
    <phoneticPr fontId="1"/>
  </si>
  <si>
    <t>まかいのたて</t>
    <phoneticPr fontId="2"/>
  </si>
  <si>
    <t>大魔導士のマント</t>
    <rPh sb="0" eb="4">
      <t>ダイマドウシ</t>
    </rPh>
    <phoneticPr fontId="2"/>
  </si>
  <si>
    <r>
      <t>敵が必殺技を使うたび、呪文ダメージを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1" eb="13">
      <t>ジュモン</t>
    </rPh>
    <rPh sb="18" eb="19">
      <t>ショウ</t>
    </rPh>
    <phoneticPr fontId="2"/>
  </si>
  <si>
    <r>
      <t>2～3R開始時に、</t>
    </r>
    <r>
      <rPr>
        <sz val="11"/>
        <color rgb="FFFF0000"/>
        <rFont val="HGPｺﾞｼｯｸE"/>
        <family val="3"/>
        <charset val="128"/>
      </rPr>
      <t>味方</t>
    </r>
    <r>
      <rPr>
        <sz val="11"/>
        <rFont val="HGPｺﾞｼｯｸE"/>
        <family val="3"/>
        <charset val="128"/>
      </rPr>
      <t>[光]と[暗黒]のすばやさとぼうぎょを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16" eb="18">
      <t>アンコク</t>
    </rPh>
    <rPh sb="30" eb="31">
      <t>ナカ</t>
    </rPh>
    <phoneticPr fontId="1"/>
  </si>
  <si>
    <r>
      <t>「マイ勇者」が槍が得意な職業のとき、代わりに</t>
    </r>
    <r>
      <rPr>
        <sz val="11"/>
        <color rgb="FF0000FF"/>
        <rFont val="HGPｺﾞｼｯｸE"/>
        <family val="3"/>
        <charset val="128"/>
      </rPr>
      <t>中</t>
    </r>
    <r>
      <rPr>
        <sz val="11"/>
        <color rgb="FF000000"/>
        <rFont val="HGPｺﾞｼｯｸE"/>
        <family val="3"/>
        <charset val="128"/>
      </rPr>
      <t>ダウン</t>
    </r>
    <rPh sb="3" eb="5">
      <t>ユウシャ</t>
    </rPh>
    <rPh sb="7" eb="8">
      <t>ヤリ</t>
    </rPh>
    <rPh sb="9" eb="11">
      <t>トクイ</t>
    </rPh>
    <rPh sb="12" eb="14">
      <t>ショクギョウ</t>
    </rPh>
    <rPh sb="18" eb="19">
      <t>カ</t>
    </rPh>
    <rPh sb="22" eb="23">
      <t>ナカ</t>
    </rPh>
    <phoneticPr fontId="1"/>
  </si>
  <si>
    <t>職業
スキル</t>
    <rPh sb="0" eb="2">
      <t>ショクギョウ</t>
    </rPh>
    <phoneticPr fontId="2"/>
  </si>
  <si>
    <t>装備
スキル</t>
    <rPh sb="0" eb="2">
      <t>ソウビ</t>
    </rPh>
    <phoneticPr fontId="2"/>
  </si>
  <si>
    <r>
      <t>敵が物理必殺技を使うときに、ガードルーレットのつばぜり合いマスを</t>
    </r>
    <r>
      <rPr>
        <sz val="11"/>
        <color rgb="FF0000FF"/>
        <rFont val="HGPｺﾞｼｯｸE"/>
        <family val="3"/>
        <charset val="128"/>
      </rPr>
      <t>中</t>
    </r>
    <r>
      <rPr>
        <sz val="11"/>
        <color rgb="FF000000"/>
        <rFont val="HGPｺﾞｼｯｸE"/>
        <family val="3"/>
        <charset val="128"/>
      </rPr>
      <t>アップ</t>
    </r>
    <rPh sb="0" eb="1">
      <t>テキ</t>
    </rPh>
    <rPh sb="2" eb="4">
      <t>ブツリ</t>
    </rPh>
    <rPh sb="4" eb="7">
      <t>ヒッサツワザ</t>
    </rPh>
    <rPh sb="8" eb="9">
      <t>ツカ</t>
    </rPh>
    <rPh sb="27" eb="28">
      <t>ア</t>
    </rPh>
    <rPh sb="32" eb="33">
      <t>ナカ</t>
    </rPh>
    <phoneticPr fontId="1"/>
  </si>
  <si>
    <t>S2-068</t>
    <phoneticPr fontId="1"/>
  </si>
  <si>
    <t>勇者ソフィア</t>
  </si>
  <si>
    <t>SP-167</t>
    <phoneticPr fontId="1"/>
  </si>
  <si>
    <t>SP-168</t>
  </si>
  <si>
    <t>SP-169</t>
  </si>
  <si>
    <t>SP-170</t>
  </si>
  <si>
    <t>SP-171</t>
  </si>
  <si>
    <t>SP-172</t>
  </si>
  <si>
    <t>SP-173</t>
  </si>
  <si>
    <t>SP-174</t>
  </si>
  <si>
    <t>SP-175</t>
  </si>
  <si>
    <t>SP-176</t>
  </si>
  <si>
    <t>SP-177</t>
  </si>
  <si>
    <t>SP-178</t>
  </si>
  <si>
    <t>SP-179</t>
  </si>
  <si>
    <t>SP-180</t>
  </si>
  <si>
    <t>SP-181</t>
  </si>
  <si>
    <t>SP-182</t>
  </si>
  <si>
    <t>バインダーセット2</t>
  </si>
  <si>
    <t>大魔王の大盾 [超]</t>
  </si>
  <si>
    <t>はぐメタの盾 [超]</t>
  </si>
  <si>
    <t>羽ばたきの杖 [超]</t>
  </si>
  <si>
    <t>はぐメタのやり [超]</t>
  </si>
  <si>
    <t>はぐメタの剣 [超]</t>
  </si>
  <si>
    <t>魔剣士のつるぎ [超]</t>
  </si>
  <si>
    <t>物理ダメージ</t>
  </si>
  <si>
    <t>デバフ</t>
  </si>
  <si>
    <t>必殺技ダメージ</t>
  </si>
  <si>
    <r>
      <t>敵が必殺技を使うときに、敵[暗黒]がいるとガードルーレットのつばぜり合いマスを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3">
      <t>テキ</t>
    </rPh>
    <rPh sb="14" eb="16">
      <t>アンコク</t>
    </rPh>
    <rPh sb="34" eb="35">
      <t>ア</t>
    </rPh>
    <rPh sb="39" eb="40">
      <t>ナカ</t>
    </rPh>
    <phoneticPr fontId="1"/>
  </si>
  <si>
    <t>職業共通効果</t>
    <rPh sb="0" eb="2">
      <t>ショクギョウ</t>
    </rPh>
    <rPh sb="2" eb="4">
      <t>キョウツウ</t>
    </rPh>
    <rPh sb="4" eb="6">
      <t>コウカ</t>
    </rPh>
    <phoneticPr fontId="2"/>
  </si>
  <si>
    <t>得意武器</t>
    <rPh sb="0" eb="4">
      <t>トクイブキ</t>
    </rPh>
    <phoneticPr fontId="2"/>
  </si>
  <si>
    <t>剣</t>
    <rPh sb="0" eb="1">
      <t>ケン</t>
    </rPh>
    <phoneticPr fontId="2"/>
  </si>
  <si>
    <t>槍</t>
    <rPh sb="0" eb="1">
      <t>ヤリ</t>
    </rPh>
    <phoneticPr fontId="2"/>
  </si>
  <si>
    <t>爪</t>
    <rPh sb="0" eb="1">
      <t>ツメ</t>
    </rPh>
    <phoneticPr fontId="2"/>
  </si>
  <si>
    <t>杖</t>
    <rPh sb="0" eb="1">
      <t>ツエ</t>
    </rPh>
    <phoneticPr fontId="2"/>
  </si>
  <si>
    <t>斧</t>
    <rPh sb="0" eb="1">
      <t>オノ</t>
    </rPh>
    <phoneticPr fontId="2"/>
  </si>
  <si>
    <r>
      <t>自身のぼうぎょゲージが一定以上の間、自身が受ける物理ダメージを</t>
    </r>
    <r>
      <rPr>
        <sz val="11"/>
        <color rgb="FF00739B"/>
        <rFont val="HGPｺﾞｼｯｸE"/>
        <family val="3"/>
        <charset val="128"/>
      </rPr>
      <t>小</t>
    </r>
    <r>
      <rPr>
        <sz val="11"/>
        <color rgb="FF000000"/>
        <rFont val="HGPｺﾞｼｯｸE"/>
        <family val="3"/>
        <charset val="128"/>
      </rPr>
      <t>軽減</t>
    </r>
    <r>
      <rPr>
        <sz val="11"/>
        <color theme="1"/>
        <rFont val="HGPｺﾞｼｯｸE"/>
        <family val="3"/>
        <charset val="128"/>
      </rPr>
      <t>、</t>
    </r>
    <rPh sb="0" eb="2">
      <t>ジシン</t>
    </rPh>
    <rPh sb="11" eb="15">
      <t>イッテイイジョウ</t>
    </rPh>
    <rPh sb="16" eb="17">
      <t>アイダ</t>
    </rPh>
    <rPh sb="18" eb="20">
      <t>ジシン</t>
    </rPh>
    <rPh sb="21" eb="22">
      <t>ウ</t>
    </rPh>
    <rPh sb="24" eb="26">
      <t>ブツリ</t>
    </rPh>
    <rPh sb="31" eb="32">
      <t>ショウ</t>
    </rPh>
    <rPh sb="32" eb="34">
      <t>ケイゲン</t>
    </rPh>
    <phoneticPr fontId="1"/>
  </si>
  <si>
    <t>死神</t>
    <rPh sb="0" eb="2">
      <t>シニガミ</t>
    </rPh>
    <phoneticPr fontId="2"/>
  </si>
  <si>
    <t>拳聖</t>
    <rPh sb="0" eb="2">
      <t>ケンセイ</t>
    </rPh>
    <phoneticPr fontId="2"/>
  </si>
  <si>
    <t>メタキン盾</t>
    <rPh sb="4" eb="5">
      <t>タテ</t>
    </rPh>
    <phoneticPr fontId="2"/>
  </si>
  <si>
    <t>属性</t>
    <rPh sb="0" eb="2">
      <t>ゾクセイ</t>
    </rPh>
    <phoneticPr fontId="2"/>
  </si>
  <si>
    <t>XSメダル[超1弾]</t>
    <rPh sb="6" eb="7">
      <t>チョウ</t>
    </rPh>
    <rPh sb="8" eb="9">
      <t>ダン</t>
    </rPh>
    <phoneticPr fontId="2"/>
  </si>
  <si>
    <t>ア-158</t>
    <phoneticPr fontId="2"/>
  </si>
  <si>
    <r>
      <t>「マイ勇者」が[暗黒]のとき、代わりに</t>
    </r>
    <r>
      <rPr>
        <sz val="11"/>
        <color rgb="FF7300C3"/>
        <rFont val="HGPｺﾞｼｯｸE"/>
        <family val="3"/>
        <charset val="128"/>
      </rPr>
      <t>大</t>
    </r>
    <r>
      <rPr>
        <sz val="11"/>
        <color rgb="FF000000"/>
        <rFont val="HGPｺﾞｼｯｸE"/>
        <family val="3"/>
        <charset val="128"/>
      </rPr>
      <t>ダウン</t>
    </r>
    <rPh sb="8" eb="10">
      <t>アンコク</t>
    </rPh>
    <rPh sb="15" eb="16">
      <t>カ</t>
    </rPh>
    <rPh sb="19" eb="20">
      <t>ダイ</t>
    </rPh>
    <phoneticPr fontId="1"/>
  </si>
  <si>
    <r>
      <t>「マイ勇者」が[暗黒]のとき、代わりに</t>
    </r>
    <r>
      <rPr>
        <sz val="11"/>
        <color rgb="FF0000FF"/>
        <rFont val="HGPｺﾞｼｯｸE"/>
        <family val="3"/>
        <charset val="128"/>
      </rPr>
      <t>中</t>
    </r>
    <r>
      <rPr>
        <sz val="11"/>
        <color rgb="FF000000"/>
        <rFont val="HGPｺﾞｼｯｸE"/>
        <family val="3"/>
        <charset val="128"/>
      </rPr>
      <t>アップ</t>
    </r>
    <rPh sb="3" eb="5">
      <t>ユウシャ</t>
    </rPh>
    <rPh sb="8" eb="10">
      <t>アンコク</t>
    </rPh>
    <rPh sb="15" eb="16">
      <t>カ</t>
    </rPh>
    <rPh sb="19" eb="20">
      <t>ナカ</t>
    </rPh>
    <phoneticPr fontId="2"/>
  </si>
  <si>
    <r>
      <t>1～3R開始時に、</t>
    </r>
    <r>
      <rPr>
        <sz val="11"/>
        <color rgb="FFFF0000"/>
        <rFont val="HGPｺﾞｼｯｸE"/>
        <family val="3"/>
        <charset val="128"/>
      </rPr>
      <t>味方</t>
    </r>
    <r>
      <rPr>
        <sz val="11"/>
        <rFont val="HGPｺﾞｼｯｸE"/>
        <family val="3"/>
        <charset val="128"/>
      </rPr>
      <t>[光]の全てのステータスをR数が多いほど</t>
    </r>
    <r>
      <rPr>
        <sz val="11"/>
        <color rgb="FF000000"/>
        <rFont val="HGPｺﾞｼｯｸE"/>
        <family val="3"/>
        <charset val="128"/>
      </rPr>
      <t>アップ</t>
    </r>
    <rPh sb="4" eb="7">
      <t>カイシジ</t>
    </rPh>
    <rPh sb="9" eb="11">
      <t>ミカタ</t>
    </rPh>
    <rPh sb="12" eb="13">
      <t>ヒカリ</t>
    </rPh>
    <rPh sb="15" eb="16">
      <t>スベ</t>
    </rPh>
    <rPh sb="25" eb="26">
      <t>スウ</t>
    </rPh>
    <rPh sb="27" eb="28">
      <t>オオ</t>
    </rPh>
    <phoneticPr fontId="1"/>
  </si>
  <si>
    <r>
      <t>自身が必殺技を使うときに、敵[光]がいると必殺技ダメージを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4">
      <t>テキ</t>
    </rPh>
    <rPh sb="15" eb="16">
      <t>ヒカリ</t>
    </rPh>
    <rPh sb="21" eb="24">
      <t>ヒッサツワザ</t>
    </rPh>
    <rPh sb="29" eb="30">
      <t>ナカ</t>
    </rPh>
    <phoneticPr fontId="1"/>
  </si>
  <si>
    <r>
      <t>味方</t>
    </r>
    <r>
      <rPr>
        <sz val="11"/>
        <rFont val="HGPｺﾞｼｯｸE"/>
        <family val="3"/>
        <charset val="128"/>
      </rPr>
      <t>が必殺技を使うたび、</t>
    </r>
    <r>
      <rPr>
        <sz val="11"/>
        <color rgb="FFFF0000"/>
        <rFont val="HGPｺﾞｼｯｸE"/>
        <family val="3"/>
        <charset val="128"/>
      </rPr>
      <t>味方</t>
    </r>
    <r>
      <rPr>
        <sz val="1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4">
      <t>ミカタ</t>
    </rPh>
    <rPh sb="15" eb="16">
      <t>ヒカリ</t>
    </rPh>
    <rPh sb="18" eb="20">
      <t>ジュモン</t>
    </rPh>
    <rPh sb="25" eb="26">
      <t>ショウ</t>
    </rPh>
    <phoneticPr fontId="1"/>
  </si>
  <si>
    <r>
      <t>敵か</t>
    </r>
    <r>
      <rPr>
        <sz val="11"/>
        <color rgb="FFFF0000"/>
        <rFont val="HGPｺﾞｼｯｸE"/>
        <family val="3"/>
        <charset val="128"/>
      </rP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6" eb="18">
      <t>ミカタ</t>
    </rPh>
    <rPh sb="19" eb="20">
      <t>ヒカリ</t>
    </rPh>
    <rPh sb="22" eb="24">
      <t>トウキ</t>
    </rPh>
    <rPh sb="28" eb="29">
      <t>ショウ</t>
    </rPh>
    <phoneticPr fontId="1"/>
  </si>
  <si>
    <r>
      <t>3R開始時に、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ミカタ</t>
    </rPh>
    <rPh sb="10" eb="11">
      <t>ヒカリ</t>
    </rPh>
    <rPh sb="13" eb="15">
      <t>トウキ</t>
    </rPh>
    <rPh sb="19" eb="20">
      <t>ショウ</t>
    </rPh>
    <phoneticPr fontId="1"/>
  </si>
  <si>
    <r>
      <t>2～3R目の相手ターンに、敵が必殺技を使うとき最も高いステータスがこうげきの</t>
    </r>
    <r>
      <rPr>
        <sz val="11"/>
        <color rgb="FFFF0000"/>
        <rFont val="HGPｺﾞｼｯｸE"/>
        <family val="3"/>
        <charset val="128"/>
      </rPr>
      <t>味方</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4">
      <t>テキ</t>
    </rPh>
    <rPh sb="15" eb="18">
      <t>ヒッサツワザ</t>
    </rPh>
    <rPh sb="23" eb="24">
      <t>モット</t>
    </rPh>
    <rPh sb="25" eb="26">
      <t>タカ</t>
    </rPh>
    <phoneticPr fontId="1"/>
  </si>
  <si>
    <r>
      <t>3～5R開始時に、全てのダメージを自身の闘気ゲージが多いほど</t>
    </r>
    <r>
      <rPr>
        <sz val="11"/>
        <color rgb="FF000000"/>
        <rFont val="HGPｺﾞｼｯｸE"/>
        <family val="3"/>
        <charset val="128"/>
      </rPr>
      <t>アップ</t>
    </r>
    <rPh sb="4" eb="7">
      <t>カイシジ</t>
    </rPh>
    <rPh sb="9" eb="10">
      <t>スベ</t>
    </rPh>
    <rPh sb="17" eb="19">
      <t>ジシン</t>
    </rPh>
    <rPh sb="20" eb="22">
      <t>トウキ</t>
    </rPh>
    <rPh sb="26" eb="27">
      <t>オオ</t>
    </rPh>
    <phoneticPr fontId="1"/>
  </si>
  <si>
    <r>
      <t>味方</t>
    </r>
    <r>
      <rPr>
        <sz val="11"/>
        <rFont val="HGPｺﾞｼｯｸE"/>
        <family val="3"/>
        <charset val="128"/>
      </rPr>
      <t>が特殊技を使うときに、最も高いステータスがまりょくの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3" eb="14">
      <t>モット</t>
    </rPh>
    <rPh sb="15" eb="16">
      <t>タカ</t>
    </rPh>
    <rPh sb="28" eb="30">
      <t>ミカタ</t>
    </rPh>
    <rPh sb="31" eb="33">
      <t>ジュモン</t>
    </rPh>
    <rPh sb="38" eb="39">
      <t>ナカ</t>
    </rPh>
    <phoneticPr fontId="1"/>
  </si>
  <si>
    <r>
      <t>3～5R目の自分ターンに、[光]以外の</t>
    </r>
    <r>
      <rPr>
        <sz val="11"/>
        <color rgb="FFFF0000"/>
        <rFont val="HGPｺﾞｼｯｸE"/>
        <family val="3"/>
        <charset val="128"/>
      </rPr>
      <t>味方</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5">
      <t>ヒカリ</t>
    </rPh>
    <rPh sb="16" eb="18">
      <t>イガイ</t>
    </rPh>
    <rPh sb="19" eb="21">
      <t>ミカタ</t>
    </rPh>
    <rPh sb="22" eb="25">
      <t>ヒッサツワザ</t>
    </rPh>
    <rPh sb="30" eb="31">
      <t>ナカ</t>
    </rPh>
    <phoneticPr fontId="1"/>
  </si>
  <si>
    <r>
      <t>各R開始時に、HP50%以下の敵がいると最も高いステータスがまりょくの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6">
      <t>テキ</t>
    </rPh>
    <rPh sb="20" eb="21">
      <t>モット</t>
    </rPh>
    <rPh sb="22" eb="23">
      <t>タカ</t>
    </rPh>
    <rPh sb="35" eb="37">
      <t>ミカタ</t>
    </rPh>
    <rPh sb="38" eb="40">
      <t>ジュモン</t>
    </rPh>
    <rPh sb="45" eb="46">
      <t>ナカ</t>
    </rPh>
    <phoneticPr fontId="1"/>
  </si>
  <si>
    <r>
      <t>味方</t>
    </r>
    <r>
      <rPr>
        <sz val="11"/>
        <rFont val="HGPｺﾞｼｯｸE"/>
        <family val="3"/>
        <charset val="128"/>
      </rPr>
      <t>が特殊技を使うときに、最も高いステータスがこうげきの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3" eb="14">
      <t>モット</t>
    </rPh>
    <rPh sb="15" eb="16">
      <t>タカ</t>
    </rPh>
    <rPh sb="28" eb="30">
      <t>ミカタ</t>
    </rPh>
    <rPh sb="31" eb="33">
      <t>ブツリ</t>
    </rPh>
    <rPh sb="38" eb="39">
      <t>ナカ</t>
    </rPh>
    <phoneticPr fontId="1"/>
  </si>
  <si>
    <r>
      <t>3～5R開始時に、こうげきとぼうぎょをR数が多いほど</t>
    </r>
    <r>
      <rPr>
        <sz val="11"/>
        <color rgb="FF000000"/>
        <rFont val="HGPｺﾞｼｯｸE"/>
        <family val="3"/>
        <charset val="128"/>
      </rPr>
      <t>アップ</t>
    </r>
    <rPh sb="4" eb="6">
      <t>カイシ</t>
    </rPh>
    <rPh sb="6" eb="7">
      <t>ジ</t>
    </rPh>
    <rPh sb="20" eb="21">
      <t>スウ</t>
    </rPh>
    <rPh sb="22" eb="23">
      <t>オオ</t>
    </rPh>
    <phoneticPr fontId="1"/>
  </si>
  <si>
    <r>
      <t>各Rの相手ターンに、自身が攻撃されるたび必殺技ダメージを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20" eb="23">
      <t>ヒッサツワザ</t>
    </rPh>
    <rPh sb="28" eb="29">
      <t>ショウ</t>
    </rPh>
    <phoneticPr fontId="1"/>
  </si>
  <si>
    <r>
      <t>自身が戦闘不能になったときに、</t>
    </r>
    <r>
      <rPr>
        <sz val="11"/>
        <color rgb="FFFF0000"/>
        <rFont val="HGPｺﾞｼｯｸE"/>
        <family val="3"/>
        <charset val="128"/>
      </rPr>
      <t>味方</t>
    </r>
    <r>
      <rPr>
        <sz val="11"/>
        <rFont val="HGPｺﾞｼｯｸE"/>
        <family val="3"/>
        <charset val="128"/>
      </rPr>
      <t>[魔影]と[暗黒]の闘気ゲージを</t>
    </r>
    <r>
      <rPr>
        <sz val="11"/>
        <color rgb="FF00739B"/>
        <rFont val="HGPｺﾞｼｯｸE"/>
        <family val="3"/>
        <charset val="128"/>
      </rPr>
      <t>小</t>
    </r>
    <r>
      <rPr>
        <sz val="11"/>
        <color rgb="FF000000"/>
        <rFont val="HGPｺﾞｼｯｸE"/>
        <family val="3"/>
        <charset val="128"/>
      </rPr>
      <t>アップ</t>
    </r>
    <rPh sb="0" eb="2">
      <t>ジシン</t>
    </rPh>
    <rPh sb="3" eb="7">
      <t>セントウフノウ</t>
    </rPh>
    <rPh sb="15" eb="17">
      <t>ミカタ</t>
    </rPh>
    <rPh sb="18" eb="20">
      <t>マカゲ</t>
    </rPh>
    <rPh sb="23" eb="25">
      <t>アンコク</t>
    </rPh>
    <rPh sb="27" eb="29">
      <t>トウキ</t>
    </rPh>
    <rPh sb="33" eb="34">
      <t>ショウ</t>
    </rPh>
    <phoneticPr fontId="1"/>
  </si>
  <si>
    <r>
      <t>2～3R終了時に、自身が攻撃しなかったとき敵[光]の闘気ゲージを</t>
    </r>
    <r>
      <rPr>
        <sz val="11"/>
        <color rgb="FF00739B"/>
        <rFont val="HGPｺﾞｼｯｸE"/>
        <family val="3"/>
        <charset val="128"/>
      </rPr>
      <t>小</t>
    </r>
    <r>
      <rPr>
        <sz val="11"/>
        <color rgb="FF000000"/>
        <rFont val="HGPｺﾞｼｯｸE"/>
        <family val="3"/>
        <charset val="128"/>
      </rPr>
      <t>ダウン</t>
    </r>
    <rPh sb="4" eb="7">
      <t>シュウリョウジ</t>
    </rPh>
    <rPh sb="9" eb="11">
      <t>ジシン</t>
    </rPh>
    <rPh sb="12" eb="14">
      <t>コウゲキ</t>
    </rPh>
    <rPh sb="21" eb="22">
      <t>テキ</t>
    </rPh>
    <rPh sb="23" eb="24">
      <t>ヒカリ</t>
    </rPh>
    <rPh sb="26" eb="28">
      <t>トウキ</t>
    </rPh>
    <rPh sb="32" eb="33">
      <t>ショウ</t>
    </rPh>
    <phoneticPr fontId="1"/>
  </si>
  <si>
    <t>切り札</t>
    <rPh sb="0" eb="1">
      <t>キ</t>
    </rPh>
    <rPh sb="2" eb="3">
      <t>フダ</t>
    </rPh>
    <phoneticPr fontId="2"/>
  </si>
  <si>
    <t>百獣</t>
    <rPh sb="0" eb="2">
      <t>ヒャクジュウ</t>
    </rPh>
    <phoneticPr fontId="2"/>
  </si>
  <si>
    <t>不死</t>
    <rPh sb="0" eb="2">
      <t>フシ</t>
    </rPh>
    <phoneticPr fontId="2"/>
  </si>
  <si>
    <t>氷炎</t>
    <rPh sb="0" eb="1">
      <t>コオリ</t>
    </rPh>
    <rPh sb="1" eb="2">
      <t>ホノオ</t>
    </rPh>
    <phoneticPr fontId="2"/>
  </si>
  <si>
    <t>妖魔</t>
    <rPh sb="0" eb="2">
      <t>ヨウマ</t>
    </rPh>
    <phoneticPr fontId="2"/>
  </si>
  <si>
    <t>魔影</t>
    <rPh sb="0" eb="2">
      <t>マカゲ</t>
    </rPh>
    <phoneticPr fontId="2"/>
  </si>
  <si>
    <t>超竜</t>
    <rPh sb="0" eb="1">
      <t>チョウ</t>
    </rPh>
    <rPh sb="1" eb="2">
      <t>リュウ</t>
    </rPh>
    <phoneticPr fontId="2"/>
  </si>
  <si>
    <t>暗黒</t>
    <rPh sb="0" eb="2">
      <t>アンコク</t>
    </rPh>
    <phoneticPr fontId="2"/>
  </si>
  <si>
    <t>光</t>
    <rPh sb="0" eb="1">
      <t>ヒカリ</t>
    </rPh>
    <phoneticPr fontId="2"/>
  </si>
  <si>
    <t>ダイ (勇者ダイ)</t>
  </si>
  <si>
    <t>ダイ (竜の騎士ダイ)</t>
  </si>
  <si>
    <t>ジャミラス</t>
  </si>
  <si>
    <t>ダイ (竜魔人ダイ)</t>
  </si>
  <si>
    <t>ダイ (アバンの使徒)</t>
  </si>
  <si>
    <t>アバン (勇者アバン)</t>
  </si>
  <si>
    <t>アバン (偉大なる勇者)</t>
  </si>
  <si>
    <t>ポップ (大魔導士)</t>
  </si>
  <si>
    <t>レオナ (アバンの使徒)</t>
  </si>
  <si>
    <t>ポップ (アバンの使徒)</t>
  </si>
  <si>
    <t>マァム (アバンの使徒)</t>
  </si>
  <si>
    <t>ヒュンケル (アバンの使徒)</t>
  </si>
  <si>
    <t>デュラン</t>
  </si>
  <si>
    <t>ハドラー (魔王ハドラー)</t>
  </si>
  <si>
    <t>バラン (竜の騎士バラン)</t>
  </si>
  <si>
    <t>バーン (大魔王バーン)</t>
  </si>
  <si>
    <t>ハドラー (魔軍司令)</t>
  </si>
  <si>
    <t>バラン (超竜軍団長)</t>
  </si>
  <si>
    <t>テリー</t>
  </si>
  <si>
    <t>ヒュンケル (不死騎団長)</t>
  </si>
  <si>
    <t>ミストバーン (魔影軍団長)</t>
  </si>
  <si>
    <t>ザボエラ (妖魔士団長)</t>
  </si>
  <si>
    <t>クロコダイン (百獣魔団長)</t>
  </si>
  <si>
    <t>フレイザード (氷炎魔団長)</t>
  </si>
  <si>
    <t>アバンの使徒</t>
  </si>
  <si>
    <t>アバンの使徒</t>
    <rPh sb="4" eb="6">
      <t>シト</t>
    </rPh>
    <phoneticPr fontId="1"/>
  </si>
  <si>
    <t>マシンボディ</t>
  </si>
  <si>
    <t>アツアツ</t>
  </si>
  <si>
    <t>アツアツ</t>
    <phoneticPr fontId="1"/>
  </si>
  <si>
    <t>ヒエヒエ</t>
  </si>
  <si>
    <t>ヒエヒエ</t>
    <phoneticPr fontId="1"/>
  </si>
  <si>
    <t>ロトの勇者</t>
  </si>
  <si>
    <t>竜騎衆</t>
  </si>
  <si>
    <t>花嫁ビアンカ</t>
  </si>
  <si>
    <t>ぷにぷにボディ</t>
  </si>
  <si>
    <t>ホネホネ</t>
  </si>
  <si>
    <t>導かれし者たち</t>
  </si>
  <si>
    <t>ハドラー親衛騎団</t>
  </si>
  <si>
    <t>ゴーレム</t>
  </si>
  <si>
    <r>
      <t>1～3R目の相手ターンに、敵[暗黒]がいると敵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4">
      <t>テキ</t>
    </rPh>
    <rPh sb="15" eb="17">
      <t>アンコク</t>
    </rPh>
    <rPh sb="22" eb="25">
      <t>テキゼンタイ</t>
    </rPh>
    <rPh sb="26" eb="28">
      <t>ジュモン</t>
    </rPh>
    <rPh sb="33" eb="34">
      <t>ナカ</t>
    </rPh>
    <phoneticPr fontId="1"/>
  </si>
  <si>
    <r>
      <t>1～3R目の相手ターンに、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のぼうぎょゲージを減りにくくする</t>
    </r>
    <rPh sb="4" eb="5">
      <t>メ</t>
    </rPh>
    <rPh sb="6" eb="8">
      <t>アイテ</t>
    </rPh>
    <rPh sb="13" eb="15">
      <t>ミカタ</t>
    </rPh>
    <rPh sb="16" eb="17">
      <t>ヒカリ</t>
    </rPh>
    <rPh sb="22" eb="26">
      <t>ミカタゼンタイ</t>
    </rPh>
    <rPh sb="35" eb="36">
      <t>ヘ</t>
    </rPh>
    <phoneticPr fontId="1"/>
  </si>
  <si>
    <r>
      <t>自身のぼうぎょゲージが一定以上の間、</t>
    </r>
    <r>
      <rPr>
        <sz val="11"/>
        <color rgb="FFFF5A32"/>
        <rFont val="HGPｺﾞｼｯｸE"/>
        <family val="3"/>
        <charset val="128"/>
      </rPr>
      <t>仲間</t>
    </r>
    <r>
      <rPr>
        <sz val="11"/>
        <rFont val="HGPｺﾞｼｯｸE"/>
        <family val="3"/>
        <charset val="128"/>
      </rPr>
      <t>[氷炎]か[妖魔]がいると敵</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0" eb="2">
      <t>ジシン</t>
    </rPh>
    <rPh sb="11" eb="15">
      <t>イッテイイジョウ</t>
    </rPh>
    <rPh sb="16" eb="17">
      <t>アイダ</t>
    </rPh>
    <rPh sb="18" eb="20">
      <t>ナカマ</t>
    </rPh>
    <rPh sb="21" eb="22">
      <t>コオリ</t>
    </rPh>
    <rPh sb="22" eb="23">
      <t>ホノオ</t>
    </rPh>
    <rPh sb="26" eb="28">
      <t>ヨウマ</t>
    </rPh>
    <rPh sb="33" eb="36">
      <t>テキゼンタイ</t>
    </rPh>
    <rPh sb="47" eb="48">
      <t>ナカ</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</si>
  <si>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[不死]か[魔影]が多いほど</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4" eb="7">
      <t>カイシジ</t>
    </rPh>
    <rPh sb="9" eb="13">
      <t>ミカタゼンタイ</t>
    </rPh>
    <rPh sb="24" eb="26">
      <t>ミカタ</t>
    </rPh>
    <rPh sb="27" eb="29">
      <t>フシ</t>
    </rPh>
    <rPh sb="32" eb="34">
      <t>マカゲ</t>
    </rPh>
    <rPh sb="36" eb="37">
      <t>オオ</t>
    </rPh>
    <rPh sb="49" eb="50">
      <t>ナカ</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</si>
  <si>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FF0000"/>
        <rFont val="HGPｺﾞｼｯｸE"/>
        <family val="3"/>
        <charset val="128"/>
      </rPr>
      <t>味方</t>
    </r>
    <r>
      <rPr>
        <sz val="11"/>
        <rFont val="HGPｺﾞｼｯｸE"/>
        <family val="3"/>
        <charset val="128"/>
      </rPr>
      <t>[不死]か[魔影]が多いほど</t>
    </r>
    <r>
      <rPr>
        <sz val="11"/>
        <color rgb="FF000000"/>
        <rFont val="HGPｺﾞｼｯｸE"/>
        <family val="3"/>
        <charset val="128"/>
      </rPr>
      <t>アップ</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4" eb="7">
      <t>カイシジ</t>
    </rPh>
    <rPh sb="9" eb="13">
      <t>ミカタゼンタイ</t>
    </rPh>
    <rPh sb="24" eb="26">
      <t>ミカタ</t>
    </rPh>
    <rPh sb="27" eb="29">
      <t>フシ</t>
    </rPh>
    <rPh sb="32" eb="34">
      <t>マカゲ</t>
    </rPh>
    <rPh sb="36" eb="37">
      <t>オオ</t>
    </rPh>
    <rPh sb="49" eb="50">
      <t>ナカ</t>
    </rPh>
    <phoneticPr fontId="1"/>
  </si>
  <si>
    <r>
      <t>「結界」を含む攻撃をするときに、</t>
    </r>
    <r>
      <rPr>
        <sz val="11"/>
        <color rgb="FFFF5A32"/>
        <rFont val="HGPｺﾞｼｯｸE"/>
        <family val="3"/>
        <charset val="128"/>
      </rPr>
      <t>仲間</t>
    </r>
    <r>
      <rPr>
        <sz val="11"/>
        <rFont val="HGPｺﾞｼｯｸE"/>
        <family val="3"/>
        <charset val="128"/>
      </rPr>
      <t>「ラーハルト」か「ボラホーン」がいると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18">
      <t>ナカマ</t>
    </rPh>
    <rPh sb="37" eb="41">
      <t>ミカタゼンタイ</t>
    </rPh>
    <rPh sb="42" eb="46">
      <t>ツウジョウコウゲキ</t>
    </rPh>
    <rPh sb="51" eb="52">
      <t>ナカ</t>
    </rPh>
    <phoneticPr fontId="1"/>
  </si>
  <si>
    <r>
      <t>1～2R目に攻撃するときに、すばやさが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45" eb="46">
      <t>ナカ</t>
    </rPh>
    <phoneticPr fontId="1"/>
  </si>
  <si>
    <r>
      <t>1～3Rの自分ターンに、</t>
    </r>
    <r>
      <rPr>
        <sz val="11"/>
        <color rgb="FFFF5A32"/>
        <rFont val="HGPｺﾞｼｯｸE"/>
        <family val="3"/>
        <charset val="128"/>
      </rPr>
      <t>仲間</t>
    </r>
    <r>
      <rPr>
        <sz val="11"/>
        <rFont val="HGPｺﾞｼｯｸE"/>
        <family val="3"/>
        <charset val="128"/>
      </rPr>
      <t>[氷炎]か[妖魔]がいると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の攻撃エリアを広くする</t>
    </r>
    <rPh sb="5" eb="7">
      <t>ジブン</t>
    </rPh>
    <rPh sb="12" eb="14">
      <t>ナカマ</t>
    </rPh>
    <rPh sb="15" eb="16">
      <t>コオリ</t>
    </rPh>
    <rPh sb="16" eb="17">
      <t>ホノオ</t>
    </rPh>
    <rPh sb="20" eb="22">
      <t>ヨウマ</t>
    </rPh>
    <rPh sb="27" eb="31">
      <t>ミカタゼンタイ</t>
    </rPh>
    <rPh sb="32" eb="34">
      <t>コウゲキ</t>
    </rPh>
    <rPh sb="38" eb="39">
      <t>ヒロ</t>
    </rPh>
    <phoneticPr fontId="1"/>
  </si>
  <si>
    <r>
      <t>敵が必殺技を使うときに、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4">
      <t>ミカタ</t>
    </rPh>
    <rPh sb="14" eb="16">
      <t>ゼンタイ</t>
    </rPh>
    <rPh sb="27" eb="28">
      <t>ナカ</t>
    </rPh>
    <phoneticPr fontId="1"/>
  </si>
  <si>
    <r>
      <t>3～5R目の自分ターンに、</t>
    </r>
    <r>
      <rPr>
        <sz val="11"/>
        <color rgb="FFFF5A32"/>
        <rFont val="HGPｺﾞｼｯｸE"/>
        <family val="3"/>
        <charset val="128"/>
      </rPr>
      <t>仲間</t>
    </r>
    <r>
      <rPr>
        <sz val="11"/>
        <rFont val="HGPｺﾞｼｯｸE"/>
        <family val="3"/>
        <charset val="128"/>
      </rPr>
      <t>「ポップ」がいると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の呪文ダメージをR数が多いほど</t>
    </r>
    <r>
      <rPr>
        <sz val="11"/>
        <color rgb="FF000000"/>
        <rFont val="HGPｺﾞｼｯｸE"/>
        <family val="3"/>
        <charset val="128"/>
      </rPr>
      <t>アップ</t>
    </r>
    <rPh sb="4" eb="5">
      <t>メ</t>
    </rPh>
    <rPh sb="6" eb="8">
      <t>ジブン</t>
    </rPh>
    <rPh sb="13" eb="15">
      <t>ナカマ</t>
    </rPh>
    <rPh sb="24" eb="28">
      <t>ミカタゼンタイ</t>
    </rPh>
    <rPh sb="29" eb="31">
      <t>ジュモン</t>
    </rPh>
    <rPh sb="37" eb="38">
      <t>スウ</t>
    </rPh>
    <rPh sb="39" eb="40">
      <t>オオ</t>
    </rPh>
    <phoneticPr fontId="1"/>
  </si>
  <si>
    <r>
      <t>3～5R目開始時に、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5" eb="8">
      <t>カイシジ</t>
    </rPh>
    <rPh sb="10" eb="14">
      <t>ミカタゼンタイ</t>
    </rPh>
    <rPh sb="15" eb="16">
      <t>スベ</t>
    </rPh>
    <rPh sb="24" eb="26">
      <t>ミカタ</t>
    </rPh>
    <rPh sb="27" eb="28">
      <t>ヒカリ</t>
    </rPh>
    <rPh sb="30" eb="31">
      <t>オオ</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</si>
  <si>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ミカタ</t>
    </rPh>
    <rPh sb="3" eb="6">
      <t>トクシュワザ</t>
    </rPh>
    <rPh sb="16" eb="18">
      <t>ゼンタイ</t>
    </rPh>
    <rPh sb="29" eb="31">
      <t>ミカタ</t>
    </rPh>
    <rPh sb="32" eb="33">
      <t>ヒカリ</t>
    </rPh>
    <rPh sb="35" eb="36">
      <t>オオ</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</si>
  <si>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5">
      <t>メ</t>
    </rPh>
    <rPh sb="6" eb="8">
      <t>ジブン</t>
    </rPh>
    <rPh sb="13" eb="17">
      <t>ミカタゼンタイ</t>
    </rPh>
    <rPh sb="18" eb="20">
      <t>ジュモン</t>
    </rPh>
    <rPh sb="25" eb="27">
      <t>チョクゼン</t>
    </rPh>
    <rPh sb="32" eb="33">
      <t>テキ</t>
    </rPh>
    <rPh sb="34" eb="36">
      <t>ミカタ</t>
    </rPh>
    <rPh sb="37" eb="40">
      <t>トクシュワザ</t>
    </rPh>
    <rPh sb="41" eb="43">
      <t>シヨウ</t>
    </rPh>
    <rPh sb="43" eb="45">
      <t>カイスウ</t>
    </rPh>
    <rPh sb="46" eb="47">
      <t>オオ</t>
    </rPh>
    <phoneticPr fontId="1"/>
  </si>
  <si>
    <r>
      <t>味方</t>
    </r>
    <r>
      <rPr>
        <sz val="11"/>
        <rFont val="HGPｺﾞｼｯｸE"/>
        <family val="3"/>
        <charset val="128"/>
      </rPr>
      <t>が「結界」を壊すたび、敵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3" eb="16">
      <t>テキゼンタイ</t>
    </rPh>
    <rPh sb="17" eb="18">
      <t>スベ</t>
    </rPh>
    <rPh sb="26" eb="27">
      <t>ショウ</t>
    </rPh>
    <phoneticPr fontId="1"/>
  </si>
  <si>
    <r>
      <t>自身のぼうぎょゲージが一定以上の間、敵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0" eb="2">
      <t>ジシン</t>
    </rPh>
    <rPh sb="11" eb="15">
      <t>イッテイイジョウ</t>
    </rPh>
    <rPh sb="16" eb="17">
      <t>アイダ</t>
    </rPh>
    <rPh sb="18" eb="21">
      <t>テキゼンタイ</t>
    </rPh>
    <rPh sb="22" eb="24">
      <t>ブツリ</t>
    </rPh>
    <rPh sb="29" eb="30">
      <t>ナカ</t>
    </rPh>
    <phoneticPr fontId="1"/>
  </si>
  <si>
    <r>
      <t>1～2R目に敵が攻撃するときに、こうげきが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2">
      <t>テキ</t>
    </rPh>
    <rPh sb="32" eb="34">
      <t>ゼンタイ</t>
    </rPh>
    <rPh sb="35" eb="37">
      <t>トウキ</t>
    </rPh>
    <rPh sb="41" eb="42">
      <t>ナカ</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</si>
  <si>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ジシン</t>
    </rPh>
    <rPh sb="3" eb="6">
      <t>ヒッサツワザ</t>
    </rPh>
    <rPh sb="7" eb="8">
      <t>ツカ</t>
    </rPh>
    <rPh sb="13" eb="17">
      <t>ミカタゼンタイ</t>
    </rPh>
    <rPh sb="18" eb="21">
      <t>ヒッサツワザ</t>
    </rPh>
    <rPh sb="26" eb="28">
      <t>ミカタ</t>
    </rPh>
    <rPh sb="29" eb="30">
      <t>ヒカリ</t>
    </rPh>
    <rPh sb="32" eb="33">
      <t>オオ</t>
    </rPh>
    <phoneticPr fontId="1"/>
  </si>
  <si>
    <r>
      <t>3～5R開始時に、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7">
      <t>カイシジ</t>
    </rPh>
    <rPh sb="9" eb="13">
      <t>ミカタゼンタイ</t>
    </rPh>
    <rPh sb="24" eb="26">
      <t>ミカタ</t>
    </rPh>
    <rPh sb="27" eb="28">
      <t>ヒカリ</t>
    </rPh>
    <rPh sb="30" eb="31">
      <t>オオ</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</si>
  <si>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7">
      <t>ミカタゼンタイ</t>
    </rPh>
    <rPh sb="28" eb="29">
      <t>ナカ</t>
    </rPh>
    <phoneticPr fontId="1"/>
  </si>
  <si>
    <r>
      <t>1R終了時に、</t>
    </r>
    <r>
      <rPr>
        <sz val="11"/>
        <color rgb="FFFF5A32"/>
        <rFont val="HGPｺﾞｼｯｸE"/>
        <family val="3"/>
        <charset val="128"/>
      </rPr>
      <t>仲間</t>
    </r>
    <r>
      <rPr>
        <sz val="11"/>
        <color theme="1"/>
        <rFont val="HGPｺﾞｼｯｸE"/>
        <family val="3"/>
        <charset val="128"/>
      </rPr>
      <t>[不死]か[妖魔]がいると敵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2" eb="5">
      <t>シュウリョウジ</t>
    </rPh>
    <rPh sb="7" eb="9">
      <t>ナカマ</t>
    </rPh>
    <rPh sb="10" eb="12">
      <t>フシ</t>
    </rPh>
    <rPh sb="15" eb="17">
      <t>ヨウマ</t>
    </rPh>
    <rPh sb="22" eb="25">
      <t>テキゼンタイ</t>
    </rPh>
    <rPh sb="26" eb="28">
      <t>トウキ</t>
    </rPh>
    <rPh sb="32" eb="33">
      <t>ショウ</t>
    </rPh>
    <phoneticPr fontId="1"/>
  </si>
  <si>
    <r>
      <t>1～2R目に、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4" eb="5">
      <t>メ</t>
    </rPh>
    <rPh sb="7" eb="11">
      <t>ミカタゼンタイ</t>
    </rPh>
    <rPh sb="12" eb="13">
      <t>ウ</t>
    </rPh>
    <rPh sb="15" eb="18">
      <t>ヒッサツワザ</t>
    </rPh>
    <rPh sb="23" eb="24">
      <t>ナカ</t>
    </rPh>
    <rPh sb="24" eb="26">
      <t>ケイゲン</t>
    </rPh>
    <rPh sb="32" eb="33">
      <t>ショウ</t>
    </rPh>
    <phoneticPr fontId="1"/>
  </si>
  <si>
    <r>
      <t>1～3R目に攻撃するときに、こうげきが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3">
      <t>ミカタゼンタイ</t>
    </rPh>
    <rPh sb="44" eb="45">
      <t>ナカ</t>
    </rPh>
    <phoneticPr fontId="1"/>
  </si>
  <si>
    <r>
      <t>仲間</t>
    </r>
    <r>
      <rPr>
        <sz val="11"/>
        <color theme="1"/>
        <rFont val="HGPｺﾞｼｯｸE"/>
        <family val="3"/>
        <charset val="128"/>
      </rPr>
      <t>が必殺技を使うときに、敵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2">
      <t>ナカマ</t>
    </rPh>
    <rPh sb="3" eb="6">
      <t>ヒッサツワザ</t>
    </rPh>
    <rPh sb="7" eb="8">
      <t>ツカ</t>
    </rPh>
    <rPh sb="13" eb="16">
      <t>テキゼンタイ</t>
    </rPh>
    <rPh sb="17" eb="19">
      <t>トウキ</t>
    </rPh>
    <rPh sb="23" eb="24">
      <t>ショウ</t>
    </rPh>
    <phoneticPr fontId="1"/>
  </si>
  <si>
    <r>
      <t>仲間</t>
    </r>
    <r>
      <rPr>
        <sz val="11"/>
        <color theme="1"/>
        <rFont val="HGPｺﾞｼｯｸE"/>
        <family val="3"/>
        <charset val="128"/>
      </rPr>
      <t>が必殺技を使うときに、敵</t>
    </r>
    <r>
      <rPr>
        <sz val="11"/>
        <color rgb="FF000000"/>
        <rFont val="HGPｺﾞｼｯｸE"/>
        <family val="3"/>
        <charset val="128"/>
      </rPr>
      <t>全体</t>
    </r>
    <r>
      <rPr>
        <sz val="11"/>
        <color theme="1"/>
        <rFont val="HGPｺﾞｼｯｸE"/>
        <family val="3"/>
        <charset val="128"/>
      </rPr>
      <t>の攻撃エリアを狭くする</t>
    </r>
    <rPh sb="0" eb="2">
      <t>ナカマ</t>
    </rPh>
    <rPh sb="3" eb="6">
      <t>ヒッサツワザ</t>
    </rPh>
    <rPh sb="7" eb="8">
      <t>ツカ</t>
    </rPh>
    <rPh sb="13" eb="16">
      <t>テキゼンタイ</t>
    </rPh>
    <rPh sb="17" eb="19">
      <t>コウゲキ</t>
    </rPh>
    <rPh sb="23" eb="24">
      <t>セマ</t>
    </rPh>
    <phoneticPr fontId="1"/>
  </si>
  <si>
    <r>
      <t>1～3R開始時に、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のこうげきとぼうぎょをR数が多いほど</t>
    </r>
    <r>
      <rPr>
        <sz val="11"/>
        <color rgb="FF000000"/>
        <rFont val="HGPｺﾞｼｯｸE"/>
        <family val="3"/>
        <charset val="128"/>
      </rPr>
      <t>アップ</t>
    </r>
    <rPh sb="4" eb="7">
      <t>カイシジ</t>
    </rPh>
    <rPh sb="9" eb="13">
      <t>ミカタゼンタイ</t>
    </rPh>
    <rPh sb="25" eb="26">
      <t>スウ</t>
    </rPh>
    <rPh sb="27" eb="28">
      <t>オオ</t>
    </rPh>
    <phoneticPr fontId="1"/>
  </si>
  <si>
    <r>
      <t>1～2R目の相手ターンに、敵が必殺技を使ったとき敵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4" eb="5">
      <t>メ</t>
    </rPh>
    <rPh sb="6" eb="8">
      <t>アイテ</t>
    </rPh>
    <rPh sb="13" eb="14">
      <t>テキ</t>
    </rPh>
    <rPh sb="15" eb="18">
      <t>ヒッサツワザ</t>
    </rPh>
    <rPh sb="19" eb="20">
      <t>ツカ</t>
    </rPh>
    <rPh sb="24" eb="27">
      <t>テキゼンタイ</t>
    </rPh>
    <rPh sb="28" eb="29">
      <t>ナカ</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</si>
  <si>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の必殺技ダメージを直前のRまでの敵と</t>
    </r>
    <r>
      <rPr>
        <sz val="11"/>
        <color rgb="FFFF0000"/>
        <rFont val="HGPｺﾞｼｯｸE"/>
        <family val="3"/>
        <charset val="128"/>
      </rPr>
      <t>味方</t>
    </r>
    <r>
      <rPr>
        <sz val="11"/>
        <color theme="1"/>
        <rFont val="HGPｺﾞｼｯｸE"/>
        <family val="3"/>
        <charset val="128"/>
      </rPr>
      <t>の特殊技の使用回数が多いほど</t>
    </r>
    <r>
      <rPr>
        <sz val="11"/>
        <color rgb="FF000000"/>
        <rFont val="HGPｺﾞｼｯｸE"/>
        <family val="3"/>
        <charset val="128"/>
      </rPr>
      <t>アップ</t>
    </r>
    <rPh sb="4" eb="5">
      <t>メ</t>
    </rPh>
    <rPh sb="6" eb="8">
      <t>ジブン</t>
    </rPh>
    <rPh sb="13" eb="17">
      <t>ミカタゼンタイ</t>
    </rPh>
    <rPh sb="18" eb="21">
      <t>ヒッサツワザ</t>
    </rPh>
    <rPh sb="26" eb="28">
      <t>チョクゼン</t>
    </rPh>
    <rPh sb="33" eb="34">
      <t>テキ</t>
    </rPh>
    <rPh sb="35" eb="37">
      <t>ミカタ</t>
    </rPh>
    <rPh sb="38" eb="40">
      <t>トクシュ</t>
    </rPh>
    <rPh sb="40" eb="41">
      <t>ワザ</t>
    </rPh>
    <rPh sb="42" eb="46">
      <t>シヨウカイスウ</t>
    </rPh>
    <rPh sb="47" eb="48">
      <t>オオ</t>
    </rPh>
    <phoneticPr fontId="1"/>
  </si>
  <si>
    <r>
      <t>2～4R開始時に、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のこうげきとぼうぎょを自身の闘気ゲージが多いほど</t>
    </r>
    <r>
      <rPr>
        <sz val="11"/>
        <color rgb="FF000000"/>
        <rFont val="HGPｺﾞｼｯｸE"/>
        <family val="3"/>
        <charset val="128"/>
      </rPr>
      <t>アップ</t>
    </r>
    <rPh sb="4" eb="7">
      <t>カイシジ</t>
    </rPh>
    <rPh sb="9" eb="11">
      <t>ミカタ</t>
    </rPh>
    <rPh sb="11" eb="13">
      <t>ゼンタイ</t>
    </rPh>
    <rPh sb="24" eb="26">
      <t>ジシン</t>
    </rPh>
    <rPh sb="27" eb="29">
      <t>トウキ</t>
    </rPh>
    <rPh sb="33" eb="34">
      <t>オオ</t>
    </rPh>
    <phoneticPr fontId="1"/>
  </si>
  <si>
    <r>
      <t>2～4R目に攻撃するときに、こうげきが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チュウ</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</si>
  <si>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0" eb="2">
      <t>ジシン</t>
    </rPh>
    <rPh sb="3" eb="6">
      <t>ヒッサツワザ</t>
    </rPh>
    <rPh sb="7" eb="8">
      <t>ツカ</t>
    </rPh>
    <rPh sb="13" eb="15">
      <t>ミカタ</t>
    </rPh>
    <rPh sb="15" eb="17">
      <t>ゼンタイ</t>
    </rPh>
    <rPh sb="18" eb="19">
      <t>スベ</t>
    </rPh>
    <rPh sb="27" eb="28">
      <t>ショウ</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</si>
  <si>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の呪文ダメージを自身の闘気ゲージが少ないほど</t>
    </r>
    <r>
      <rPr>
        <sz val="11"/>
        <color rgb="FF000000"/>
        <rFont val="HGPｺﾞｼｯｸE"/>
        <family val="3"/>
        <charset val="128"/>
      </rPr>
      <t>アップ</t>
    </r>
    <rPh sb="4" eb="5">
      <t>メ</t>
    </rPh>
    <rPh sb="6" eb="8">
      <t>ジブン</t>
    </rPh>
    <rPh sb="13" eb="15">
      <t>ミカタ</t>
    </rPh>
    <rPh sb="15" eb="17">
      <t>ゼンタイ</t>
    </rPh>
    <rPh sb="18" eb="20">
      <t>ジュモン</t>
    </rPh>
    <rPh sb="25" eb="27">
      <t>ジシン</t>
    </rPh>
    <rPh sb="28" eb="30">
      <t>トウキ</t>
    </rPh>
    <rPh sb="34" eb="35">
      <t>スク</t>
    </rPh>
    <phoneticPr fontId="1"/>
  </si>
  <si>
    <r>
      <t>3～5R開始時に、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FF0000"/>
        <rFont val="HGPｺﾞｼｯｸE"/>
        <family val="3"/>
        <charset val="128"/>
      </rPr>
      <t>味方</t>
    </r>
    <r>
      <rPr>
        <sz val="11"/>
        <color theme="1"/>
        <rFont val="HGPｺﾞｼｯｸE"/>
        <family val="3"/>
        <charset val="128"/>
      </rPr>
      <t>の属性が多いほど</t>
    </r>
    <r>
      <rPr>
        <sz val="11"/>
        <color rgb="FF000000"/>
        <rFont val="HGPｺﾞｼｯｸE"/>
        <family val="3"/>
        <charset val="128"/>
      </rPr>
      <t>アップ</t>
    </r>
    <rPh sb="4" eb="6">
      <t>カイシ</t>
    </rPh>
    <rPh sb="6" eb="7">
      <t>ジ</t>
    </rPh>
    <rPh sb="9" eb="13">
      <t>ミカタゼンタイ</t>
    </rPh>
    <rPh sb="24" eb="26">
      <t>ミカタ</t>
    </rPh>
    <rPh sb="27" eb="29">
      <t>ゾクセイ</t>
    </rPh>
    <rPh sb="30" eb="31">
      <t>オオ</t>
    </rPh>
    <phoneticPr fontId="1"/>
  </si>
  <si>
    <r>
      <t>2～4R開始時に、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7">
      <t>カイシジ</t>
    </rPh>
    <rPh sb="9" eb="11">
      <t>ミカタ</t>
    </rPh>
    <rPh sb="11" eb="13">
      <t>ゼンタイ</t>
    </rPh>
    <rPh sb="24" eb="26">
      <t>ミカタ</t>
    </rPh>
    <rPh sb="27" eb="28">
      <t>ヒカリ</t>
    </rPh>
    <rPh sb="30" eb="31">
      <t>オオ</t>
    </rPh>
    <phoneticPr fontId="1"/>
  </si>
  <si>
    <r>
      <t>1～3R目に、敵が必殺技を使ったとき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が受ける必殺技ダメージを1にする</t>
    </r>
    <rPh sb="4" eb="5">
      <t>メ</t>
    </rPh>
    <rPh sb="7" eb="8">
      <t>テキ</t>
    </rPh>
    <rPh sb="9" eb="12">
      <t>ヒッサツワザ</t>
    </rPh>
    <rPh sb="13" eb="14">
      <t>ツカ</t>
    </rPh>
    <rPh sb="18" eb="20">
      <t>ミカタ</t>
    </rPh>
    <rPh sb="20" eb="22">
      <t>ゼンタイ</t>
    </rPh>
    <rPh sb="23" eb="24">
      <t>ウ</t>
    </rPh>
    <rPh sb="26" eb="29">
      <t>ヒッサツワザ</t>
    </rPh>
    <phoneticPr fontId="1"/>
  </si>
  <si>
    <r>
      <t>味方</t>
    </r>
    <r>
      <rPr>
        <sz val="11"/>
        <color theme="1"/>
        <rFont val="HGPｺﾞｼｯｸE"/>
        <family val="3"/>
        <charset val="128"/>
      </rPr>
      <t>が必殺技を使うときに、こうげきが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23" eb="25">
      <t>ミカタ</t>
    </rPh>
    <rPh sb="29" eb="31">
      <t>ミカタ</t>
    </rPh>
    <rPh sb="31" eb="33">
      <t>ゼンタイ</t>
    </rPh>
    <rPh sb="34" eb="36">
      <t>ブツリ</t>
    </rPh>
    <rPh sb="41" eb="42">
      <t>ナカ</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</si>
  <si>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FF0000"/>
        <rFont val="HGPｺﾞｼｯｸE"/>
        <family val="3"/>
        <charset val="128"/>
      </rPr>
      <t>味方</t>
    </r>
    <r>
      <rPr>
        <sz val="11"/>
        <color theme="1"/>
        <rFont val="HGPｺﾞｼｯｸE"/>
        <family val="3"/>
        <charset val="128"/>
      </rPr>
      <t>の属性が多いほど</t>
    </r>
    <r>
      <rPr>
        <sz val="11"/>
        <color rgb="FF000000"/>
        <rFont val="HGPｺﾞｼｯｸE"/>
        <family val="3"/>
        <charset val="128"/>
      </rPr>
      <t>アップ</t>
    </r>
    <rPh sb="0" eb="2">
      <t>ミカタ</t>
    </rPh>
    <rPh sb="3" eb="6">
      <t>ヒッサツワザ</t>
    </rPh>
    <rPh sb="7" eb="8">
      <t>ツカ</t>
    </rPh>
    <rPh sb="13" eb="15">
      <t>ミカタ</t>
    </rPh>
    <rPh sb="15" eb="17">
      <t>ゼンタイ</t>
    </rPh>
    <rPh sb="18" eb="20">
      <t>ヒッサツ</t>
    </rPh>
    <rPh sb="20" eb="21">
      <t>ワザ</t>
    </rPh>
    <rPh sb="26" eb="28">
      <t>ミカタ</t>
    </rPh>
    <rPh sb="29" eb="31">
      <t>ゾクセイ</t>
    </rPh>
    <rPh sb="32" eb="33">
      <t>オオ</t>
    </rPh>
    <phoneticPr fontId="1"/>
  </si>
  <si>
    <r>
      <t>3R目の相手ターンに、自身が通常攻撃されると</t>
    </r>
    <r>
      <rPr>
        <sz val="11"/>
        <color rgb="FFFF5A32"/>
        <rFont val="HGPｺﾞｼｯｸE"/>
        <family val="3"/>
        <charset val="128"/>
      </rPr>
      <t>仲間</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ジシン</t>
    </rPh>
    <rPh sb="14" eb="18">
      <t>ツウジョウコウゲキ</t>
    </rPh>
    <rPh sb="22" eb="26">
      <t>ナカマゼンタイ</t>
    </rPh>
    <rPh sb="27" eb="29">
      <t>トウキ</t>
    </rPh>
    <rPh sb="33" eb="34">
      <t>チュウ</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</si>
  <si>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[暗黒]が多いほど</t>
    </r>
    <r>
      <rPr>
        <sz val="11"/>
        <color rgb="FF000000"/>
        <rFont val="HGPｺﾞｼｯｸE"/>
        <family val="3"/>
        <charset val="128"/>
      </rPr>
      <t>アップ</t>
    </r>
    <rPh sb="0" eb="2">
      <t>ナカマ</t>
    </rPh>
    <rPh sb="3" eb="6">
      <t>ヒッサツワザ</t>
    </rPh>
    <rPh sb="7" eb="8">
      <t>ツカ</t>
    </rPh>
    <rPh sb="13" eb="15">
      <t>ミカタ</t>
    </rPh>
    <rPh sb="15" eb="17">
      <t>ゼンタイ</t>
    </rPh>
    <rPh sb="28" eb="30">
      <t>ミカタ</t>
    </rPh>
    <rPh sb="31" eb="33">
      <t>アンコク</t>
    </rPh>
    <rPh sb="35" eb="36">
      <t>オオ</t>
    </rPh>
    <phoneticPr fontId="1"/>
  </si>
  <si>
    <r>
      <t>1～3R目の相手ターンに、敵が必殺技を使うとき敵</t>
    </r>
    <r>
      <rPr>
        <sz val="11"/>
        <color rgb="FF000000"/>
        <rFont val="HGPｺﾞｼｯｸE"/>
        <family val="3"/>
        <charset val="128"/>
      </rPr>
      <t>全体</t>
    </r>
    <r>
      <rPr>
        <sz val="11"/>
        <color theme="1"/>
        <rFont val="HGPｺﾞｼｯｸE"/>
        <family val="3"/>
        <charset val="128"/>
      </rPr>
      <t>のこうげきとまりょくを</t>
    </r>
    <r>
      <rPr>
        <sz val="11"/>
        <color rgb="FF7300C3"/>
        <rFont val="HGPｺﾞｼｯｸE"/>
        <family val="3"/>
        <charset val="128"/>
      </rPr>
      <t>大</t>
    </r>
    <r>
      <rPr>
        <sz val="11"/>
        <color rgb="FF000000"/>
        <rFont val="HGPｺﾞｼｯｸE"/>
        <family val="3"/>
        <charset val="128"/>
      </rPr>
      <t>ダウン</t>
    </r>
    <rPh sb="4" eb="5">
      <t>メ</t>
    </rPh>
    <rPh sb="6" eb="8">
      <t>アイテ</t>
    </rPh>
    <rPh sb="13" eb="14">
      <t>テキ</t>
    </rPh>
    <rPh sb="15" eb="18">
      <t>ヒッサツワザ</t>
    </rPh>
    <rPh sb="19" eb="20">
      <t>ツカ</t>
    </rPh>
    <rPh sb="23" eb="24">
      <t>テキ</t>
    </rPh>
    <rPh sb="24" eb="26">
      <t>ゼンタイ</t>
    </rPh>
    <rPh sb="37" eb="38">
      <t>ダイ</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</si>
  <si>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の必殺技ダメージを自身のHPが少ないほど</t>
    </r>
    <r>
      <rPr>
        <sz val="11"/>
        <color rgb="FF000000"/>
        <rFont val="HGPｺﾞｼｯｸE"/>
        <family val="3"/>
        <charset val="128"/>
      </rPr>
      <t>アップ</t>
    </r>
    <rPh sb="4" eb="5">
      <t>メ</t>
    </rPh>
    <rPh sb="6" eb="8">
      <t>ジブン</t>
    </rPh>
    <rPh sb="13" eb="17">
      <t>ミカタゼンタイ</t>
    </rPh>
    <rPh sb="18" eb="21">
      <t>ヒッサツワザ</t>
    </rPh>
    <rPh sb="26" eb="28">
      <t>ジシン</t>
    </rPh>
    <rPh sb="32" eb="33">
      <t>スク</t>
    </rPh>
    <phoneticPr fontId="1"/>
  </si>
  <si>
    <r>
      <t>2～4R開始時に、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のこうげきとまりょくを自身の闘気ゲージが多いほど</t>
    </r>
    <r>
      <rPr>
        <sz val="11"/>
        <color rgb="FF000000"/>
        <rFont val="HGPｺﾞｼｯｸE"/>
        <family val="3"/>
        <charset val="128"/>
      </rPr>
      <t>アップ</t>
    </r>
    <rPh sb="4" eb="7">
      <t>カイシジ</t>
    </rPh>
    <rPh sb="11" eb="13">
      <t>ゼンタイ</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</si>
  <si>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5" eb="17">
      <t>ゼンタイ</t>
    </rPh>
    <rPh sb="18" eb="20">
      <t>ジュモン</t>
    </rPh>
    <rPh sb="25" eb="26">
      <t>ナカ</t>
    </rPh>
    <phoneticPr fontId="1"/>
  </si>
  <si>
    <r>
      <t>1～3R目に攻撃するときに、すばやさが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45" eb="46">
      <t>ナカ</t>
    </rPh>
    <phoneticPr fontId="1"/>
  </si>
  <si>
    <r>
      <t>各R終了時に、通常攻撃ダメージを</t>
    </r>
    <r>
      <rPr>
        <sz val="11"/>
        <color rgb="FF000000"/>
        <rFont val="HGPｺﾞｼｯｸE"/>
        <family val="3"/>
        <charset val="128"/>
      </rPr>
      <t>軽減</t>
    </r>
    <r>
      <rPr>
        <sz val="11"/>
        <color theme="1"/>
        <rFont val="HGPｺﾞｼｯｸE"/>
        <family val="3"/>
        <charset val="128"/>
      </rPr>
      <t>する敵がいると敵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0" eb="1">
      <t>カク</t>
    </rPh>
    <rPh sb="2" eb="5">
      <t>シュウリョウジ</t>
    </rPh>
    <rPh sb="7" eb="9">
      <t>ツウジョウ</t>
    </rPh>
    <rPh sb="9" eb="11">
      <t>コウゲキ</t>
    </rPh>
    <rPh sb="16" eb="18">
      <t>ケイゲン</t>
    </rPh>
    <rPh sb="20" eb="21">
      <t>テキ</t>
    </rPh>
    <rPh sb="25" eb="28">
      <t>テキゼンタイ</t>
    </rPh>
    <rPh sb="29" eb="30">
      <t>ナカ</t>
    </rPh>
    <phoneticPr fontId="1"/>
  </si>
  <si>
    <r>
      <t>1～2R目に敵が攻撃するときに、こうげきが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6" eb="27">
      <t>テキ</t>
    </rPh>
    <rPh sb="31" eb="35">
      <t>ミカタゼンタイ</t>
    </rPh>
    <rPh sb="41" eb="42">
      <t>ナカ</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</si>
  <si>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2">
      <t>ミカタ</t>
    </rPh>
    <rPh sb="3" eb="6">
      <t>トクシュワザ</t>
    </rPh>
    <rPh sb="7" eb="8">
      <t>ツカ</t>
    </rPh>
    <rPh sb="14" eb="16">
      <t>ミカタ</t>
    </rPh>
    <rPh sb="16" eb="18">
      <t>ゼンタイ</t>
    </rPh>
    <rPh sb="19" eb="20">
      <t>ウ</t>
    </rPh>
    <rPh sb="22" eb="26">
      <t>ツウジョウコウゲキ</t>
    </rPh>
    <rPh sb="31" eb="32">
      <t>ナカ</t>
    </rPh>
    <rPh sb="32" eb="34">
      <t>ケイゲン</t>
    </rPh>
    <phoneticPr fontId="1"/>
  </si>
  <si>
    <r>
      <t>2～3R目に、</t>
    </r>
    <r>
      <rPr>
        <sz val="11"/>
        <color rgb="FFFF5A32"/>
        <rFont val="HGPｺﾞｼｯｸE"/>
        <family val="3"/>
        <charset val="128"/>
      </rPr>
      <t>仲間</t>
    </r>
    <r>
      <rPr>
        <sz val="11"/>
        <color theme="1"/>
        <rFont val="HGPｺﾞｼｯｸE"/>
        <family val="3"/>
        <charset val="128"/>
      </rPr>
      <t>「ラーハルト」か「ボラホーン」がいると敵</t>
    </r>
    <r>
      <rPr>
        <sz val="11"/>
        <color rgb="FF000000"/>
        <rFont val="HGPｺﾞｼｯｸE"/>
        <family val="3"/>
        <charset val="128"/>
      </rPr>
      <t>全体</t>
    </r>
    <r>
      <rPr>
        <sz val="11"/>
        <color theme="1"/>
        <rFont val="HGPｺﾞｼｯｸE"/>
        <family val="3"/>
        <charset val="128"/>
      </rPr>
      <t>のこうげきとまりょく</t>
    </r>
    <r>
      <rPr>
        <sz val="11"/>
        <color rgb="FF0000FF"/>
        <rFont val="HGPｺﾞｼｯｸE"/>
        <family val="3"/>
        <charset val="128"/>
      </rPr>
      <t>中</t>
    </r>
    <r>
      <rPr>
        <sz val="11"/>
        <color rgb="FF000000"/>
        <rFont val="HGPｺﾞｼｯｸE"/>
        <family val="3"/>
        <charset val="128"/>
      </rPr>
      <t>ダウン</t>
    </r>
    <rPh sb="4" eb="5">
      <t>メ</t>
    </rPh>
    <rPh sb="7" eb="9">
      <t>ナカマ</t>
    </rPh>
    <rPh sb="28" eb="29">
      <t>テキ</t>
    </rPh>
    <rPh sb="29" eb="31">
      <t>ゼンタイ</t>
    </rPh>
    <rPh sb="41" eb="42">
      <t>ナカ</t>
    </rPh>
    <phoneticPr fontId="1"/>
  </si>
  <si>
    <r>
      <t>2～3R開始時に、</t>
    </r>
    <r>
      <rPr>
        <sz val="11"/>
        <color rgb="FFFF5A32"/>
        <rFont val="HGPｺﾞｼｯｸE"/>
        <family val="3"/>
        <charset val="128"/>
      </rPr>
      <t>仲間</t>
    </r>
    <r>
      <rPr>
        <sz val="11"/>
        <color theme="1"/>
        <rFont val="HGPｺﾞｼｯｸE"/>
        <family val="3"/>
        <charset val="128"/>
      </rPr>
      <t>「ヒュンケル」がいると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22" eb="24">
      <t>ミカタ</t>
    </rPh>
    <rPh sb="24" eb="26">
      <t>ゼンタイ</t>
    </rPh>
    <rPh sb="27" eb="29">
      <t>トウキ</t>
    </rPh>
    <rPh sb="33" eb="34">
      <t>ショウ</t>
    </rPh>
    <phoneticPr fontId="1"/>
  </si>
  <si>
    <r>
      <t>2～4R開始時に、</t>
    </r>
    <r>
      <rPr>
        <sz val="11"/>
        <color rgb="FFFF5A32"/>
        <rFont val="HGPｺﾞｼｯｸE"/>
        <family val="3"/>
        <charset val="128"/>
      </rPr>
      <t>仲間</t>
    </r>
    <r>
      <rPr>
        <sz val="11"/>
        <color theme="1"/>
        <rFont val="HGPｺﾞｼｯｸE"/>
        <family val="3"/>
        <charset val="128"/>
      </rPr>
      <t>「ポップ」がいると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20" eb="22">
      <t>ミカタ</t>
    </rPh>
    <rPh sb="22" eb="24">
      <t>ゼンタイ</t>
    </rPh>
    <rPh sb="25" eb="29">
      <t>ツウジョウコウゲキ</t>
    </rPh>
    <rPh sb="34" eb="35">
      <t>ショウ</t>
    </rPh>
    <phoneticPr fontId="1"/>
  </si>
  <si>
    <r>
      <t>3R目に、</t>
    </r>
    <r>
      <rPr>
        <sz val="11"/>
        <color rgb="FFFF5A32"/>
        <rFont val="HGPｺﾞｼｯｸE"/>
        <family val="3"/>
        <charset val="128"/>
      </rPr>
      <t>仲間</t>
    </r>
    <r>
      <rPr>
        <sz val="11"/>
        <color theme="1"/>
        <rFont val="HGPｺﾞｼｯｸE"/>
        <family val="3"/>
        <charset val="128"/>
      </rPr>
      <t>「ガルダンディー」か「ボラホーン」がいると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3">
      <t>メ</t>
    </rPh>
    <rPh sb="5" eb="7">
      <t>ナカマ</t>
    </rPh>
    <rPh sb="28" eb="32">
      <t>ミカタゼンタイ</t>
    </rPh>
    <rPh sb="33" eb="35">
      <t>トウキ</t>
    </rPh>
    <rPh sb="39" eb="40">
      <t>ナカ</t>
    </rPh>
    <phoneticPr fontId="1"/>
  </si>
  <si>
    <r>
      <t>2～3R目に、</t>
    </r>
    <r>
      <rPr>
        <sz val="11"/>
        <color rgb="FFFF5A32"/>
        <rFont val="HGPｺﾞｼｯｸE"/>
        <family val="3"/>
        <charset val="128"/>
      </rPr>
      <t>仲間</t>
    </r>
    <r>
      <rPr>
        <sz val="11"/>
        <color theme="1"/>
        <rFont val="HGPｺﾞｼｯｸE"/>
        <family val="3"/>
        <charset val="128"/>
      </rPr>
      <t>「ガルダンディー」か「ラーハルト」がいると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t>
    </r>
    <r>
      <rPr>
        <sz val="11"/>
        <color rgb="FF0000FF"/>
        <rFont val="HGPｺﾞｼｯｸE"/>
        <family val="3"/>
        <charset val="128"/>
      </rPr>
      <t>中</t>
    </r>
    <r>
      <rPr>
        <sz val="11"/>
        <color rgb="FF000000"/>
        <rFont val="HGPｺﾞｼｯｸE"/>
        <family val="3"/>
        <charset val="128"/>
      </rPr>
      <t>アップ</t>
    </r>
    <rPh sb="4" eb="5">
      <t>メ</t>
    </rPh>
    <rPh sb="7" eb="9">
      <t>ナカマ</t>
    </rPh>
    <rPh sb="30" eb="32">
      <t>ミカタ</t>
    </rPh>
    <rPh sb="32" eb="34">
      <t>ゼンタイ</t>
    </rPh>
    <rPh sb="44" eb="45">
      <t>ナカ</t>
    </rPh>
    <phoneticPr fontId="1"/>
  </si>
  <si>
    <r>
      <t>2～4R目に攻撃するときに、ぼうぎょが</t>
    </r>
    <r>
      <rPr>
        <sz val="11"/>
        <color rgb="FF000000"/>
        <rFont val="HGPｺﾞｼｯｸE"/>
        <family val="3"/>
        <charset val="128"/>
      </rPr>
      <t>アップ</t>
    </r>
    <r>
      <rPr>
        <sz val="11"/>
        <color theme="1"/>
        <rFont val="HGPｺﾞｼｯｸE"/>
        <family val="3"/>
        <charset val="128"/>
      </rPr>
      <t>した敵がいると敵</t>
    </r>
    <r>
      <rPr>
        <sz val="11"/>
        <color rgb="FF000000"/>
        <rFont val="HGPｺﾞｼｯｸE"/>
        <family val="3"/>
        <charset val="128"/>
      </rPr>
      <t>全体</t>
    </r>
    <r>
      <rPr>
        <sz val="11"/>
        <color theme="1"/>
        <rFont val="HGPｺﾞｼｯｸE"/>
        <family val="3"/>
        <charset val="128"/>
      </rPr>
      <t>のぼうきょを</t>
    </r>
    <r>
      <rPr>
        <sz val="11"/>
        <color rgb="FF0000FF"/>
        <rFont val="HGPｺﾞｼｯｸE"/>
        <family val="3"/>
        <charset val="128"/>
      </rPr>
      <t>中</t>
    </r>
    <r>
      <rPr>
        <sz val="11"/>
        <color rgb="FF000000"/>
        <rFont val="HGPｺﾞｼｯｸE"/>
        <family val="3"/>
        <charset val="128"/>
      </rPr>
      <t>ダウン</t>
    </r>
    <rPh sb="4" eb="5">
      <t>メ</t>
    </rPh>
    <rPh sb="6" eb="8">
      <t>コウゲキ</t>
    </rPh>
    <rPh sb="24" eb="25">
      <t>テキ</t>
    </rPh>
    <rPh sb="29" eb="32">
      <t>テキゼンタイ</t>
    </rPh>
    <rPh sb="38" eb="39">
      <t>ナカ</t>
    </rPh>
    <phoneticPr fontId="1"/>
  </si>
  <si>
    <r>
      <t>仲間</t>
    </r>
    <r>
      <rPr>
        <sz val="11"/>
        <color theme="1"/>
        <rFont val="HGPｺﾞｼｯｸE"/>
        <family val="3"/>
        <charset val="128"/>
      </rPr>
      <t>[不死]か[氷炎]が両方いる間、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0" eb="2">
      <t>ナカマ</t>
    </rPh>
    <rPh sb="3" eb="5">
      <t>フシ</t>
    </rPh>
    <rPh sb="8" eb="9">
      <t>コオリ</t>
    </rPh>
    <rPh sb="9" eb="10">
      <t>ホノオ</t>
    </rPh>
    <rPh sb="12" eb="14">
      <t>リョウホウ</t>
    </rPh>
    <rPh sb="16" eb="17">
      <t>アイダ</t>
    </rPh>
    <rPh sb="18" eb="22">
      <t>ミカタゼンタイ</t>
    </rPh>
    <rPh sb="23" eb="25">
      <t>コウゲキ</t>
    </rPh>
    <rPh sb="29" eb="30">
      <t>ヒロ</t>
    </rPh>
    <phoneticPr fontId="1"/>
  </si>
  <si>
    <r>
      <t>「結界」を壊したときに、敵</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1" eb="3">
      <t>ケッカイ</t>
    </rPh>
    <rPh sb="5" eb="6">
      <t>コワ</t>
    </rPh>
    <rPh sb="12" eb="13">
      <t>テキ</t>
    </rPh>
    <rPh sb="13" eb="15">
      <t>ゼンタイ</t>
    </rPh>
    <rPh sb="26" eb="27">
      <t>ナカ</t>
    </rPh>
    <phoneticPr fontId="1"/>
  </si>
  <si>
    <r>
      <t>各R終了時に、攻撃しなかったとき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0" eb="1">
      <t>カク</t>
    </rPh>
    <rPh sb="2" eb="5">
      <t>シュウリョウジ</t>
    </rPh>
    <rPh sb="7" eb="9">
      <t>コウゲキ</t>
    </rPh>
    <rPh sb="16" eb="20">
      <t>ミカタゼンタイ</t>
    </rPh>
    <rPh sb="21" eb="22">
      <t>ウ</t>
    </rPh>
    <rPh sb="24" eb="26">
      <t>ジュモン</t>
    </rPh>
    <rPh sb="31" eb="32">
      <t>チュウ</t>
    </rPh>
    <rPh sb="32" eb="34">
      <t>ケイゲン</t>
    </rPh>
    <phoneticPr fontId="1"/>
  </si>
  <si>
    <r>
      <t>仲間</t>
    </r>
    <r>
      <rPr>
        <sz val="11"/>
        <color theme="1"/>
        <rFont val="HGPｺﾞｼｯｸE"/>
        <family val="3"/>
        <charset val="128"/>
      </rPr>
      <t>[不死]と[氷炎]が両方いる間、敵</t>
    </r>
    <r>
      <rPr>
        <sz val="11"/>
        <color rgb="FF000000"/>
        <rFont val="HGPｺﾞｼｯｸE"/>
        <family val="3"/>
        <charset val="128"/>
      </rPr>
      <t>全体</t>
    </r>
    <r>
      <rPr>
        <sz val="11"/>
        <color theme="1"/>
        <rFont val="HGPｺﾞｼｯｸE"/>
        <family val="3"/>
        <charset val="128"/>
      </rPr>
      <t>の攻撃エリアを狭くする</t>
    </r>
    <rPh sb="0" eb="2">
      <t>ナカマ</t>
    </rPh>
    <rPh sb="3" eb="5">
      <t>フシ</t>
    </rPh>
    <rPh sb="8" eb="9">
      <t>コオリ</t>
    </rPh>
    <rPh sb="9" eb="10">
      <t>ホノオ</t>
    </rPh>
    <rPh sb="12" eb="14">
      <t>リョウホウ</t>
    </rPh>
    <rPh sb="16" eb="17">
      <t>アイダ</t>
    </rPh>
    <rPh sb="18" eb="19">
      <t>テキ</t>
    </rPh>
    <rPh sb="19" eb="21">
      <t>ゼンタイ</t>
    </rPh>
    <rPh sb="22" eb="24">
      <t>コウゲキ</t>
    </rPh>
    <rPh sb="28" eb="29">
      <t>セマ</t>
    </rPh>
    <phoneticPr fontId="1"/>
  </si>
  <si>
    <r>
      <t>1～2R目に、ブーストされた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14" eb="16">
      <t>ミカタ</t>
    </rPh>
    <rPh sb="20" eb="22">
      <t>ミカタ</t>
    </rPh>
    <rPh sb="22" eb="24">
      <t>ゼンタイ</t>
    </rPh>
    <rPh sb="29" eb="30">
      <t>ダイ</t>
    </rPh>
    <rPh sb="39" eb="40">
      <t>ショウ</t>
    </rPh>
    <phoneticPr fontId="1"/>
  </si>
  <si>
    <r>
      <t>3～4R目の自分ターンに、敵[暗黒]に通常攻撃したとき、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アンコク</t>
    </rPh>
    <rPh sb="19" eb="23">
      <t>ツウジョウコウゲキ</t>
    </rPh>
    <rPh sb="28" eb="32">
      <t>ミカタゼンタイ</t>
    </rPh>
    <rPh sb="33" eb="35">
      <t>トウキ</t>
    </rPh>
    <rPh sb="39" eb="40">
      <t>ショウ</t>
    </rPh>
    <phoneticPr fontId="1"/>
  </si>
  <si>
    <r>
      <t>2～4R目に攻撃するときに、まりょくが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3">
      <t>ミカタゼンタイ</t>
    </rPh>
    <rPh sb="44" eb="45">
      <t>ナカ</t>
    </rPh>
    <phoneticPr fontId="1"/>
  </si>
  <si>
    <r>
      <t>2～4R目に攻撃するときに、すばやさが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ナカ</t>
    </rPh>
    <phoneticPr fontId="1"/>
  </si>
  <si>
    <r>
      <t>必殺技を使うときに、敵</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3">
      <t>テキゼンタイ</t>
    </rPh>
    <rPh sb="14" eb="16">
      <t>トウキ</t>
    </rPh>
    <rPh sb="20" eb="21">
      <t>ナカ</t>
    </rPh>
    <phoneticPr fontId="1"/>
  </si>
  <si>
    <r>
      <t>2～3R目に敵が攻撃するときに、こうげきが</t>
    </r>
    <r>
      <rPr>
        <sz val="11"/>
        <color rgb="FF000000"/>
        <rFont val="HGPｺﾞｼｯｸE"/>
        <family val="3"/>
        <charset val="128"/>
      </rPr>
      <t>アップ</t>
    </r>
    <r>
      <rPr>
        <sz val="11"/>
        <color theme="1"/>
        <rFont val="HGPｺﾞｼｯｸE"/>
        <family val="3"/>
        <charset val="128"/>
      </rPr>
      <t>した敵がいると敵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4">
      <t>テキゼンタイ</t>
    </rPh>
    <rPh sb="45" eb="46">
      <t>ナカ</t>
    </rPh>
    <phoneticPr fontId="1"/>
  </si>
  <si>
    <r>
      <t>3～4R目に、敵[光]に通常攻撃したとき、敵</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ダウン</t>
    </r>
    <rPh sb="4" eb="5">
      <t>メ</t>
    </rPh>
    <rPh sb="7" eb="8">
      <t>テキ</t>
    </rPh>
    <rPh sb="9" eb="10">
      <t>ヒカリ</t>
    </rPh>
    <rPh sb="12" eb="16">
      <t>ツウジョウコウゲキ</t>
    </rPh>
    <rPh sb="21" eb="24">
      <t>テキゼンタイ</t>
    </rPh>
    <rPh sb="25" eb="28">
      <t>ヒッサツワザ</t>
    </rPh>
    <rPh sb="33" eb="34">
      <t>ナカ</t>
    </rPh>
    <phoneticPr fontId="1"/>
  </si>
  <si>
    <r>
      <t>必殺技を使うときに、敵[暗黒]がいると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2" eb="14">
      <t>アンコク</t>
    </rPh>
    <rPh sb="19" eb="21">
      <t>ミカタ</t>
    </rPh>
    <rPh sb="21" eb="23">
      <t>ゼンタイ</t>
    </rPh>
    <rPh sb="24" eb="26">
      <t>ブツリ</t>
    </rPh>
    <rPh sb="31" eb="32">
      <t>ナカ</t>
    </rPh>
    <phoneticPr fontId="1"/>
  </si>
  <si>
    <r>
      <t>味方</t>
    </r>
    <r>
      <rPr>
        <sz val="11"/>
        <color theme="1"/>
        <rFont val="HGPｺﾞｼｯｸE"/>
        <family val="3"/>
        <charset val="128"/>
      </rPr>
      <t>が必殺技を使うときに、敵[暗黒]がいると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4">
      <t>テキ</t>
    </rPh>
    <rPh sb="15" eb="17">
      <t>アンコク</t>
    </rPh>
    <rPh sb="22" eb="26">
      <t>ミカタゼンタイ</t>
    </rPh>
    <rPh sb="27" eb="30">
      <t>ヒッサツワザ</t>
    </rPh>
    <rPh sb="35" eb="36">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</si>
  <si>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5">
      <t>ミカタゼンタイ</t>
    </rPh>
    <rPh sb="26" eb="28">
      <t>トウキ</t>
    </rPh>
    <rPh sb="32" eb="33">
      <t>ショウ</t>
    </rPh>
    <phoneticPr fontId="1"/>
  </si>
  <si>
    <r>
      <t>2～4R目に敵が攻撃するときに、こうげきが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7">
      <t>テキ</t>
    </rPh>
    <rPh sb="31" eb="35">
      <t>ミカタゼンタイ</t>
    </rPh>
    <rPh sb="36" eb="37">
      <t>ウ</t>
    </rPh>
    <rPh sb="39" eb="41">
      <t>ブツリ</t>
    </rPh>
    <rPh sb="46" eb="47">
      <t>ナカ</t>
    </rPh>
    <rPh sb="47" eb="49">
      <t>ケイゲン</t>
    </rPh>
    <phoneticPr fontId="1"/>
  </si>
  <si>
    <r>
      <t>2R開始時に、敵</t>
    </r>
    <r>
      <rPr>
        <sz val="11"/>
        <color rgb="FF000000"/>
        <rFont val="HGPｺﾞｼｯｸE"/>
        <family val="3"/>
        <charset val="128"/>
      </rPr>
      <t>全体</t>
    </r>
    <r>
      <rPr>
        <sz val="11"/>
        <color theme="1"/>
        <rFont val="HGPｺﾞｼｯｸE"/>
        <family val="3"/>
        <charset val="128"/>
      </rPr>
      <t>のぼうぎょゲージを</t>
    </r>
    <r>
      <rPr>
        <sz val="11"/>
        <color rgb="FF7300C3"/>
        <rFont val="HGPｺﾞｼｯｸE"/>
        <family val="3"/>
        <charset val="128"/>
      </rPr>
      <t>大</t>
    </r>
    <r>
      <rPr>
        <sz val="11"/>
        <color rgb="FF000000"/>
        <rFont val="HGPｺﾞｼｯｸE"/>
        <family val="3"/>
        <charset val="128"/>
      </rPr>
      <t>ダウン</t>
    </r>
    <rPh sb="2" eb="5">
      <t>カイシジ</t>
    </rPh>
    <rPh sb="7" eb="10">
      <t>テキゼンタイ</t>
    </rPh>
    <rPh sb="19" eb="20">
      <t>ダイ</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</si>
  <si>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6">
      <t>ミカタ</t>
    </rPh>
    <rPh sb="16" eb="18">
      <t>ゼンタイ</t>
    </rPh>
    <rPh sb="29" eb="30">
      <t>ナカ</t>
    </rPh>
    <phoneticPr fontId="1"/>
  </si>
  <si>
    <r>
      <t>各Rに攻撃するときに、まりょくが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の必殺技ダメージをR数が多いほど</t>
    </r>
    <r>
      <rPr>
        <sz val="11"/>
        <color rgb="FF000000"/>
        <rFont val="HGPｺﾞｼｯｸE"/>
        <family val="3"/>
        <charset val="128"/>
      </rPr>
      <t>アップ</t>
    </r>
    <rPh sb="0" eb="1">
      <t>カク</t>
    </rPh>
    <rPh sb="3" eb="5">
      <t>コウゲキ</t>
    </rPh>
    <rPh sb="21" eb="23">
      <t>ミカタ</t>
    </rPh>
    <rPh sb="27" eb="31">
      <t>ミカタゼンタイ</t>
    </rPh>
    <rPh sb="32" eb="35">
      <t>ヒッサツワザ</t>
    </rPh>
    <rPh sb="41" eb="42">
      <t>スウ</t>
    </rPh>
    <rPh sb="43" eb="44">
      <t>オオ</t>
    </rPh>
    <phoneticPr fontId="1"/>
  </si>
  <si>
    <r>
      <t>味方</t>
    </r>
    <r>
      <rPr>
        <sz val="11"/>
        <color theme="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4">
      <t>ミカタ</t>
    </rPh>
    <rPh sb="14" eb="16">
      <t>ゼンタイ</t>
    </rPh>
    <rPh sb="17" eb="19">
      <t>ジュモン</t>
    </rPh>
    <rPh sb="24" eb="25">
      <t>ショウ</t>
    </rPh>
    <phoneticPr fontId="1"/>
  </si>
  <si>
    <r>
      <t>1～2R目に、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のこうげきとぼうぎょをブーストされた枚数が多いほど</t>
    </r>
    <r>
      <rPr>
        <sz val="11"/>
        <color rgb="FF000000"/>
        <rFont val="HGPｺﾞｼｯｸE"/>
        <family val="3"/>
        <charset val="128"/>
      </rPr>
      <t>アップ</t>
    </r>
    <rPh sb="4" eb="5">
      <t>メ</t>
    </rPh>
    <rPh sb="7" eb="11">
      <t>ミカタゼンタイ</t>
    </rPh>
    <rPh sb="29" eb="31">
      <t>マイスウ</t>
    </rPh>
    <rPh sb="32" eb="33">
      <t>オオ</t>
    </rPh>
    <phoneticPr fontId="1"/>
  </si>
  <si>
    <r>
      <t>1～3R目に、</t>
    </r>
    <r>
      <rPr>
        <sz val="11"/>
        <color rgb="FFFF5A32"/>
        <rFont val="HGPｺﾞｼｯｸE"/>
        <family val="3"/>
        <charset val="128"/>
      </rPr>
      <t>仲間</t>
    </r>
    <r>
      <rPr>
        <sz val="11"/>
        <color theme="1"/>
        <rFont val="HGPｺﾞｼｯｸE"/>
        <family val="3"/>
        <charset val="128"/>
      </rPr>
      <t>[百獣]か[不死]がいると敵</t>
    </r>
    <r>
      <rPr>
        <sz val="11"/>
        <color rgb="FF000000"/>
        <rFont val="HGPｺﾞｼｯｸE"/>
        <family val="3"/>
        <charset val="128"/>
      </rPr>
      <t>全体</t>
    </r>
    <r>
      <rPr>
        <sz val="11"/>
        <color theme="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4" eb="5">
      <t>メ</t>
    </rPh>
    <rPh sb="7" eb="9">
      <t>ナカマ</t>
    </rPh>
    <rPh sb="10" eb="12">
      <t>ヒャクジュウ</t>
    </rPh>
    <rPh sb="15" eb="17">
      <t>フシ</t>
    </rPh>
    <rPh sb="22" eb="25">
      <t>テキゼンタイ</t>
    </rPh>
    <rPh sb="36" eb="37">
      <t>ショウ</t>
    </rPh>
    <phoneticPr fontId="1"/>
  </si>
  <si>
    <r>
      <t>仲間</t>
    </r>
    <r>
      <rPr>
        <sz val="11"/>
        <color theme="1"/>
        <rFont val="HGPｺﾞｼｯｸE"/>
        <family val="3"/>
        <charset val="128"/>
      </rPr>
      <t>[百獣]と[不死]が両方いる間、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Ph sb="0" eb="2">
      <t>ナカマ</t>
    </rPh>
    <rPh sb="3" eb="5">
      <t>ヒャクジュウ</t>
    </rPh>
    <rPh sb="8" eb="10">
      <t>フシ</t>
    </rPh>
    <rPh sb="12" eb="14">
      <t>リョウホウ</t>
    </rPh>
    <rPh sb="16" eb="17">
      <t>アイダ</t>
    </rPh>
    <rPh sb="18" eb="22">
      <t>ミカタゼンタイ</t>
    </rPh>
    <rPh sb="23" eb="25">
      <t>ブツリ</t>
    </rPh>
    <rPh sb="30" eb="31">
      <t>ショウ</t>
    </rPh>
    <phoneticPr fontId="1"/>
  </si>
  <si>
    <r>
      <t>味方</t>
    </r>
    <r>
      <rPr>
        <sz val="11"/>
        <color theme="1"/>
        <rFont val="HGPｺﾞｼｯｸE"/>
        <family val="3"/>
        <charset val="128"/>
      </rPr>
      <t>が「結界」を壊したときに、敵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0" eb="2">
      <t>ミカタ</t>
    </rPh>
    <rPh sb="4" eb="6">
      <t>ケッカイ</t>
    </rPh>
    <rPh sb="8" eb="9">
      <t>コワ</t>
    </rPh>
    <rPh sb="15" eb="18">
      <t>テキゼンタイ</t>
    </rPh>
    <rPh sb="29" eb="30">
      <t>ナカ</t>
    </rPh>
    <phoneticPr fontId="1"/>
  </si>
  <si>
    <r>
      <t>1～2R目の相手ターンに、</t>
    </r>
    <r>
      <rPr>
        <sz val="11"/>
        <color rgb="FFFF5A32"/>
        <rFont val="HGPｺﾞｼｯｸE"/>
        <family val="3"/>
        <charset val="128"/>
      </rPr>
      <t>仲間</t>
    </r>
    <r>
      <rPr>
        <sz val="11"/>
        <color theme="1"/>
        <rFont val="HGPｺﾞｼｯｸE"/>
        <family val="3"/>
        <charset val="128"/>
      </rPr>
      <t>[氷炎]と[魔影]がいると敵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13" eb="15">
      <t>ナカマ</t>
    </rPh>
    <rPh sb="16" eb="17">
      <t>コオリ</t>
    </rPh>
    <rPh sb="17" eb="18">
      <t>ホノオ</t>
    </rPh>
    <rPh sb="21" eb="23">
      <t>マカゲ</t>
    </rPh>
    <rPh sb="28" eb="31">
      <t>テキゼンタイ</t>
    </rPh>
    <rPh sb="32" eb="34">
      <t>コウゲキ</t>
    </rPh>
    <rPh sb="38" eb="39">
      <t>セマ</t>
    </rPh>
    <phoneticPr fontId="1"/>
  </si>
  <si>
    <r>
      <t>仲間</t>
    </r>
    <r>
      <rPr>
        <sz val="11"/>
        <color theme="1"/>
        <rFont val="HGPｺﾞｼｯｸE"/>
        <family val="3"/>
        <charset val="128"/>
      </rPr>
      <t>[氷炎]と[魔影]が両方いる間、敵</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ダウン</t>
    </r>
    <rPh sb="0" eb="2">
      <t>ナカマ</t>
    </rPh>
    <rPh sb="3" eb="4">
      <t>コオリ</t>
    </rPh>
    <rPh sb="4" eb="5">
      <t>ホノオ</t>
    </rPh>
    <rPh sb="8" eb="10">
      <t>マカゲ</t>
    </rPh>
    <rPh sb="12" eb="14">
      <t>リョウホウ</t>
    </rPh>
    <rPh sb="16" eb="17">
      <t>アイダ</t>
    </rPh>
    <rPh sb="18" eb="21">
      <t>テキゼンタイ</t>
    </rPh>
    <rPh sb="22" eb="24">
      <t>ブツリ</t>
    </rPh>
    <rPh sb="29" eb="30">
      <t>ショウ</t>
    </rPh>
    <phoneticPr fontId="1"/>
  </si>
  <si>
    <r>
      <t>1～2R目に、</t>
    </r>
    <r>
      <rPr>
        <sz val="11"/>
        <color rgb="FFFF5A32"/>
        <rFont val="HGPｺﾞｼｯｸE"/>
        <family val="3"/>
        <charset val="128"/>
      </rPr>
      <t>仲間</t>
    </r>
    <r>
      <rPr>
        <sz val="11"/>
        <color theme="1"/>
        <rFont val="HGPｺﾞｼｯｸE"/>
        <family val="3"/>
        <charset val="128"/>
      </rPr>
      <t>[氷炎]か[魔影]がいると敵</t>
    </r>
    <r>
      <rPr>
        <sz val="11"/>
        <color rgb="FF000000"/>
        <rFont val="HGPｺﾞｼｯｸE"/>
        <family val="3"/>
        <charset val="128"/>
      </rPr>
      <t>全体</t>
    </r>
    <r>
      <rPr>
        <sz val="11"/>
        <color theme="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ダウン</t>
    </r>
    <rPh sb="4" eb="5">
      <t>メ</t>
    </rPh>
    <rPh sb="7" eb="9">
      <t>ナカマ</t>
    </rPh>
    <rPh sb="10" eb="11">
      <t>コオリ</t>
    </rPh>
    <rPh sb="11" eb="12">
      <t>ホノオ</t>
    </rPh>
    <rPh sb="15" eb="17">
      <t>マカゲ</t>
    </rPh>
    <rPh sb="22" eb="25">
      <t>テキゼンタイ</t>
    </rPh>
    <rPh sb="36" eb="37">
      <t>ショウ</t>
    </rPh>
    <phoneticPr fontId="1"/>
  </si>
  <si>
    <r>
      <t>3～5R目に、敵か</t>
    </r>
    <r>
      <rPr>
        <sz val="11"/>
        <color rgb="FFFF5A32"/>
        <rFont val="HGPｺﾞｼｯｸE"/>
        <family val="3"/>
        <charset val="128"/>
      </rPr>
      <t>仲間</t>
    </r>
    <r>
      <rPr>
        <sz val="11"/>
        <color theme="1"/>
        <rFont val="HGPｺﾞｼｯｸE"/>
        <family val="3"/>
        <charset val="128"/>
      </rPr>
      <t>に「ダイ」がいると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Ph sb="4" eb="5">
      <t>メ</t>
    </rPh>
    <rPh sb="7" eb="8">
      <t>テキ</t>
    </rPh>
    <rPh sb="9" eb="11">
      <t>ナカマ</t>
    </rPh>
    <rPh sb="20" eb="24">
      <t>ミカタゼンタイ</t>
    </rPh>
    <rPh sb="25" eb="27">
      <t>ブツリ</t>
    </rPh>
    <rPh sb="32" eb="33">
      <t>ショウ</t>
    </rPh>
    <phoneticPr fontId="1"/>
  </si>
  <si>
    <r>
      <t>1～2R目に、敵か</t>
    </r>
    <r>
      <rPr>
        <sz val="11"/>
        <color rgb="FFFF5A32"/>
        <rFont val="HGPｺﾞｼｯｸE"/>
        <family val="3"/>
        <charset val="128"/>
      </rPr>
      <t>仲間</t>
    </r>
    <r>
      <rPr>
        <sz val="11"/>
        <color theme="1"/>
        <rFont val="HGPｺﾞｼｯｸE"/>
        <family val="3"/>
        <charset val="128"/>
      </rPr>
      <t>に「バラン」がいると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7" eb="8">
      <t>テキ</t>
    </rPh>
    <rPh sb="9" eb="11">
      <t>ナカマ</t>
    </rPh>
    <rPh sb="21" eb="25">
      <t>ミカタゼンタイ</t>
    </rPh>
    <rPh sb="26" eb="30">
      <t>ツウジョウコウゲキ</t>
    </rPh>
    <rPh sb="35" eb="36">
      <t>ナカ</t>
    </rPh>
    <phoneticPr fontId="1"/>
  </si>
  <si>
    <r>
      <t>1～2R目の自分ターンに、</t>
    </r>
    <r>
      <rPr>
        <sz val="11"/>
        <color rgb="FFFF5A32"/>
        <rFont val="HGPｺﾞｼｯｸE"/>
        <family val="3"/>
        <charset val="128"/>
      </rPr>
      <t>仲間</t>
    </r>
    <r>
      <rPr>
        <sz val="11"/>
        <color theme="1"/>
        <rFont val="HGPｺﾞｼｯｸE"/>
        <family val="3"/>
        <charset val="128"/>
      </rPr>
      <t>[氷炎]か[魔影]がいると敵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7">
      <t>コオリ</t>
    </rPh>
    <rPh sb="17" eb="18">
      <t>ホノオ</t>
    </rPh>
    <rPh sb="21" eb="23">
      <t>マカゲ</t>
    </rPh>
    <rPh sb="28" eb="31">
      <t>テキゼンタイ</t>
    </rPh>
    <rPh sb="42" eb="43">
      <t>ナカ</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</si>
  <si>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FF0000"/>
        <rFont val="HGPｺﾞｼｯｸE"/>
        <family val="3"/>
        <charset val="128"/>
      </rPr>
      <t>味方</t>
    </r>
    <r>
      <rPr>
        <sz val="11"/>
        <color theme="1"/>
        <rFont val="HGPｺﾞｼｯｸE"/>
        <family val="3"/>
        <charset val="128"/>
      </rPr>
      <t>[魔影]が多いほど</t>
    </r>
    <r>
      <rPr>
        <sz val="11"/>
        <color rgb="FF000000"/>
        <rFont val="HGPｺﾞｼｯｸE"/>
        <family val="3"/>
        <charset val="128"/>
      </rPr>
      <t>アップ</t>
    </r>
    <rPh sb="4" eb="5">
      <t>メ</t>
    </rPh>
    <rPh sb="6" eb="8">
      <t>ジブン</t>
    </rPh>
    <rPh sb="13" eb="15">
      <t>ミカタ</t>
    </rPh>
    <rPh sb="15" eb="17">
      <t>ゼンタイ</t>
    </rPh>
    <rPh sb="18" eb="20">
      <t>ブツリ</t>
    </rPh>
    <rPh sb="25" eb="27">
      <t>ミカタ</t>
    </rPh>
    <rPh sb="28" eb="30">
      <t>マカゲ</t>
    </rPh>
    <rPh sb="32" eb="33">
      <t>オオ</t>
    </rPh>
    <phoneticPr fontId="1"/>
  </si>
  <si>
    <r>
      <t>味方</t>
    </r>
    <r>
      <rPr>
        <sz val="11"/>
        <color theme="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5" eb="19">
      <t>ミカタゼンタイ</t>
    </rPh>
    <rPh sb="32" eb="33">
      <t>ショウ</t>
    </rPh>
    <phoneticPr fontId="1"/>
  </si>
  <si>
    <r>
      <t>2～3R目に、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FF0000"/>
        <rFont val="HGPｺﾞｼｯｸE"/>
        <family val="3"/>
        <charset val="128"/>
      </rPr>
      <t>味方</t>
    </r>
    <r>
      <rPr>
        <sz val="11"/>
        <color theme="1"/>
        <rFont val="HGPｺﾞｼｯｸE"/>
        <family val="3"/>
        <charset val="128"/>
      </rPr>
      <t>[百獣]か[不死]が多いほど</t>
    </r>
    <r>
      <rPr>
        <sz val="11"/>
        <color rgb="FF000000"/>
        <rFont val="HGPｺﾞｼｯｸE"/>
        <family val="3"/>
        <charset val="128"/>
      </rPr>
      <t>アップ</t>
    </r>
    <rPh sb="4" eb="5">
      <t>メ</t>
    </rPh>
    <rPh sb="7" eb="11">
      <t>ミカタゼンタイ</t>
    </rPh>
    <rPh sb="12" eb="16">
      <t>ツウジョウコウゲキ</t>
    </rPh>
    <rPh sb="21" eb="23">
      <t>ミカタ</t>
    </rPh>
    <rPh sb="24" eb="26">
      <t>ヒャクジュウ</t>
    </rPh>
    <rPh sb="29" eb="31">
      <t>フシ</t>
    </rPh>
    <rPh sb="33" eb="34">
      <t>オオ</t>
    </rPh>
    <phoneticPr fontId="1"/>
  </si>
  <si>
    <r>
      <t>2～3R目に、ブーストされた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14" eb="16">
      <t>ミカタ</t>
    </rPh>
    <rPh sb="20" eb="24">
      <t>ミカタゼンタイ</t>
    </rPh>
    <rPh sb="35" eb="36">
      <t>ナカ</t>
    </rPh>
    <phoneticPr fontId="1"/>
  </si>
  <si>
    <r>
      <t>切り札として登場したときに、</t>
    </r>
    <r>
      <rPr>
        <sz val="11"/>
        <color rgb="FFFF5A32"/>
        <rFont val="HGPｺﾞｼｯｸE"/>
        <family val="3"/>
        <charset val="128"/>
      </rPr>
      <t>仲間</t>
    </r>
    <r>
      <rPr>
        <sz val="11"/>
        <color theme="1"/>
        <rFont val="HGPｺﾞｼｯｸE"/>
        <family val="3"/>
        <charset val="128"/>
      </rPr>
      <t>[氷炎]か[魔影]がいると敵</t>
    </r>
    <r>
      <rPr>
        <sz val="11"/>
        <color rgb="FF000000"/>
        <rFont val="HGPｺﾞｼｯｸE"/>
        <family val="3"/>
        <charset val="128"/>
      </rPr>
      <t>全体</t>
    </r>
    <r>
      <rPr>
        <sz val="11"/>
        <color theme="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ダウン</t>
    </r>
    <rPh sb="0" eb="1">
      <t>キ</t>
    </rPh>
    <rPh sb="2" eb="3">
      <t>フダ</t>
    </rPh>
    <rPh sb="6" eb="8">
      <t>トウジョウ</t>
    </rPh>
    <rPh sb="14" eb="16">
      <t>ナカマ</t>
    </rPh>
    <rPh sb="17" eb="18">
      <t>コオリ</t>
    </rPh>
    <rPh sb="18" eb="19">
      <t>ホノオ</t>
    </rPh>
    <rPh sb="22" eb="23">
      <t>マ</t>
    </rPh>
    <rPh sb="23" eb="24">
      <t>カゲ</t>
    </rPh>
    <rPh sb="29" eb="32">
      <t>テキゼンタイ</t>
    </rPh>
    <rPh sb="38" eb="39">
      <t>ダイ</t>
    </rPh>
    <phoneticPr fontId="1"/>
  </si>
  <si>
    <r>
      <t>1～2R目の相手ターンに、通常攻撃されると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のキズナアタックダメージを</t>
    </r>
    <r>
      <rPr>
        <sz val="11"/>
        <color rgb="FF0000FF"/>
        <rFont val="HGPｺﾞｼｯｸE"/>
        <family val="3"/>
        <charset val="128"/>
      </rPr>
      <t>中</t>
    </r>
    <r>
      <rPr>
        <sz val="11"/>
        <color rgb="FF000000"/>
        <rFont val="HGPｺﾞｼｯｸE"/>
        <family val="3"/>
        <charset val="128"/>
      </rPr>
      <t>アップ</t>
    </r>
    <rPh sb="4" eb="5">
      <t>メ</t>
    </rPh>
    <rPh sb="6" eb="8">
      <t>アイテ</t>
    </rPh>
    <rPh sb="13" eb="17">
      <t>ツウジョウコウゲキ</t>
    </rPh>
    <rPh sb="21" eb="25">
      <t>ミカタゼンタイ</t>
    </rPh>
    <rPh sb="38" eb="39">
      <t>ナカ</t>
    </rPh>
    <phoneticPr fontId="1"/>
  </si>
  <si>
    <r>
      <t>味方</t>
    </r>
    <r>
      <rPr>
        <sz val="11"/>
        <color theme="1"/>
        <rFont val="HGPｺﾞｼｯｸE"/>
        <family val="3"/>
        <charset val="128"/>
      </rPr>
      <t>がブレス必殺技を使うときに、敵</t>
    </r>
    <r>
      <rPr>
        <sz val="11"/>
        <color rgb="FF000000"/>
        <rFont val="HGPｺﾞｼｯｸE"/>
        <family val="3"/>
        <charset val="128"/>
      </rPr>
      <t>全体</t>
    </r>
    <r>
      <rPr>
        <sz val="11"/>
        <color theme="1"/>
        <rFont val="HGPｺﾞｼｯｸE"/>
        <family val="3"/>
        <charset val="128"/>
      </rPr>
      <t>のガードルーレットを見づらくする</t>
    </r>
    <rPh sb="0" eb="2">
      <t>ミカタ</t>
    </rPh>
    <rPh sb="6" eb="9">
      <t>ヒッサツワザ</t>
    </rPh>
    <rPh sb="10" eb="11">
      <t>ツカ</t>
    </rPh>
    <rPh sb="16" eb="17">
      <t>テキ</t>
    </rPh>
    <rPh sb="17" eb="19">
      <t>ゼンタイ</t>
    </rPh>
    <rPh sb="29" eb="30">
      <t>ミ</t>
    </rPh>
    <phoneticPr fontId="1"/>
  </si>
  <si>
    <r>
      <t>2～4R目の自分ターンに、切り札の敵がいると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7" eb="18">
      <t>テキ</t>
    </rPh>
    <rPh sb="22" eb="26">
      <t>ミカタゼンタイ</t>
    </rPh>
    <rPh sb="27" eb="29">
      <t>ブツリ</t>
    </rPh>
    <rPh sb="34" eb="35">
      <t>ナカ</t>
    </rPh>
    <phoneticPr fontId="1"/>
  </si>
  <si>
    <r>
      <t>味方</t>
    </r>
    <r>
      <rPr>
        <sz val="11"/>
        <color theme="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が受ける物理と特技ダメージを</t>
    </r>
    <r>
      <rPr>
        <sz val="11"/>
        <color rgb="FF0000FF"/>
        <rFont val="HGPｺﾞｼｯｸE"/>
        <family val="3"/>
        <charset val="128"/>
      </rPr>
      <t>中</t>
    </r>
    <r>
      <rPr>
        <sz val="11"/>
        <color rgb="FF000000"/>
        <rFont val="HGPｺﾞｼｯｸE"/>
        <family val="3"/>
        <charset val="128"/>
      </rPr>
      <t>軽減</t>
    </r>
    <rPh sb="0" eb="2">
      <t>ミカタ</t>
    </rPh>
    <rPh sb="4" eb="6">
      <t>ケッカイ</t>
    </rPh>
    <rPh sb="8" eb="9">
      <t>コワ</t>
    </rPh>
    <rPh sb="15" eb="19">
      <t>ミカタゼンタイ</t>
    </rPh>
    <rPh sb="20" eb="21">
      <t>ウ</t>
    </rPh>
    <rPh sb="23" eb="25">
      <t>ブツリ</t>
    </rPh>
    <rPh sb="26" eb="28">
      <t>トクギ</t>
    </rPh>
    <rPh sb="33" eb="34">
      <t>ナカ</t>
    </rPh>
    <rPh sb="34" eb="36">
      <t>ケイゲン</t>
    </rPh>
    <phoneticPr fontId="1"/>
  </si>
  <si>
    <r>
      <t>仲間</t>
    </r>
    <r>
      <rPr>
        <sz val="11"/>
        <color theme="1"/>
        <rFont val="HGPｺﾞｼｯｸE"/>
        <family val="3"/>
        <charset val="128"/>
      </rPr>
      <t>[氷炎]と[魔影]が両方いる間、敵</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0" eb="2">
      <t>ナカマ</t>
    </rPh>
    <rPh sb="3" eb="4">
      <t>コオリ</t>
    </rPh>
    <rPh sb="4" eb="5">
      <t>ホノオ</t>
    </rPh>
    <rPh sb="8" eb="9">
      <t>マ</t>
    </rPh>
    <rPh sb="9" eb="10">
      <t>カゲ</t>
    </rPh>
    <rPh sb="12" eb="14">
      <t>リョウホウ</t>
    </rPh>
    <rPh sb="16" eb="17">
      <t>アイダ</t>
    </rPh>
    <rPh sb="18" eb="21">
      <t>テキゼンタイ</t>
    </rPh>
    <rPh sb="32" eb="33">
      <t>ショウ</t>
    </rPh>
    <phoneticPr fontId="1"/>
  </si>
  <si>
    <r>
      <t>各R開始時に、</t>
    </r>
    <r>
      <rPr>
        <sz val="11"/>
        <color rgb="FFFF5A32"/>
        <rFont val="HGPｺﾞｼｯｸE"/>
        <family val="3"/>
        <charset val="128"/>
      </rPr>
      <t>仲間</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11">
      <t>ナカマゼンタイ</t>
    </rPh>
    <rPh sb="22" eb="23">
      <t>チュウ</t>
    </rPh>
    <rPh sb="32" eb="33">
      <t>ナカ</t>
    </rPh>
    <phoneticPr fontId="1"/>
  </si>
  <si>
    <r>
      <t>仲間</t>
    </r>
    <r>
      <rPr>
        <sz val="11"/>
        <color theme="1"/>
        <rFont val="HGPｺﾞｼｯｸE"/>
        <family val="3"/>
        <charset val="128"/>
      </rPr>
      <t>が戦闘不能になるたび、</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13" eb="17">
      <t>ミカタゼンタイ</t>
    </rPh>
    <rPh sb="18" eb="21">
      <t>ヒッサツワザ</t>
    </rPh>
    <rPh sb="26" eb="27">
      <t>ナカ</t>
    </rPh>
    <phoneticPr fontId="1"/>
  </si>
  <si>
    <r>
      <t>必殺技を使うときに、HP50%以上の敵がいると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の攻撃が敵の</t>
    </r>
    <r>
      <rPr>
        <sz val="11"/>
        <color rgb="FF000000"/>
        <rFont val="HGPｺﾞｼｯｸE"/>
        <family val="3"/>
        <charset val="128"/>
      </rPr>
      <t>軽減</t>
    </r>
    <r>
      <rPr>
        <sz val="11"/>
        <color theme="1"/>
        <rFont val="HGPｺﾞｼｯｸE"/>
        <family val="3"/>
        <charset val="128"/>
      </rPr>
      <t>スキルを無視する</t>
    </r>
    <rPh sb="0" eb="3">
      <t>ヒッサツワザ</t>
    </rPh>
    <rPh sb="4" eb="5">
      <t>ツカ</t>
    </rPh>
    <rPh sb="15" eb="17">
      <t>イジョウ</t>
    </rPh>
    <rPh sb="18" eb="19">
      <t>テキ</t>
    </rPh>
    <rPh sb="23" eb="27">
      <t>ミカタゼンタイ</t>
    </rPh>
    <rPh sb="28" eb="30">
      <t>コウゲキ</t>
    </rPh>
    <rPh sb="31" eb="32">
      <t>テキ</t>
    </rPh>
    <rPh sb="33" eb="35">
      <t>ケイゲン</t>
    </rPh>
    <rPh sb="39" eb="41">
      <t>ムシ</t>
    </rPh>
    <phoneticPr fontId="1"/>
  </si>
  <si>
    <r>
      <t>3～4R開始時に、敵[氷炎]か[暗黒]がいると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の闘気ゲージが</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2">
      <t>コオリ</t>
    </rPh>
    <rPh sb="12" eb="13">
      <t>ホノオ</t>
    </rPh>
    <rPh sb="16" eb="18">
      <t>アンコク</t>
    </rPh>
    <rPh sb="23" eb="27">
      <t>ミカタゼンタイ</t>
    </rPh>
    <rPh sb="28" eb="30">
      <t>トウキ</t>
    </rPh>
    <rPh sb="34" eb="35">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</si>
  <si>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が受ける物理ダメージをR数が少ないほど</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9" eb="30">
      <t>スウ</t>
    </rPh>
    <rPh sb="31" eb="32">
      <t>スク</t>
    </rPh>
    <rPh sb="36" eb="38">
      <t>ケイゲン</t>
    </rPh>
    <phoneticPr fontId="1"/>
  </si>
  <si>
    <r>
      <t>1～3R目に、最も高いステータスがこうげきの敵がいると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ミカタ</t>
    </rPh>
    <rPh sb="29" eb="31">
      <t>ゼンタイ</t>
    </rPh>
    <rPh sb="42" eb="43">
      <t>ナカ</t>
    </rPh>
    <phoneticPr fontId="1"/>
  </si>
  <si>
    <r>
      <t>1～3R開始時に、HP50%以上のとき敵</t>
    </r>
    <r>
      <rPr>
        <sz val="11"/>
        <color rgb="FF000000"/>
        <rFont val="HGPｺﾞｼｯｸE"/>
        <family val="3"/>
        <charset val="128"/>
      </rPr>
      <t>全体</t>
    </r>
    <r>
      <rPr>
        <sz val="11"/>
        <color theme="1"/>
        <rFont val="HGPｺﾞｼｯｸE"/>
        <family val="3"/>
        <charset val="128"/>
      </rPr>
      <t>の全てのダメージを同じ属性が多いほど</t>
    </r>
    <r>
      <rPr>
        <sz val="11"/>
        <color rgb="FF000000"/>
        <rFont val="HGPｺﾞｼｯｸE"/>
        <family val="3"/>
        <charset val="128"/>
      </rPr>
      <t>ダウン</t>
    </r>
    <rPh sb="4" eb="7">
      <t>カイシジ</t>
    </rPh>
    <rPh sb="14" eb="16">
      <t>イジョウ</t>
    </rPh>
    <rPh sb="19" eb="22">
      <t>テキゼンタイ</t>
    </rPh>
    <rPh sb="23" eb="24">
      <t>スベ</t>
    </rPh>
    <rPh sb="31" eb="32">
      <t>オナ</t>
    </rPh>
    <rPh sb="33" eb="35">
      <t>ゾクセイ</t>
    </rPh>
    <rPh sb="36" eb="37">
      <t>オオ</t>
    </rPh>
    <phoneticPr fontId="1"/>
  </si>
  <si>
    <r>
      <t>1～2R目に、</t>
    </r>
    <r>
      <rPr>
        <sz val="11"/>
        <color rgb="FFFF5A32"/>
        <rFont val="HGPｺﾞｼｯｸE"/>
        <family val="3"/>
        <charset val="128"/>
      </rPr>
      <t>仲間</t>
    </r>
    <r>
      <rPr>
        <sz val="11"/>
        <color theme="1"/>
        <rFont val="HGPｺﾞｼｯｸE"/>
        <family val="3"/>
        <charset val="128"/>
      </rPr>
      <t>[百獣]か[氷炎]がいると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7" eb="9">
      <t>ナカマ</t>
    </rPh>
    <rPh sb="10" eb="12">
      <t>ヒャクジュウ</t>
    </rPh>
    <rPh sb="15" eb="16">
      <t>コオリ</t>
    </rPh>
    <rPh sb="16" eb="17">
      <t>ホノオ</t>
    </rPh>
    <rPh sb="22" eb="26">
      <t>ミカタゼンタイ</t>
    </rPh>
    <rPh sb="27" eb="29">
      <t>ブツリ</t>
    </rPh>
    <rPh sb="34" eb="35">
      <t>ナカ</t>
    </rPh>
    <phoneticPr fontId="1"/>
  </si>
  <si>
    <r>
      <t>1～2R目に、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が受ける通常攻撃ダメージをブーストされた枚数が多いほど</t>
    </r>
    <r>
      <rPr>
        <sz val="11"/>
        <color rgb="FF000000"/>
        <rFont val="HGPｺﾞｼｯｸE"/>
        <family val="3"/>
        <charset val="128"/>
      </rPr>
      <t>軽減</t>
    </r>
    <rPh sb="4" eb="5">
      <t>メ</t>
    </rPh>
    <rPh sb="7" eb="11">
      <t>ミカタゼンタイ</t>
    </rPh>
    <rPh sb="12" eb="13">
      <t>ウ</t>
    </rPh>
    <rPh sb="15" eb="19">
      <t>ツウジョウコウゲキ</t>
    </rPh>
    <rPh sb="31" eb="33">
      <t>マイスウ</t>
    </rPh>
    <rPh sb="34" eb="35">
      <t>オオ</t>
    </rPh>
    <rPh sb="38" eb="40">
      <t>ケイゲン</t>
    </rPh>
    <phoneticPr fontId="1"/>
  </si>
  <si>
    <r>
      <t>「結界」を壊したときに、敵</t>
    </r>
    <r>
      <rPr>
        <sz val="11"/>
        <color rgb="FF000000"/>
        <rFont val="HGPｺﾞｼｯｸE"/>
        <family val="3"/>
        <charset val="128"/>
      </rPr>
      <t>全体</t>
    </r>
    <r>
      <rPr>
        <sz val="11"/>
        <color theme="1"/>
        <rFont val="HGPｺﾞｼｯｸE"/>
        <family val="3"/>
        <charset val="128"/>
      </rPr>
      <t>の攻撃エリアを狭くする</t>
    </r>
    <rPh sb="1" eb="3">
      <t>ケッカイ</t>
    </rPh>
    <rPh sb="5" eb="6">
      <t>コワ</t>
    </rPh>
    <rPh sb="12" eb="15">
      <t>テキゼンタイ</t>
    </rPh>
    <rPh sb="16" eb="18">
      <t>コウゲキ</t>
    </rPh>
    <rPh sb="22" eb="23">
      <t>セマ</t>
    </rPh>
    <phoneticPr fontId="1"/>
  </si>
  <si>
    <r>
      <t>1～2R目の相手ターンに、</t>
    </r>
    <r>
      <rPr>
        <sz val="11"/>
        <color rgb="FFFF5A32"/>
        <rFont val="HGPｺﾞｼｯｸE"/>
        <family val="3"/>
        <charset val="128"/>
      </rPr>
      <t>仲間</t>
    </r>
    <r>
      <rPr>
        <sz val="11"/>
        <color theme="1"/>
        <rFont val="HGPｺﾞｼｯｸE"/>
        <family val="3"/>
        <charset val="128"/>
      </rPr>
      <t>[百獣]か[氷炎]がいると敵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13" eb="15">
      <t>ナカマ</t>
    </rPh>
    <rPh sb="16" eb="18">
      <t>ヒャクジュウ</t>
    </rPh>
    <rPh sb="21" eb="22">
      <t>コオリ</t>
    </rPh>
    <rPh sb="22" eb="23">
      <t>ホノオ</t>
    </rPh>
    <rPh sb="28" eb="29">
      <t>テキ</t>
    </rPh>
    <rPh sb="29" eb="31">
      <t>ゼンタイ</t>
    </rPh>
    <rPh sb="32" eb="34">
      <t>コウゲキ</t>
    </rPh>
    <rPh sb="38" eb="39">
      <t>セマ</t>
    </rPh>
    <phoneticPr fontId="1"/>
  </si>
  <si>
    <r>
      <t>1～2R開始時に、</t>
    </r>
    <r>
      <rPr>
        <sz val="11"/>
        <color rgb="FFFF5A32"/>
        <rFont val="HGPｺﾞｼｯｸE"/>
        <family val="3"/>
        <charset val="128"/>
      </rPr>
      <t>仲間</t>
    </r>
    <r>
      <rPr>
        <sz val="11"/>
        <color theme="1"/>
        <rFont val="HGPｺﾞｼｯｸE"/>
        <family val="3"/>
        <charset val="128"/>
      </rPr>
      <t>[妖魔]か[魔影]がいると敵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7">
      <t>カイシジ</t>
    </rPh>
    <rPh sb="9" eb="11">
      <t>ナカマ</t>
    </rPh>
    <rPh sb="12" eb="14">
      <t>ヨウマ</t>
    </rPh>
    <rPh sb="17" eb="19">
      <t>マカゲ</t>
    </rPh>
    <rPh sb="24" eb="27">
      <t>テキゼンタイ</t>
    </rPh>
    <rPh sb="38" eb="39">
      <t>ナカ</t>
    </rPh>
    <phoneticPr fontId="1"/>
  </si>
  <si>
    <r>
      <t>味方</t>
    </r>
    <r>
      <rPr>
        <sz val="11"/>
        <color theme="1"/>
        <rFont val="HGPｺﾞｼｯｸE"/>
        <family val="3"/>
        <charset val="128"/>
      </rPr>
      <t>が「結界」を壊したときに、敵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2">
      <t>ミカタ</t>
    </rPh>
    <rPh sb="4" eb="6">
      <t>ケッカイ</t>
    </rPh>
    <rPh sb="8" eb="9">
      <t>コワ</t>
    </rPh>
    <rPh sb="15" eb="18">
      <t>テキゼンタイ</t>
    </rPh>
    <rPh sb="29" eb="30">
      <t>ナカ</t>
    </rPh>
    <phoneticPr fontId="1"/>
  </si>
  <si>
    <r>
      <t>仲間</t>
    </r>
    <r>
      <rPr>
        <sz val="11"/>
        <color theme="1"/>
        <rFont val="HGPｺﾞｼｯｸE"/>
        <family val="3"/>
        <charset val="128"/>
      </rPr>
      <t>[妖魔]と[魔影]が両方いる間、敵</t>
    </r>
    <r>
      <rPr>
        <sz val="11"/>
        <color rgb="FF000000"/>
        <rFont val="HGPｺﾞｼｯｸE"/>
        <family val="3"/>
        <charset val="128"/>
      </rPr>
      <t>全体</t>
    </r>
    <r>
      <rPr>
        <sz val="11"/>
        <color theme="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0" eb="2">
      <t>ナカマ</t>
    </rPh>
    <rPh sb="3" eb="5">
      <t>ヨウマ</t>
    </rPh>
    <rPh sb="8" eb="10">
      <t>マカゲ</t>
    </rPh>
    <rPh sb="12" eb="14">
      <t>リョウホウ</t>
    </rPh>
    <rPh sb="16" eb="17">
      <t>アイダ</t>
    </rPh>
    <rPh sb="18" eb="21">
      <t>テキゼンタイ</t>
    </rPh>
    <rPh sb="32" eb="33">
      <t>ショウ</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</si>
  <si>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8">
      <t>ミカタゼンタイ</t>
    </rPh>
    <rPh sb="19" eb="21">
      <t>ジュモン</t>
    </rPh>
    <rPh sb="26" eb="27">
      <t>ナカ</t>
    </rPh>
    <phoneticPr fontId="1"/>
  </si>
  <si>
    <r>
      <t>2～4R終了時に、切り札の</t>
    </r>
    <r>
      <rPr>
        <sz val="11"/>
        <color rgb="FFFF5A32"/>
        <rFont val="HGPｺﾞｼｯｸE"/>
        <family val="3"/>
        <charset val="128"/>
      </rPr>
      <t>仲間</t>
    </r>
    <r>
      <rPr>
        <sz val="11"/>
        <color theme="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6">
      <t>シュウリョウ</t>
    </rPh>
    <rPh sb="6" eb="7">
      <t>ジ</t>
    </rPh>
    <rPh sb="9" eb="10">
      <t>キ</t>
    </rPh>
    <rPh sb="11" eb="12">
      <t>フダ</t>
    </rPh>
    <rPh sb="13" eb="15">
      <t>ナカマ</t>
    </rPh>
    <rPh sb="16" eb="18">
      <t>ヒャクジュウ</t>
    </rPh>
    <rPh sb="23" eb="27">
      <t>ミカタゼンタイ</t>
    </rPh>
    <rPh sb="31" eb="32">
      <t>ショウ</t>
    </rPh>
    <rPh sb="32" eb="34">
      <t>カイフク</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</si>
  <si>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FF0000"/>
        <rFont val="HGPｺﾞｼｯｸE"/>
        <family val="3"/>
        <charset val="128"/>
      </rPr>
      <t>味方</t>
    </r>
    <r>
      <rPr>
        <sz val="11"/>
        <color theme="1"/>
        <rFont val="HGPｺﾞｼｯｸE"/>
        <family val="3"/>
        <charset val="128"/>
      </rPr>
      <t>[百獣]か[氷炎]が多いほど</t>
    </r>
    <r>
      <rPr>
        <sz val="11"/>
        <color rgb="FF000000"/>
        <rFont val="HGPｺﾞｼｯｸE"/>
        <family val="3"/>
        <charset val="128"/>
      </rPr>
      <t>アップ</t>
    </r>
    <rPh sb="4" eb="5">
      <t>メ</t>
    </rPh>
    <rPh sb="6" eb="8">
      <t>アイテ</t>
    </rPh>
    <rPh sb="13" eb="15">
      <t>ミカタ</t>
    </rPh>
    <rPh sb="15" eb="17">
      <t>ゼンタイ</t>
    </rPh>
    <rPh sb="23" eb="25">
      <t>ミカタ</t>
    </rPh>
    <rPh sb="26" eb="28">
      <t>ヒャクジュウ</t>
    </rPh>
    <rPh sb="31" eb="32">
      <t>コオリ</t>
    </rPh>
    <rPh sb="32" eb="33">
      <t>ホノオ</t>
    </rPh>
    <rPh sb="35" eb="36">
      <t>オオ</t>
    </rPh>
    <phoneticPr fontId="1"/>
  </si>
  <si>
    <r>
      <t>「結界」を含む攻撃をしたときに、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20">
      <t>ミカタゼンタイ</t>
    </rPh>
    <rPh sb="29" eb="30">
      <t>ナカ</t>
    </rPh>
    <phoneticPr fontId="1"/>
  </si>
  <si>
    <r>
      <t>3～5R目の自分ターンに、切り札の敵がいると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8">
      <t>テキ</t>
    </rPh>
    <rPh sb="22" eb="26">
      <t>ミカタゼンタイ</t>
    </rPh>
    <rPh sb="27" eb="29">
      <t>トウキ</t>
    </rPh>
    <rPh sb="33" eb="34">
      <t>ショウ</t>
    </rPh>
    <phoneticPr fontId="1"/>
  </si>
  <si>
    <r>
      <t>切り札として登場したときに、敵</t>
    </r>
    <r>
      <rPr>
        <sz val="11"/>
        <color rgb="FF000000"/>
        <rFont val="HGPｺﾞｼｯｸE"/>
        <family val="3"/>
        <charset val="128"/>
      </rPr>
      <t>全体</t>
    </r>
    <r>
      <rPr>
        <sz val="11"/>
        <color theme="1"/>
        <rFont val="HGPｺﾞｼｯｸE"/>
        <family val="3"/>
        <charset val="128"/>
      </rPr>
      <t>の攻撃エリアを狭くする</t>
    </r>
    <rPh sb="0" eb="1">
      <t>キ</t>
    </rPh>
    <rPh sb="2" eb="3">
      <t>フダ</t>
    </rPh>
    <rPh sb="6" eb="8">
      <t>トウジョウ</t>
    </rPh>
    <rPh sb="14" eb="17">
      <t>テキゼンタイ</t>
    </rPh>
    <rPh sb="18" eb="20">
      <t>コウゲキ</t>
    </rPh>
    <rPh sb="24" eb="25">
      <t>セマ</t>
    </rPh>
    <phoneticPr fontId="1"/>
  </si>
  <si>
    <r>
      <t>1～2R開始時に、敵</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[魔影]が多いほど</t>
    </r>
    <r>
      <rPr>
        <sz val="11"/>
        <color rgb="FF000000"/>
        <rFont val="HGPｺﾞｼｯｸE"/>
        <family val="3"/>
        <charset val="128"/>
      </rPr>
      <t>ダウン</t>
    </r>
    <rPh sb="4" eb="7">
      <t>カイシジ</t>
    </rPh>
    <rPh sb="9" eb="12">
      <t>テキゼンタイ</t>
    </rPh>
    <rPh sb="23" eb="25">
      <t>ミカタ</t>
    </rPh>
    <rPh sb="26" eb="27">
      <t>マ</t>
    </rPh>
    <rPh sb="27" eb="28">
      <t>カゲ</t>
    </rPh>
    <rPh sb="30" eb="31">
      <t>オオ</t>
    </rPh>
    <phoneticPr fontId="1"/>
  </si>
  <si>
    <r>
      <t>3～5R目の相手ターンに、敵</t>
    </r>
    <r>
      <rPr>
        <sz val="11"/>
        <color rgb="FF000000"/>
        <rFont val="HGPｺﾞｼｯｸE"/>
        <family val="3"/>
        <charset val="128"/>
      </rPr>
      <t>全体</t>
    </r>
    <r>
      <rPr>
        <sz val="11"/>
        <color theme="1"/>
        <rFont val="HGPｺﾞｼｯｸE"/>
        <family val="3"/>
        <charset val="128"/>
      </rPr>
      <t>のこうげきとまりょくをR数が多いほど</t>
    </r>
    <r>
      <rPr>
        <sz val="11"/>
        <color rgb="FF000000"/>
        <rFont val="HGPｺﾞｼｯｸE"/>
        <family val="3"/>
        <charset val="128"/>
      </rPr>
      <t>ダウン</t>
    </r>
    <rPh sb="4" eb="5">
      <t>メ</t>
    </rPh>
    <rPh sb="6" eb="8">
      <t>アイテ</t>
    </rPh>
    <rPh sb="13" eb="16">
      <t>テキゼンタイ</t>
    </rPh>
    <rPh sb="28" eb="29">
      <t>スウ</t>
    </rPh>
    <rPh sb="30" eb="31">
      <t>オオ</t>
    </rPh>
    <phoneticPr fontId="1"/>
  </si>
  <si>
    <r>
      <t>2～4R目の自分ターンに、</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アンコク</t>
    </rPh>
    <rPh sb="23" eb="27">
      <t>ミカタゼンタイ</t>
    </rPh>
    <rPh sb="38" eb="39">
      <t>ナカ</t>
    </rPh>
    <phoneticPr fontId="1"/>
  </si>
  <si>
    <r>
      <t>各R終了時に、HP50%以下の敵がいると敵</t>
    </r>
    <r>
      <rPr>
        <sz val="11"/>
        <color rgb="FF000000"/>
        <rFont val="HGPｺﾞｼｯｸE"/>
        <family val="3"/>
        <charset val="128"/>
      </rPr>
      <t>全体</t>
    </r>
    <r>
      <rPr>
        <sz val="11"/>
        <color theme="1"/>
        <rFont val="HGPｺﾞｼｯｸE"/>
        <family val="3"/>
        <charset val="128"/>
      </rPr>
      <t>に</t>
    </r>
    <r>
      <rPr>
        <sz val="11"/>
        <color rgb="FF00739B"/>
        <rFont val="HGPｺﾞｼｯｸE"/>
        <family val="3"/>
        <charset val="128"/>
      </rPr>
      <t>小</t>
    </r>
    <r>
      <rPr>
        <sz val="11"/>
        <color theme="1"/>
        <rFont val="HGPｺﾞｼｯｸE"/>
        <family val="3"/>
        <charset val="128"/>
      </rPr>
      <t>ダメージ</t>
    </r>
    <rPh sb="0" eb="1">
      <t>カク</t>
    </rPh>
    <rPh sb="2" eb="4">
      <t>シュウリョウ</t>
    </rPh>
    <rPh sb="4" eb="5">
      <t>ジ</t>
    </rPh>
    <rPh sb="12" eb="14">
      <t>イカ</t>
    </rPh>
    <rPh sb="15" eb="16">
      <t>テキ</t>
    </rPh>
    <rPh sb="20" eb="23">
      <t>テキゼンタイ</t>
    </rPh>
    <rPh sb="24" eb="25">
      <t>ショウ</t>
    </rPh>
    <phoneticPr fontId="1"/>
  </si>
  <si>
    <r>
      <t>敵が特殊技を使うときに、</t>
    </r>
    <r>
      <rPr>
        <sz val="11"/>
        <color rgb="FFFF5A32"/>
        <rFont val="HGPｺﾞｼｯｸE"/>
        <family val="3"/>
        <charset val="128"/>
      </rPr>
      <t>仲間</t>
    </r>
    <r>
      <rPr>
        <sz val="11"/>
        <color theme="1"/>
        <rFont val="HGPｺﾞｼｯｸE"/>
        <family val="3"/>
        <charset val="128"/>
      </rPr>
      <t>[ハドラー]がいると</t>
    </r>
    <r>
      <rPr>
        <sz val="11"/>
        <color rgb="FFFF5A32"/>
        <rFont val="HGPｺﾞｼｯｸE"/>
        <family val="3"/>
        <charset val="128"/>
      </rPr>
      <t>仲間</t>
    </r>
    <r>
      <rPr>
        <sz val="11"/>
        <color rgb="FF000000"/>
        <rFont val="HGPｺﾞｼｯｸE"/>
        <family val="3"/>
        <charset val="128"/>
      </rPr>
      <t>全体</t>
    </r>
    <r>
      <rPr>
        <sz val="11"/>
        <color theme="1"/>
        <rFont val="HGPｺﾞｼｯｸE"/>
        <family val="3"/>
        <charset val="128"/>
      </rPr>
      <t>が受ける必殺技ダメージを</t>
    </r>
    <r>
      <rPr>
        <sz val="11"/>
        <color rgb="FF7300C3"/>
        <rFont val="HGPｺﾞｼｯｸE"/>
        <family val="3"/>
        <charset val="128"/>
      </rPr>
      <t>大</t>
    </r>
    <r>
      <rPr>
        <sz val="11"/>
        <color rgb="FF000000"/>
        <rFont val="HGPｺﾞｼｯｸE"/>
        <family val="3"/>
        <charset val="128"/>
      </rPr>
      <t>軽減</t>
    </r>
    <rPh sb="0" eb="1">
      <t>テキ</t>
    </rPh>
    <rPh sb="2" eb="5">
      <t>トクシュワザ</t>
    </rPh>
    <rPh sb="6" eb="7">
      <t>ツカ</t>
    </rPh>
    <rPh sb="12" eb="14">
      <t>ナカマ</t>
    </rPh>
    <rPh sb="24" eb="28">
      <t>ナカマゼンタイ</t>
    </rPh>
    <rPh sb="29" eb="30">
      <t>ウ</t>
    </rPh>
    <rPh sb="32" eb="35">
      <t>ヒッサツワザ</t>
    </rPh>
    <rPh sb="40" eb="41">
      <t>ダイ</t>
    </rPh>
    <rPh sb="41" eb="43">
      <t>ケイゲン</t>
    </rPh>
    <phoneticPr fontId="1"/>
  </si>
  <si>
    <r>
      <t>3～4R開始時に、切り札の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5">
      <t>ナカマ</t>
    </rPh>
    <rPh sb="16" eb="17">
      <t>ヒカリ</t>
    </rPh>
    <rPh sb="22" eb="24">
      <t>ミカタ</t>
    </rPh>
    <rPh sb="24" eb="26">
      <t>ゼンタイ</t>
    </rPh>
    <rPh sb="27" eb="29">
      <t>トウキ</t>
    </rPh>
    <rPh sb="33" eb="34">
      <t>ショウ</t>
    </rPh>
    <phoneticPr fontId="1"/>
  </si>
  <si>
    <r>
      <t>「結界」を含む攻撃をしたときに、敵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1" eb="3">
      <t>ケッカイ</t>
    </rPh>
    <rPh sb="5" eb="6">
      <t>フク</t>
    </rPh>
    <rPh sb="7" eb="9">
      <t>コウゲキ</t>
    </rPh>
    <rPh sb="16" eb="19">
      <t>テキゼンタイ</t>
    </rPh>
    <rPh sb="30" eb="31">
      <t>ショウ</t>
    </rPh>
    <phoneticPr fontId="1"/>
  </si>
  <si>
    <r>
      <t>3～5R目の自分ターンに、</t>
    </r>
    <r>
      <rPr>
        <sz val="11"/>
        <color rgb="FFFF5A32"/>
        <rFont val="HGPｺﾞｼｯｸE"/>
        <family val="3"/>
        <charset val="128"/>
      </rPr>
      <t>仲間</t>
    </r>
    <r>
      <rPr>
        <sz val="11"/>
        <color theme="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ヒャクジュウ</t>
    </rPh>
    <rPh sb="23" eb="27">
      <t>ミカタゼンタイ</t>
    </rPh>
    <rPh sb="38" eb="39">
      <t>ナカ</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</si>
  <si>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FF0000"/>
        <rFont val="HGPｺﾞｼｯｸE"/>
        <family val="3"/>
        <charset val="128"/>
      </rPr>
      <t>味方</t>
    </r>
    <r>
      <rPr>
        <sz val="11"/>
        <color theme="1"/>
        <rFont val="HGPｺﾞｼｯｸE"/>
        <family val="3"/>
        <charset val="128"/>
      </rPr>
      <t>[百獣]が多いほど</t>
    </r>
    <r>
      <rPr>
        <sz val="11"/>
        <color rgb="FF000000"/>
        <rFont val="HGPｺﾞｼｯｸE"/>
        <family val="3"/>
        <charset val="128"/>
      </rPr>
      <t>アップ</t>
    </r>
    <rPh sb="4" eb="5">
      <t>メ</t>
    </rPh>
    <rPh sb="6" eb="8">
      <t>アイテ</t>
    </rPh>
    <rPh sb="13" eb="15">
      <t>ミカタ</t>
    </rPh>
    <rPh sb="15" eb="17">
      <t>ゼンタイ</t>
    </rPh>
    <rPh sb="23" eb="25">
      <t>ミカタ</t>
    </rPh>
    <rPh sb="26" eb="28">
      <t>ヒャクジュウ</t>
    </rPh>
    <rPh sb="30" eb="31">
      <t>オオ</t>
    </rPh>
    <phoneticPr fontId="1"/>
  </si>
  <si>
    <r>
      <t>切り札として登場したときに、敵[光]がいると敵</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4" eb="15">
      <t>テキ</t>
    </rPh>
    <rPh sb="16" eb="17">
      <t>ヒカリ</t>
    </rPh>
    <rPh sb="22" eb="25">
      <t>テキゼンタイ</t>
    </rPh>
    <rPh sb="26" eb="28">
      <t>トウキ</t>
    </rPh>
    <rPh sb="32" eb="33">
      <t>ナカ</t>
    </rPh>
    <phoneticPr fontId="1"/>
  </si>
  <si>
    <r>
      <t>敵が必殺技を使うときに、HP50%以下の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t>
    </r>
    <r>
      <rPr>
        <sz val="11"/>
        <color rgb="FF0000FF"/>
        <rFont val="HGPｺﾞｼｯｸE"/>
        <family val="3"/>
        <charset val="128"/>
      </rPr>
      <t>中</t>
    </r>
    <r>
      <rPr>
        <sz val="11"/>
        <color theme="1"/>
        <rFont val="HGPｺﾞｼｯｸE"/>
        <family val="3"/>
        <charset val="128"/>
      </rPr>
      <t>回復</t>
    </r>
    <rPh sb="0" eb="1">
      <t>テキ</t>
    </rPh>
    <rPh sb="2" eb="5">
      <t>ヒッサツワザ</t>
    </rPh>
    <rPh sb="6" eb="7">
      <t>ツカ</t>
    </rPh>
    <rPh sb="17" eb="19">
      <t>イカ</t>
    </rPh>
    <rPh sb="20" eb="22">
      <t>ミカタ</t>
    </rPh>
    <rPh sb="26" eb="30">
      <t>ミカタゼンタイ</t>
    </rPh>
    <rPh sb="33" eb="34">
      <t>ナカ</t>
    </rPh>
    <rPh sb="34" eb="36">
      <t>カイフク</t>
    </rPh>
    <phoneticPr fontId="1"/>
  </si>
  <si>
    <r>
      <t>2～4R目に、敵[暗黒]がいると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t>
    </r>
    <r>
      <rPr>
        <sz val="11"/>
        <color rgb="FF0000FF"/>
        <rFont val="HGPｺﾞｼｯｸE"/>
        <family val="3"/>
        <charset val="128"/>
      </rPr>
      <t>中</t>
    </r>
    <r>
      <rPr>
        <sz val="11"/>
        <color rgb="FF000000"/>
        <rFont val="HGPｺﾞｼｯｸE"/>
        <family val="3"/>
        <charset val="128"/>
      </rPr>
      <t>軽減</t>
    </r>
    <rPh sb="4" eb="5">
      <t>メ</t>
    </rPh>
    <rPh sb="7" eb="8">
      <t>テキ</t>
    </rPh>
    <rPh sb="9" eb="11">
      <t>アンコク</t>
    </rPh>
    <rPh sb="16" eb="20">
      <t>ミカタゼンタイ</t>
    </rPh>
    <rPh sb="21" eb="22">
      <t>ウ</t>
    </rPh>
    <rPh sb="24" eb="26">
      <t>ジュモン</t>
    </rPh>
    <rPh sb="30" eb="31">
      <t>ナカ</t>
    </rPh>
    <rPh sb="31" eb="33">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</si>
  <si>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のHP50%以上の敵への必殺技ダメージを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2" eb="14">
      <t>ゼンタイ</t>
    </rPh>
    <rPh sb="20" eb="22">
      <t>イジョウ</t>
    </rPh>
    <rPh sb="23" eb="24">
      <t>テキ</t>
    </rPh>
    <rPh sb="26" eb="29">
      <t>ヒッサツワザ</t>
    </rPh>
    <rPh sb="34" eb="35">
      <t>チュウ</t>
    </rPh>
    <phoneticPr fontId="1"/>
  </si>
  <si>
    <r>
      <t>切り札として登場したときに、</t>
    </r>
    <r>
      <rPr>
        <sz val="11"/>
        <color rgb="FFFF5A32"/>
        <rFont val="HGPｺﾞｼｯｸE"/>
        <family val="3"/>
        <charset val="128"/>
      </rPr>
      <t>仲間</t>
    </r>
    <r>
      <rPr>
        <sz val="11"/>
        <color theme="1"/>
        <rFont val="HGPｺﾞｼｯｸE"/>
        <family val="3"/>
        <charset val="128"/>
      </rPr>
      <t>[ダイ]か[ポップ]がいると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ナカマ</t>
    </rPh>
    <rPh sb="30" eb="34">
      <t>ミカタゼンタイ</t>
    </rPh>
    <rPh sb="35" eb="37">
      <t>トウキ</t>
    </rPh>
    <rPh sb="41" eb="42">
      <t>ナカ</t>
    </rPh>
    <phoneticPr fontId="1"/>
  </si>
  <si>
    <r>
      <t>3～4R目の自分ターンに、</t>
    </r>
    <r>
      <rPr>
        <sz val="11"/>
        <color rgb="FFFF5A32"/>
        <rFont val="HGPｺﾞｼｯｸE"/>
        <family val="3"/>
        <charset val="128"/>
      </rPr>
      <t>仲間</t>
    </r>
    <r>
      <rPr>
        <sz val="11"/>
        <color theme="1"/>
        <rFont val="HGPｺﾞｼｯｸE"/>
        <family val="3"/>
        <charset val="128"/>
      </rPr>
      <t>[百獣]か[光]がいると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4" eb="5">
      <t>メ</t>
    </rPh>
    <rPh sb="6" eb="8">
      <t>ジブン</t>
    </rPh>
    <rPh sb="13" eb="15">
      <t>ナカマ</t>
    </rPh>
    <rPh sb="16" eb="18">
      <t>ヒャクジュウ</t>
    </rPh>
    <rPh sb="21" eb="22">
      <t>ヒカリ</t>
    </rPh>
    <rPh sb="27" eb="31">
      <t>ミカタゼンタイ</t>
    </rPh>
    <rPh sb="32" eb="34">
      <t>コウゲキ</t>
    </rPh>
    <rPh sb="38" eb="39">
      <t>ヒロ</t>
    </rPh>
    <phoneticPr fontId="1"/>
  </si>
  <si>
    <r>
      <t>3R開始時に、敵[暗黒]がいると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5">
      <t>カイシジ</t>
    </rPh>
    <rPh sb="7" eb="8">
      <t>テキ</t>
    </rPh>
    <rPh sb="9" eb="11">
      <t>アンコク</t>
    </rPh>
    <rPh sb="16" eb="20">
      <t>ミカタゼンタイ</t>
    </rPh>
    <rPh sb="21" eb="23">
      <t>トウキ</t>
    </rPh>
    <rPh sb="27" eb="28">
      <t>ナカ</t>
    </rPh>
    <phoneticPr fontId="1"/>
  </si>
  <si>
    <r>
      <t>1～3R目に攻撃するときに、敵よりまりょくが低いとき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ヒク</t>
    </rPh>
    <rPh sb="26" eb="30">
      <t>ミカタゼンタイ</t>
    </rPh>
    <rPh sb="36" eb="37">
      <t>ナカ</t>
    </rPh>
    <phoneticPr fontId="1"/>
  </si>
  <si>
    <r>
      <t>各R終了時に、切り札の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7" eb="8">
      <t>キ</t>
    </rPh>
    <rPh sb="9" eb="10">
      <t>フダ</t>
    </rPh>
    <rPh sb="11" eb="13">
      <t>ナカマ</t>
    </rPh>
    <rPh sb="14" eb="15">
      <t>ヒカリ</t>
    </rPh>
    <rPh sb="20" eb="24">
      <t>ミカタゼンタイ</t>
    </rPh>
    <rPh sb="28" eb="29">
      <t>ショウ</t>
    </rPh>
    <rPh sb="29" eb="31">
      <t>カイフク</t>
    </rPh>
    <phoneticPr fontId="1"/>
  </si>
  <si>
    <r>
      <t>各R開始時に、切り札の</t>
    </r>
    <r>
      <rPr>
        <sz val="11"/>
        <color rgb="FFFF5A32"/>
        <rFont val="HGPｺﾞｼｯｸE"/>
        <family val="3"/>
        <charset val="128"/>
      </rPr>
      <t>仲間</t>
    </r>
    <r>
      <rPr>
        <sz val="11"/>
        <color theme="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0" eb="1">
      <t>カク</t>
    </rPh>
    <rPh sb="2" eb="4">
      <t>カイシ</t>
    </rPh>
    <rPh sb="4" eb="5">
      <t>ジ</t>
    </rPh>
    <rPh sb="7" eb="8">
      <t>キ</t>
    </rPh>
    <rPh sb="9" eb="10">
      <t>フダ</t>
    </rPh>
    <rPh sb="11" eb="13">
      <t>ナカマ</t>
    </rPh>
    <rPh sb="14" eb="16">
      <t>ヒャクジュウ</t>
    </rPh>
    <rPh sb="21" eb="25">
      <t>ミカタゼンタイ</t>
    </rPh>
    <rPh sb="27" eb="29">
      <t>ケッカイ</t>
    </rPh>
    <rPh sb="37" eb="38">
      <t>ナカ</t>
    </rPh>
    <phoneticPr fontId="1"/>
  </si>
  <si>
    <r>
      <t>1～3R目に、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が受けるキズナアタックダメージをブーストされた枚数が多いほど</t>
    </r>
    <r>
      <rPr>
        <sz val="11"/>
        <color rgb="FF000000"/>
        <rFont val="HGPｺﾞｼｯｸE"/>
        <family val="3"/>
        <charset val="128"/>
      </rPr>
      <t>軽減</t>
    </r>
    <rPh sb="4" eb="5">
      <t>メ</t>
    </rPh>
    <rPh sb="7" eb="11">
      <t>ミカタゼンタイ</t>
    </rPh>
    <rPh sb="12" eb="13">
      <t>ウ</t>
    </rPh>
    <rPh sb="34" eb="36">
      <t>マイスウ</t>
    </rPh>
    <rPh sb="37" eb="38">
      <t>オオ</t>
    </rPh>
    <rPh sb="41" eb="43">
      <t>ケイゲン</t>
    </rPh>
    <phoneticPr fontId="1"/>
  </si>
  <si>
    <r>
      <t>1～3R目に、キズナアタックされると敵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4" eb="5">
      <t>メ</t>
    </rPh>
    <rPh sb="18" eb="21">
      <t>テキゼンタイ</t>
    </rPh>
    <rPh sb="22" eb="23">
      <t>ナカ</t>
    </rPh>
    <phoneticPr fontId="1"/>
  </si>
  <si>
    <r>
      <t>仲間</t>
    </r>
    <r>
      <rPr>
        <sz val="11"/>
        <color theme="1"/>
        <rFont val="HGPｺﾞｼｯｸE"/>
        <family val="3"/>
        <charset val="128"/>
      </rPr>
      <t>[氷炎]と[妖魔]が両方いる間、敵</t>
    </r>
    <r>
      <rPr>
        <sz val="11"/>
        <color rgb="FF000000"/>
        <rFont val="HGPｺﾞｼｯｸE"/>
        <family val="3"/>
        <charset val="128"/>
      </rPr>
      <t>全体</t>
    </r>
    <r>
      <rPr>
        <sz val="11"/>
        <color theme="1"/>
        <rFont val="HGPｺﾞｼｯｸE"/>
        <family val="3"/>
        <charset val="128"/>
      </rPr>
      <t>の攻撃エリアを狭くする</t>
    </r>
    <rPh sb="0" eb="2">
      <t>ナカマ</t>
    </rPh>
    <rPh sb="3" eb="4">
      <t>コオリ</t>
    </rPh>
    <rPh sb="4" eb="5">
      <t>ホノオ</t>
    </rPh>
    <rPh sb="8" eb="10">
      <t>ヨウマ</t>
    </rPh>
    <rPh sb="12" eb="14">
      <t>リョウホウ</t>
    </rPh>
    <rPh sb="16" eb="17">
      <t>アイダ</t>
    </rPh>
    <rPh sb="18" eb="21">
      <t>テキゼンタイ</t>
    </rPh>
    <rPh sb="22" eb="24">
      <t>コウゲキ</t>
    </rPh>
    <rPh sb="28" eb="29">
      <t>セマ</t>
    </rPh>
    <phoneticPr fontId="1"/>
  </si>
  <si>
    <r>
      <t>仲間</t>
    </r>
    <r>
      <rPr>
        <sz val="11"/>
        <color theme="1"/>
        <rFont val="HGPｺﾞｼｯｸE"/>
        <family val="3"/>
        <charset val="128"/>
      </rPr>
      <t>[不死]と[魔影]が両方いる間、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0" eb="2">
      <t>ナカマ</t>
    </rPh>
    <rPh sb="3" eb="5">
      <t>フシ</t>
    </rPh>
    <rPh sb="8" eb="10">
      <t>マカゲ</t>
    </rPh>
    <rPh sb="12" eb="14">
      <t>リョウホウ</t>
    </rPh>
    <rPh sb="16" eb="17">
      <t>アイダ</t>
    </rPh>
    <rPh sb="18" eb="22">
      <t>ミカタゼンタイ</t>
    </rPh>
    <rPh sb="27" eb="28">
      <t>ナカ</t>
    </rPh>
    <rPh sb="37" eb="38">
      <t>ショウ</t>
    </rPh>
    <phoneticPr fontId="1"/>
  </si>
  <si>
    <r>
      <t>2～3R開始時に、ブーストされた</t>
    </r>
    <r>
      <rPr>
        <sz val="11"/>
        <color rgb="FFFF0000"/>
        <rFont val="HGPｺﾞｼｯｸE"/>
        <family val="3"/>
        <charset val="128"/>
      </rPr>
      <t>味方</t>
    </r>
    <r>
      <rPr>
        <sz val="11"/>
        <color theme="1"/>
        <rFont val="HGPｺﾞｼｯｸE"/>
        <family val="3"/>
        <charset val="128"/>
      </rPr>
      <t>がいると敵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4" eb="7">
      <t>カイシジ</t>
    </rPh>
    <rPh sb="16" eb="18">
      <t>ミカタ</t>
    </rPh>
    <rPh sb="22" eb="25">
      <t>テキゼンタイ</t>
    </rPh>
    <rPh sb="26" eb="28">
      <t>トウキ</t>
    </rPh>
    <rPh sb="32" eb="33">
      <t>ショウ</t>
    </rPh>
    <phoneticPr fontId="1"/>
  </si>
  <si>
    <r>
      <t>切り札として登場したときに、</t>
    </r>
    <r>
      <rPr>
        <sz val="11"/>
        <color rgb="FFFF5A32"/>
        <rFont val="HGPｺﾞｼｯｸE"/>
        <family val="3"/>
        <charset val="128"/>
      </rPr>
      <t>仲間</t>
    </r>
    <r>
      <rPr>
        <sz val="11"/>
        <color theme="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のキズナアタックダメージを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ナカマ</t>
    </rPh>
    <rPh sb="24" eb="28">
      <t>ミカタゼンタイ</t>
    </rPh>
    <rPh sb="41" eb="42">
      <t>ナカ</t>
    </rPh>
    <phoneticPr fontId="1"/>
  </si>
  <si>
    <r>
      <t>2～4R開始時に、切り札の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5">
      <t>ナカマ</t>
    </rPh>
    <rPh sb="16" eb="17">
      <t>ヒカリ</t>
    </rPh>
    <rPh sb="22" eb="26">
      <t>ミカタゼンタイ</t>
    </rPh>
    <rPh sb="37" eb="38">
      <t>ナカ</t>
    </rPh>
    <phoneticPr fontId="1"/>
  </si>
  <si>
    <r>
      <t>2～4R目に、敵</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[不死]か[魔影]が多いほど</t>
    </r>
    <r>
      <rPr>
        <sz val="11"/>
        <color rgb="FF000000"/>
        <rFont val="HGPｺﾞｼｯｸE"/>
        <family val="3"/>
        <charset val="128"/>
      </rPr>
      <t>ダウン</t>
    </r>
    <rPh sb="4" eb="5">
      <t>メ</t>
    </rPh>
    <rPh sb="7" eb="10">
      <t>テキゼンタイ</t>
    </rPh>
    <rPh sb="21" eb="23">
      <t>ミカタ</t>
    </rPh>
    <rPh sb="24" eb="26">
      <t>フシ</t>
    </rPh>
    <rPh sb="29" eb="31">
      <t>マカゲ</t>
    </rPh>
    <rPh sb="33" eb="34">
      <t>オオ</t>
    </rPh>
    <phoneticPr fontId="1"/>
  </si>
  <si>
    <r>
      <t>仲間</t>
    </r>
    <r>
      <rPr>
        <sz val="11"/>
        <color theme="1"/>
        <rFont val="HGPｺﾞｼｯｸE"/>
        <family val="3"/>
        <charset val="128"/>
      </rPr>
      <t>[不死]か[魔影]が両方いる間、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0" eb="2">
      <t>ナカマ</t>
    </rPh>
    <rPh sb="3" eb="5">
      <t>フシ</t>
    </rPh>
    <rPh sb="8" eb="10">
      <t>マカゲ</t>
    </rPh>
    <rPh sb="12" eb="14">
      <t>リョウホウ</t>
    </rPh>
    <rPh sb="16" eb="17">
      <t>アイダ</t>
    </rPh>
    <rPh sb="18" eb="22">
      <t>ミカタゼンタイ</t>
    </rPh>
    <rPh sb="24" eb="26">
      <t>ケッカイ</t>
    </rPh>
    <rPh sb="34" eb="35">
      <t>ナカ</t>
    </rPh>
    <phoneticPr fontId="1"/>
  </si>
  <si>
    <r>
      <t>1～2R目の相手ターンに、ブーストされた</t>
    </r>
    <r>
      <rPr>
        <sz val="11"/>
        <color rgb="FFFF0000"/>
        <rFont val="HGPｺﾞｼｯｸE"/>
        <family val="3"/>
        <charset val="128"/>
      </rPr>
      <t>味方</t>
    </r>
    <r>
      <rPr>
        <sz val="11"/>
        <color theme="1"/>
        <rFont val="HGPｺﾞｼｯｸE"/>
        <family val="3"/>
        <charset val="128"/>
      </rPr>
      <t>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20" eb="22">
      <t>ミカタ</t>
    </rPh>
    <rPh sb="26" eb="29">
      <t>テキゼンタイ</t>
    </rPh>
    <rPh sb="30" eb="32">
      <t>コウゲキ</t>
    </rPh>
    <rPh sb="36" eb="37">
      <t>セマ</t>
    </rPh>
    <phoneticPr fontId="1"/>
  </si>
  <si>
    <r>
      <t>味方</t>
    </r>
    <r>
      <rPr>
        <sz val="11"/>
        <color theme="1"/>
        <rFont val="HGPｺﾞｼｯｸE"/>
        <family val="3"/>
        <charset val="128"/>
      </rPr>
      <t>が「結界」を壊したときに、敵</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0" eb="2">
      <t>ミカタ</t>
    </rPh>
    <rPh sb="4" eb="6">
      <t>ケッカイ</t>
    </rPh>
    <rPh sb="8" eb="9">
      <t>コワ</t>
    </rPh>
    <rPh sb="15" eb="18">
      <t>テキゼンタイ</t>
    </rPh>
    <rPh sb="29" eb="30">
      <t>ナカ</t>
    </rPh>
    <phoneticPr fontId="1"/>
  </si>
  <si>
    <r>
      <t>仲間</t>
    </r>
    <r>
      <rPr>
        <sz val="11"/>
        <color theme="1"/>
        <rFont val="HGPｺﾞｼｯｸE"/>
        <family val="3"/>
        <charset val="128"/>
      </rPr>
      <t>[氷炎]か[妖魔]が両方いる間、敵</t>
    </r>
    <r>
      <rPr>
        <sz val="11"/>
        <color rgb="FF000000"/>
        <rFont val="HGPｺﾞｼｯｸE"/>
        <family val="3"/>
        <charset val="128"/>
      </rPr>
      <t>全体</t>
    </r>
    <r>
      <rPr>
        <sz val="11"/>
        <color theme="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ダウン</t>
    </r>
    <rPh sb="0" eb="2">
      <t>ナカマ</t>
    </rPh>
    <rPh sb="3" eb="4">
      <t>コオリ</t>
    </rPh>
    <rPh sb="4" eb="5">
      <t>ホノオ</t>
    </rPh>
    <rPh sb="8" eb="10">
      <t>ヨウマ</t>
    </rPh>
    <rPh sb="12" eb="14">
      <t>リョウホウ</t>
    </rPh>
    <rPh sb="16" eb="17">
      <t>アイダ</t>
    </rPh>
    <rPh sb="18" eb="19">
      <t>テキ</t>
    </rPh>
    <rPh sb="19" eb="21">
      <t>ゼンタイ</t>
    </rPh>
    <rPh sb="32" eb="33">
      <t>ショウ</t>
    </rPh>
    <phoneticPr fontId="1"/>
  </si>
  <si>
    <r>
      <t>各R開始時に、切り札の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の呪文ダメージをR数が多いほど</t>
    </r>
    <r>
      <rPr>
        <sz val="11"/>
        <color rgb="FF000000"/>
        <rFont val="HGPｺﾞｼｯｸE"/>
        <family val="3"/>
        <charset val="128"/>
      </rPr>
      <t>アップ</t>
    </r>
    <rPh sb="0" eb="1">
      <t>カク</t>
    </rPh>
    <rPh sb="2" eb="5">
      <t>カイシジ</t>
    </rPh>
    <rPh sb="7" eb="8">
      <t>キ</t>
    </rPh>
    <rPh sb="9" eb="10">
      <t>フダ</t>
    </rPh>
    <rPh sb="11" eb="13">
      <t>ナカマ</t>
    </rPh>
    <rPh sb="14" eb="15">
      <t>ヒカリ</t>
    </rPh>
    <rPh sb="20" eb="24">
      <t>ミカタゼンタイ</t>
    </rPh>
    <rPh sb="25" eb="27">
      <t>ジュモン</t>
    </rPh>
    <rPh sb="33" eb="34">
      <t>スウ</t>
    </rPh>
    <rPh sb="35" eb="36">
      <t>オオ</t>
    </rPh>
    <phoneticPr fontId="1"/>
  </si>
  <si>
    <r>
      <t>各R開始時に、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が受ける敵[暗黒]からの通常攻撃ダメージをR数が多いほど</t>
    </r>
    <r>
      <rPr>
        <sz val="11"/>
        <color rgb="FF000000"/>
        <rFont val="HGPｺﾞｼｯｸE"/>
        <family val="3"/>
        <charset val="128"/>
      </rPr>
      <t>軽減</t>
    </r>
    <rPh sb="0" eb="1">
      <t>カク</t>
    </rPh>
    <rPh sb="2" eb="5">
      <t>カイシジ</t>
    </rPh>
    <rPh sb="7" eb="11">
      <t>ミカタゼンタイ</t>
    </rPh>
    <rPh sb="12" eb="13">
      <t>ウ</t>
    </rPh>
    <rPh sb="15" eb="16">
      <t>テキ</t>
    </rPh>
    <rPh sb="17" eb="19">
      <t>アンコク</t>
    </rPh>
    <rPh sb="23" eb="27">
      <t>ツウジョウコウゲキ</t>
    </rPh>
    <rPh sb="33" eb="34">
      <t>スウ</t>
    </rPh>
    <rPh sb="35" eb="36">
      <t>オオ</t>
    </rPh>
    <rPh sb="39" eb="41">
      <t>ケイゲン</t>
    </rPh>
    <phoneticPr fontId="1"/>
  </si>
  <si>
    <r>
      <t>3～5R目に、切り札の敵がいると敵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7" eb="8">
      <t>キ</t>
    </rPh>
    <rPh sb="9" eb="10">
      <t>フダ</t>
    </rPh>
    <rPh sb="11" eb="12">
      <t>テキ</t>
    </rPh>
    <rPh sb="16" eb="19">
      <t>テキゼンタイ</t>
    </rPh>
    <rPh sb="30" eb="31">
      <t>ナカ</t>
    </rPh>
    <phoneticPr fontId="1"/>
  </si>
  <si>
    <r>
      <t>仲間</t>
    </r>
    <r>
      <rPr>
        <sz val="11"/>
        <color theme="1"/>
        <rFont val="HGPｺﾞｼｯｸE"/>
        <family val="3"/>
        <charset val="128"/>
      </rPr>
      <t>[氷炎]と[妖魔]が両方いると、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2">
      <t>ナカマ</t>
    </rPh>
    <rPh sb="3" eb="4">
      <t>コオリ</t>
    </rPh>
    <rPh sb="4" eb="5">
      <t>ホノオ</t>
    </rPh>
    <rPh sb="8" eb="10">
      <t>ヨウマ</t>
    </rPh>
    <rPh sb="12" eb="14">
      <t>リョウホウ</t>
    </rPh>
    <rPh sb="18" eb="22">
      <t>ミカタゼンタイ</t>
    </rPh>
    <rPh sb="33" eb="34">
      <t>ショウ</t>
    </rPh>
    <phoneticPr fontId="1"/>
  </si>
  <si>
    <r>
      <t>2～4R目に、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t>
    </r>
    <r>
      <rPr>
        <sz val="11"/>
        <color rgb="FFFF0000"/>
        <rFont val="HGPｺﾞｼｯｸE"/>
        <family val="3"/>
        <charset val="128"/>
      </rPr>
      <t>味方</t>
    </r>
    <r>
      <rPr>
        <sz val="11"/>
        <color theme="1"/>
        <rFont val="HGPｺﾞｼｯｸE"/>
        <family val="3"/>
        <charset val="128"/>
      </rPr>
      <t>[不死]か[魔影]が多いほど</t>
    </r>
    <r>
      <rPr>
        <sz val="11"/>
        <color rgb="FF000000"/>
        <rFont val="HGPｺﾞｼｯｸE"/>
        <family val="3"/>
        <charset val="128"/>
      </rPr>
      <t>アップ</t>
    </r>
    <rPh sb="4" eb="5">
      <t>メ</t>
    </rPh>
    <rPh sb="7" eb="11">
      <t>ミカタゼンタイ</t>
    </rPh>
    <rPh sb="22" eb="24">
      <t>ミカタ</t>
    </rPh>
    <rPh sb="25" eb="27">
      <t>フシ</t>
    </rPh>
    <rPh sb="30" eb="32">
      <t>マカゲ</t>
    </rPh>
    <rPh sb="34" eb="35">
      <t>オオ</t>
    </rPh>
    <phoneticPr fontId="1"/>
  </si>
  <si>
    <r>
      <t>2～3R目に、「アバンの使途」を含む名前の</t>
    </r>
    <r>
      <rPr>
        <sz val="11"/>
        <color rgb="FFFF5A32"/>
        <rFont val="HGPｺﾞｼｯｸE"/>
        <family val="3"/>
        <charset val="128"/>
      </rPr>
      <t>仲間</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4" eb="5">
      <t>メ</t>
    </rPh>
    <rPh sb="12" eb="14">
      <t>シト</t>
    </rPh>
    <rPh sb="16" eb="17">
      <t>フク</t>
    </rPh>
    <rPh sb="18" eb="20">
      <t>ナマエ</t>
    </rPh>
    <rPh sb="21" eb="23">
      <t>ナカマ</t>
    </rPh>
    <rPh sb="27" eb="29">
      <t>ミカタ</t>
    </rPh>
    <rPh sb="29" eb="31">
      <t>ゼンタイ</t>
    </rPh>
    <rPh sb="32" eb="34">
      <t>コウゲキ</t>
    </rPh>
    <rPh sb="38" eb="39">
      <t>ヒロ</t>
    </rPh>
    <phoneticPr fontId="1"/>
  </si>
  <si>
    <r>
      <t>3～4目に、敵か</t>
    </r>
    <r>
      <rPr>
        <sz val="11"/>
        <color rgb="FFFF5A32"/>
        <rFont val="HGPｺﾞｼｯｸE"/>
        <family val="3"/>
        <charset val="128"/>
      </rPr>
      <t>仲間</t>
    </r>
    <r>
      <rPr>
        <sz val="11"/>
        <color theme="1"/>
        <rFont val="HGPｺﾞｼｯｸE"/>
        <family val="3"/>
        <charset val="128"/>
      </rPr>
      <t>に「ヒュンケル」がいると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3" eb="4">
      <t>メ</t>
    </rPh>
    <rPh sb="6" eb="7">
      <t>テキ</t>
    </rPh>
    <rPh sb="8" eb="10">
      <t>ナカマ</t>
    </rPh>
    <rPh sb="22" eb="26">
      <t>ミカタゼンタイ</t>
    </rPh>
    <rPh sb="27" eb="29">
      <t>トウキ</t>
    </rPh>
    <rPh sb="33" eb="34">
      <t>ショウ</t>
    </rPh>
    <phoneticPr fontId="1"/>
  </si>
  <si>
    <r>
      <t>敵が戦闘不能になったときに、</t>
    </r>
    <r>
      <rPr>
        <sz val="11"/>
        <color rgb="FFFF5A32"/>
        <rFont val="HGPｺﾞｼｯｸE"/>
        <family val="3"/>
        <charset val="128"/>
      </rPr>
      <t>仲間</t>
    </r>
    <r>
      <rPr>
        <sz val="11"/>
        <color theme="1"/>
        <rFont val="HGPｺﾞｼｯｸE"/>
        <family val="3"/>
        <charset val="128"/>
      </rPr>
      <t>「レオナ」がいると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6">
      <t>ナカマ</t>
    </rPh>
    <rPh sb="25" eb="29">
      <t>ミカタゼンタイ</t>
    </rPh>
    <rPh sb="30" eb="34">
      <t>ツウジョウコウゲキ</t>
    </rPh>
    <rPh sb="39" eb="40">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</si>
  <si>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5" eb="17">
      <t>ミカタ</t>
    </rPh>
    <rPh sb="21" eb="23">
      <t>ミカタ</t>
    </rPh>
    <rPh sb="23" eb="25">
      <t>ゼンタイ</t>
    </rPh>
    <rPh sb="26" eb="27">
      <t>ウ</t>
    </rPh>
    <rPh sb="29" eb="31">
      <t>ツウジョウ</t>
    </rPh>
    <rPh sb="31" eb="33">
      <t>コウゲキ</t>
    </rPh>
    <rPh sb="38" eb="39">
      <t>チュウ</t>
    </rPh>
    <rPh sb="39" eb="41">
      <t>ケイゲン</t>
    </rPh>
    <phoneticPr fontId="1"/>
  </si>
  <si>
    <r>
      <t>敵が必殺技を使うときに、</t>
    </r>
    <r>
      <rPr>
        <sz val="11"/>
        <color rgb="FFFF5A32"/>
        <rFont val="HGPｺﾞｼｯｸE"/>
        <family val="3"/>
        <charset val="128"/>
      </rPr>
      <t>仲間</t>
    </r>
    <r>
      <rPr>
        <sz val="11"/>
        <color theme="1"/>
        <rFont val="HGPｺﾞｼｯｸE"/>
        <family val="3"/>
        <charset val="128"/>
      </rPr>
      <t>「マァム」がいると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4">
      <t>ナカマ</t>
    </rPh>
    <rPh sb="23" eb="27">
      <t>ミカタゼンタイ</t>
    </rPh>
    <rPh sb="28" eb="30">
      <t>トウキ</t>
    </rPh>
    <rPh sb="34" eb="35">
      <t>ナカ</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</si>
  <si>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13" eb="15">
      <t>ミカタ</t>
    </rPh>
    <rPh sb="15" eb="17">
      <t>ゼンタイ</t>
    </rPh>
    <rPh sb="28" eb="30">
      <t>ミカタ</t>
    </rPh>
    <rPh sb="31" eb="32">
      <t>ヒカリ</t>
    </rPh>
    <rPh sb="34" eb="35">
      <t>オオ</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</si>
  <si>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0" eb="3">
      <t>カイシジ</t>
    </rPh>
    <phoneticPr fontId="1"/>
  </si>
  <si>
    <r>
      <t>必殺技を使うときに、</t>
    </r>
    <r>
      <rPr>
        <sz val="11"/>
        <color rgb="FFFF5A32"/>
        <rFont val="HGPｺﾞｼｯｸE"/>
        <family val="3"/>
        <charset val="128"/>
      </rPr>
      <t>仲間</t>
    </r>
    <r>
      <rPr>
        <sz val="11"/>
        <color theme="1"/>
        <rFont val="HGPｺﾞｼｯｸE"/>
        <family val="3"/>
        <charset val="128"/>
      </rPr>
      <t>[魔影]がいると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ナカマ</t>
    </rPh>
    <rPh sb="13" eb="14">
      <t>マ</t>
    </rPh>
    <rPh sb="14" eb="15">
      <t>カゲ</t>
    </rPh>
    <rPh sb="20" eb="22">
      <t>ミカタ</t>
    </rPh>
    <rPh sb="22" eb="24">
      <t>ゼンタイ</t>
    </rPh>
    <rPh sb="35" eb="36">
      <t>ナカ</t>
    </rPh>
    <phoneticPr fontId="1"/>
  </si>
  <si>
    <r>
      <t>切り札として登場したときに、HP50%以下の敵がいると敵</t>
    </r>
    <r>
      <rPr>
        <sz val="11"/>
        <color rgb="FF000000"/>
        <rFont val="HGPｺﾞｼｯｸE"/>
        <family val="3"/>
        <charset val="128"/>
      </rPr>
      <t>全体</t>
    </r>
    <r>
      <rPr>
        <sz val="11"/>
        <color theme="1"/>
        <rFont val="HGPｺﾞｼｯｸE"/>
        <family val="3"/>
        <charset val="128"/>
      </rPr>
      <t>のこうげきとぼうぎょを</t>
    </r>
    <r>
      <rPr>
        <sz val="11"/>
        <color rgb="FF7300C3"/>
        <rFont val="HGPｺﾞｼｯｸE"/>
        <family val="3"/>
        <charset val="128"/>
      </rPr>
      <t>大</t>
    </r>
    <r>
      <rPr>
        <sz val="11"/>
        <color rgb="FF000000"/>
        <rFont val="HGPｺﾞｼｯｸE"/>
        <family val="3"/>
        <charset val="128"/>
      </rPr>
      <t>ダウン</t>
    </r>
    <rPh sb="0" eb="1">
      <t>キ</t>
    </rPh>
    <rPh sb="2" eb="3">
      <t>フダ</t>
    </rPh>
    <rPh sb="6" eb="8">
      <t>トウジョウ</t>
    </rPh>
    <rPh sb="19" eb="21">
      <t>イカ</t>
    </rPh>
    <rPh sb="22" eb="23">
      <t>テキ</t>
    </rPh>
    <rPh sb="27" eb="30">
      <t>テキゼンタイ</t>
    </rPh>
    <rPh sb="41" eb="42">
      <t>ダイ</t>
    </rPh>
    <phoneticPr fontId="1"/>
  </si>
  <si>
    <r>
      <t>仲間</t>
    </r>
    <r>
      <rPr>
        <sz val="11"/>
        <color theme="1"/>
        <rFont val="HGPｺﾞｼｯｸE"/>
        <family val="3"/>
        <charset val="128"/>
      </rPr>
      <t>[氷炎]と[妖魔]が両方いる間、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0" eb="2">
      <t>ナカマ</t>
    </rPh>
    <rPh sb="3" eb="4">
      <t>コオリ</t>
    </rPh>
    <rPh sb="4" eb="5">
      <t>ホノオ</t>
    </rPh>
    <rPh sb="8" eb="10">
      <t>ヨウマ</t>
    </rPh>
    <rPh sb="12" eb="14">
      <t>リョウホウ</t>
    </rPh>
    <rPh sb="16" eb="17">
      <t>アイダ</t>
    </rPh>
    <rPh sb="18" eb="20">
      <t>ミカタ</t>
    </rPh>
    <rPh sb="20" eb="22">
      <t>ゼンタイ</t>
    </rPh>
    <rPh sb="23" eb="25">
      <t>コウゲキ</t>
    </rPh>
    <rPh sb="29" eb="30">
      <t>ヒロ</t>
    </rPh>
    <phoneticPr fontId="1"/>
  </si>
  <si>
    <r>
      <t>1～3R開始時に、ブーストされた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2" eb="26">
      <t>ミカタゼンタイ</t>
    </rPh>
    <rPh sb="27" eb="29">
      <t>トクギ</t>
    </rPh>
    <rPh sb="34" eb="35">
      <t>ナカ</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</si>
  <si>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13" eb="15">
      <t>ミカタ</t>
    </rPh>
    <rPh sb="15" eb="17">
      <t>ゼンタイ</t>
    </rPh>
    <rPh sb="28" eb="30">
      <t>ミカタ</t>
    </rPh>
    <rPh sb="31" eb="32">
      <t>ヒカリ</t>
    </rPh>
    <rPh sb="34" eb="35">
      <t>オオ</t>
    </rPh>
    <phoneticPr fontId="1"/>
  </si>
  <si>
    <r>
      <t>各R開始時に、</t>
    </r>
    <r>
      <rPr>
        <sz val="11"/>
        <color rgb="FFFF5A32"/>
        <rFont val="HGPｺﾞｼｯｸE"/>
        <family val="3"/>
        <charset val="128"/>
      </rPr>
      <t>仲間</t>
    </r>
    <r>
      <rPr>
        <sz val="11"/>
        <color theme="1"/>
        <rFont val="HGPｺﾞｼｯｸE"/>
        <family val="3"/>
        <charset val="128"/>
      </rPr>
      <t>「クロコダイン」がいると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21" eb="25">
      <t>ミカタゼンタイ</t>
    </rPh>
    <rPh sb="26" eb="30">
      <t>ツウジョウコウゲキ</t>
    </rPh>
    <rPh sb="35" eb="36">
      <t>ショウ</t>
    </rPh>
    <phoneticPr fontId="1"/>
  </si>
  <si>
    <r>
      <t>「結界」を含む攻撃をしたときに、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8" eb="20">
      <t>ゼンタイ</t>
    </rPh>
    <rPh sb="31" eb="32">
      <t>ショウ</t>
    </rPh>
    <phoneticPr fontId="1"/>
  </si>
  <si>
    <r>
      <t>切り札の</t>
    </r>
    <r>
      <rPr>
        <sz val="11"/>
        <color rgb="FFFF5A32"/>
        <rFont val="HGPｺﾞｼｯｸE"/>
        <family val="3"/>
        <charset val="128"/>
      </rPr>
      <t>仲間</t>
    </r>
    <r>
      <rPr>
        <sz val="11"/>
        <color theme="1"/>
        <rFont val="HGPｺﾞｼｯｸE"/>
        <family val="3"/>
        <charset val="128"/>
      </rPr>
      <t>[百獣]がいる間、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4" eb="6">
      <t>ナカマ</t>
    </rPh>
    <rPh sb="7" eb="9">
      <t>ヒャクジュウ</t>
    </rPh>
    <rPh sb="13" eb="14">
      <t>アイダ</t>
    </rPh>
    <rPh sb="15" eb="19">
      <t>ミカタゼンタイ</t>
    </rPh>
    <rPh sb="28" eb="29">
      <t>ナカ</t>
    </rPh>
    <phoneticPr fontId="1"/>
  </si>
  <si>
    <r>
      <t>各R終了時に、切り札の</t>
    </r>
    <r>
      <rPr>
        <sz val="11"/>
        <color rgb="FFFF5A32"/>
        <rFont val="HGPｺﾞｼｯｸE"/>
        <family val="3"/>
        <charset val="128"/>
      </rPr>
      <t>仲間</t>
    </r>
    <r>
      <rPr>
        <sz val="11"/>
        <color theme="1"/>
        <rFont val="HGPｺﾞｼｯｸE"/>
        <family val="3"/>
        <charset val="128"/>
      </rPr>
      <t>[不死]がいると敵</t>
    </r>
    <r>
      <rPr>
        <sz val="11"/>
        <color rgb="FF000000"/>
        <rFont val="HGPｺﾞｼｯｸE"/>
        <family val="3"/>
        <charset val="128"/>
      </rPr>
      <t>全体</t>
    </r>
    <r>
      <rPr>
        <sz val="11"/>
        <color theme="1"/>
        <rFont val="HGPｺﾞｼｯｸE"/>
        <family val="3"/>
        <charset val="128"/>
      </rPr>
      <t>に</t>
    </r>
    <r>
      <rPr>
        <sz val="11"/>
        <color rgb="FF00739B"/>
        <rFont val="HGPｺﾞｼｯｸE"/>
        <family val="3"/>
        <charset val="128"/>
      </rPr>
      <t>小</t>
    </r>
    <r>
      <rPr>
        <sz val="11"/>
        <color theme="1"/>
        <rFont val="HGPｺﾞｼｯｸE"/>
        <family val="3"/>
        <charset val="128"/>
      </rPr>
      <t>ダメージ</t>
    </r>
    <rPh sb="0" eb="1">
      <t>カク</t>
    </rPh>
    <rPh sb="2" eb="5">
      <t>シュウリョウジ</t>
    </rPh>
    <rPh sb="7" eb="8">
      <t>キ</t>
    </rPh>
    <rPh sb="9" eb="10">
      <t>フダ</t>
    </rPh>
    <rPh sb="11" eb="13">
      <t>ナカマ</t>
    </rPh>
    <rPh sb="14" eb="16">
      <t>フシ</t>
    </rPh>
    <rPh sb="21" eb="24">
      <t>テキゼンタイ</t>
    </rPh>
    <rPh sb="25" eb="26">
      <t>ショウ</t>
    </rPh>
    <phoneticPr fontId="1"/>
  </si>
  <si>
    <r>
      <t>戦闘不能になったときに、切り札の</t>
    </r>
    <r>
      <rPr>
        <sz val="11"/>
        <color rgb="FFFF5A32"/>
        <rFont val="HGPｺﾞｼｯｸE"/>
        <family val="3"/>
        <charset val="128"/>
      </rPr>
      <t>仲間</t>
    </r>
    <r>
      <rPr>
        <sz val="11"/>
        <color theme="1"/>
        <rFont val="HGPｺﾞｼｯｸE"/>
        <family val="3"/>
        <charset val="128"/>
      </rPr>
      <t>[氷炎]がいると敵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0" eb="4">
      <t>セントウフノウ</t>
    </rPh>
    <rPh sb="12" eb="13">
      <t>キ</t>
    </rPh>
    <rPh sb="14" eb="15">
      <t>フダ</t>
    </rPh>
    <rPh sb="16" eb="18">
      <t>ナカマ</t>
    </rPh>
    <rPh sb="19" eb="20">
      <t>コオリ</t>
    </rPh>
    <rPh sb="20" eb="21">
      <t>ホノオ</t>
    </rPh>
    <rPh sb="26" eb="29">
      <t>テキゼンタイ</t>
    </rPh>
    <rPh sb="30" eb="31">
      <t>ナカ</t>
    </rPh>
    <phoneticPr fontId="1"/>
  </si>
  <si>
    <r>
      <t>各R開始時に、敵</t>
    </r>
    <r>
      <rPr>
        <sz val="11"/>
        <color rgb="FF000000"/>
        <rFont val="HGPｺﾞｼｯｸE"/>
        <family val="3"/>
        <charset val="128"/>
      </rPr>
      <t>全体</t>
    </r>
    <r>
      <rPr>
        <sz val="11"/>
        <color theme="1"/>
        <rFont val="HGPｺﾞｼｯｸE"/>
        <family val="3"/>
        <charset val="128"/>
      </rPr>
      <t>のまりょくとすばやさをR数が少ないほど</t>
    </r>
    <r>
      <rPr>
        <sz val="11"/>
        <color rgb="FF000000"/>
        <rFont val="HGPｺﾞｼｯｸE"/>
        <family val="3"/>
        <charset val="128"/>
      </rPr>
      <t>ダウン</t>
    </r>
    <rPh sb="0" eb="1">
      <t>カク</t>
    </rPh>
    <rPh sb="2" eb="5">
      <t>カイシジ</t>
    </rPh>
    <rPh sb="7" eb="10">
      <t>テキゼンタイ</t>
    </rPh>
    <rPh sb="22" eb="23">
      <t>スウ</t>
    </rPh>
    <rPh sb="24" eb="25">
      <t>スク</t>
    </rPh>
    <phoneticPr fontId="1"/>
  </si>
  <si>
    <r>
      <t>1～2R目に、敵</t>
    </r>
    <r>
      <rPr>
        <sz val="11"/>
        <color rgb="FF000000"/>
        <rFont val="HGPｺﾞｼｯｸE"/>
        <family val="3"/>
        <charset val="128"/>
      </rPr>
      <t>全体</t>
    </r>
    <r>
      <rPr>
        <sz val="11"/>
        <color theme="1"/>
        <rFont val="HGPｺﾞｼｯｸE"/>
        <family val="3"/>
        <charset val="128"/>
      </rPr>
      <t>のすばやさとぼうぎょをブーストされた枚数が多いほど</t>
    </r>
    <r>
      <rPr>
        <sz val="11"/>
        <color rgb="FF000000"/>
        <rFont val="HGPｺﾞｼｯｸE"/>
        <family val="3"/>
        <charset val="128"/>
      </rPr>
      <t>ダウン</t>
    </r>
    <rPh sb="4" eb="5">
      <t>メ</t>
    </rPh>
    <rPh sb="7" eb="8">
      <t>テキ</t>
    </rPh>
    <rPh sb="8" eb="10">
      <t>ゼンタイ</t>
    </rPh>
    <rPh sb="28" eb="30">
      <t>マイスウ</t>
    </rPh>
    <rPh sb="31" eb="32">
      <t>オオ</t>
    </rPh>
    <phoneticPr fontId="1"/>
  </si>
  <si>
    <r>
      <t>必殺技を使うときに、切り札の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キ</t>
    </rPh>
    <rPh sb="12" eb="13">
      <t>フダ</t>
    </rPh>
    <rPh sb="14" eb="16">
      <t>ナカマ</t>
    </rPh>
    <rPh sb="17" eb="18">
      <t>ヒカリ</t>
    </rPh>
    <rPh sb="23" eb="25">
      <t>ミカタ</t>
    </rPh>
    <rPh sb="25" eb="27">
      <t>ゼンタイ</t>
    </rPh>
    <rPh sb="28" eb="30">
      <t>ジュモン</t>
    </rPh>
    <rPh sb="35" eb="36">
      <t>ナカ</t>
    </rPh>
    <phoneticPr fontId="1"/>
  </si>
  <si>
    <r>
      <t>切り札の</t>
    </r>
    <r>
      <rPr>
        <sz val="11"/>
        <color rgb="FFFF5A32"/>
        <rFont val="HGPｺﾞｼｯｸE"/>
        <family val="3"/>
        <charset val="128"/>
      </rPr>
      <t>仲間</t>
    </r>
    <r>
      <rPr>
        <sz val="11"/>
        <color theme="1"/>
        <rFont val="HGPｺﾞｼｯｸE"/>
        <family val="3"/>
        <charset val="128"/>
      </rPr>
      <t>[氷炎]がいる間、敵</t>
    </r>
    <r>
      <rPr>
        <sz val="11"/>
        <color rgb="FF000000"/>
        <rFont val="HGPｺﾞｼｯｸE"/>
        <family val="3"/>
        <charset val="128"/>
      </rPr>
      <t>全体</t>
    </r>
    <r>
      <rPr>
        <sz val="11"/>
        <color theme="1"/>
        <rFont val="HGPｺﾞｼｯｸE"/>
        <family val="3"/>
        <charset val="128"/>
      </rPr>
      <t>の攻撃エリアを狭くする</t>
    </r>
    <rPh sb="0" eb="1">
      <t>キ</t>
    </rPh>
    <rPh sb="2" eb="3">
      <t>フダ</t>
    </rPh>
    <rPh sb="4" eb="6">
      <t>ナカマ</t>
    </rPh>
    <rPh sb="7" eb="8">
      <t>コオリ</t>
    </rPh>
    <rPh sb="8" eb="9">
      <t>ホノオ</t>
    </rPh>
    <rPh sb="13" eb="14">
      <t>アイダ</t>
    </rPh>
    <rPh sb="15" eb="16">
      <t>テキ</t>
    </rPh>
    <rPh sb="16" eb="18">
      <t>ゼンタイ</t>
    </rPh>
    <rPh sb="19" eb="21">
      <t>コウゲキ</t>
    </rPh>
    <rPh sb="25" eb="26">
      <t>セマ</t>
    </rPh>
    <phoneticPr fontId="1"/>
  </si>
  <si>
    <r>
      <t>1～3R目に敵が攻撃するときに、敵よりまりょくが高いとき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5">
      <t>メ</t>
    </rPh>
    <rPh sb="6" eb="7">
      <t>テキ</t>
    </rPh>
    <rPh sb="8" eb="10">
      <t>コウゲキ</t>
    </rPh>
    <rPh sb="16" eb="17">
      <t>テキ</t>
    </rPh>
    <rPh sb="24" eb="25">
      <t>タカ</t>
    </rPh>
    <rPh sb="28" eb="30">
      <t>ミカタ</t>
    </rPh>
    <rPh sb="30" eb="32">
      <t>ゼンタイ</t>
    </rPh>
    <rPh sb="36" eb="39">
      <t>ショウカイフク</t>
    </rPh>
    <phoneticPr fontId="1"/>
  </si>
  <si>
    <r>
      <t>1～2R目に、攻撃しなかったとき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7300C3"/>
        <rFont val="HGPｺﾞｼｯｸE"/>
        <family val="3"/>
        <charset val="128"/>
      </rPr>
      <t>大</t>
    </r>
    <r>
      <rPr>
        <sz val="11"/>
        <color rgb="FF000000"/>
        <rFont val="HGPｺﾞｼｯｸE"/>
        <family val="3"/>
        <charset val="128"/>
      </rPr>
      <t>軽減</t>
    </r>
    <rPh sb="4" eb="5">
      <t>メ</t>
    </rPh>
    <rPh sb="7" eb="9">
      <t>コウゲキ</t>
    </rPh>
    <rPh sb="16" eb="20">
      <t>ミカタゼンタイ</t>
    </rPh>
    <rPh sb="21" eb="22">
      <t>ウ</t>
    </rPh>
    <rPh sb="24" eb="28">
      <t>ツウジョウコウゲキ</t>
    </rPh>
    <rPh sb="33" eb="34">
      <t>ダイ</t>
    </rPh>
    <rPh sb="34" eb="36">
      <t>ケイゲン</t>
    </rPh>
    <phoneticPr fontId="1"/>
  </si>
  <si>
    <r>
      <t>戦闘不能になったときに、</t>
    </r>
    <r>
      <rPr>
        <sz val="11"/>
        <color rgb="FFFF5A32"/>
        <rFont val="HGPｺﾞｼｯｸE"/>
        <family val="3"/>
        <charset val="128"/>
      </rPr>
      <t>仲間</t>
    </r>
    <r>
      <rPr>
        <sz val="11"/>
        <color theme="1"/>
        <rFont val="HGPｺﾞｼｯｸE"/>
        <family val="3"/>
        <charset val="128"/>
      </rPr>
      <t>[妖魔]がいると敵</t>
    </r>
    <r>
      <rPr>
        <sz val="11"/>
        <color rgb="FF000000"/>
        <rFont val="HGPｺﾞｼｯｸE"/>
        <family val="3"/>
        <charset val="128"/>
      </rPr>
      <t>全体</t>
    </r>
    <r>
      <rPr>
        <sz val="11"/>
        <color theme="1"/>
        <rFont val="HGPｺﾞｼｯｸE"/>
        <family val="3"/>
        <charset val="128"/>
      </rPr>
      <t>のぼうきょを</t>
    </r>
    <r>
      <rPr>
        <sz val="11"/>
        <color rgb="FF0000FF"/>
        <rFont val="HGPｺﾞｼｯｸE"/>
        <family val="3"/>
        <charset val="128"/>
      </rPr>
      <t>中</t>
    </r>
    <r>
      <rPr>
        <sz val="11"/>
        <color rgb="FF000000"/>
        <rFont val="HGPｺﾞｼｯｸE"/>
        <family val="3"/>
        <charset val="128"/>
      </rPr>
      <t>ダウン</t>
    </r>
    <rPh sb="0" eb="4">
      <t>セントウフノウ</t>
    </rPh>
    <rPh sb="12" eb="14">
      <t>ナカマ</t>
    </rPh>
    <rPh sb="15" eb="17">
      <t>ヨウマ</t>
    </rPh>
    <rPh sb="22" eb="25">
      <t>テキゼンタイ</t>
    </rPh>
    <rPh sb="31" eb="32">
      <t>ナカ</t>
    </rPh>
    <phoneticPr fontId="1"/>
  </si>
  <si>
    <r>
      <t>切り札として登場したときに、敵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4" eb="15">
      <t>テキ</t>
    </rPh>
    <rPh sb="15" eb="17">
      <t>ゼンタイ</t>
    </rPh>
    <rPh sb="28" eb="29">
      <t>ナカ</t>
    </rPh>
    <phoneticPr fontId="1"/>
  </si>
  <si>
    <r>
      <t>切り札の</t>
    </r>
    <r>
      <rPr>
        <sz val="11"/>
        <color rgb="FFFF5A32"/>
        <rFont val="HGPｺﾞｼｯｸE"/>
        <family val="3"/>
        <charset val="128"/>
      </rPr>
      <t>仲間</t>
    </r>
    <r>
      <rPr>
        <sz val="11"/>
        <color theme="1"/>
        <rFont val="HGPｺﾞｼｯｸE"/>
        <family val="3"/>
        <charset val="128"/>
      </rPr>
      <t>[光]がいる間、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キ</t>
    </rPh>
    <rPh sb="2" eb="3">
      <t>フダ</t>
    </rPh>
    <rPh sb="4" eb="6">
      <t>ナカマ</t>
    </rPh>
    <rPh sb="7" eb="8">
      <t>ヒカリ</t>
    </rPh>
    <rPh sb="12" eb="13">
      <t>アイダ</t>
    </rPh>
    <rPh sb="14" eb="16">
      <t>ミカタ</t>
    </rPh>
    <rPh sb="16" eb="18">
      <t>ゼンタイ</t>
    </rPh>
    <rPh sb="29" eb="30">
      <t>ショウ</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</si>
  <si>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0" eb="1">
      <t>キ</t>
    </rPh>
    <rPh sb="2" eb="3">
      <t>フダ</t>
    </rPh>
    <rPh sb="6" eb="8">
      <t>トウジョウ</t>
    </rPh>
    <rPh sb="14" eb="18">
      <t>ミカタゼンタイ</t>
    </rPh>
    <rPh sb="22" eb="23">
      <t>ナカ</t>
    </rPh>
    <rPh sb="23" eb="25">
      <t>カイフク</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</si>
  <si>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29">
      <t>ナカ</t>
    </rPh>
    <rPh sb="29" eb="31">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</si>
  <si>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25" eb="26">
      <t>ナカ</t>
    </rPh>
    <phoneticPr fontId="1"/>
  </si>
  <si>
    <r>
      <t>切り札として登場したときに、HP50%以上の敵がいると敵</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9" eb="21">
      <t>イジョウ</t>
    </rPh>
    <rPh sb="22" eb="23">
      <t>テキ</t>
    </rPh>
    <rPh sb="27" eb="30">
      <t>テキゼンタイ</t>
    </rPh>
    <rPh sb="31" eb="33">
      <t>トウキ</t>
    </rPh>
    <rPh sb="37" eb="38">
      <t>ナカ</t>
    </rPh>
    <phoneticPr fontId="1"/>
  </si>
  <si>
    <r>
      <t>2～4R開始時に、敵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7">
      <t>カイシジ</t>
    </rPh>
    <rPh sb="9" eb="12">
      <t>テキゼンタイ</t>
    </rPh>
    <rPh sb="23" eb="24">
      <t>ナカ</t>
    </rPh>
    <phoneticPr fontId="1"/>
  </si>
  <si>
    <r>
      <t>3～5R開始時に、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の全てのステータスを</t>
    </r>
    <r>
      <rPr>
        <sz val="11"/>
        <color rgb="FFFF0000"/>
        <rFont val="HGPｺﾞｼｯｸE"/>
        <family val="3"/>
        <charset val="128"/>
      </rPr>
      <t>味方</t>
    </r>
    <r>
      <rPr>
        <sz val="11"/>
        <color theme="1"/>
        <rFont val="HGPｺﾞｼｯｸE"/>
        <family val="3"/>
        <charset val="128"/>
      </rPr>
      <t>の属性が多いほど</t>
    </r>
    <r>
      <rPr>
        <sz val="11"/>
        <color rgb="FF000000"/>
        <rFont val="HGPｺﾞｼｯｸE"/>
        <family val="3"/>
        <charset val="128"/>
      </rPr>
      <t>アップ</t>
    </r>
    <rPh sb="4" eb="7">
      <t>カイシジ</t>
    </rPh>
    <rPh sb="9" eb="13">
      <t>ミカタゼンタイ</t>
    </rPh>
    <rPh sb="14" eb="15">
      <t>スベ</t>
    </rPh>
    <rPh sb="23" eb="25">
      <t>ミカタ</t>
    </rPh>
    <rPh sb="26" eb="28">
      <t>ゾクセイ</t>
    </rPh>
    <rPh sb="29" eb="30">
      <t>オオ</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</si>
  <si>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7">
      <t>ジュモン</t>
    </rPh>
    <rPh sb="22" eb="23">
      <t>ナカ</t>
    </rPh>
    <phoneticPr fontId="1"/>
  </si>
  <si>
    <r>
      <t>「結界」を壊したときに、敵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1" eb="3">
      <t>ケッカイ</t>
    </rPh>
    <rPh sb="5" eb="6">
      <t>コワ</t>
    </rPh>
    <rPh sb="12" eb="15">
      <t>テキゼンタイ</t>
    </rPh>
    <rPh sb="26" eb="27">
      <t>ナカ</t>
    </rPh>
    <phoneticPr fontId="1"/>
  </si>
  <si>
    <r>
      <t>1～2R目の相手ターンに、</t>
    </r>
    <r>
      <rPr>
        <sz val="11"/>
        <color rgb="FFFF0000"/>
        <rFont val="HGPｺﾞｼｯｸE"/>
        <family val="3"/>
        <charset val="128"/>
      </rPr>
      <t>味方</t>
    </r>
    <r>
      <rPr>
        <sz val="11"/>
        <color theme="1"/>
        <rFont val="HGPｺﾞｼｯｸE"/>
        <family val="3"/>
        <charset val="128"/>
      </rPr>
      <t>[氷炎]がいると敵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13" eb="15">
      <t>ミカタ</t>
    </rPh>
    <rPh sb="16" eb="18">
      <t>コオリホノオ</t>
    </rPh>
    <rPh sb="23" eb="26">
      <t>テキゼンタイ</t>
    </rPh>
    <rPh sb="27" eb="29">
      <t>コウゲキ</t>
    </rPh>
    <rPh sb="33" eb="34">
      <t>セマ</t>
    </rPh>
    <phoneticPr fontId="1"/>
  </si>
  <si>
    <r>
      <t>2～3R目の相手ターンに、敵</t>
    </r>
    <r>
      <rPr>
        <sz val="11"/>
        <color rgb="FF000000"/>
        <rFont val="HGPｺﾞｼｯｸE"/>
        <family val="3"/>
        <charset val="128"/>
      </rPr>
      <t>全体</t>
    </r>
    <r>
      <rPr>
        <sz val="11"/>
        <color theme="1"/>
        <rFont val="HGPｺﾞｼｯｸE"/>
        <family val="3"/>
        <charset val="128"/>
      </rPr>
      <t>のまりょくよすばやさを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27" eb="28">
      <t>ナカ</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</si>
  <si>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25" eb="26">
      <t>ナカ</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</si>
  <si>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9">
      <t>ミカタゼンタイ</t>
    </rPh>
    <rPh sb="20" eb="22">
      <t>ジュモン</t>
    </rPh>
    <rPh sb="27" eb="28">
      <t>ショウ</t>
    </rPh>
    <phoneticPr fontId="1"/>
  </si>
  <si>
    <r>
      <t>ブレイブインパクトがパーフェクトだと、敵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19" eb="22">
      <t>テキゼンタイ</t>
    </rPh>
    <rPh sb="33" eb="34">
      <t>ナカ</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</si>
  <si>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23" eb="24">
      <t>ナカ</t>
    </rPh>
    <phoneticPr fontId="1"/>
  </si>
  <si>
    <r>
      <t>3R開始時に、HP50%以上の敵がいると敵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2" eb="5">
      <t>カイシジ</t>
    </rPh>
    <rPh sb="12" eb="14">
      <t>イジョウ</t>
    </rPh>
    <rPh sb="15" eb="16">
      <t>テキ</t>
    </rPh>
    <rPh sb="20" eb="23">
      <t>テキゼンタイ</t>
    </rPh>
    <rPh sb="24" eb="26">
      <t>トウキ</t>
    </rPh>
    <rPh sb="30" eb="31">
      <t>ショウ</t>
    </rPh>
    <phoneticPr fontId="1"/>
  </si>
  <si>
    <r>
      <t>2～3Rの相手ターンに、敵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5" eb="7">
      <t>アイテ</t>
    </rPh>
    <rPh sb="12" eb="15">
      <t>テキゼンタイ</t>
    </rPh>
    <rPh sb="26" eb="27">
      <t>ナカ</t>
    </rPh>
    <phoneticPr fontId="1"/>
  </si>
  <si>
    <r>
      <t>必殺技を使ったときに、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0" eb="3">
      <t>ヒッサツワザ</t>
    </rPh>
    <rPh sb="4" eb="5">
      <t>ツカ</t>
    </rPh>
    <rPh sb="11" eb="15">
      <t>ミカタゼンタイ</t>
    </rPh>
    <rPh sb="19" eb="20">
      <t>ナカ</t>
    </rPh>
    <rPh sb="20" eb="22">
      <t>カイフク</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</si>
  <si>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4">
      <t>ミカタゼンタイ</t>
    </rPh>
    <rPh sb="25" eb="26">
      <t>ショウ</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</si>
  <si>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0" eb="1">
      <t>テキ</t>
    </rPh>
    <rPh sb="2" eb="4">
      <t>セントウ</t>
    </rPh>
    <rPh sb="4" eb="6">
      <t>フノウ</t>
    </rPh>
    <rPh sb="14" eb="16">
      <t>ミカタ</t>
    </rPh>
    <rPh sb="16" eb="18">
      <t>ゼンタイ</t>
    </rPh>
    <rPh sb="19" eb="20">
      <t>ウ</t>
    </rPh>
    <rPh sb="22" eb="24">
      <t>ツウジョウ</t>
    </rPh>
    <rPh sb="24" eb="26">
      <t>コウゲキ</t>
    </rPh>
    <rPh sb="31" eb="32">
      <t>ショウ</t>
    </rPh>
    <rPh sb="32" eb="34">
      <t>ケイゲン</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</si>
  <si>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28" eb="29">
      <t>ナカ</t>
    </rPh>
    <phoneticPr fontId="1"/>
  </si>
  <si>
    <r>
      <t>2R終了時に、HP50%以上の敵がいると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4">
      <t>シュウリョウ</t>
    </rPh>
    <rPh sb="4" eb="5">
      <t>ジ</t>
    </rPh>
    <rPh sb="12" eb="14">
      <t>イジョウ</t>
    </rPh>
    <rPh sb="15" eb="16">
      <t>テキ</t>
    </rPh>
    <rPh sb="20" eb="22">
      <t>ミカタ</t>
    </rPh>
    <rPh sb="22" eb="24">
      <t>ゼンタイ</t>
    </rPh>
    <rPh sb="28" eb="31">
      <t>ナカカイフク</t>
    </rPh>
    <phoneticPr fontId="1"/>
  </si>
  <si>
    <r>
      <t>2～4R目の相手ターンに、敵</t>
    </r>
    <r>
      <rPr>
        <sz val="11"/>
        <color rgb="FF000000"/>
        <rFont val="HGPｺﾞｼｯｸE"/>
        <family val="3"/>
        <charset val="128"/>
      </rPr>
      <t>全体</t>
    </r>
    <r>
      <rPr>
        <sz val="11"/>
        <rFont val="HGPｺﾞｼｯｸE"/>
        <family val="3"/>
        <charset val="128"/>
      </rPr>
      <t>のこうげきをブーストされた枚数が多いほど</t>
    </r>
    <r>
      <rPr>
        <sz val="11"/>
        <color rgb="FF000000"/>
        <rFont val="HGPｺﾞｼｯｸE"/>
        <family val="3"/>
        <charset val="128"/>
      </rPr>
      <t>ダウン</t>
    </r>
    <rPh sb="4" eb="5">
      <t>メ</t>
    </rPh>
    <rPh sb="6" eb="8">
      <t>アイテ</t>
    </rPh>
    <rPh sb="13" eb="14">
      <t>テキ</t>
    </rPh>
    <rPh sb="14" eb="16">
      <t>ゼンタイ</t>
    </rPh>
    <rPh sb="29" eb="31">
      <t>マイスウ</t>
    </rPh>
    <rPh sb="32" eb="33">
      <t>オオ</t>
    </rPh>
    <phoneticPr fontId="1"/>
  </si>
  <si>
    <r>
      <t>2～3R目の相手ターンに、敵</t>
    </r>
    <r>
      <rPr>
        <sz val="11"/>
        <color rgb="FF000000"/>
        <rFont val="HGPｺﾞｼｯｸE"/>
        <family val="3"/>
        <charset val="128"/>
      </rPr>
      <t>全体</t>
    </r>
    <r>
      <rPr>
        <sz val="11"/>
        <rFont val="HGPｺﾞｼｯｸE"/>
        <family val="3"/>
        <charset val="128"/>
      </rPr>
      <t>のブレイブインパクトを見づらくする</t>
    </r>
    <rPh sb="4" eb="5">
      <t>メ</t>
    </rPh>
    <rPh sb="6" eb="8">
      <t>アイテ</t>
    </rPh>
    <rPh sb="13" eb="14">
      <t>テキ</t>
    </rPh>
    <rPh sb="14" eb="16">
      <t>ゼンタイ</t>
    </rPh>
    <rPh sb="27" eb="28">
      <t>ミ</t>
    </rPh>
    <phoneticPr fontId="1"/>
  </si>
  <si>
    <r>
      <t>2～4R目の相手ターンに、ブーストされた</t>
    </r>
    <r>
      <rPr>
        <sz val="11"/>
        <color rgb="FFFF0000"/>
        <rFont val="HGPｺﾞｼｯｸE"/>
        <family val="3"/>
        <charset val="128"/>
      </rPr>
      <t>味方</t>
    </r>
    <r>
      <rPr>
        <sz val="11"/>
        <rFont val="HGPｺﾞｼｯｸE"/>
        <family val="3"/>
        <charset val="128"/>
      </rPr>
      <t>がいると敵</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ダウン</t>
    </r>
    <rPh sb="4" eb="5">
      <t>メ</t>
    </rPh>
    <rPh sb="6" eb="8">
      <t>アイテ</t>
    </rPh>
    <rPh sb="20" eb="22">
      <t>ミカタ</t>
    </rPh>
    <rPh sb="26" eb="29">
      <t>テキゼンタイ</t>
    </rPh>
    <rPh sb="35" eb="36">
      <t>ナカ</t>
    </rPh>
    <phoneticPr fontId="1"/>
  </si>
  <si>
    <r>
      <t>2～3R目の相手ターンに、</t>
    </r>
    <r>
      <rPr>
        <sz val="11"/>
        <color rgb="FFFF0000"/>
        <rFont val="HGPｺﾞｼｯｸE"/>
        <family val="3"/>
        <charset val="128"/>
      </rPr>
      <t>味方</t>
    </r>
    <r>
      <rPr>
        <sz val="11"/>
        <rFont val="HGPｺﾞｼｯｸE"/>
        <family val="3"/>
        <charset val="128"/>
      </rPr>
      <t>[氷炎]がいると敵</t>
    </r>
    <r>
      <rPr>
        <sz val="11"/>
        <color rgb="FF000000"/>
        <rFont val="HGPｺﾞｼｯｸE"/>
        <family val="3"/>
        <charset val="128"/>
      </rPr>
      <t>全体</t>
    </r>
    <r>
      <rPr>
        <sz val="11"/>
        <rFont val="HGPｺﾞｼｯｸE"/>
        <family val="3"/>
        <charset val="128"/>
      </rPr>
      <t>の攻撃エリアを狭くする</t>
    </r>
    <rPh sb="4" eb="5">
      <t>メ</t>
    </rPh>
    <rPh sb="6" eb="8">
      <t>アイテ</t>
    </rPh>
    <rPh sb="13" eb="15">
      <t>ミカタ</t>
    </rPh>
    <rPh sb="16" eb="17">
      <t>コオリ</t>
    </rPh>
    <rPh sb="17" eb="18">
      <t>ホノオ</t>
    </rPh>
    <rPh sb="23" eb="26">
      <t>テキゼンタイ</t>
    </rPh>
    <rPh sb="27" eb="29">
      <t>コウゲキ</t>
    </rPh>
    <rPh sb="33" eb="34">
      <t>セマ</t>
    </rPh>
    <phoneticPr fontId="1"/>
  </si>
  <si>
    <r>
      <t>2～3R目に、戦闘不能になったときに敵</t>
    </r>
    <r>
      <rPr>
        <sz val="11"/>
        <color rgb="FF000000"/>
        <rFont val="HGPｺﾞｼｯｸE"/>
        <family val="3"/>
        <charset val="128"/>
      </rPr>
      <t>全体</t>
    </r>
    <r>
      <rPr>
        <sz val="11"/>
        <rFont val="HGPｺﾞｼｯｸE"/>
        <family val="3"/>
        <charset val="128"/>
      </rPr>
      <t>にブーストされた枚数が多いほどダメージ</t>
    </r>
    <rPh sb="4" eb="5">
      <t>メ</t>
    </rPh>
    <rPh sb="7" eb="11">
      <t>セントウフノウ</t>
    </rPh>
    <rPh sb="18" eb="21">
      <t>テキゼンタイ</t>
    </rPh>
    <rPh sb="29" eb="31">
      <t>マイスウ</t>
    </rPh>
    <rPh sb="32" eb="33">
      <t>オオ</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</si>
  <si>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4" eb="16">
      <t>ゼンタイ</t>
    </rPh>
    <rPh sb="22" eb="23">
      <t>ナカ</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</si>
  <si>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0">
      <t>ジュモン</t>
    </rPh>
    <rPh sb="25" eb="26">
      <t>ショウ</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</si>
  <si>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0" eb="1">
      <t>テキ</t>
    </rPh>
    <rPh sb="2" eb="4">
      <t>セントウ</t>
    </rPh>
    <rPh sb="4" eb="6">
      <t>フノウ</t>
    </rPh>
    <rPh sb="14" eb="18">
      <t>ミカタゼンタイ</t>
    </rPh>
    <rPh sb="29" eb="30">
      <t>ショウ</t>
    </rPh>
    <phoneticPr fontId="1"/>
  </si>
  <si>
    <r>
      <t>各R開始時に、戦闘不能の敵がいないと敵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0" eb="1">
      <t>カク</t>
    </rPh>
    <rPh sb="2" eb="5">
      <t>カイシジ</t>
    </rPh>
    <rPh sb="7" eb="9">
      <t>セントウ</t>
    </rPh>
    <rPh sb="9" eb="11">
      <t>フノウ</t>
    </rPh>
    <rPh sb="12" eb="13">
      <t>テキ</t>
    </rPh>
    <rPh sb="18" eb="21">
      <t>テキゼンタイ</t>
    </rPh>
    <rPh sb="32" eb="33">
      <t>ショウ</t>
    </rPh>
    <phoneticPr fontId="1"/>
  </si>
  <si>
    <r>
      <t>3～4R目の自分ターンに、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ミカタ</t>
    </rPh>
    <rPh sb="16" eb="18">
      <t>ヨウマ</t>
    </rPh>
    <rPh sb="23" eb="26">
      <t>テキゼンタイ</t>
    </rPh>
    <rPh sb="32" eb="33">
      <t>ナカ</t>
    </rPh>
    <phoneticPr fontId="1"/>
  </si>
  <si>
    <r>
      <t>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セントウ</t>
    </rPh>
    <rPh sb="2" eb="4">
      <t>フノウ</t>
    </rPh>
    <rPh sb="12" eb="14">
      <t>ミカタ</t>
    </rPh>
    <rPh sb="14" eb="16">
      <t>ゼンタイ</t>
    </rPh>
    <rPh sb="20" eb="21">
      <t>ナカ</t>
    </rPh>
    <rPh sb="21" eb="23">
      <t>カイフク</t>
    </rPh>
    <phoneticPr fontId="1"/>
  </si>
  <si>
    <r>
      <t>1～3R目の自分ターンに、ブーストされた</t>
    </r>
    <r>
      <rPr>
        <sz val="11"/>
        <color rgb="FFFF0000"/>
        <rFont val="HGPｺﾞｼｯｸE"/>
        <family val="3"/>
        <charset val="128"/>
      </rPr>
      <t>味方</t>
    </r>
    <r>
      <rPr>
        <sz val="11"/>
        <rFont val="HGPｺﾞｼｯｸE"/>
        <family val="3"/>
        <charset val="128"/>
      </rPr>
      <t>がいると敵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20" eb="22">
      <t>ミカタ</t>
    </rPh>
    <rPh sb="26" eb="29">
      <t>テキゼンタイ</t>
    </rPh>
    <rPh sb="35" eb="36">
      <t>ナカ</t>
    </rPh>
    <phoneticPr fontId="1"/>
  </si>
  <si>
    <r>
      <t>キズナ必殺技を使ったときに、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3" eb="6">
      <t>ヒッサツワザ</t>
    </rPh>
    <rPh sb="7" eb="8">
      <t>ツカ</t>
    </rPh>
    <rPh sb="14" eb="18">
      <t>ミカタゼンタイ</t>
    </rPh>
    <rPh sb="22" eb="23">
      <t>ナカ</t>
    </rPh>
    <rPh sb="23" eb="25">
      <t>カイフク</t>
    </rPh>
    <phoneticPr fontId="1"/>
  </si>
  <si>
    <r>
      <t>1～3R目の自分ターンに、ブーストされた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20" eb="22">
      <t>ミカタ</t>
    </rPh>
    <rPh sb="26" eb="28">
      <t>ミカタ</t>
    </rPh>
    <rPh sb="28" eb="30">
      <t>ゼンタイ</t>
    </rPh>
    <rPh sb="36" eb="37">
      <t>ナカ</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</si>
  <si>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25" eb="26">
      <t>ナカ</t>
    </rPh>
    <phoneticPr fontId="1"/>
  </si>
  <si>
    <r>
      <t>必殺技を使うときに、敵</t>
    </r>
    <r>
      <rPr>
        <sz val="11"/>
        <color rgb="FF000000"/>
        <rFont val="HGPｺﾞｼｯｸE"/>
        <family val="3"/>
        <charset val="128"/>
      </rPr>
      <t>全体</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1">
      <t>テキ</t>
    </rPh>
    <rPh sb="11" eb="13">
      <t>ゼンタイ</t>
    </rPh>
    <rPh sb="24" eb="25">
      <t>ナカ</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</si>
  <si>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アップ</t>
    </r>
    <rPh sb="4" eb="7">
      <t>カイシジ</t>
    </rPh>
    <rPh sb="9" eb="11">
      <t>ミカタ</t>
    </rPh>
    <rPh sb="11" eb="13">
      <t>ゼンタイ</t>
    </rPh>
    <rPh sb="24" eb="26">
      <t>ミカタ</t>
    </rPh>
    <rPh sb="27" eb="29">
      <t>ヒャクジュウ</t>
    </rPh>
    <rPh sb="31" eb="32">
      <t>オオ</t>
    </rPh>
    <phoneticPr fontId="1"/>
  </si>
  <si>
    <r>
      <t>1R目の相手ターンに、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3">
      <t>ミカタ</t>
    </rPh>
    <rPh sb="14" eb="15">
      <t>ヒカリ</t>
    </rPh>
    <rPh sb="20" eb="24">
      <t>ミカタゼンタイ</t>
    </rPh>
    <rPh sb="25" eb="26">
      <t>ウ</t>
    </rPh>
    <rPh sb="28" eb="30">
      <t>ツウジョウ</t>
    </rPh>
    <rPh sb="30" eb="32">
      <t>コウゲキ</t>
    </rPh>
    <rPh sb="37" eb="38">
      <t>ナカ</t>
    </rPh>
    <rPh sb="38" eb="40">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</si>
  <si>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4">
      <t>ミカタゼンタイ</t>
    </rPh>
    <rPh sb="23" eb="24">
      <t>ダイ</t>
    </rPh>
    <phoneticPr fontId="1"/>
  </si>
  <si>
    <r>
      <t>2～3R目の自分ターンに、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2" eb="24">
      <t>ミカタ</t>
    </rPh>
    <rPh sb="24" eb="26">
      <t>ゼンタイ</t>
    </rPh>
    <rPh sb="27" eb="29">
      <t>ツウジョウ</t>
    </rPh>
    <rPh sb="29" eb="31">
      <t>コウゲキ</t>
    </rPh>
    <rPh sb="36" eb="37">
      <t>ナカ</t>
    </rPh>
    <phoneticPr fontId="1"/>
  </si>
  <si>
    <r>
      <t>1～3R目の相手ターンに、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13" eb="15">
      <t>ナカマ</t>
    </rPh>
    <rPh sb="16" eb="18">
      <t>ゼンイン</t>
    </rPh>
    <rPh sb="21" eb="23">
      <t>ミカタ</t>
    </rPh>
    <rPh sb="23" eb="25">
      <t>ゼンタイ</t>
    </rPh>
    <rPh sb="31" eb="32">
      <t>ナカ</t>
    </rPh>
    <phoneticPr fontId="1"/>
  </si>
  <si>
    <r>
      <t>3～5R目の自分ターンに、敵</t>
    </r>
    <r>
      <rPr>
        <sz val="11"/>
        <color rgb="FF000000"/>
        <rFont val="HGPｺﾞｼｯｸE"/>
        <family val="3"/>
        <charset val="128"/>
      </rPr>
      <t>全体</t>
    </r>
    <r>
      <rPr>
        <sz val="11"/>
        <rFont val="HGPｺﾞｼｯｸE"/>
        <family val="3"/>
        <charset val="128"/>
      </rPr>
      <t>のガードルーレットを見づらくする</t>
    </r>
    <rPh sb="4" eb="5">
      <t>メ</t>
    </rPh>
    <rPh sb="6" eb="8">
      <t>ジブン</t>
    </rPh>
    <rPh sb="13" eb="14">
      <t>テキ</t>
    </rPh>
    <rPh sb="14" eb="16">
      <t>ゼンタイ</t>
    </rPh>
    <rPh sb="26" eb="27">
      <t>ミ</t>
    </rPh>
    <phoneticPr fontId="1"/>
  </si>
  <si>
    <r>
      <t>2～3R目の相手ターンに、</t>
    </r>
    <r>
      <rPr>
        <sz val="11"/>
        <color rgb="FFFF0000"/>
        <rFont val="HGPｺﾞｼｯｸE"/>
        <family val="3"/>
        <charset val="128"/>
      </rPr>
      <t>味方</t>
    </r>
    <r>
      <rPr>
        <sz val="11"/>
        <rFont val="HGPｺﾞｼｯｸE"/>
        <family val="3"/>
        <charset val="128"/>
      </rPr>
      <t>[氷炎]がいると敵</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ミカタ</t>
    </rPh>
    <rPh sb="16" eb="17">
      <t>コオリ</t>
    </rPh>
    <rPh sb="17" eb="18">
      <t>ホノオ</t>
    </rPh>
    <rPh sb="23" eb="26">
      <t>テキゼンタイ</t>
    </rPh>
    <rPh sb="27" eb="31">
      <t>ツウジョウコウゲキ</t>
    </rPh>
    <rPh sb="36" eb="37">
      <t>ナカ</t>
    </rPh>
    <phoneticPr fontId="1"/>
  </si>
  <si>
    <r>
      <t>2～3R開始時に、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のこうげきとぼうきょを</t>
    </r>
    <r>
      <rPr>
        <sz val="11"/>
        <color rgb="FF0000FF"/>
        <rFont val="HGPｺﾞｼｯｸE"/>
        <family val="3"/>
        <charset val="128"/>
      </rPr>
      <t>中</t>
    </r>
    <r>
      <rPr>
        <sz val="11"/>
        <color rgb="FF000000"/>
        <rFont val="HGPｺﾞｼｯｸE"/>
        <family val="3"/>
        <charset val="128"/>
      </rPr>
      <t>ダウン</t>
    </r>
    <rPh sb="4" eb="7">
      <t>カイシジ</t>
    </rPh>
    <rPh sb="9" eb="11">
      <t>ミカタ</t>
    </rPh>
    <rPh sb="12" eb="14">
      <t>ヨウマ</t>
    </rPh>
    <rPh sb="19" eb="22">
      <t>テキゼンタイ</t>
    </rPh>
    <rPh sb="33" eb="34">
      <t>ナカ</t>
    </rPh>
    <phoneticPr fontId="1"/>
  </si>
  <si>
    <r>
      <t>2～3R目の自分ターンに、敵</t>
    </r>
    <r>
      <rPr>
        <sz val="11"/>
        <color rgb="FF000000"/>
        <rFont val="HGPｺﾞｼｯｸE"/>
        <family val="3"/>
        <charset val="128"/>
      </rPr>
      <t>全体</t>
    </r>
    <r>
      <rPr>
        <sz val="11"/>
        <rFont val="HGPｺﾞｼｯｸE"/>
        <family val="3"/>
        <charset val="128"/>
      </rPr>
      <t>のガードルーレットのグレートマスを</t>
    </r>
    <r>
      <rPr>
        <sz val="11"/>
        <color rgb="FF0000FF"/>
        <rFont val="HGPｺﾞｼｯｸE"/>
        <family val="3"/>
        <charset val="128"/>
      </rPr>
      <t>中</t>
    </r>
    <r>
      <rPr>
        <sz val="11"/>
        <color rgb="FF000000"/>
        <rFont val="HGPｺﾞｼｯｸE"/>
        <family val="3"/>
        <charset val="128"/>
      </rPr>
      <t>ダウン</t>
    </r>
    <rPh sb="4" eb="5">
      <t>メ</t>
    </rPh>
    <rPh sb="6" eb="8">
      <t>ジブン</t>
    </rPh>
    <rPh sb="13" eb="16">
      <t>テキゼンタイ</t>
    </rPh>
    <rPh sb="33" eb="34">
      <t>ナカ</t>
    </rPh>
    <phoneticPr fontId="1"/>
  </si>
  <si>
    <r>
      <t>2～3R目の自分ターンに、敵</t>
    </r>
    <r>
      <rPr>
        <sz val="11"/>
        <color rgb="FF000000"/>
        <rFont val="HGPｺﾞｼｯｸE"/>
        <family val="3"/>
        <charset val="128"/>
      </rPr>
      <t>全体</t>
    </r>
    <r>
      <rPr>
        <sz val="1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ダウン</t>
    </r>
    <rPh sb="4" eb="5">
      <t>メ</t>
    </rPh>
    <rPh sb="6" eb="8">
      <t>ジブン</t>
    </rPh>
    <rPh sb="13" eb="16">
      <t>テキゼンタイ</t>
    </rPh>
    <rPh sb="27" eb="28">
      <t>ショウ</t>
    </rPh>
    <phoneticPr fontId="1"/>
  </si>
  <si>
    <r>
      <t>3～4R目の相手ターンに、敵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27" eb="28">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</si>
  <si>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8" eb="20">
      <t>ジュモン</t>
    </rPh>
    <rPh sb="25" eb="26">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</si>
  <si>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8" eb="29">
      <t>ショウ</t>
    </rPh>
    <phoneticPr fontId="1"/>
  </si>
  <si>
    <r>
      <t>1～2R開始時に、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6">
      <t>カイシ</t>
    </rPh>
    <rPh sb="6" eb="7">
      <t>ジ</t>
    </rPh>
    <rPh sb="9" eb="11">
      <t>ミカタ</t>
    </rPh>
    <rPh sb="12" eb="13">
      <t>ヒカリ</t>
    </rPh>
    <rPh sb="18" eb="20">
      <t>ミカタ</t>
    </rPh>
    <rPh sb="20" eb="22">
      <t>ゼンタイ</t>
    </rPh>
    <rPh sb="33" eb="34">
      <t>ナカ</t>
    </rPh>
    <phoneticPr fontId="1"/>
  </si>
  <si>
    <r>
      <t>各R開始時に、戦闘不能の敵がいないと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11">
      <t>セントウフノウ</t>
    </rPh>
    <rPh sb="12" eb="13">
      <t>テキ</t>
    </rPh>
    <rPh sb="18" eb="22">
      <t>ミカタゼンタイ</t>
    </rPh>
    <rPh sb="23" eb="25">
      <t>ジュモン</t>
    </rPh>
    <rPh sb="30" eb="31">
      <t>ナカ</t>
    </rPh>
    <phoneticPr fontId="1"/>
  </si>
  <si>
    <r>
      <t>仲間</t>
    </r>
    <r>
      <rPr>
        <sz val="11"/>
        <rFont val="HGPｺﾞｼｯｸE"/>
        <family val="3"/>
        <charset val="128"/>
      </rPr>
      <t>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0" eb="2">
      <t>ナカマ</t>
    </rPh>
    <rPh sb="3" eb="7">
      <t>セントウフノウ</t>
    </rPh>
    <rPh sb="15" eb="17">
      <t>ミカタ</t>
    </rPh>
    <rPh sb="17" eb="19">
      <t>ゼンタイ</t>
    </rPh>
    <rPh sb="20" eb="21">
      <t>ウ</t>
    </rPh>
    <rPh sb="23" eb="25">
      <t>ジュモン</t>
    </rPh>
    <rPh sb="30" eb="31">
      <t>ナカ</t>
    </rPh>
    <rPh sb="31" eb="33">
      <t>ケイゲン</t>
    </rPh>
    <phoneticPr fontId="1"/>
  </si>
  <si>
    <r>
      <t>1～2R目の自分ターンに、</t>
    </r>
    <r>
      <rPr>
        <sz val="11"/>
        <color rgb="FFFF0000"/>
        <rFont val="HGPｺﾞｼｯｸE"/>
        <family val="3"/>
        <charset val="128"/>
      </rPr>
      <t>味方</t>
    </r>
    <r>
      <rPr>
        <sz val="1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3" eb="27">
      <t>ミカタゼンタイ</t>
    </rPh>
    <rPh sb="33" eb="34">
      <t>ショウ</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</si>
  <si>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6" eb="27">
      <t>ショウ</t>
    </rPh>
    <phoneticPr fontId="1"/>
  </si>
  <si>
    <r>
      <t>「結界」を含む攻撃をしたときに、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8" eb="20">
      <t>ゼンタイ</t>
    </rPh>
    <rPh sb="26" eb="27">
      <t>ショウ</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</si>
  <si>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9" eb="21">
      <t>ケッカイ</t>
    </rPh>
    <rPh sb="29" eb="30">
      <t>ショウ</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</si>
  <si>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9">
      <t>ミカタゼンタイ</t>
    </rPh>
    <rPh sb="30" eb="31">
      <t>ショウ</t>
    </rPh>
    <phoneticPr fontId="1"/>
  </si>
  <si>
    <r>
      <t>各R開始時に、戦闘不能の敵がいないと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11">
      <t>セントウフノウ</t>
    </rPh>
    <rPh sb="12" eb="13">
      <t>テキ</t>
    </rPh>
    <rPh sb="18" eb="22">
      <t>ミカタゼンタイ</t>
    </rPh>
    <rPh sb="33" eb="34">
      <t>ショウ</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</si>
  <si>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の「結界」へのブレスダメージを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9" eb="21">
      <t>ケッカイ</t>
    </rPh>
    <rPh sb="32" eb="33">
      <t>ショウ</t>
    </rPh>
    <phoneticPr fontId="1"/>
  </si>
  <si>
    <r>
      <t>1～2R目の相手ターンに、戦闘不能になったとき敵</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4" eb="5">
      <t>メ</t>
    </rPh>
    <rPh sb="6" eb="8">
      <t>アイテ</t>
    </rPh>
    <rPh sb="13" eb="15">
      <t>セントウ</t>
    </rPh>
    <rPh sb="15" eb="17">
      <t>フノウ</t>
    </rPh>
    <rPh sb="23" eb="24">
      <t>テキ</t>
    </rPh>
    <rPh sb="24" eb="26">
      <t>ゼンタイ</t>
    </rPh>
    <rPh sb="27" eb="28">
      <t>ショウ</t>
    </rPh>
    <phoneticPr fontId="1"/>
  </si>
  <si>
    <r>
      <t>「結界」を含む攻撃をしたときに、敵</t>
    </r>
    <r>
      <rPr>
        <sz val="11"/>
        <color rgb="FF000000"/>
        <rFont val="HGPｺﾞｼｯｸE"/>
        <family val="3"/>
        <charset val="128"/>
      </rPr>
      <t>全体</t>
    </r>
    <r>
      <rPr>
        <sz val="11"/>
        <rFont val="HGPｺﾞｼｯｸE"/>
        <family val="3"/>
        <charset val="128"/>
      </rPr>
      <t>のこうげきとまりょく</t>
    </r>
    <r>
      <rPr>
        <sz val="11"/>
        <color rgb="FF00739B"/>
        <rFont val="HGPｺﾞｼｯｸE"/>
        <family val="3"/>
        <charset val="128"/>
      </rPr>
      <t>小</t>
    </r>
    <r>
      <rPr>
        <sz val="11"/>
        <color rgb="FF000000"/>
        <rFont val="HGPｺﾞｼｯｸE"/>
        <family val="3"/>
        <charset val="128"/>
      </rPr>
      <t>ダウン</t>
    </r>
    <rPh sb="1" eb="3">
      <t>ケッカイ</t>
    </rPh>
    <rPh sb="5" eb="6">
      <t>フク</t>
    </rPh>
    <rPh sb="7" eb="9">
      <t>コウゲキ</t>
    </rPh>
    <rPh sb="16" eb="19">
      <t>テキゼンタイ</t>
    </rPh>
    <rPh sb="29" eb="30">
      <t>ショウ</t>
    </rPh>
    <phoneticPr fontId="1"/>
  </si>
  <si>
    <r>
      <t>仲間</t>
    </r>
    <r>
      <rPr>
        <sz val="11"/>
        <rFont val="HGPｺﾞｼｯｸE"/>
        <family val="3"/>
        <charset val="128"/>
      </rPr>
      <t>[氷炎]が戦闘不能になったときに、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ナカマ</t>
    </rPh>
    <rPh sb="3" eb="4">
      <t>コオリ</t>
    </rPh>
    <rPh sb="4" eb="5">
      <t>ホノオ</t>
    </rPh>
    <rPh sb="7" eb="11">
      <t>セントウフノウ</t>
    </rPh>
    <rPh sb="19" eb="23">
      <t>ミカタゼンタイ</t>
    </rPh>
    <rPh sb="34" eb="35">
      <t>ナカ</t>
    </rPh>
    <phoneticPr fontId="1"/>
  </si>
  <si>
    <r>
      <t>各R開始時に、</t>
    </r>
    <r>
      <rPr>
        <sz val="11"/>
        <color rgb="FFFF0000"/>
        <rFont val="HGPｺﾞｼｯｸE"/>
        <family val="3"/>
        <charset val="128"/>
      </rPr>
      <t>味方</t>
    </r>
    <r>
      <rPr>
        <sz val="11"/>
        <rFont val="HGPｺﾞｼｯｸE"/>
        <family val="3"/>
        <charset val="128"/>
      </rPr>
      <t>「ラーハルト」がいると敵</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0" eb="1">
      <t>カク</t>
    </rPh>
    <rPh sb="2" eb="5">
      <t>カイシジ</t>
    </rPh>
    <rPh sb="7" eb="9">
      <t>ミカタ</t>
    </rPh>
    <rPh sb="20" eb="23">
      <t>テキゼンタイ</t>
    </rPh>
    <rPh sb="25" eb="27">
      <t>ケッカイ</t>
    </rPh>
    <rPh sb="35" eb="36">
      <t>ショウ</t>
    </rPh>
    <phoneticPr fontId="1"/>
  </si>
  <si>
    <r>
      <t>「結界」を壊したときに、敵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1" eb="3">
      <t>ケッカイ</t>
    </rPh>
    <rPh sb="5" eb="6">
      <t>コワ</t>
    </rPh>
    <rPh sb="12" eb="15">
      <t>テキゼンタイ</t>
    </rPh>
    <rPh sb="21" eb="22">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</si>
  <si>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0">
      <t>ジュモン</t>
    </rPh>
    <rPh sb="25" eb="26">
      <t>ショウ</t>
    </rPh>
    <phoneticPr fontId="1"/>
  </si>
  <si>
    <r>
      <t>2R終了時に、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シュウリョウジ</t>
    </rPh>
    <rPh sb="7" eb="11">
      <t>ミカタゼンタイ</t>
    </rPh>
    <rPh sb="15" eb="16">
      <t>ナカ</t>
    </rPh>
    <rPh sb="16" eb="18">
      <t>カイフク</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</si>
  <si>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24" eb="25">
      <t>ショウ</t>
    </rPh>
    <phoneticPr fontId="1"/>
  </si>
  <si>
    <r>
      <t>2R目の相手ターンに、</t>
    </r>
    <r>
      <rPr>
        <sz val="11"/>
        <color rgb="FFFF0000"/>
        <rFont val="HGPｺﾞｼｯｸE"/>
        <family val="3"/>
        <charset val="128"/>
      </rPr>
      <t>味方</t>
    </r>
    <r>
      <rPr>
        <sz val="11"/>
        <rFont val="HGPｺﾞｼｯｸE"/>
        <family val="3"/>
        <charset val="128"/>
      </rPr>
      <t>[暗黒]がいると敵</t>
    </r>
    <r>
      <rPr>
        <sz val="11"/>
        <color rgb="FF000000"/>
        <rFont val="HGPｺﾞｼｯｸE"/>
        <family val="3"/>
        <charset val="128"/>
      </rPr>
      <t>全体</t>
    </r>
    <r>
      <rPr>
        <sz val="11"/>
        <rFont val="HGPｺﾞｼｯｸE"/>
        <family val="3"/>
        <charset val="128"/>
      </rPr>
      <t>の攻撃エリアを狭くする</t>
    </r>
    <rPh sb="2" eb="3">
      <t>メ</t>
    </rPh>
    <rPh sb="4" eb="6">
      <t>アイテ</t>
    </rPh>
    <rPh sb="11" eb="13">
      <t>ミカタ</t>
    </rPh>
    <rPh sb="14" eb="16">
      <t>アンコク</t>
    </rPh>
    <rPh sb="21" eb="24">
      <t>テキゼンタイ</t>
    </rPh>
    <rPh sb="25" eb="27">
      <t>コウゲキ</t>
    </rPh>
    <rPh sb="31" eb="32">
      <t>セマ</t>
    </rPh>
    <phoneticPr fontId="1"/>
  </si>
  <si>
    <r>
      <t>3～4R目の相手ターンに、敵</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ケッカイ</t>
    </rPh>
    <rPh sb="28" eb="29">
      <t>ショウ</t>
    </rPh>
    <phoneticPr fontId="1"/>
  </si>
  <si>
    <r>
      <t>各R開始時に、HP50%以上のとき敵</t>
    </r>
    <r>
      <rPr>
        <sz val="11"/>
        <color rgb="FF000000"/>
        <rFont val="HGPｺﾞｼｯｸE"/>
        <family val="3"/>
        <charset val="128"/>
      </rPr>
      <t>全体</t>
    </r>
    <r>
      <rPr>
        <sz val="11"/>
        <rFont val="HGPｺﾞｼｯｸE"/>
        <family val="3"/>
        <charset val="128"/>
      </rPr>
      <t>のブレイブインパクトを見づらくする</t>
    </r>
    <rPh sb="0" eb="1">
      <t>カク</t>
    </rPh>
    <rPh sb="2" eb="5">
      <t>カイシジ</t>
    </rPh>
    <rPh sb="12" eb="14">
      <t>イジョウ</t>
    </rPh>
    <rPh sb="17" eb="20">
      <t>テキゼンタイ</t>
    </rPh>
    <rPh sb="31" eb="32">
      <t>ミ</t>
    </rPh>
    <phoneticPr fontId="1"/>
  </si>
  <si>
    <r>
      <t>2～3R目の相手ターンに、敵</t>
    </r>
    <r>
      <rPr>
        <sz val="11"/>
        <color rgb="FF000000"/>
        <rFont val="HGPｺﾞｼｯｸE"/>
        <family val="3"/>
        <charset val="128"/>
      </rPr>
      <t>全体</t>
    </r>
    <r>
      <rPr>
        <sz val="1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29" eb="30">
      <t>ショウ</t>
    </rPh>
    <phoneticPr fontId="1"/>
  </si>
  <si>
    <r>
      <t>2～3R目の自分ターンに、敵</t>
    </r>
    <r>
      <rPr>
        <sz val="11"/>
        <color rgb="FF000000"/>
        <rFont val="HGPｺﾞｼｯｸE"/>
        <family val="3"/>
        <charset val="128"/>
      </rPr>
      <t>全体</t>
    </r>
    <r>
      <rPr>
        <sz val="11"/>
        <rFont val="HGPｺﾞｼｯｸE"/>
        <family val="3"/>
        <charset val="128"/>
      </rPr>
      <t>への呪文ダメージ</t>
    </r>
    <r>
      <rPr>
        <sz val="11"/>
        <color rgb="FF00739B"/>
        <rFont val="HGPｺﾞｼｯｸE"/>
        <family val="3"/>
        <charset val="128"/>
      </rPr>
      <t>小</t>
    </r>
    <r>
      <rPr>
        <sz val="11"/>
        <color rgb="FF000000"/>
        <rFont val="HGPｺﾞｼｯｸE"/>
        <family val="3"/>
        <charset val="128"/>
      </rPr>
      <t>アップ</t>
    </r>
    <rPh sb="4" eb="5">
      <t>メ</t>
    </rPh>
    <rPh sb="6" eb="8">
      <t>ジブン</t>
    </rPh>
    <rPh sb="13" eb="16">
      <t>テキゼンタイ</t>
    </rPh>
    <rPh sb="18" eb="20">
      <t>ジュモン</t>
    </rPh>
    <rPh sb="24" eb="25">
      <t>ショウ</t>
    </rPh>
    <phoneticPr fontId="1"/>
  </si>
  <si>
    <r>
      <t>2R目の自分ターン終了時に、</t>
    </r>
    <r>
      <rPr>
        <sz val="11"/>
        <color rgb="FFFF0000"/>
        <rFont val="HGPｺﾞｼｯｸE"/>
        <family val="3"/>
        <charset val="128"/>
      </rPr>
      <t>味方</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6">
      <t>ミカタ</t>
    </rPh>
    <rPh sb="24" eb="28">
      <t>ミカタゼンタイ</t>
    </rPh>
    <rPh sb="32" eb="33">
      <t>ナカ</t>
    </rPh>
    <rPh sb="33" eb="35">
      <t>カイフク</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</si>
  <si>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6">
      <t>ミカタゼンタイ</t>
    </rPh>
    <rPh sb="22" eb="23">
      <t>ショウ</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</si>
  <si>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1" eb="3">
      <t>ケッカイ</t>
    </rPh>
    <rPh sb="5" eb="6">
      <t>コワ</t>
    </rPh>
    <rPh sb="12" eb="16">
      <t>ミカタゼンタイ</t>
    </rPh>
    <rPh sb="20" eb="23">
      <t>ショウカイフク</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</si>
  <si>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6">
      <t>ミカタゼンタイ</t>
    </rPh>
    <rPh sb="22" eb="23">
      <t>ショウ</t>
    </rPh>
    <phoneticPr fontId="1"/>
  </si>
  <si>
    <r>
      <t>1～2R目の自分ターンに、敵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4" eb="5">
      <t>メ</t>
    </rPh>
    <rPh sb="6" eb="8">
      <t>ジブン</t>
    </rPh>
    <rPh sb="13" eb="16">
      <t>テキゼンタイ</t>
    </rPh>
    <rPh sb="22" eb="23">
      <t>ショウ</t>
    </rPh>
    <phoneticPr fontId="1"/>
  </si>
  <si>
    <r>
      <t>「結果」を壊したときに、敵</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1" eb="3">
      <t>ケッカ</t>
    </rPh>
    <rPh sb="5" eb="6">
      <t>コワ</t>
    </rPh>
    <rPh sb="12" eb="15">
      <t>テキゼンタイ</t>
    </rPh>
    <rPh sb="16" eb="17">
      <t>ショウ</t>
    </rPh>
    <phoneticPr fontId="1"/>
  </si>
  <si>
    <r>
      <t>2R目の自分ターンに、敵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2" eb="3">
      <t>メ</t>
    </rPh>
    <rPh sb="4" eb="6">
      <t>ジブン</t>
    </rPh>
    <rPh sb="11" eb="14">
      <t>テキゼンタイ</t>
    </rPh>
    <rPh sb="20" eb="21">
      <t>ナカ</t>
    </rPh>
    <phoneticPr fontId="1"/>
  </si>
  <si>
    <r>
      <t>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24" eb="25">
      <t>ショウ</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</si>
  <si>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が受けるダメージを</t>
    </r>
    <r>
      <rPr>
        <sz val="11"/>
        <color rgb="FF00739B"/>
        <rFont val="HGPｺﾞｼｯｸE"/>
        <family val="3"/>
        <charset val="128"/>
      </rPr>
      <t>小</t>
    </r>
    <r>
      <rPr>
        <sz val="11"/>
        <color rgb="FF000000"/>
        <rFont val="HGPｺﾞｼｯｸE"/>
        <family val="3"/>
        <charset val="128"/>
      </rPr>
      <t>軽減</t>
    </r>
    <rPh sb="1" eb="3">
      <t>ケッカイ</t>
    </rPh>
    <rPh sb="5" eb="6">
      <t>コワ</t>
    </rPh>
    <rPh sb="12" eb="14">
      <t>ミカタ</t>
    </rPh>
    <rPh sb="14" eb="16">
      <t>ゼンタイ</t>
    </rPh>
    <rPh sb="17" eb="18">
      <t>ウ</t>
    </rPh>
    <rPh sb="25" eb="26">
      <t>ショウ</t>
    </rPh>
    <rPh sb="26" eb="28">
      <t>ケイゲン</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</si>
  <si>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のキズナアタックで受けるダメージを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3">
      <t>ミカタ</t>
    </rPh>
    <rPh sb="13" eb="15">
      <t>ゼンタイ</t>
    </rPh>
    <rPh sb="24" eb="25">
      <t>ウ</t>
    </rPh>
    <rPh sb="32" eb="33">
      <t>ナカ</t>
    </rPh>
    <rPh sb="33" eb="35">
      <t>ケイゲン</t>
    </rPh>
    <phoneticPr fontId="1"/>
  </si>
  <si>
    <r>
      <t>3～5R目の相手ターンに、敵</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ケッカイ</t>
    </rPh>
    <rPh sb="28" eb="29">
      <t>ショウ</t>
    </rPh>
    <phoneticPr fontId="1"/>
  </si>
  <si>
    <r>
      <t>4R目の自分ターンに、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2" eb="3">
      <t>メ</t>
    </rPh>
    <rPh sb="4" eb="6">
      <t>ジブン</t>
    </rPh>
    <rPh sb="11" eb="13">
      <t>ミカタ</t>
    </rPh>
    <rPh sb="14" eb="16">
      <t>ヨウマ</t>
    </rPh>
    <rPh sb="21" eb="24">
      <t>テキゼンタイ</t>
    </rPh>
    <rPh sb="25" eb="27">
      <t>トウキ</t>
    </rPh>
    <rPh sb="31" eb="32">
      <t>ナカ</t>
    </rPh>
    <phoneticPr fontId="1"/>
  </si>
  <si>
    <r>
      <t>HP30%未満になったら、</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5" eb="7">
      <t>ミマン</t>
    </rPh>
    <rPh sb="13" eb="15">
      <t>ミカタ</t>
    </rPh>
    <rPh sb="15" eb="17">
      <t>ゼンタイ</t>
    </rPh>
    <rPh sb="21" eb="22">
      <t>ナカ</t>
    </rPh>
    <rPh sb="22" eb="24">
      <t>カイフク</t>
    </rPh>
    <phoneticPr fontId="1"/>
  </si>
  <si>
    <r>
      <t>4R目の自分ターン終了時に、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6">
      <t>ミカタ</t>
    </rPh>
    <rPh sb="16" eb="18">
      <t>ゼンタイ</t>
    </rPh>
    <rPh sb="22" eb="23">
      <t>ナカ</t>
    </rPh>
    <rPh sb="23" eb="25">
      <t>カイフク</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</si>
  <si>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4" eb="16">
      <t>ゼンタイ</t>
    </rPh>
    <rPh sb="22" eb="23">
      <t>ショウ</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</si>
  <si>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が受けるキズナアタックで受けるダメージを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9" eb="30">
      <t>ウ</t>
    </rPh>
    <rPh sb="37" eb="38">
      <t>ナカ</t>
    </rPh>
    <rPh sb="38" eb="40">
      <t>ケイゲン</t>
    </rPh>
    <phoneticPr fontId="1"/>
  </si>
  <si>
    <r>
      <t>2～3R目の相手ターンに、敵</t>
    </r>
    <r>
      <rPr>
        <sz val="11"/>
        <color rgb="FF000000"/>
        <rFont val="HGPｺﾞｼｯｸE"/>
        <family val="3"/>
        <charset val="128"/>
      </rPr>
      <t>全体</t>
    </r>
    <r>
      <rPr>
        <sz val="11"/>
        <rFont val="HGPｺﾞｼｯｸE"/>
        <family val="3"/>
        <charset val="128"/>
      </rPr>
      <t>の「結果」へのダメージを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t>
    </rPh>
    <rPh sb="28" eb="29">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</si>
  <si>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29">
      <t>ショウ</t>
    </rPh>
    <rPh sb="29" eb="31">
      <t>ケイゲン</t>
    </rPh>
    <phoneticPr fontId="1"/>
  </si>
  <si>
    <r>
      <t>2～4R目の相手ターンに、敵</t>
    </r>
    <r>
      <rPr>
        <sz val="11"/>
        <color rgb="FF000000"/>
        <rFont val="HGPｺﾞｼｯｸE"/>
        <family val="3"/>
        <charset val="128"/>
      </rPr>
      <t>全体</t>
    </r>
    <r>
      <rPr>
        <sz val="11"/>
        <rFont val="HGPｺﾞｼｯｸE"/>
        <family val="3"/>
        <charset val="128"/>
      </rPr>
      <t>のガードルーレットのグレートマスを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33" eb="34">
      <t>ナカ</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</si>
  <si>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6">
      <t>ミカタゼンタイ</t>
    </rPh>
    <rPh sb="22" eb="23">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</si>
  <si>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1"/>
  </si>
  <si>
    <r>
      <t>1～3R目の相手ターンに、敵</t>
    </r>
    <r>
      <rPr>
        <sz val="11"/>
        <color rgb="FF000000"/>
        <rFont val="HGPｺﾞｼｯｸE"/>
        <family val="3"/>
        <charset val="128"/>
      </rPr>
      <t>全体</t>
    </r>
    <r>
      <rPr>
        <sz val="11"/>
        <rFont val="HGPｺﾞｼｯｸE"/>
        <family val="3"/>
        <charset val="128"/>
      </rPr>
      <t>のブレイブインパクトを見づらくする</t>
    </r>
    <rPh sb="4" eb="5">
      <t>メ</t>
    </rPh>
    <rPh sb="6" eb="8">
      <t>アイテ</t>
    </rPh>
    <rPh sb="13" eb="16">
      <t>テキゼンタイ</t>
    </rPh>
    <rPh sb="27" eb="28">
      <t>ミ</t>
    </rPh>
    <phoneticPr fontId="1"/>
  </si>
  <si>
    <r>
      <t>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が受けるブレスダメージを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27" eb="30">
      <t>ショウケイゲン</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</si>
  <si>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ジュモン</t>
    </rPh>
    <rPh sb="26" eb="29">
      <t>ショウケイゲン</t>
    </rPh>
    <phoneticPr fontId="1"/>
  </si>
  <si>
    <r>
      <t>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21" eb="22">
      <t>ショウ</t>
    </rPh>
    <phoneticPr fontId="1"/>
  </si>
  <si>
    <r>
      <t>3R目の相手ターンに、敵</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20" eb="21">
      <t>ショウ</t>
    </rPh>
    <phoneticPr fontId="1"/>
  </si>
  <si>
    <r>
      <t>2R目の相手ターンに、敵</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20" eb="21">
      <t>ショウ</t>
    </rPh>
    <phoneticPr fontId="1"/>
  </si>
  <si>
    <r>
      <t>1R開始時に、敵</t>
    </r>
    <r>
      <rPr>
        <sz val="11"/>
        <color rgb="FF000000"/>
        <rFont val="HGPｺﾞｼｯｸE"/>
        <family val="3"/>
        <charset val="128"/>
      </rPr>
      <t>全体</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ダウン</t>
    </r>
    <rPh sb="2" eb="5">
      <t>カイシジ</t>
    </rPh>
    <rPh sb="7" eb="10">
      <t>テキゼンタイ</t>
    </rPh>
    <rPh sb="16" eb="17">
      <t>ナカ</t>
    </rPh>
    <phoneticPr fontId="1"/>
  </si>
  <si>
    <r>
      <t>2R目の相手ターンに、敵</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20" eb="21">
      <t>ショウ</t>
    </rPh>
    <phoneticPr fontId="1"/>
  </si>
  <si>
    <r>
      <t>2～3R目の自分ターンに、敵</t>
    </r>
    <r>
      <rPr>
        <sz val="11"/>
        <color rgb="FF000000"/>
        <rFont val="HGPｺﾞｼｯｸE"/>
        <family val="3"/>
        <charset val="128"/>
      </rPr>
      <t>全体</t>
    </r>
    <r>
      <rPr>
        <sz val="1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ダウン</t>
    </r>
    <rPh sb="4" eb="5">
      <t>メ</t>
    </rPh>
    <rPh sb="6" eb="8">
      <t>ジブン</t>
    </rPh>
    <rPh sb="13" eb="16">
      <t>テキゼンタイ</t>
    </rPh>
    <rPh sb="22" eb="23">
      <t>ダイ</t>
    </rPh>
    <phoneticPr fontId="1"/>
  </si>
  <si>
    <r>
      <t>1R目の相手ターンに、</t>
    </r>
    <r>
      <rPr>
        <sz val="11"/>
        <color rgb="FFFF0000"/>
        <rFont val="HGPｺﾞｼｯｸE"/>
        <family val="3"/>
        <charset val="128"/>
      </rPr>
      <t>味方</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のぼうぎょゲージを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21" eb="25">
      <t>ミカタゼンタイ</t>
    </rPh>
    <rPh sb="34" eb="35">
      <t>ナカ</t>
    </rPh>
    <phoneticPr fontId="1"/>
  </si>
  <si>
    <r>
      <t>2～4R目の自分ターンに、敵</t>
    </r>
    <r>
      <rPr>
        <sz val="11"/>
        <color rgb="FF000000"/>
        <rFont val="HGPｺﾞｼｯｸE"/>
        <family val="3"/>
        <charset val="128"/>
      </rPr>
      <t>全体</t>
    </r>
    <r>
      <rPr>
        <sz val="11"/>
        <rFont val="HGPｺﾞｼｯｸE"/>
        <family val="3"/>
        <charset val="128"/>
      </rPr>
      <t>のガードルーレットを少し早くする</t>
    </r>
    <rPh sb="4" eb="5">
      <t>メ</t>
    </rPh>
    <rPh sb="6" eb="8">
      <t>ジブン</t>
    </rPh>
    <rPh sb="13" eb="16">
      <t>テキゼンタイ</t>
    </rPh>
    <rPh sb="26" eb="27">
      <t>スコ</t>
    </rPh>
    <rPh sb="28" eb="29">
      <t>ハヤ</t>
    </rPh>
    <phoneticPr fontId="1"/>
  </si>
  <si>
    <r>
      <t>3～5R目の相手ターンに、敵</t>
    </r>
    <r>
      <rPr>
        <sz val="11"/>
        <color rgb="FF000000"/>
        <rFont val="HGPｺﾞｼｯｸE"/>
        <family val="3"/>
        <charset val="128"/>
      </rPr>
      <t>全体</t>
    </r>
    <r>
      <rPr>
        <sz val="11"/>
        <rFont val="HGPｺﾞｼｯｸE"/>
        <family val="3"/>
        <charset val="128"/>
      </rPr>
      <t>のブレイブインパクトの速度を少し早くする</t>
    </r>
    <rPh sb="4" eb="5">
      <t>メ</t>
    </rPh>
    <rPh sb="6" eb="8">
      <t>アイテ</t>
    </rPh>
    <rPh sb="13" eb="16">
      <t>テキゼンタイ</t>
    </rPh>
    <rPh sb="27" eb="29">
      <t>ソクド</t>
    </rPh>
    <rPh sb="30" eb="31">
      <t>スコ</t>
    </rPh>
    <rPh sb="32" eb="33">
      <t>ハヤ</t>
    </rPh>
    <phoneticPr fontId="1"/>
  </si>
  <si>
    <r>
      <t>3R目の自分ターンに、敵</t>
    </r>
    <r>
      <rPr>
        <sz val="11"/>
        <color rgb="FF000000"/>
        <rFont val="HGPｺﾞｼｯｸE"/>
        <family val="3"/>
        <charset val="128"/>
      </rPr>
      <t>全体</t>
    </r>
    <r>
      <rPr>
        <sz val="1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ダウン</t>
    </r>
    <rPh sb="2" eb="3">
      <t>メ</t>
    </rPh>
    <rPh sb="4" eb="6">
      <t>ジブン</t>
    </rPh>
    <rPh sb="11" eb="14">
      <t>テキゼンタイ</t>
    </rPh>
    <rPh sb="20" eb="21">
      <t>ダイ</t>
    </rPh>
    <phoneticPr fontId="1"/>
  </si>
  <si>
    <r>
      <t>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ブツリ</t>
    </rPh>
    <rPh sb="26" eb="29">
      <t>ショウケイゲン</t>
    </rPh>
    <phoneticPr fontId="1"/>
  </si>
  <si>
    <r>
      <t>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21" eb="22">
      <t>ショウ</t>
    </rPh>
    <phoneticPr fontId="1"/>
  </si>
  <si>
    <r>
      <t>3R目の自分ターンに、敵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2" eb="3">
      <t>メ</t>
    </rPh>
    <rPh sb="4" eb="6">
      <t>ジブン</t>
    </rPh>
    <rPh sb="11" eb="14">
      <t>テキゼンタイ</t>
    </rPh>
    <rPh sb="20" eb="21">
      <t>ショウ</t>
    </rPh>
    <phoneticPr fontId="1"/>
  </si>
  <si>
    <r>
      <t>3R開始時に、敵</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ダウン</t>
    </r>
    <rPh sb="2" eb="5">
      <t>カイシジ</t>
    </rPh>
    <rPh sb="7" eb="10">
      <t>テキゼンタイ</t>
    </rPh>
    <rPh sb="16" eb="17">
      <t>ショウ</t>
    </rPh>
    <phoneticPr fontId="1"/>
  </si>
  <si>
    <r>
      <t>2R目の自分ターンに、敵</t>
    </r>
    <r>
      <rPr>
        <sz val="11"/>
        <color rgb="FF000000"/>
        <rFont val="HGPｺﾞｼｯｸE"/>
        <family val="3"/>
        <charset val="128"/>
      </rPr>
      <t>全体</t>
    </r>
    <r>
      <rPr>
        <sz val="11"/>
        <rFont val="HGPｺﾞｼｯｸE"/>
        <family val="3"/>
        <charset val="128"/>
      </rPr>
      <t>へのブレスダメージを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テキゼンタイ</t>
    </rPh>
    <rPh sb="24" eb="25">
      <t>ショウ</t>
    </rPh>
    <phoneticPr fontId="1"/>
  </si>
  <si>
    <r>
      <t>3R目の自分ターンに、敵</t>
    </r>
    <r>
      <rPr>
        <sz val="11"/>
        <color rgb="FF000000"/>
        <rFont val="HGPｺﾞｼｯｸE"/>
        <family val="3"/>
        <charset val="128"/>
      </rPr>
      <t>全体</t>
    </r>
    <r>
      <rPr>
        <sz val="11"/>
        <rFont val="HGPｺﾞｼｯｸE"/>
        <family val="3"/>
        <charset val="128"/>
      </rPr>
      <t>への呪文ダメージを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テキゼンタイ</t>
    </rPh>
    <rPh sb="16" eb="18">
      <t>ジュモン</t>
    </rPh>
    <rPh sb="23" eb="24">
      <t>ショウ</t>
    </rPh>
    <phoneticPr fontId="1"/>
  </si>
  <si>
    <r>
      <t>1R目の自分ターンに、敵</t>
    </r>
    <r>
      <rPr>
        <sz val="11"/>
        <color rgb="FF000000"/>
        <rFont val="HGPｺﾞｼｯｸE"/>
        <family val="3"/>
        <charset val="128"/>
      </rPr>
      <t>全体</t>
    </r>
    <r>
      <rPr>
        <sz val="11"/>
        <rFont val="HGPｺﾞｼｯｸE"/>
        <family val="3"/>
        <charset val="128"/>
      </rPr>
      <t>への特技ダメージを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テキゼンタイ</t>
    </rPh>
    <rPh sb="16" eb="18">
      <t>トクギ</t>
    </rPh>
    <rPh sb="23" eb="24">
      <t>ショウ</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</si>
  <si>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3" eb="24">
      <t>ショウ</t>
    </rPh>
    <phoneticPr fontId="1"/>
  </si>
  <si>
    <r>
      <t>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8">
      <t>ミカタゼンタイ</t>
    </rPh>
    <rPh sb="22" eb="23">
      <t>ナカ</t>
    </rPh>
    <rPh sb="23" eb="25">
      <t>カイフク</t>
    </rPh>
    <phoneticPr fontId="1"/>
  </si>
  <si>
    <r>
      <t>1R目の相手ターンに、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のぼうぎょゲージを</t>
    </r>
    <r>
      <rPr>
        <sz val="11"/>
        <color rgb="FF0000FF"/>
        <rFont val="HGPｺﾞｼｯｸE"/>
        <family val="3"/>
        <charset val="128"/>
      </rPr>
      <t>中</t>
    </r>
    <r>
      <rPr>
        <sz val="11"/>
        <color rgb="FF000000"/>
        <rFont val="HGPｺﾞｼｯｸE"/>
        <family val="3"/>
        <charset val="128"/>
      </rPr>
      <t>アップ</t>
    </r>
    <rPh sb="2" eb="3">
      <t>メ</t>
    </rPh>
    <rPh sb="4" eb="6">
      <t>アイテ</t>
    </rPh>
    <rPh sb="11" eb="15">
      <t>ミカタゼンタイ</t>
    </rPh>
    <rPh sb="24" eb="25">
      <t>ナカ</t>
    </rPh>
    <phoneticPr fontId="1"/>
  </si>
  <si>
    <r>
      <t>1～5R目の自分ターンに、敵</t>
    </r>
    <r>
      <rPr>
        <sz val="11"/>
        <color rgb="FF000000"/>
        <rFont val="HGPｺﾞｼｯｸE"/>
        <family val="3"/>
        <charset val="128"/>
      </rPr>
      <t>全体</t>
    </r>
    <r>
      <rPr>
        <sz val="11"/>
        <rFont val="HGPｺﾞｼｯｸE"/>
        <family val="3"/>
        <charset val="128"/>
      </rPr>
      <t>への物理ダメージを徐々に</t>
    </r>
    <r>
      <rPr>
        <sz val="11"/>
        <color rgb="FF00739B"/>
        <rFont val="HGPｺﾞｼｯｸE"/>
        <family val="3"/>
        <charset val="128"/>
      </rPr>
      <t>小</t>
    </r>
    <r>
      <rPr>
        <sz val="11"/>
        <color rgb="FF000000"/>
        <rFont val="HGPｺﾞｼｯｸE"/>
        <family val="3"/>
        <charset val="128"/>
      </rPr>
      <t>アップ</t>
    </r>
    <rPh sb="4" eb="5">
      <t>メ</t>
    </rPh>
    <rPh sb="6" eb="8">
      <t>ジブン</t>
    </rPh>
    <rPh sb="13" eb="16">
      <t>テキゼンタイ</t>
    </rPh>
    <rPh sb="18" eb="20">
      <t>ブツリ</t>
    </rPh>
    <rPh sb="25" eb="27">
      <t>ジョジョ</t>
    </rPh>
    <rPh sb="28" eb="29">
      <t>ショウ</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</si>
  <si>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トクギ</t>
    </rPh>
    <rPh sb="28" eb="29">
      <t>ショウ</t>
    </rPh>
    <rPh sb="29" eb="31">
      <t>ケイゲン</t>
    </rPh>
    <phoneticPr fontId="1"/>
  </si>
  <si>
    <r>
      <t>2～3R目の自分ターン終了時に、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4" eb="25">
      <t>ナカ</t>
    </rPh>
    <rPh sb="25" eb="27">
      <t>カイフク</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</si>
  <si>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が受けるブレスダメージ</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8" eb="29">
      <t>ナカ</t>
    </rPh>
    <rPh sb="29" eb="31">
      <t>ケイゲン</t>
    </rPh>
    <phoneticPr fontId="1"/>
  </si>
  <si>
    <r>
      <t>3R目の相手ターンに、敵</t>
    </r>
    <r>
      <rPr>
        <sz val="11"/>
        <color rgb="FF000000"/>
        <rFont val="HGPｺﾞｼｯｸE"/>
        <family val="3"/>
        <charset val="128"/>
      </rPr>
      <t>全体</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ダウン</t>
    </r>
    <rPh sb="2" eb="3">
      <t>メ</t>
    </rPh>
    <rPh sb="4" eb="6">
      <t>アイテ</t>
    </rPh>
    <rPh sb="11" eb="14">
      <t>テキゼンタイ</t>
    </rPh>
    <rPh sb="20" eb="21">
      <t>ナカ</t>
    </rPh>
    <phoneticPr fontId="1"/>
  </si>
  <si>
    <r>
      <t>各Rの相手ターンに、ランダムで敵</t>
    </r>
    <r>
      <rPr>
        <sz val="11"/>
        <color rgb="FF000000"/>
        <rFont val="HGPｺﾞｼｯｸE"/>
        <family val="3"/>
        <charset val="128"/>
      </rPr>
      <t>全体</t>
    </r>
    <r>
      <rPr>
        <sz val="11"/>
        <rFont val="HGPｺﾞｼｯｸE"/>
        <family val="3"/>
        <charset val="128"/>
      </rPr>
      <t>のまりょくを</t>
    </r>
    <r>
      <rPr>
        <sz val="11"/>
        <color rgb="FF7300C3"/>
        <rFont val="HGPｺﾞｼｯｸE"/>
        <family val="3"/>
        <charset val="128"/>
      </rPr>
      <t>大</t>
    </r>
    <r>
      <rPr>
        <sz val="11"/>
        <color rgb="FF000000"/>
        <rFont val="HGPｺﾞｼｯｸE"/>
        <family val="3"/>
        <charset val="128"/>
      </rPr>
      <t>ダウン</t>
    </r>
    <rPh sb="0" eb="1">
      <t>カク</t>
    </rPh>
    <rPh sb="3" eb="5">
      <t>アイテ</t>
    </rPh>
    <rPh sb="15" eb="18">
      <t>テキゼンタイ</t>
    </rPh>
    <rPh sb="24" eb="25">
      <t>ダイ</t>
    </rPh>
    <phoneticPr fontId="1"/>
  </si>
  <si>
    <r>
      <t>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5" eb="7">
      <t>イジョウ</t>
    </rPh>
    <rPh sb="8" eb="9">
      <t>アイダ</t>
    </rPh>
    <rPh sb="10" eb="14">
      <t>ミカタゼンタイ</t>
    </rPh>
    <rPh sb="15" eb="16">
      <t>ウ</t>
    </rPh>
    <rPh sb="18" eb="20">
      <t>ジュモン</t>
    </rPh>
    <rPh sb="25" eb="26">
      <t>ショウ</t>
    </rPh>
    <rPh sb="26" eb="28">
      <t>ケイゲン</t>
    </rPh>
    <phoneticPr fontId="1"/>
  </si>
  <si>
    <r>
      <t>仲間</t>
    </r>
    <r>
      <rPr>
        <sz val="11"/>
        <rFont val="HGPｺﾞｼｯｸE"/>
        <family val="3"/>
        <charset val="128"/>
      </rPr>
      <t>[不死]が戦闘不能になったときに、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0" eb="2">
      <t>ナカマ</t>
    </rPh>
    <rPh sb="3" eb="5">
      <t>フシ</t>
    </rPh>
    <rPh sb="7" eb="11">
      <t>セントウフノウ</t>
    </rPh>
    <rPh sb="19" eb="23">
      <t>ミカタゼンタイ</t>
    </rPh>
    <rPh sb="29" eb="30">
      <t>ナカ</t>
    </rPh>
    <phoneticPr fontId="1"/>
  </si>
  <si>
    <r>
      <t>2～4R目の相手ターンに、敵</t>
    </r>
    <r>
      <rPr>
        <sz val="11"/>
        <color rgb="FF000000"/>
        <rFont val="HGPｺﾞｼｯｸE"/>
        <family val="3"/>
        <charset val="128"/>
      </rPr>
      <t>全体</t>
    </r>
    <r>
      <rPr>
        <sz val="1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18" eb="20">
      <t>ケッカイ</t>
    </rPh>
    <rPh sb="28" eb="29">
      <t>ナカ</t>
    </rPh>
    <phoneticPr fontId="1"/>
  </si>
  <si>
    <r>
      <t>1～3R終了時に、HP50%以上の敵がいると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シュウリョウジ</t>
    </rPh>
    <rPh sb="14" eb="16">
      <t>イジョウ</t>
    </rPh>
    <rPh sb="17" eb="18">
      <t>テキ</t>
    </rPh>
    <rPh sb="22" eb="26">
      <t>ミカタゼンタイ</t>
    </rPh>
    <rPh sb="30" eb="31">
      <t>ショウ</t>
    </rPh>
    <rPh sb="31" eb="33">
      <t>カイフク</t>
    </rPh>
    <phoneticPr fontId="1"/>
  </si>
  <si>
    <r>
      <t>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16" eb="18">
      <t>トウキ</t>
    </rPh>
    <rPh sb="22" eb="23">
      <t>ショウ</t>
    </rPh>
    <phoneticPr fontId="1"/>
  </si>
  <si>
    <r>
      <t>必殺技を使うときに、敵[魔影]がいると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2" eb="14">
      <t>マカゲ</t>
    </rPh>
    <rPh sb="19" eb="23">
      <t>ミカタゼンタイ</t>
    </rPh>
    <rPh sb="24" eb="27">
      <t>ヒッサツワザ</t>
    </rPh>
    <rPh sb="32" eb="33">
      <t>ナカ</t>
    </rPh>
    <phoneticPr fontId="1"/>
  </si>
  <si>
    <r>
      <t>必殺技を使ったときに、敵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3">
      <t>ヒッサツワザ</t>
    </rPh>
    <rPh sb="4" eb="5">
      <t>ツカ</t>
    </rPh>
    <rPh sb="11" eb="14">
      <t>テキゼンタイ</t>
    </rPh>
    <rPh sb="15" eb="17">
      <t>トウキ</t>
    </rPh>
    <rPh sb="21" eb="22">
      <t>ショウ</t>
    </rPh>
    <phoneticPr fontId="1"/>
  </si>
  <si>
    <r>
      <t>仲間</t>
    </r>
    <r>
      <rPr>
        <sz val="11"/>
        <rFont val="HGPｺﾞｼｯｸE"/>
        <family val="3"/>
        <charset val="128"/>
      </rPr>
      <t>[氷炎]が戦闘不能になったときに、敵</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0" eb="2">
      <t>ナカマ</t>
    </rPh>
    <rPh sb="3" eb="4">
      <t>コオリ</t>
    </rPh>
    <rPh sb="4" eb="5">
      <t>ホノオ</t>
    </rPh>
    <rPh sb="7" eb="11">
      <t>セントウフノウ</t>
    </rPh>
    <rPh sb="19" eb="22">
      <t>テキゼンタイ</t>
    </rPh>
    <rPh sb="23" eb="24">
      <t>ショウ</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</si>
  <si>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28" eb="29">
      <t>ナカ</t>
    </rPh>
    <phoneticPr fontId="1"/>
  </si>
  <si>
    <r>
      <t>敵が呪文必殺技を使うときに、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0" eb="1">
      <t>テキ</t>
    </rPh>
    <rPh sb="2" eb="7">
      <t>ジュモンヒッサツワザ</t>
    </rPh>
    <rPh sb="8" eb="9">
      <t>ツカ</t>
    </rPh>
    <rPh sb="14" eb="18">
      <t>ミカタゼンタイ</t>
    </rPh>
    <rPh sb="19" eb="20">
      <t>ウ</t>
    </rPh>
    <rPh sb="22" eb="24">
      <t>ジュモン</t>
    </rPh>
    <rPh sb="29" eb="30">
      <t>ナカ</t>
    </rPh>
    <rPh sb="30" eb="32">
      <t>ケイゲン</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</si>
  <si>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ジュモン</t>
    </rPh>
    <rPh sb="26" eb="27">
      <t>ショウ</t>
    </rPh>
    <rPh sb="27" eb="29">
      <t>ケイゲン</t>
    </rPh>
    <phoneticPr fontId="1"/>
  </si>
  <si>
    <r>
      <t>3R目の相手ターンに、敵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2" eb="3">
      <t>メ</t>
    </rPh>
    <rPh sb="4" eb="6">
      <t>アイテ</t>
    </rPh>
    <rPh sb="11" eb="14">
      <t>テキゼンタイ</t>
    </rPh>
    <rPh sb="25" eb="26">
      <t>ナカ</t>
    </rPh>
    <phoneticPr fontId="1"/>
  </si>
  <si>
    <r>
      <t>3R目の自分ターンに、敵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2" eb="3">
      <t>メ</t>
    </rPh>
    <rPh sb="4" eb="6">
      <t>ジブン</t>
    </rPh>
    <rPh sb="11" eb="14">
      <t>テキゼンタイ</t>
    </rPh>
    <rPh sb="20" eb="21">
      <t>ナカ</t>
    </rPh>
    <phoneticPr fontId="1"/>
  </si>
  <si>
    <r>
      <t>3R目の相手ターンに、敵</t>
    </r>
    <r>
      <rPr>
        <sz val="11"/>
        <color rgb="FF000000"/>
        <rFont val="HGPｺﾞｼｯｸE"/>
        <family val="3"/>
        <charset val="128"/>
      </rPr>
      <t>全体</t>
    </r>
    <r>
      <rPr>
        <sz val="11"/>
        <rFont val="HGPｺﾞｼｯｸE"/>
        <family val="3"/>
        <charset val="128"/>
      </rPr>
      <t>の攻撃エリアを狭くする</t>
    </r>
    <rPh sb="2" eb="3">
      <t>メ</t>
    </rPh>
    <rPh sb="4" eb="6">
      <t>アイテ</t>
    </rPh>
    <rPh sb="11" eb="14">
      <t>テキゼンタイ</t>
    </rPh>
    <rPh sb="15" eb="17">
      <t>コウゲキ</t>
    </rPh>
    <rPh sb="21" eb="22">
      <t>セマ</t>
    </rPh>
    <phoneticPr fontId="1"/>
  </si>
  <si>
    <r>
      <t>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6">
      <t>ミカタ</t>
    </rPh>
    <rPh sb="16" eb="18">
      <t>ゼンタイ</t>
    </rPh>
    <rPh sb="22" eb="23">
      <t>ナカ</t>
    </rPh>
    <rPh sb="23" eb="25">
      <t>カイフク</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</si>
  <si>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8" eb="29">
      <t>ショウ</t>
    </rPh>
    <rPh sb="29" eb="31">
      <t>ケイゲン</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</si>
  <si>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19" eb="20">
      <t>ショウ</t>
    </rPh>
    <phoneticPr fontId="1"/>
  </si>
  <si>
    <r>
      <t>1～3R目の自分ターン終了時に、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5">
      <t>メ</t>
    </rPh>
    <rPh sb="6" eb="8">
      <t>ジブン</t>
    </rPh>
    <rPh sb="11" eb="14">
      <t>シュウリョウジ</t>
    </rPh>
    <rPh sb="16" eb="20">
      <t>ミカタゼンタイ</t>
    </rPh>
    <rPh sb="24" eb="27">
      <t>ショウカイフク</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</si>
  <si>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ミカタゼンタイ</t>
    </rPh>
    <rPh sb="23" eb="24">
      <t>ショウ</t>
    </rPh>
    <phoneticPr fontId="1"/>
  </si>
  <si>
    <r>
      <t>1～2R目の相手ターンに、敵</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22" eb="23">
      <t>ショウ</t>
    </rPh>
    <phoneticPr fontId="1"/>
  </si>
  <si>
    <r>
      <t>2R目の相手ターンに、敵「ヒュンケル」がいると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2">
      <t>テキ</t>
    </rPh>
    <rPh sb="23" eb="27">
      <t>ミカタゼンタイ</t>
    </rPh>
    <rPh sb="28" eb="29">
      <t>ウ</t>
    </rPh>
    <rPh sb="31" eb="33">
      <t>ブツリ</t>
    </rPh>
    <rPh sb="38" eb="39">
      <t>ナカ</t>
    </rPh>
    <rPh sb="39" eb="41">
      <t>ケイゲン</t>
    </rPh>
    <phoneticPr fontId="1"/>
  </si>
  <si>
    <r>
      <t>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5">
      <t>ミカタゼンタイ</t>
    </rPh>
    <rPh sb="16" eb="17">
      <t>ウ</t>
    </rPh>
    <rPh sb="19" eb="21">
      <t>ジュモン</t>
    </rPh>
    <rPh sb="26" eb="27">
      <t>ナカ</t>
    </rPh>
    <rPh sb="27" eb="29">
      <t>ケイゲン</t>
    </rPh>
    <phoneticPr fontId="1"/>
  </si>
  <si>
    <r>
      <t>1R目の自分ターンに、敵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2" eb="3">
      <t>メ</t>
    </rPh>
    <rPh sb="4" eb="6">
      <t>ジブン</t>
    </rPh>
    <rPh sb="11" eb="14">
      <t>テキゼンタイ</t>
    </rPh>
    <rPh sb="20" eb="21">
      <t>ショウ</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</si>
  <si>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トクギ</t>
    </rPh>
    <rPh sb="26" eb="27">
      <t>ショウ</t>
    </rPh>
    <rPh sb="27" eb="29">
      <t>ケイゲン</t>
    </rPh>
    <phoneticPr fontId="1"/>
  </si>
  <si>
    <r>
      <t>3R目の自分ターンに、敵</t>
    </r>
    <r>
      <rPr>
        <sz val="11"/>
        <color rgb="FF000000"/>
        <rFont val="HGPｺﾞｼｯｸE"/>
        <family val="3"/>
        <charset val="128"/>
      </rPr>
      <t>全体</t>
    </r>
    <r>
      <rPr>
        <sz val="11"/>
        <rFont val="HGPｺﾞｼｯｸE"/>
        <family val="3"/>
        <charset val="128"/>
      </rPr>
      <t>への特技ダメージを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2" eb="14">
      <t>ゼンタイ</t>
    </rPh>
    <rPh sb="16" eb="18">
      <t>トクギ</t>
    </rPh>
    <rPh sb="23" eb="24">
      <t>ナカ</t>
    </rPh>
    <phoneticPr fontId="1"/>
  </si>
  <si>
    <r>
      <t>2R開始時に、敵</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ダウン</t>
    </r>
    <rPh sb="2" eb="5">
      <t>カイシジ</t>
    </rPh>
    <rPh sb="7" eb="10">
      <t>テキゼンタイ</t>
    </rPh>
    <rPh sb="16" eb="17">
      <t>ショウ</t>
    </rPh>
    <phoneticPr fontId="1"/>
  </si>
  <si>
    <r>
      <t>2R目の自分ターンに、敵</t>
    </r>
    <r>
      <rPr>
        <sz val="11"/>
        <color rgb="FF000000"/>
        <rFont val="HGPｺﾞｼｯｸE"/>
        <family val="3"/>
        <charset val="128"/>
      </rPr>
      <t>全体</t>
    </r>
    <r>
      <rPr>
        <sz val="11"/>
        <rFont val="HGPｺﾞｼｯｸE"/>
        <family val="3"/>
        <charset val="128"/>
      </rPr>
      <t>への物理ダメージを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2" eb="14">
      <t>ゼンタイ</t>
    </rPh>
    <rPh sb="16" eb="18">
      <t>ブツリ</t>
    </rPh>
    <rPh sb="23" eb="24">
      <t>ナカ</t>
    </rPh>
    <phoneticPr fontId="1"/>
  </si>
  <si>
    <r>
      <t>1R目の相手ターンに、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ブツリ</t>
    </rPh>
    <rPh sb="26" eb="27">
      <t>ショウ</t>
    </rPh>
    <rPh sb="27" eb="29">
      <t>ケイゲン</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</si>
  <si>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ブツリ</t>
    </rPh>
    <rPh sb="28" eb="29">
      <t>ショウ</t>
    </rPh>
    <rPh sb="29" eb="31">
      <t>ケイゲン</t>
    </rPh>
    <phoneticPr fontId="1"/>
  </si>
  <si>
    <r>
      <t>1～2R目の自分ターンに、敵</t>
    </r>
    <r>
      <rPr>
        <sz val="11"/>
        <color rgb="FF000000"/>
        <rFont val="HGPｺﾞｼｯｸE"/>
        <family val="3"/>
        <charset val="128"/>
      </rPr>
      <t>全体</t>
    </r>
    <r>
      <rPr>
        <sz val="11"/>
        <rFont val="HGPｺﾞｼｯｸE"/>
        <family val="3"/>
        <charset val="128"/>
      </rPr>
      <t>への物理ダメージを徐々に</t>
    </r>
    <r>
      <rPr>
        <sz val="11"/>
        <color rgb="FF00739B"/>
        <rFont val="HGPｺﾞｼｯｸE"/>
        <family val="3"/>
        <charset val="128"/>
      </rPr>
      <t>小</t>
    </r>
    <r>
      <rPr>
        <sz val="11"/>
        <color rgb="FF000000"/>
        <rFont val="HGPｺﾞｼｯｸE"/>
        <family val="3"/>
        <charset val="128"/>
      </rPr>
      <t>アップ</t>
    </r>
    <rPh sb="4" eb="5">
      <t>メ</t>
    </rPh>
    <rPh sb="6" eb="8">
      <t>ジブン</t>
    </rPh>
    <rPh sb="13" eb="16">
      <t>テキゼンタイ</t>
    </rPh>
    <rPh sb="18" eb="20">
      <t>ブツリ</t>
    </rPh>
    <rPh sb="25" eb="27">
      <t>ジョジョ</t>
    </rPh>
    <rPh sb="28" eb="29">
      <t>ショウ</t>
    </rPh>
    <phoneticPr fontId="1"/>
  </si>
  <si>
    <r>
      <t>3～5R目の相手ターンに、</t>
    </r>
    <r>
      <rPr>
        <sz val="11"/>
        <color rgb="FFFF0000"/>
        <rFont val="HGPｺﾞｼｯｸE"/>
        <family val="3"/>
        <charset val="128"/>
      </rPr>
      <t>味方</t>
    </r>
    <r>
      <rPr>
        <sz val="11"/>
        <rFont val="HGPｺﾞｼｯｸE"/>
        <family val="3"/>
        <charset val="128"/>
      </rPr>
      <t>[不死]がいると敵</t>
    </r>
    <r>
      <rPr>
        <sz val="11"/>
        <color rgb="FF000000"/>
        <rFont val="HGPｺﾞｼｯｸE"/>
        <family val="3"/>
        <charset val="128"/>
      </rPr>
      <t>全体</t>
    </r>
    <r>
      <rPr>
        <sz val="11"/>
        <rFont val="HGPｺﾞｼｯｸE"/>
        <family val="3"/>
        <charset val="128"/>
      </rPr>
      <t>のブレイブインパクトを見づらくする</t>
    </r>
    <rPh sb="4" eb="5">
      <t>メ</t>
    </rPh>
    <rPh sb="6" eb="8">
      <t>アイテ</t>
    </rPh>
    <rPh sb="13" eb="15">
      <t>ミカタ</t>
    </rPh>
    <rPh sb="16" eb="18">
      <t>フシ</t>
    </rPh>
    <rPh sb="23" eb="26">
      <t>テキゼンタイ</t>
    </rPh>
    <rPh sb="37" eb="38">
      <t>ミ</t>
    </rPh>
    <phoneticPr fontId="1"/>
  </si>
  <si>
    <r>
      <t>3R目の自分ターンに、</t>
    </r>
    <r>
      <rPr>
        <sz val="11"/>
        <color rgb="FFFF0000"/>
        <rFont val="HGPｺﾞｼｯｸE"/>
        <family val="3"/>
        <charset val="128"/>
      </rPr>
      <t>味方</t>
    </r>
    <r>
      <rPr>
        <sz val="11"/>
        <rFont val="HGPｺﾞｼｯｸE"/>
        <family val="3"/>
        <charset val="128"/>
      </rPr>
      <t>「マイ勇者」がいると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6" eb="18">
      <t>ユウシャ</t>
    </rPh>
    <rPh sb="23" eb="27">
      <t>ミカタゼンタイ</t>
    </rPh>
    <rPh sb="28" eb="30">
      <t>トウキ</t>
    </rPh>
    <rPh sb="34" eb="35">
      <t>ショウ</t>
    </rPh>
    <phoneticPr fontId="1"/>
  </si>
  <si>
    <r>
      <t>「結界」を壊したときに、敵</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1" eb="3">
      <t>ケッカイ</t>
    </rPh>
    <rPh sb="5" eb="6">
      <t>コワ</t>
    </rPh>
    <rPh sb="12" eb="13">
      <t>テキ</t>
    </rPh>
    <rPh sb="13" eb="17">
      <t>ミカタゼンタイ</t>
    </rPh>
    <rPh sb="18" eb="19">
      <t>ショウ</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</si>
  <si>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9" eb="21">
      <t>ケッカイ</t>
    </rPh>
    <rPh sb="29" eb="30">
      <t>ショウ</t>
    </rPh>
    <phoneticPr fontId="1"/>
  </si>
  <si>
    <r>
      <t>2R目の相手ターンに、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の攻撃エリア狭くする</t>
    </r>
    <rPh sb="2" eb="3">
      <t>メ</t>
    </rPh>
    <rPh sb="4" eb="6">
      <t>アイテ</t>
    </rPh>
    <rPh sb="11" eb="13">
      <t>ミカタ</t>
    </rPh>
    <rPh sb="14" eb="16">
      <t>ヨウマ</t>
    </rPh>
    <rPh sb="21" eb="24">
      <t>テキゼンタイ</t>
    </rPh>
    <rPh sb="25" eb="27">
      <t>コウゲキ</t>
    </rPh>
    <rPh sb="30" eb="31">
      <t>セマ</t>
    </rPh>
    <phoneticPr fontId="1"/>
  </si>
  <si>
    <r>
      <t>2～3R目の相手ターンに、</t>
    </r>
    <r>
      <rPr>
        <sz val="11"/>
        <color rgb="FFFF0000"/>
        <rFont val="HGPｺﾞｼｯｸE"/>
        <family val="3"/>
        <charset val="128"/>
      </rPr>
      <t>味方</t>
    </r>
    <r>
      <rPr>
        <sz val="11"/>
        <rFont val="HGPｺﾞｼｯｸE"/>
        <family val="3"/>
        <charset val="128"/>
      </rPr>
      <t>[氷炎]がいると敵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ミカタ</t>
    </rPh>
    <rPh sb="16" eb="18">
      <t>コオリホノオ</t>
    </rPh>
    <rPh sb="23" eb="26">
      <t>テキゼンタイ</t>
    </rPh>
    <rPh sb="37" eb="38">
      <t>ショウ</t>
    </rPh>
    <phoneticPr fontId="1"/>
  </si>
  <si>
    <r>
      <t>2R目の相手ターンに、敵</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15" eb="19">
      <t>ツウジョウコウゲキ</t>
    </rPh>
    <rPh sb="24" eb="25">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</si>
  <si>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18" eb="20">
      <t>ジュモン</t>
    </rPh>
    <rPh sb="25" eb="26">
      <t>ナカ</t>
    </rPh>
    <phoneticPr fontId="1"/>
  </si>
  <si>
    <r>
      <t>各R開始時に、ランダムで敵</t>
    </r>
    <r>
      <rPr>
        <sz val="11"/>
        <color rgb="FF000000"/>
        <rFont val="HGPｺﾞｼｯｸE"/>
        <family val="3"/>
        <charset val="128"/>
      </rPr>
      <t>全体</t>
    </r>
    <r>
      <rPr>
        <sz val="1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ダウン</t>
    </r>
    <rPh sb="0" eb="1">
      <t>カク</t>
    </rPh>
    <rPh sb="2" eb="5">
      <t>カイシジ</t>
    </rPh>
    <rPh sb="12" eb="15">
      <t>テキゼンタイ</t>
    </rPh>
    <rPh sb="26" eb="27">
      <t>ナカ</t>
    </rPh>
    <phoneticPr fontId="1"/>
  </si>
  <si>
    <r>
      <t>2～4R目の自分ターンに、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2" eb="26">
      <t>ミカタゼンタイ</t>
    </rPh>
    <rPh sb="32" eb="33">
      <t>ショウ</t>
    </rPh>
    <phoneticPr fontId="1"/>
  </si>
  <si>
    <r>
      <t>戦闘不能になったとき、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4">
      <t>セントウフノウ</t>
    </rPh>
    <rPh sb="11" eb="15">
      <t>ミカタゼンタイ</t>
    </rPh>
    <rPh sb="19" eb="20">
      <t>ナカ</t>
    </rPh>
    <rPh sb="20" eb="22">
      <t>カイフク</t>
    </rPh>
    <phoneticPr fontId="1"/>
  </si>
  <si>
    <r>
      <t>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3" eb="15">
      <t>ゼンタイ</t>
    </rPh>
    <rPh sb="21" eb="22">
      <t>ナカ</t>
    </rPh>
    <phoneticPr fontId="1"/>
  </si>
  <si>
    <r>
      <t>4R開始時に、敵</t>
    </r>
    <r>
      <rPr>
        <sz val="11"/>
        <color rgb="FF000000"/>
        <rFont val="HGPｺﾞｼｯｸE"/>
        <family val="3"/>
        <charset val="128"/>
      </rPr>
      <t>全体</t>
    </r>
    <r>
      <rPr>
        <sz val="1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ダウン</t>
    </r>
    <rPh sb="2" eb="4">
      <t>カイシ</t>
    </rPh>
    <rPh sb="4" eb="5">
      <t>ジ</t>
    </rPh>
    <rPh sb="7" eb="10">
      <t>テキゼンタイ</t>
    </rPh>
    <rPh sb="21" eb="22">
      <t>ナカ</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</si>
  <si>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2">
      <t>ツウジョウコウゲキ</t>
    </rPh>
    <rPh sb="27" eb="28">
      <t>ショウ</t>
    </rPh>
    <phoneticPr fontId="1"/>
  </si>
  <si>
    <r>
      <t>1R目の相手ターンに、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ツウジョウ</t>
    </rPh>
    <rPh sb="21" eb="23">
      <t>コウゲキ</t>
    </rPh>
    <rPh sb="28" eb="31">
      <t>ショウケイゲン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</si>
  <si>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Ph sb="0" eb="3">
      <t>ヒッサツワザ</t>
    </rPh>
    <rPh sb="4" eb="5">
      <t>ツカ</t>
    </rPh>
    <rPh sb="10" eb="12">
      <t>ミカタ</t>
    </rPh>
    <rPh sb="12" eb="14">
      <t>ゼンタイ</t>
    </rPh>
    <rPh sb="15" eb="18">
      <t>ヒッサツワザ</t>
    </rPh>
    <rPh sb="23" eb="24">
      <t>ショウ</t>
    </rPh>
    <phoneticPr fontId="1"/>
  </si>
  <si>
    <r>
      <t>3R開始時に、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5">
      <t>カイシジ</t>
    </rPh>
    <rPh sb="7" eb="9">
      <t>ナカマ</t>
    </rPh>
    <rPh sb="10" eb="12">
      <t>ゼンイン</t>
    </rPh>
    <rPh sb="15" eb="19">
      <t>ミカタゼンタイ</t>
    </rPh>
    <rPh sb="20" eb="22">
      <t>トウキ</t>
    </rPh>
    <rPh sb="26" eb="27">
      <t>ショウ</t>
    </rPh>
    <phoneticPr fontId="1"/>
  </si>
  <si>
    <r>
      <t>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4">
      <t>ミカタゼンタイ</t>
    </rPh>
    <rPh sb="15" eb="17">
      <t>ツウジョウ</t>
    </rPh>
    <rPh sb="17" eb="19">
      <t>コウゲキ</t>
    </rPh>
    <rPh sb="24" eb="25">
      <t>ショウ</t>
    </rPh>
    <phoneticPr fontId="1"/>
  </si>
  <si>
    <r>
      <t>2～3R目の自分ターンに、敵[暗黒]がいると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6">
      <t>ミカタゼンタイ</t>
    </rPh>
    <rPh sb="37" eb="38">
      <t>ナカ</t>
    </rPh>
    <phoneticPr fontId="1"/>
  </si>
  <si>
    <r>
      <t>1～3R開始時に、戦闘不能の敵がいないと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3">
      <t>セントウフノウ</t>
    </rPh>
    <rPh sb="14" eb="15">
      <t>テキ</t>
    </rPh>
    <rPh sb="20" eb="24">
      <t>ミカタゼンタイ</t>
    </rPh>
    <rPh sb="35" eb="36">
      <t>ショウ</t>
    </rPh>
    <phoneticPr fontId="1"/>
  </si>
  <si>
    <r>
      <t>敵が必殺技を使うときに、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Ph sb="0" eb="1">
      <t>テキ</t>
    </rPh>
    <rPh sb="2" eb="5">
      <t>ヒッサツワザ</t>
    </rPh>
    <rPh sb="6" eb="7">
      <t>ツカ</t>
    </rPh>
    <rPh sb="12" eb="14">
      <t>ミカタ</t>
    </rPh>
    <rPh sb="14" eb="16">
      <t>ゼンタイ</t>
    </rPh>
    <rPh sb="17" eb="18">
      <t>ウ</t>
    </rPh>
    <rPh sb="20" eb="23">
      <t>ヒッサツワザ</t>
    </rPh>
    <rPh sb="28" eb="29">
      <t>ショウ</t>
    </rPh>
    <rPh sb="29" eb="31">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</si>
  <si>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2" eb="14">
      <t>ゼンタイ</t>
    </rPh>
    <rPh sb="25" eb="26">
      <t>ナカ</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</si>
  <si>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1">
      <t>キ</t>
    </rPh>
    <rPh sb="2" eb="3">
      <t>フダ</t>
    </rPh>
    <rPh sb="6" eb="8">
      <t>トウジョウ</t>
    </rPh>
    <rPh sb="14" eb="18">
      <t>ミカタゼンタイ</t>
    </rPh>
    <rPh sb="19" eb="20">
      <t>ウ</t>
    </rPh>
    <rPh sb="22" eb="26">
      <t>ツウジョウコウゲキ</t>
    </rPh>
    <rPh sb="31" eb="32">
      <t>ナカ</t>
    </rPh>
    <rPh sb="32" eb="34">
      <t>ケイゲン</t>
    </rPh>
    <phoneticPr fontId="1"/>
  </si>
  <si>
    <r>
      <t>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4">
      <t>ミカタゼンタイ</t>
    </rPh>
    <rPh sb="20" eb="21">
      <t>ナカ</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</si>
  <si>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8">
      <t>ミカタゼンタイ</t>
    </rPh>
    <rPh sb="19" eb="21">
      <t>トウキ</t>
    </rPh>
    <rPh sb="24" eb="25">
      <t>ショウ</t>
    </rPh>
    <phoneticPr fontId="1"/>
  </si>
  <si>
    <r>
      <t>切り札の</t>
    </r>
    <r>
      <rPr>
        <sz val="11"/>
        <color rgb="FFFF5A32"/>
        <rFont val="HGPｺﾞｼｯｸE"/>
        <family val="3"/>
        <charset val="128"/>
      </rPr>
      <t>仲間</t>
    </r>
    <r>
      <rPr>
        <sz val="11"/>
        <rFont val="HGPｺﾞｼｯｸE"/>
        <family val="3"/>
        <charset val="128"/>
      </rPr>
      <t>[光]がいる間、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キ</t>
    </rPh>
    <rPh sb="2" eb="3">
      <t>フダ</t>
    </rPh>
    <rPh sb="4" eb="6">
      <t>ナカマ</t>
    </rPh>
    <rPh sb="7" eb="8">
      <t>ヒカリ</t>
    </rPh>
    <rPh sb="12" eb="13">
      <t>アイダ</t>
    </rPh>
    <rPh sb="14" eb="18">
      <t>ミカタゼンタイ</t>
    </rPh>
    <rPh sb="29" eb="30">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</si>
  <si>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18" eb="20">
      <t>ジュモン</t>
    </rPh>
    <rPh sb="25" eb="26">
      <t>ナカ</t>
    </rPh>
    <phoneticPr fontId="1"/>
  </si>
  <si>
    <r>
      <t>切り札として登場したときに、敵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1">
      <t>キ</t>
    </rPh>
    <rPh sb="2" eb="3">
      <t>フダ</t>
    </rPh>
    <rPh sb="6" eb="8">
      <t>トウジョウ</t>
    </rPh>
    <rPh sb="14" eb="17">
      <t>テキゼンタイ</t>
    </rPh>
    <rPh sb="18" eb="20">
      <t>トウキ</t>
    </rPh>
    <rPh sb="24" eb="25">
      <t>ショウ</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</si>
  <si>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のブレイブインパクトの速度を遅くする</t>
    </r>
    <rPh sb="0" eb="3">
      <t>ヒッサツワザ</t>
    </rPh>
    <rPh sb="4" eb="5">
      <t>ツカ</t>
    </rPh>
    <rPh sb="10" eb="14">
      <t>ミカタゼンタイ</t>
    </rPh>
    <rPh sb="25" eb="27">
      <t>ソクド</t>
    </rPh>
    <rPh sb="28" eb="29">
      <t>オソ</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</si>
  <si>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の敵[光]への必殺技ダメージを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6">
      <t>テキ</t>
    </rPh>
    <rPh sb="17" eb="18">
      <t>ヒカリ</t>
    </rPh>
    <rPh sb="21" eb="24">
      <t>ヒッサツワザ</t>
    </rPh>
    <rPh sb="29" eb="30">
      <t>ナカ</t>
    </rPh>
    <phoneticPr fontId="1"/>
  </si>
  <si>
    <r>
      <t>敵が物理必殺技を使うときに、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t>
    </r>
    <r>
      <rPr>
        <sz val="11"/>
        <color rgb="FF0000FF"/>
        <rFont val="HGPｺﾞｼｯｸE"/>
        <family val="3"/>
        <charset val="128"/>
      </rPr>
      <t>中</t>
    </r>
    <r>
      <rPr>
        <sz val="11"/>
        <color rgb="FF000000"/>
        <rFont val="HGPｺﾞｼｯｸE"/>
        <family val="3"/>
        <charset val="128"/>
      </rPr>
      <t>軽減</t>
    </r>
    <rPh sb="0" eb="1">
      <t>テキ</t>
    </rPh>
    <rPh sb="2" eb="4">
      <t>ブツリ</t>
    </rPh>
    <rPh sb="4" eb="7">
      <t>ヒッサツワザ</t>
    </rPh>
    <rPh sb="8" eb="9">
      <t>ツカ</t>
    </rPh>
    <rPh sb="14" eb="18">
      <t>ミカタゼンタイ</t>
    </rPh>
    <rPh sb="19" eb="20">
      <t>ウ</t>
    </rPh>
    <rPh sb="22" eb="25">
      <t>ヒッサツワザ</t>
    </rPh>
    <rPh sb="29" eb="30">
      <t>ナカ</t>
    </rPh>
    <rPh sb="30" eb="32">
      <t>ケイゲン</t>
    </rPh>
    <phoneticPr fontId="1"/>
  </si>
  <si>
    <r>
      <t>切り札として登場したときに、敵</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4" eb="17">
      <t>テキゼンタイ</t>
    </rPh>
    <rPh sb="28" eb="29">
      <t>ナカ</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</si>
  <si>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29">
      <t>ナカ</t>
    </rPh>
    <rPh sb="29" eb="31">
      <t>ケイゲン</t>
    </rPh>
    <phoneticPr fontId="1"/>
  </si>
  <si>
    <r>
      <t>2～3R目に攻撃するときに、敵よりまりょくが高いとき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ミカタゼンタイ</t>
    </rPh>
    <rPh sb="36" eb="37">
      <t>ナカ</t>
    </rPh>
    <phoneticPr fontId="1"/>
  </si>
  <si>
    <r>
      <t>切り札の敵がいる間、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0" eb="1">
      <t>キ</t>
    </rPh>
    <rPh sb="2" eb="3">
      <t>フダ</t>
    </rPh>
    <rPh sb="4" eb="5">
      <t>テキ</t>
    </rPh>
    <rPh sb="8" eb="9">
      <t>アイダ</t>
    </rPh>
    <rPh sb="10" eb="14">
      <t>ミカタゼンタイ</t>
    </rPh>
    <rPh sb="20" eb="21">
      <t>ショウ</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</si>
  <si>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7">
      <t>ジュモン</t>
    </rPh>
    <rPh sb="22" eb="23">
      <t>ナカ</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</si>
  <si>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8">
      <t>ミカタゼンタイ</t>
    </rPh>
    <rPh sb="19" eb="21">
      <t>トウキ</t>
    </rPh>
    <rPh sb="25" eb="26">
      <t>ショウ</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</si>
  <si>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8">
      <t>ミカタゼンタイ</t>
    </rPh>
    <rPh sb="24" eb="25">
      <t>ナカ</t>
    </rPh>
    <phoneticPr fontId="1"/>
  </si>
  <si>
    <r>
      <t>各R開始時に、敵か</t>
    </r>
    <r>
      <rPr>
        <sz val="11"/>
        <color rgb="FFFF5A32"/>
        <rFont val="HGPｺﾞｼｯｸE"/>
        <family val="3"/>
        <charset val="128"/>
      </rPr>
      <t>仲間</t>
    </r>
    <r>
      <rPr>
        <sz val="11"/>
        <rFont val="HGPｺﾞｼｯｸE"/>
        <family val="3"/>
        <charset val="128"/>
      </rPr>
      <t>に「ダイ」がいると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8">
      <t>テキ</t>
    </rPh>
    <rPh sb="9" eb="11">
      <t>ナカマ</t>
    </rPh>
    <rPh sb="20" eb="24">
      <t>ミカタゼンタイ</t>
    </rPh>
    <rPh sb="35" eb="36">
      <t>ショウ</t>
    </rPh>
    <phoneticPr fontId="1"/>
  </si>
  <si>
    <r>
      <t>3～4R開始時に、切り札の</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5">
      <t>ナカマ</t>
    </rPh>
    <rPh sb="16" eb="17">
      <t>ヒカリ</t>
    </rPh>
    <rPh sb="22" eb="26">
      <t>ミカタゼンタイ</t>
    </rPh>
    <rPh sb="27" eb="29">
      <t>トウキ</t>
    </rPh>
    <rPh sb="33" eb="34">
      <t>ナカ</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</si>
  <si>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8" eb="29">
      <t>ショウ</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</si>
  <si>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24" eb="25">
      <t>ショウ</t>
    </rPh>
    <phoneticPr fontId="1"/>
  </si>
  <si>
    <r>
      <t>2～4R開始時に敵</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4" eb="7">
      <t>カイシジ</t>
    </rPh>
    <rPh sb="8" eb="11">
      <t>テキゼンタイ</t>
    </rPh>
    <rPh sb="22" eb="23">
      <t>ショウ</t>
    </rPh>
    <phoneticPr fontId="1"/>
  </si>
  <si>
    <r>
      <t>仲間</t>
    </r>
    <r>
      <rPr>
        <sz val="11"/>
        <rFont val="HGPｺﾞｼｯｸE"/>
        <family val="3"/>
        <charset val="128"/>
      </rPr>
      <t>[暗黒]が戦闘不能になったときに、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ナカマ</t>
    </rPh>
    <rPh sb="3" eb="5">
      <t>アンコク</t>
    </rPh>
    <rPh sb="7" eb="11">
      <t>セントウフノウ</t>
    </rPh>
    <rPh sb="19" eb="23">
      <t>ミカタゼンタイ</t>
    </rPh>
    <rPh sb="24" eb="26">
      <t>トウキ</t>
    </rPh>
    <rPh sb="30" eb="31">
      <t>ショウ</t>
    </rPh>
    <phoneticPr fontId="1"/>
  </si>
  <si>
    <r>
      <t>各R開始時に、</t>
    </r>
    <r>
      <rPr>
        <sz val="11"/>
        <color rgb="FFFF5A32"/>
        <rFont val="HGPｺﾞｼｯｸE"/>
        <family val="3"/>
        <charset val="128"/>
      </rPr>
      <t>仲間</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7" eb="21">
      <t>ミカタゼンタイ</t>
    </rPh>
    <rPh sb="22" eb="23">
      <t>スベ</t>
    </rPh>
    <rPh sb="31" eb="32">
      <t>ショウ</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</si>
  <si>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1">
      <t>カク</t>
    </rPh>
    <rPh sb="2" eb="5">
      <t>カイシジ</t>
    </rPh>
    <rPh sb="12" eb="14">
      <t>イカ</t>
    </rPh>
    <rPh sb="15" eb="17">
      <t>ミカタ</t>
    </rPh>
    <rPh sb="21" eb="25">
      <t>ミカタゼンタイ</t>
    </rPh>
    <rPh sb="29" eb="30">
      <t>ナカ</t>
    </rPh>
    <rPh sb="30" eb="32">
      <t>カイフク</t>
    </rPh>
    <phoneticPr fontId="1"/>
  </si>
  <si>
    <r>
      <t>各Rの相手ターンに、通常攻撃されるたび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3">
      <t>ミカタゼンタイ</t>
    </rPh>
    <rPh sb="34" eb="35">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</si>
  <si>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の呪文ダメージをHPが少ないほど</t>
    </r>
    <r>
      <rPr>
        <sz val="11"/>
        <color rgb="FF000000"/>
        <rFont val="HGPｺﾞｼｯｸE"/>
        <family val="3"/>
        <charset val="128"/>
      </rPr>
      <t>アップ</t>
    </r>
    <rPh sb="4" eb="5">
      <t>メ</t>
    </rPh>
    <rPh sb="6" eb="8">
      <t>ジブン</t>
    </rPh>
    <rPh sb="13" eb="15">
      <t>ミカタ</t>
    </rPh>
    <rPh sb="15" eb="17">
      <t>ゼンタイ</t>
    </rPh>
    <rPh sb="18" eb="20">
      <t>ジュモン</t>
    </rPh>
    <rPh sb="28" eb="29">
      <t>スク</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</si>
  <si>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5" eb="17">
      <t>ゼンタイ</t>
    </rPh>
    <rPh sb="18" eb="20">
      <t>ジュモン</t>
    </rPh>
    <rPh sb="25" eb="26">
      <t>ナカ</t>
    </rPh>
    <phoneticPr fontId="1"/>
  </si>
  <si>
    <r>
      <t>3～4R開始時に、敵か</t>
    </r>
    <r>
      <rPr>
        <sz val="11"/>
        <color rgb="FFFF5A32"/>
        <rFont val="HGPｺﾞｼｯｸE"/>
        <family val="3"/>
        <charset val="128"/>
      </rPr>
      <t>仲間</t>
    </r>
    <r>
      <rPr>
        <sz val="11"/>
        <rFont val="HGPｺﾞｼｯｸE"/>
        <family val="3"/>
        <charset val="128"/>
      </rPr>
      <t>に[光]がいると敵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4" eb="7">
      <t>カイシジ</t>
    </rPh>
    <rPh sb="9" eb="10">
      <t>テキ</t>
    </rPh>
    <rPh sb="11" eb="13">
      <t>ナカマ</t>
    </rPh>
    <rPh sb="15" eb="16">
      <t>ヒカリ</t>
    </rPh>
    <rPh sb="21" eb="24">
      <t>テキゼンタイ</t>
    </rPh>
    <rPh sb="25" eb="27">
      <t>トウキ</t>
    </rPh>
    <rPh sb="31" eb="32">
      <t>ショウ</t>
    </rPh>
    <phoneticPr fontId="1"/>
  </si>
  <si>
    <r>
      <t>3～5R開始時に、敵</t>
    </r>
    <r>
      <rPr>
        <sz val="11"/>
        <color rgb="FF000000"/>
        <rFont val="HGPｺﾞｼｯｸE"/>
        <family val="3"/>
        <charset val="128"/>
      </rPr>
      <t>全体</t>
    </r>
    <r>
      <rPr>
        <sz val="11"/>
        <rFont val="HGPｺﾞｼｯｸE"/>
        <family val="3"/>
        <charset val="128"/>
      </rPr>
      <t>のこうげきとまりょくをR数が多いほど</t>
    </r>
    <r>
      <rPr>
        <sz val="11"/>
        <color rgb="FF000000"/>
        <rFont val="HGPｺﾞｼｯｸE"/>
        <family val="3"/>
        <charset val="128"/>
      </rPr>
      <t>ダウン</t>
    </r>
    <rPh sb="4" eb="7">
      <t>カイシジ</t>
    </rPh>
    <rPh sb="9" eb="12">
      <t>テキゼンタイ</t>
    </rPh>
    <rPh sb="24" eb="25">
      <t>スウ</t>
    </rPh>
    <rPh sb="26" eb="27">
      <t>オオ</t>
    </rPh>
    <phoneticPr fontId="1"/>
  </si>
  <si>
    <r>
      <t>3～5R目の自分ターンに、切り札の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9">
      <t>ナカマ</t>
    </rPh>
    <rPh sb="23" eb="27">
      <t>ミカタゼンタイ</t>
    </rPh>
    <rPh sb="28" eb="31">
      <t>ヒッサツワザ</t>
    </rPh>
    <rPh sb="36" eb="37">
      <t>ショウ</t>
    </rPh>
    <phoneticPr fontId="1"/>
  </si>
  <si>
    <r>
      <t>2～3R開始時に、HP50%以下の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カイシジ</t>
    </rPh>
    <rPh sb="14" eb="16">
      <t>イカ</t>
    </rPh>
    <rPh sb="17" eb="19">
      <t>ミカタ</t>
    </rPh>
    <rPh sb="23" eb="27">
      <t>ミカタゼンタイ</t>
    </rPh>
    <rPh sb="31" eb="34">
      <t>ナカカイフク</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</si>
  <si>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7">
      <t>ミカタゼンタイ</t>
    </rPh>
    <rPh sb="28" eb="29">
      <t>ナカ</t>
    </rPh>
    <phoneticPr fontId="1"/>
  </si>
  <si>
    <r>
      <t>3～4R目の自分ターンに、敵か</t>
    </r>
    <r>
      <rPr>
        <sz val="11"/>
        <color rgb="FFFF5A32"/>
        <rFont val="HGPｺﾞｼｯｸE"/>
        <family val="3"/>
        <charset val="128"/>
      </rPr>
      <t>仲間</t>
    </r>
    <r>
      <rPr>
        <sz val="11"/>
        <rFont val="HGPｺﾞｼｯｸE"/>
        <family val="3"/>
        <charset val="128"/>
      </rPr>
      <t>に[暗黒]がいると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ナカマ</t>
    </rPh>
    <rPh sb="19" eb="21">
      <t>アンコク</t>
    </rPh>
    <rPh sb="26" eb="30">
      <t>ミカタゼンタイ</t>
    </rPh>
    <rPh sb="31" eb="33">
      <t>トウキ</t>
    </rPh>
    <rPh sb="37" eb="38">
      <t>ショウ</t>
    </rPh>
    <phoneticPr fontId="1"/>
  </si>
  <si>
    <r>
      <t>3R開始時に、</t>
    </r>
    <r>
      <rPr>
        <sz val="11"/>
        <color rgb="FFFF5A32"/>
        <rFont val="HGPｺﾞｼｯｸE"/>
        <family val="3"/>
        <charset val="128"/>
      </rPr>
      <t>仲間</t>
    </r>
    <r>
      <rPr>
        <sz val="11"/>
        <rFont val="HGPｺﾞｼｯｸE"/>
        <family val="3"/>
        <charset val="128"/>
      </rPr>
      <t>[暗黒]がいると敵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5">
      <t>カイシジ</t>
    </rPh>
    <rPh sb="7" eb="9">
      <t>ナカマ</t>
    </rPh>
    <rPh sb="10" eb="12">
      <t>アンコク</t>
    </rPh>
    <rPh sb="17" eb="20">
      <t>テキゼンタイ</t>
    </rPh>
    <rPh sb="21" eb="23">
      <t>トウキ</t>
    </rPh>
    <rPh sb="27" eb="28">
      <t>ショウ</t>
    </rPh>
    <phoneticPr fontId="1"/>
  </si>
  <si>
    <r>
      <t>3～4R目の自分ターンに、敵[暗黒]がいると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6">
      <t>ミカタゼンタイ</t>
    </rPh>
    <rPh sb="27" eb="29">
      <t>ブツリ</t>
    </rPh>
    <rPh sb="34" eb="35">
      <t>ナカ</t>
    </rPh>
    <phoneticPr fontId="1"/>
  </si>
  <si>
    <r>
      <t>仲間</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ナカマ</t>
    </rPh>
    <rPh sb="3" eb="6">
      <t>ヒッサツワザ</t>
    </rPh>
    <rPh sb="7" eb="8">
      <t>ツカ</t>
    </rPh>
    <rPh sb="13" eb="17">
      <t>ミカタゼンタイ</t>
    </rPh>
    <rPh sb="21" eb="24">
      <t>ナカカイフク</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</si>
  <si>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5">
      <t>ミカタゼンタイ</t>
    </rPh>
    <rPh sb="26" eb="28">
      <t>トウキ</t>
    </rPh>
    <rPh sb="32" eb="33">
      <t>ショウ</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</si>
  <si>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の敵[暗黒]への物理ダメージを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18" eb="19">
      <t>テキ</t>
    </rPh>
    <rPh sb="20" eb="22">
      <t>アンコク</t>
    </rPh>
    <rPh sb="25" eb="27">
      <t>ブツリ</t>
    </rPh>
    <rPh sb="32" eb="33">
      <t>ナカ</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</si>
  <si>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8" eb="29">
      <t>ショウ</t>
    </rPh>
    <rPh sb="29" eb="31">
      <t>ケイゲン</t>
    </rPh>
    <phoneticPr fontId="1"/>
  </si>
  <si>
    <r>
      <t>各R開始時に、HP50%以上の敵がいると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イジョウ</t>
    </rPh>
    <rPh sb="15" eb="16">
      <t>テキ</t>
    </rPh>
    <rPh sb="20" eb="24">
      <t>ミカタゼンタイ</t>
    </rPh>
    <rPh sb="35" eb="36">
      <t>ショウ</t>
    </rPh>
    <phoneticPr fontId="1"/>
  </si>
  <si>
    <r>
      <t>仲間</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ナカマ</t>
    </rPh>
    <rPh sb="3" eb="6">
      <t>ヒッサツワザ</t>
    </rPh>
    <rPh sb="7" eb="8">
      <t>ツカ</t>
    </rPh>
    <rPh sb="13" eb="17">
      <t>ミカタゼンタイ</t>
    </rPh>
    <rPh sb="18" eb="21">
      <t>ヒッサツワザ</t>
    </rPh>
    <rPh sb="26" eb="28">
      <t>ミカタ</t>
    </rPh>
    <rPh sb="29" eb="30">
      <t>ヒカリ</t>
    </rPh>
    <rPh sb="32" eb="33">
      <t>オオ</t>
    </rPh>
    <phoneticPr fontId="1"/>
  </si>
  <si>
    <r>
      <t>2～4Rの自分ターンに、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5" eb="7">
      <t>ジブン</t>
    </rPh>
    <rPh sb="12" eb="16">
      <t>ミカタゼンタイ</t>
    </rPh>
    <rPh sb="17" eb="20">
      <t>ヒッサツワザ</t>
    </rPh>
    <rPh sb="25" eb="26">
      <t>ナカ</t>
    </rPh>
    <phoneticPr fontId="1"/>
  </si>
  <si>
    <r>
      <t>3～4R目の相手ターンに、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が受ける物理ダメージを自身のHPが少ないほど</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8" eb="30">
      <t>ジシン</t>
    </rPh>
    <rPh sb="34" eb="35">
      <t>スク</t>
    </rPh>
    <rPh sb="39" eb="41">
      <t>ケイゲン</t>
    </rPh>
    <phoneticPr fontId="1"/>
  </si>
  <si>
    <r>
      <t>各Rの相手ターンに、敵が必殺技を使ったとき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1">
      <t>カク</t>
    </rPh>
    <rPh sb="3" eb="5">
      <t>アイテ</t>
    </rPh>
    <rPh sb="10" eb="11">
      <t>テキ</t>
    </rPh>
    <rPh sb="12" eb="15">
      <t>ヒッサツワザ</t>
    </rPh>
    <rPh sb="16" eb="17">
      <t>ツカ</t>
    </rPh>
    <rPh sb="21" eb="25">
      <t>ミカタゼンタイ</t>
    </rPh>
    <rPh sb="29" eb="32">
      <t>ナカカイフク</t>
    </rPh>
    <phoneticPr fontId="1"/>
  </si>
  <si>
    <r>
      <t>自身が戦闘不能になったときに、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ジシン</t>
    </rPh>
    <rPh sb="3" eb="7">
      <t>セントウフノウ</t>
    </rPh>
    <rPh sb="15" eb="19">
      <t>ミカタゼンタイ</t>
    </rPh>
    <rPh sb="23" eb="26">
      <t>ナカカイフク</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</si>
  <si>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0" eb="2">
      <t>ミカタ</t>
    </rPh>
    <rPh sb="3" eb="6">
      <t>トクシュワザ</t>
    </rPh>
    <rPh sb="7" eb="8">
      <t>ツカ</t>
    </rPh>
    <rPh sb="14" eb="18">
      <t>ミカタゼンタイ</t>
    </rPh>
    <rPh sb="19" eb="20">
      <t>ウ</t>
    </rPh>
    <rPh sb="22" eb="24">
      <t>ブツリ</t>
    </rPh>
    <rPh sb="29" eb="30">
      <t>ナカ</t>
    </rPh>
    <rPh sb="30" eb="32">
      <t>ケイゲン</t>
    </rPh>
    <phoneticPr fontId="1"/>
  </si>
  <si>
    <r>
      <t>1～3R目の相手ターンに、敵が必殺技を使うとき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が受ける必殺技ダメージを自身のHPが多いほど</t>
    </r>
    <r>
      <rPr>
        <sz val="11"/>
        <color rgb="FF000000"/>
        <rFont val="HGPｺﾞｼｯｸE"/>
        <family val="3"/>
        <charset val="128"/>
      </rPr>
      <t>軽減</t>
    </r>
    <rPh sb="4" eb="5">
      <t>メ</t>
    </rPh>
    <rPh sb="6" eb="8">
      <t>アイテ</t>
    </rPh>
    <rPh sb="13" eb="14">
      <t>テキ</t>
    </rPh>
    <rPh sb="15" eb="18">
      <t>ヒッサツワザ</t>
    </rPh>
    <rPh sb="19" eb="20">
      <t>ツカ</t>
    </rPh>
    <rPh sb="23" eb="27">
      <t>ミカタゼンタイ</t>
    </rPh>
    <rPh sb="28" eb="29">
      <t>ウ</t>
    </rPh>
    <rPh sb="31" eb="34">
      <t>ヒッサツワザ</t>
    </rPh>
    <rPh sb="39" eb="41">
      <t>ジシン</t>
    </rPh>
    <rPh sb="45" eb="46">
      <t>オオ</t>
    </rPh>
    <rPh sb="49" eb="51">
      <t>ケイゲン</t>
    </rPh>
    <phoneticPr fontId="1"/>
  </si>
  <si>
    <r>
      <t>1～3R目の相手ターンに、敵が必殺技を使うとき敵</t>
    </r>
    <r>
      <rPr>
        <sz val="11"/>
        <color rgb="FF000000"/>
        <rFont val="HGPｺﾞｼｯｸE"/>
        <family val="3"/>
        <charset val="128"/>
      </rPr>
      <t>全体</t>
    </r>
    <r>
      <rPr>
        <sz val="11"/>
        <rFont val="HGPｺﾞｼｯｸE"/>
        <family val="3"/>
        <charset val="128"/>
      </rPr>
      <t>の物理ダメージをR数が少ないほど</t>
    </r>
    <r>
      <rPr>
        <sz val="11"/>
        <color rgb="FF000000"/>
        <rFont val="HGPｺﾞｼｯｸE"/>
        <family val="3"/>
        <charset val="128"/>
      </rPr>
      <t>ダウン</t>
    </r>
    <rPh sb="4" eb="5">
      <t>メ</t>
    </rPh>
    <rPh sb="6" eb="8">
      <t>アイテ</t>
    </rPh>
    <rPh sb="13" eb="14">
      <t>テキ</t>
    </rPh>
    <rPh sb="15" eb="18">
      <t>ヒッサツワザ</t>
    </rPh>
    <rPh sb="19" eb="20">
      <t>ツカ</t>
    </rPh>
    <rPh sb="23" eb="26">
      <t>テキゼンタイ</t>
    </rPh>
    <rPh sb="27" eb="29">
      <t>ブツリ</t>
    </rPh>
    <rPh sb="35" eb="36">
      <t>スウ</t>
    </rPh>
    <rPh sb="37" eb="38">
      <t>スク</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</si>
  <si>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0" eb="2">
      <t>ジシン</t>
    </rPh>
    <rPh sb="3" eb="6">
      <t>ヒッサツワザ</t>
    </rPh>
    <rPh sb="7" eb="8">
      <t>ツカ</t>
    </rPh>
    <rPh sb="13" eb="17">
      <t>ミカタゼンタイ</t>
    </rPh>
    <rPh sb="18" eb="21">
      <t>ヒッサツワザ</t>
    </rPh>
    <rPh sb="26" eb="28">
      <t>ミカタ</t>
    </rPh>
    <rPh sb="29" eb="31">
      <t>ゾクセイ</t>
    </rPh>
    <rPh sb="32" eb="33">
      <t>オオ</t>
    </rPh>
    <phoneticPr fontId="1"/>
  </si>
  <si>
    <r>
      <t>2～4R目に攻撃するときに、物理ダメージが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コウゲキ</t>
    </rPh>
    <rPh sb="14" eb="16">
      <t>ブツリ</t>
    </rPh>
    <rPh sb="26" eb="28">
      <t>ミカタ</t>
    </rPh>
    <rPh sb="32" eb="34">
      <t>ミカタ</t>
    </rPh>
    <rPh sb="34" eb="36">
      <t>ゼンタイ</t>
    </rPh>
    <rPh sb="47" eb="48">
      <t>ショウ</t>
    </rPh>
    <phoneticPr fontId="1"/>
  </si>
  <si>
    <r>
      <t>1～3R開始時に、敵[光]がいると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6">
      <t>カイシ</t>
    </rPh>
    <rPh sb="6" eb="7">
      <t>ジ</t>
    </rPh>
    <rPh sb="9" eb="10">
      <t>テキ</t>
    </rPh>
    <rPh sb="11" eb="12">
      <t>ヒカリ</t>
    </rPh>
    <rPh sb="17" eb="19">
      <t>ミカタ</t>
    </rPh>
    <rPh sb="19" eb="21">
      <t>ゼンタイ</t>
    </rPh>
    <rPh sb="32" eb="33">
      <t>ナカ</t>
    </rPh>
    <phoneticPr fontId="1"/>
  </si>
  <si>
    <r>
      <t>4～5R目の自分ターンに、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の必殺技ダメージを直線のRまでの敵と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5">
      <t>メ</t>
    </rPh>
    <rPh sb="6" eb="8">
      <t>ジブン</t>
    </rPh>
    <rPh sb="13" eb="15">
      <t>ミカタ</t>
    </rPh>
    <rPh sb="15" eb="17">
      <t>ゼンタイ</t>
    </rPh>
    <rPh sb="18" eb="21">
      <t>ヒッサツワザ</t>
    </rPh>
    <rPh sb="26" eb="28">
      <t>チョクセン</t>
    </rPh>
    <rPh sb="33" eb="34">
      <t>テキ</t>
    </rPh>
    <rPh sb="35" eb="37">
      <t>ミカタ</t>
    </rPh>
    <rPh sb="38" eb="40">
      <t>トクシュ</t>
    </rPh>
    <rPh sb="40" eb="41">
      <t>ワザ</t>
    </rPh>
    <rPh sb="42" eb="44">
      <t>シヨウ</t>
    </rPh>
    <rPh sb="44" eb="46">
      <t>カイスウ</t>
    </rPh>
    <rPh sb="47" eb="48">
      <t>オオ</t>
    </rPh>
    <phoneticPr fontId="1"/>
  </si>
  <si>
    <t>天使のレオタード</t>
    <rPh sb="0" eb="2">
      <t>テンシ</t>
    </rPh>
    <phoneticPr fontId="2"/>
  </si>
  <si>
    <t>ワイズ・パーム</t>
    <phoneticPr fontId="2"/>
  </si>
  <si>
    <t>シルバーフェザー [超]</t>
  </si>
  <si>
    <t>マァムの肩当て [超]</t>
  </si>
  <si>
    <t>ア-160</t>
  </si>
  <si>
    <t>ア-159</t>
  </si>
  <si>
    <t>ア-162</t>
    <phoneticPr fontId="2"/>
  </si>
  <si>
    <t>ア-163</t>
    <phoneticPr fontId="2"/>
  </si>
  <si>
    <r>
      <t>「マイ勇者」が爪が得意な職業のとき、追加で通常攻撃ダメージを</t>
    </r>
    <r>
      <rPr>
        <sz val="11"/>
        <color rgb="FF0000FF"/>
        <rFont val="HGPｺﾞｼｯｸE"/>
        <family val="3"/>
        <charset val="128"/>
      </rPr>
      <t>中</t>
    </r>
    <r>
      <rPr>
        <sz val="11"/>
        <color rgb="FF000000"/>
        <rFont val="HGPｺﾞｼｯｸE"/>
        <family val="3"/>
        <charset val="128"/>
      </rPr>
      <t>アップ</t>
    </r>
    <rPh sb="7" eb="8">
      <t>ツメ</t>
    </rPh>
    <rPh sb="9" eb="11">
      <t>トクイ</t>
    </rPh>
    <rPh sb="12" eb="14">
      <t>ショクギョウ</t>
    </rPh>
    <rPh sb="18" eb="20">
      <t>ツイカ</t>
    </rPh>
    <rPh sb="21" eb="23">
      <t>ツウジョウ</t>
    </rPh>
    <rPh sb="23" eb="25">
      <t>コウゲキ</t>
    </rPh>
    <rPh sb="30" eb="31">
      <t>ナカ</t>
    </rPh>
    <phoneticPr fontId="1"/>
  </si>
  <si>
    <t>闘気</t>
  </si>
  <si>
    <t>SP-183</t>
    <phoneticPr fontId="1"/>
  </si>
  <si>
    <r>
      <t>3R目の自分ターンに、自身が通常攻撃した敵の闘気ゲージを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Ph sb="2" eb="3">
      <t>メ</t>
    </rPh>
    <rPh sb="4" eb="6">
      <t>ジブン</t>
    </rPh>
    <rPh sb="11" eb="13">
      <t>ジシン</t>
    </rPh>
    <rPh sb="14" eb="16">
      <t>ツウジョウ</t>
    </rPh>
    <rPh sb="16" eb="18">
      <t>コウゲキ</t>
    </rPh>
    <rPh sb="20" eb="21">
      <t>テキ</t>
    </rPh>
    <rPh sb="22" eb="24">
      <t>トウキ</t>
    </rPh>
    <rPh sb="28" eb="29">
      <t>ショウ</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</si>
  <si>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カク</t>
    </rPh>
    <rPh sb="2" eb="5">
      <t>カイシジ</t>
    </rPh>
    <rPh sb="12" eb="14">
      <t>イカ</t>
    </rPh>
    <rPh sb="15" eb="17">
      <t>ミカタ</t>
    </rPh>
    <rPh sb="36" eb="37">
      <t>ショウ</t>
    </rPh>
    <phoneticPr fontId="1"/>
  </si>
  <si>
    <r>
      <t>1～2Rの相手ターンに、敵が必殺技を使うとき敵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5" eb="7">
      <t>アイテ</t>
    </rPh>
    <rPh sb="12" eb="13">
      <t>テキ</t>
    </rPh>
    <rPh sb="14" eb="17">
      <t>ヒッサツワザ</t>
    </rPh>
    <rPh sb="18" eb="19">
      <t>ツカ</t>
    </rPh>
    <rPh sb="22" eb="25">
      <t>テキゼンタイ</t>
    </rPh>
    <rPh sb="26" eb="29">
      <t>ヒッサツワザ</t>
    </rPh>
    <rPh sb="34" eb="35">
      <t>ダイ</t>
    </rPh>
    <phoneticPr fontId="2"/>
  </si>
  <si>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8" eb="22">
      <t>ツウジョウコウゲキ</t>
    </rPh>
    <rPh sb="27" eb="28">
      <t>ショウ</t>
    </rPh>
    <phoneticPr fontId="2"/>
  </si>
  <si>
    <r>
      <t>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9" eb="31">
      <t>ナカマ</t>
    </rPh>
    <rPh sb="31" eb="33">
      <t>ゼンタイ</t>
    </rPh>
    <rPh sb="34" eb="35">
      <t>スベ</t>
    </rPh>
    <rPh sb="43" eb="44">
      <t>ナカ</t>
    </rPh>
    <phoneticPr fontId="2"/>
  </si>
  <si>
    <r>
      <t>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のHPをを</t>
    </r>
    <r>
      <rPr>
        <sz val="11"/>
        <color rgb="FF0000FF"/>
        <rFont val="HGPｺﾞｼｯｸE"/>
        <family val="3"/>
        <charset val="128"/>
      </rPr>
      <t>中</t>
    </r>
    <r>
      <rPr>
        <sz val="11"/>
        <rFont val="HGPｺﾞｼｯｸE"/>
        <family val="3"/>
        <charset val="128"/>
      </rPr>
      <t>回復</t>
    </r>
    <rPh sb="0" eb="3">
      <t>ヒッサツワザ</t>
    </rPh>
    <rPh sb="4" eb="5">
      <t>ツカ</t>
    </rPh>
    <rPh sb="29" eb="31">
      <t>ナカマ</t>
    </rPh>
    <rPh sb="31" eb="33">
      <t>ゼンタイ</t>
    </rPh>
    <rPh sb="38" eb="39">
      <t>ナカ</t>
    </rPh>
    <rPh sb="39" eb="41">
      <t>カイフク</t>
    </rPh>
    <phoneticPr fontId="2"/>
  </si>
  <si>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8">
      <t>ミカタゼンタイ</t>
    </rPh>
    <rPh sb="19" eb="21">
      <t>トウキ</t>
    </rPh>
    <rPh sb="25" eb="26">
      <t>ショウ</t>
    </rPh>
    <phoneticPr fontId="2"/>
  </si>
  <si>
    <r>
      <t>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9" eb="31">
      <t>ナカマ</t>
    </rPh>
    <rPh sb="31" eb="33">
      <t>ゼンタイ</t>
    </rPh>
    <rPh sb="34" eb="36">
      <t>ブツリ</t>
    </rPh>
    <rPh sb="41" eb="42">
      <t>ナカ</t>
    </rPh>
    <phoneticPr fontId="2"/>
  </si>
  <si>
    <r>
      <t>必殺技を使ったときに、ブレイブインパクトがパーフェクトだと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9" eb="33">
      <t>ミカタゼンタイ</t>
    </rPh>
    <rPh sb="34" eb="36">
      <t>トウキ</t>
    </rPh>
    <rPh sb="40" eb="41">
      <t>ナカ</t>
    </rPh>
    <phoneticPr fontId="2"/>
  </si>
  <si>
    <r>
      <t>切り札として登場したときに、HP50%以下の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イカ</t>
    </rPh>
    <rPh sb="22" eb="24">
      <t>ミカタ</t>
    </rPh>
    <rPh sb="28" eb="32">
      <t>ミカタゼンタイ</t>
    </rPh>
    <rPh sb="33" eb="36">
      <t>ヒッサツワザ</t>
    </rPh>
    <rPh sb="41" eb="42">
      <t>ナカ</t>
    </rPh>
    <phoneticPr fontId="2"/>
  </si>
  <si>
    <r>
      <t>「結界」を壊すたび、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1" eb="3">
      <t>ケッカイ</t>
    </rPh>
    <rPh sb="5" eb="6">
      <t>コワ</t>
    </rPh>
    <rPh sb="10" eb="14">
      <t>ミカタゼンタイ</t>
    </rPh>
    <rPh sb="25" eb="26">
      <t>ショウ</t>
    </rPh>
    <phoneticPr fontId="2"/>
  </si>
  <si>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8">
      <t>ミカタゼンタイ</t>
    </rPh>
    <rPh sb="19" eb="21">
      <t>ジュモン</t>
    </rPh>
    <rPh sb="26" eb="27">
      <t>ナカ</t>
    </rPh>
    <phoneticPr fontId="2"/>
  </si>
  <si>
    <r>
      <t>必殺技を使うときに、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ナカマ</t>
    </rPh>
    <rPh sb="13" eb="14">
      <t>ヒカリ</t>
    </rPh>
    <rPh sb="19" eb="23">
      <t>ミカタゼンタイ</t>
    </rPh>
    <rPh sb="24" eb="27">
      <t>ヒッサツワザ</t>
    </rPh>
    <rPh sb="32" eb="33">
      <t>ナカ</t>
    </rPh>
    <phoneticPr fontId="2"/>
  </si>
  <si>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の敵[光]への通常攻撃ダメージを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8">
      <t>ミカタゼンタイ</t>
    </rPh>
    <rPh sb="19" eb="20">
      <t>テキ</t>
    </rPh>
    <rPh sb="21" eb="22">
      <t>ヒカリ</t>
    </rPh>
    <rPh sb="25" eb="29">
      <t>ツウジョウコウゲキ</t>
    </rPh>
    <rPh sb="34" eb="35">
      <t>ナカ</t>
    </rPh>
    <phoneticPr fontId="2"/>
  </si>
  <si>
    <r>
      <t>1～3R目に、HP50%以上の敵がいると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4" eb="5">
      <t>メ</t>
    </rPh>
    <rPh sb="12" eb="14">
      <t>イジョウ</t>
    </rPh>
    <rPh sb="15" eb="16">
      <t>テキ</t>
    </rPh>
    <rPh sb="20" eb="24">
      <t>ミカタゼンタイ</t>
    </rPh>
    <rPh sb="35" eb="36">
      <t>ショウ</t>
    </rPh>
    <phoneticPr fontId="2"/>
  </si>
  <si>
    <r>
      <t>1～3R目の自分ターンに、敵「ウルノーガ」がいると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25" eb="29">
      <t>ミカタゼンタイ</t>
    </rPh>
    <rPh sb="30" eb="32">
      <t>ジュモン</t>
    </rPh>
    <rPh sb="37" eb="38">
      <t>ナカ</t>
    </rPh>
    <phoneticPr fontId="2"/>
  </si>
  <si>
    <r>
      <t>味方</t>
    </r>
    <r>
      <rPr>
        <sz val="11"/>
        <color rgb="FF000000"/>
        <rFont val="HGPｺﾞｼｯｸE"/>
        <family val="3"/>
        <charset val="128"/>
      </rPr>
      <t>全体</t>
    </r>
    <r>
      <rPr>
        <sz val="11"/>
        <rFont val="HGPｺﾞｼｯｸE"/>
        <family val="3"/>
        <charset val="128"/>
      </rPr>
      <t>の敵「メタルスライム」か敵「はぐれメタル」へのダメージを</t>
    </r>
    <r>
      <rPr>
        <sz val="11"/>
        <color rgb="FF00739B"/>
        <rFont val="HGPｺﾞｼｯｸE"/>
        <family val="3"/>
        <charset val="128"/>
      </rPr>
      <t>小</t>
    </r>
    <r>
      <rPr>
        <sz val="11"/>
        <color rgb="FF000000"/>
        <rFont val="HGPｺﾞｼｯｸE"/>
        <family val="3"/>
        <charset val="128"/>
      </rPr>
      <t>アップ</t>
    </r>
    <rPh sb="0" eb="4">
      <t>ミカタゼンタイ</t>
    </rPh>
    <rPh sb="5" eb="6">
      <t>テキ</t>
    </rPh>
    <rPh sb="16" eb="17">
      <t>テキ</t>
    </rPh>
    <rPh sb="32" eb="33">
      <t>ショウ</t>
    </rPh>
    <phoneticPr fontId="2"/>
  </si>
  <si>
    <r>
      <t>敵が戦闘不能になったとき、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3" eb="17">
      <t>ミカタゼンタイ</t>
    </rPh>
    <rPh sb="28" eb="29">
      <t>ショウ</t>
    </rPh>
    <phoneticPr fontId="2"/>
  </si>
  <si>
    <r>
      <t>各R開始時に、</t>
    </r>
    <r>
      <rPr>
        <sz val="11"/>
        <color rgb="FFFF0000"/>
        <rFont val="HGPｺﾞｼｯｸE"/>
        <family val="3"/>
        <charset val="128"/>
      </rPr>
      <t>味方</t>
    </r>
    <r>
      <rPr>
        <sz val="11"/>
        <rFont val="HGPｺﾞｼｯｸE"/>
        <family val="3"/>
        <charset val="128"/>
      </rPr>
      <t>[魔影]がいると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10" eb="12">
      <t>マカゲ</t>
    </rPh>
    <rPh sb="17" eb="21">
      <t>ミカタゼンタイ</t>
    </rPh>
    <rPh sb="32" eb="33">
      <t>ショウ</t>
    </rPh>
    <phoneticPr fontId="2"/>
  </si>
  <si>
    <r>
      <t>「結界」を壊したときに、敵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1" eb="3">
      <t>ケッカイ</t>
    </rPh>
    <rPh sb="5" eb="6">
      <t>コワ</t>
    </rPh>
    <rPh sb="12" eb="13">
      <t>テキ</t>
    </rPh>
    <rPh sb="13" eb="15">
      <t>ゼンタイ</t>
    </rPh>
    <rPh sb="21" eb="22">
      <t>ナカ</t>
    </rPh>
    <phoneticPr fontId="2"/>
  </si>
  <si>
    <r>
      <t>「結界」を壊したとき、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1" eb="3">
      <t>ケッカイ</t>
    </rPh>
    <rPh sb="5" eb="6">
      <t>コワ</t>
    </rPh>
    <rPh sb="11" eb="15">
      <t>ミカタゼンタイ</t>
    </rPh>
    <rPh sb="26" eb="27">
      <t>ショウ</t>
    </rPh>
    <phoneticPr fontId="2"/>
  </si>
  <si>
    <r>
      <t>3～4R目の自分ターンに、敵[暗黒]がいると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6">
      <t>ミカタゼンタイ</t>
    </rPh>
    <rPh sb="32" eb="33">
      <t>ナカ</t>
    </rPh>
    <phoneticPr fontId="2"/>
  </si>
  <si>
    <r>
      <t>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の[暗黒]へのダメージが</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17" eb="19">
      <t>アンコク</t>
    </rPh>
    <rPh sb="27" eb="28">
      <t>ショウ</t>
    </rPh>
    <phoneticPr fontId="2"/>
  </si>
  <si>
    <r>
      <t>2～4R目の自分ターンに、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8" eb="29">
      <t>ショウ</t>
    </rPh>
    <phoneticPr fontId="2"/>
  </si>
  <si>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のこうげきとすばやさをR数が多いほど</t>
    </r>
    <r>
      <rPr>
        <sz val="11"/>
        <color rgb="FF000000"/>
        <rFont val="HGPｺﾞｼｯｸE"/>
        <family val="3"/>
        <charset val="128"/>
      </rPr>
      <t>アップ</t>
    </r>
    <rPh sb="4" eb="7">
      <t>カイシジ</t>
    </rPh>
    <rPh sb="9" eb="13">
      <t>ミカタゼンタイ</t>
    </rPh>
    <rPh sb="25" eb="26">
      <t>スウ</t>
    </rPh>
    <rPh sb="27" eb="28">
      <t>オオ</t>
    </rPh>
    <phoneticPr fontId="2"/>
  </si>
  <si>
    <r>
      <t>3～4R目に、敵[暗黒]がいると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7" eb="8">
      <t>テキ</t>
    </rPh>
    <rPh sb="9" eb="11">
      <t>アンコク</t>
    </rPh>
    <rPh sb="16" eb="20">
      <t>ミカタゼンタイ</t>
    </rPh>
    <rPh sb="31" eb="32">
      <t>ナカ</t>
    </rPh>
    <phoneticPr fontId="2"/>
  </si>
  <si>
    <r>
      <t>1～2R目に攻撃するときに、ぼうぎょが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のぼうぎょゲージを</t>
    </r>
    <r>
      <rPr>
        <sz val="11"/>
        <color rgb="FF00739B"/>
        <rFont val="HGPｺﾞｼｯｸE"/>
        <family val="3"/>
        <charset val="128"/>
      </rPr>
      <t>小</t>
    </r>
    <r>
      <rPr>
        <sz val="11"/>
        <color rgb="FF000000"/>
        <rFont val="HGPｺﾞｼｯｸE"/>
        <family val="3"/>
        <charset val="128"/>
      </rPr>
      <t>ダウン</t>
    </r>
    <rPh sb="4" eb="5">
      <t>メ</t>
    </rPh>
    <rPh sb="6" eb="8">
      <t>コウゲキ</t>
    </rPh>
    <rPh sb="24" eb="25">
      <t>テキ</t>
    </rPh>
    <rPh sb="29" eb="32">
      <t>テキゼンタイ</t>
    </rPh>
    <rPh sb="41" eb="42">
      <t>ショウ</t>
    </rPh>
    <phoneticPr fontId="2"/>
  </si>
  <si>
    <r>
      <t>仲間</t>
    </r>
    <r>
      <rPr>
        <sz val="11"/>
        <color theme="1"/>
        <rFont val="HGPｺﾞｼｯｸE"/>
        <family val="3"/>
        <charset val="128"/>
      </rPr>
      <t>[魔影]と[暗黒]が両方いる間、敵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2">
      <t>ナカマ</t>
    </rPh>
    <rPh sb="3" eb="5">
      <t>マカゲ</t>
    </rPh>
    <rPh sb="8" eb="10">
      <t>アンコク</t>
    </rPh>
    <rPh sb="12" eb="14">
      <t>リョウホウ</t>
    </rPh>
    <rPh sb="16" eb="17">
      <t>アイダ</t>
    </rPh>
    <rPh sb="18" eb="21">
      <t>テキゼンタイ</t>
    </rPh>
    <rPh sb="32" eb="33">
      <t>ナカ</t>
    </rPh>
    <phoneticPr fontId="2"/>
  </si>
  <si>
    <r>
      <t>2～4R目に、最も高いステータスがこうげきの敵がいると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が受ける呪文ダメージと特技ダメージを</t>
    </r>
    <r>
      <rPr>
        <sz val="11"/>
        <color rgb="FF0000FF"/>
        <rFont val="HGPｺﾞｼｯｸE"/>
        <family val="3"/>
        <charset val="128"/>
      </rPr>
      <t>中</t>
    </r>
    <r>
      <rPr>
        <sz val="11"/>
        <color rgb="FF000000"/>
        <rFont val="HGPｺﾞｼｯｸE"/>
        <family val="3"/>
        <charset val="128"/>
      </rPr>
      <t>軽減</t>
    </r>
    <rPh sb="4" eb="5">
      <t>メ</t>
    </rPh>
    <rPh sb="7" eb="8">
      <t>モット</t>
    </rPh>
    <rPh sb="9" eb="10">
      <t>タカ</t>
    </rPh>
    <rPh sb="22" eb="23">
      <t>テキ</t>
    </rPh>
    <rPh sb="27" eb="31">
      <t>ミカタゼンタイ</t>
    </rPh>
    <rPh sb="32" eb="33">
      <t>ウ</t>
    </rPh>
    <rPh sb="35" eb="37">
      <t>ジュモン</t>
    </rPh>
    <rPh sb="42" eb="44">
      <t>トクギ</t>
    </rPh>
    <rPh sb="49" eb="50">
      <t>ナカ</t>
    </rPh>
    <rPh sb="50" eb="52">
      <t>ケイゲン</t>
    </rPh>
    <phoneticPr fontId="2"/>
  </si>
  <si>
    <r>
      <t>味方</t>
    </r>
    <r>
      <rPr>
        <sz val="11"/>
        <color theme="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5" eb="19">
      <t>ミカタゼンタイ</t>
    </rPh>
    <rPh sb="20" eb="22">
      <t>トウキ</t>
    </rPh>
    <rPh sb="26" eb="27">
      <t>ショウ</t>
    </rPh>
    <phoneticPr fontId="2"/>
  </si>
  <si>
    <r>
      <t>1～3R開始時に、最も高いステータスがこうげきの敵がいると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のまりょくとぼうぎょを</t>
    </r>
    <r>
      <rPr>
        <sz val="11"/>
        <color rgb="FF0000FF"/>
        <rFont val="HGPｺﾞｼｯｸE"/>
        <family val="3"/>
        <charset val="128"/>
      </rPr>
      <t>中</t>
    </r>
    <r>
      <rPr>
        <sz val="11"/>
        <color rgb="FF000000"/>
        <rFont val="HGPｺﾞｼｯｸE"/>
        <family val="3"/>
        <charset val="128"/>
      </rPr>
      <t>アップ</t>
    </r>
    <rPh sb="4" eb="7">
      <t>カイシジ</t>
    </rPh>
    <rPh sb="9" eb="10">
      <t>モット</t>
    </rPh>
    <rPh sb="11" eb="12">
      <t>タカ</t>
    </rPh>
    <rPh sb="24" eb="25">
      <t>テキ</t>
    </rPh>
    <rPh sb="29" eb="33">
      <t>ミカタゼンタイ</t>
    </rPh>
    <rPh sb="44" eb="45">
      <t>ナカ</t>
    </rPh>
    <phoneticPr fontId="2"/>
  </si>
  <si>
    <r>
      <t>1～3R目の相手ターンに、切り札の敵がいると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キ</t>
    </rPh>
    <rPh sb="15" eb="16">
      <t>フダ</t>
    </rPh>
    <rPh sb="17" eb="18">
      <t>テキ</t>
    </rPh>
    <rPh sb="22" eb="26">
      <t>ミカタゼンタイ</t>
    </rPh>
    <rPh sb="27" eb="28">
      <t>ウ</t>
    </rPh>
    <rPh sb="30" eb="32">
      <t>ジュモン</t>
    </rPh>
    <rPh sb="37" eb="38">
      <t>ナカ</t>
    </rPh>
    <rPh sb="38" eb="40">
      <t>ケイゲン</t>
    </rPh>
    <phoneticPr fontId="2"/>
  </si>
  <si>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が受ける敵[魔影]と[暗黒]からの通常攻撃ダメージを</t>
    </r>
    <r>
      <rPr>
        <sz val="11"/>
        <color rgb="FF00739B"/>
        <rFont val="HGPｺﾞｼｯｸE"/>
        <family val="3"/>
        <charset val="128"/>
      </rPr>
      <t>小</t>
    </r>
    <r>
      <rPr>
        <sz val="11"/>
        <color rgb="FF000000"/>
        <rFont val="HGPｺﾞｼｯｸE"/>
        <family val="3"/>
        <charset val="128"/>
      </rPr>
      <t>軽減</t>
    </r>
    <rPh sb="5" eb="7">
      <t>イジョウ</t>
    </rPh>
    <rPh sb="8" eb="9">
      <t>アイダ</t>
    </rPh>
    <rPh sb="10" eb="14">
      <t>ミカタゼンタイ</t>
    </rPh>
    <rPh sb="15" eb="16">
      <t>ウ</t>
    </rPh>
    <rPh sb="18" eb="19">
      <t>テキ</t>
    </rPh>
    <rPh sb="20" eb="22">
      <t>マカゲ</t>
    </rPh>
    <rPh sb="25" eb="27">
      <t>アンコク</t>
    </rPh>
    <rPh sb="31" eb="35">
      <t>ツウジョウコウゲキ</t>
    </rPh>
    <rPh sb="40" eb="41">
      <t>ショウ</t>
    </rPh>
    <rPh sb="41" eb="43">
      <t>ケイゲン</t>
    </rPh>
    <phoneticPr fontId="2"/>
  </si>
  <si>
    <r>
      <t>敵が必殺技を使うときに、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ミカタ</t>
    </rPh>
    <rPh sb="14" eb="16">
      <t>ゼンタイ</t>
    </rPh>
    <rPh sb="17" eb="19">
      <t>トウキ</t>
    </rPh>
    <rPh sb="23" eb="24">
      <t>ショウ</t>
    </rPh>
    <phoneticPr fontId="2"/>
  </si>
  <si>
    <r>
      <t>2～4R開始時に、切り札の敵がいると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4">
      <t>テキ</t>
    </rPh>
    <rPh sb="18" eb="20">
      <t>ミカタ</t>
    </rPh>
    <rPh sb="20" eb="22">
      <t>ゼンタイ</t>
    </rPh>
    <rPh sb="23" eb="25">
      <t>トウキ</t>
    </rPh>
    <rPh sb="29" eb="30">
      <t>ショウ</t>
    </rPh>
    <phoneticPr fontId="2"/>
  </si>
  <si>
    <r>
      <t>敵が必殺技を使うときに、ガードルーレットがグレイト以上だと、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25" eb="27">
      <t>イジョウ</t>
    </rPh>
    <rPh sb="30" eb="34">
      <t>ミカタゼンタイ</t>
    </rPh>
    <rPh sb="40" eb="41">
      <t>ナカ</t>
    </rPh>
    <phoneticPr fontId="2"/>
  </si>
  <si>
    <r>
      <t>敵が必殺技を使うときに、敵[魔影]か[暗黒]がいると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が受ける全てのダメージを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3">
      <t>テキ</t>
    </rPh>
    <rPh sb="14" eb="16">
      <t>マカゲ</t>
    </rPh>
    <rPh sb="19" eb="21">
      <t>アンコク</t>
    </rPh>
    <rPh sb="26" eb="28">
      <t>ミカタ</t>
    </rPh>
    <rPh sb="28" eb="30">
      <t>ゼンタイ</t>
    </rPh>
    <rPh sb="31" eb="32">
      <t>ウ</t>
    </rPh>
    <rPh sb="34" eb="35">
      <t>スベ</t>
    </rPh>
    <rPh sb="42" eb="45">
      <t>ナカケイゲン</t>
    </rPh>
    <phoneticPr fontId="2"/>
  </si>
  <si>
    <r>
      <t>3～4R目の自分ターンに、</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ナカマ</t>
    </rPh>
    <rPh sb="16" eb="17">
      <t>ヒカリ</t>
    </rPh>
    <rPh sb="22" eb="26">
      <t>ミカタゼンタイ</t>
    </rPh>
    <rPh sb="27" eb="29">
      <t>トウキ</t>
    </rPh>
    <rPh sb="33" eb="34">
      <t>ショウ</t>
    </rPh>
    <phoneticPr fontId="2"/>
  </si>
  <si>
    <r>
      <t>2～3R開始時に、</t>
    </r>
    <r>
      <rPr>
        <sz val="11"/>
        <color rgb="FFFF5A32"/>
        <rFont val="HGPｺﾞｼｯｸE"/>
        <family val="3"/>
        <charset val="128"/>
      </rPr>
      <t>仲間</t>
    </r>
    <r>
      <rPr>
        <sz val="11"/>
        <color theme="1"/>
        <rFont val="HGPｺﾞｼｯｸE"/>
        <family val="3"/>
        <charset val="128"/>
      </rPr>
      <t>[暗黒]がいると敵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4" eb="7">
      <t>カイシジ</t>
    </rPh>
    <rPh sb="9" eb="11">
      <t>ナカマ</t>
    </rPh>
    <rPh sb="12" eb="14">
      <t>アンコク</t>
    </rPh>
    <rPh sb="19" eb="22">
      <t>テキゼンタイ</t>
    </rPh>
    <rPh sb="33" eb="34">
      <t>ナカ</t>
    </rPh>
    <phoneticPr fontId="2"/>
  </si>
  <si>
    <r>
      <t>3～4R目の自分ターンに、</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アンコク</t>
    </rPh>
    <rPh sb="23" eb="27">
      <t>ミカタゼンタイ</t>
    </rPh>
    <rPh sb="38" eb="39">
      <t>ナカ</t>
    </rPh>
    <phoneticPr fontId="2"/>
  </si>
  <si>
    <r>
      <t>必殺技を使うときに、</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ナカマ</t>
    </rPh>
    <rPh sb="13" eb="15">
      <t>アンコク</t>
    </rPh>
    <rPh sb="20" eb="24">
      <t>ミカタゼンタイ</t>
    </rPh>
    <rPh sb="25" eb="28">
      <t>ヒッサツワザ</t>
    </rPh>
    <rPh sb="33" eb="34">
      <t>ナカ</t>
    </rPh>
    <phoneticPr fontId="2"/>
  </si>
  <si>
    <r>
      <t>1～3R目の終了時に、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5">
      <t>メ</t>
    </rPh>
    <rPh sb="6" eb="9">
      <t>シュウリョウジ</t>
    </rPh>
    <rPh sb="11" eb="13">
      <t>ミカタ</t>
    </rPh>
    <rPh sb="13" eb="15">
      <t>ゼンタイ</t>
    </rPh>
    <rPh sb="19" eb="20">
      <t>ショウ</t>
    </rPh>
    <rPh sb="20" eb="22">
      <t>カイフク</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</si>
  <si>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が受ける切り札の敵からの通常攻撃ダメージを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2">
      <t>キ</t>
    </rPh>
    <rPh sb="23" eb="24">
      <t>フダ</t>
    </rPh>
    <rPh sb="25" eb="26">
      <t>テキ</t>
    </rPh>
    <rPh sb="29" eb="33">
      <t>ツウジョウコウゲキ</t>
    </rPh>
    <rPh sb="38" eb="39">
      <t>ナカ</t>
    </rPh>
    <rPh sb="39" eb="41">
      <t>ケイゲン</t>
    </rPh>
    <phoneticPr fontId="2"/>
  </si>
  <si>
    <r>
      <t>仲間</t>
    </r>
    <r>
      <rPr>
        <sz val="11"/>
        <color theme="1"/>
        <rFont val="HGPｺﾞｼｯｸE"/>
        <family val="3"/>
        <charset val="128"/>
      </rPr>
      <t>が戦闘不能になったときに、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15" eb="19">
      <t>ミカタゼンタイ</t>
    </rPh>
    <rPh sb="20" eb="22">
      <t>トウキ</t>
    </rPh>
    <rPh sb="26" eb="27">
      <t>ショウ</t>
    </rPh>
    <phoneticPr fontId="2"/>
  </si>
  <si>
    <r>
      <t>2～4R終了時に、切り札の</t>
    </r>
    <r>
      <rPr>
        <sz val="11"/>
        <color rgb="FFFF5A32"/>
        <rFont val="HGPｺﾞｼｯｸE"/>
        <family val="3"/>
        <charset val="128"/>
      </rPr>
      <t>仲間</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7">
      <t>シュウリョウジ</t>
    </rPh>
    <rPh sb="9" eb="10">
      <t>キ</t>
    </rPh>
    <rPh sb="11" eb="12">
      <t>フダ</t>
    </rPh>
    <rPh sb="13" eb="15">
      <t>ナカマ</t>
    </rPh>
    <rPh sb="19" eb="23">
      <t>ミカタゼンタイ</t>
    </rPh>
    <rPh sb="27" eb="30">
      <t>ショウカイフク</t>
    </rPh>
    <phoneticPr fontId="2"/>
  </si>
  <si>
    <r>
      <t>各R開始時に、切り札の</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8">
      <t>キ</t>
    </rPh>
    <rPh sb="9" eb="10">
      <t>フダ</t>
    </rPh>
    <rPh sb="11" eb="13">
      <t>ナカマ</t>
    </rPh>
    <rPh sb="14" eb="16">
      <t>アンコク</t>
    </rPh>
    <rPh sb="21" eb="25">
      <t>ミカタゼンタイ</t>
    </rPh>
    <rPh sb="36" eb="37">
      <t>ショウ</t>
    </rPh>
    <phoneticPr fontId="2"/>
  </si>
  <si>
    <r>
      <t>3～5R目に、切り札の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の敵[暗黒]への必殺技ダメージを</t>
    </r>
    <r>
      <rPr>
        <sz val="11"/>
        <color rgb="FF7300C3"/>
        <rFont val="HGPｺﾞｼｯｸE"/>
        <family val="3"/>
        <charset val="128"/>
      </rPr>
      <t>大</t>
    </r>
    <r>
      <rPr>
        <sz val="11"/>
        <color rgb="FF000000"/>
        <rFont val="HGPｺﾞｼｯｸE"/>
        <family val="3"/>
        <charset val="128"/>
      </rPr>
      <t>アップ</t>
    </r>
    <rPh sb="4" eb="5">
      <t>メ</t>
    </rPh>
    <rPh sb="7" eb="8">
      <t>キ</t>
    </rPh>
    <rPh sb="9" eb="10">
      <t>フダ</t>
    </rPh>
    <rPh sb="11" eb="13">
      <t>ナカマ</t>
    </rPh>
    <rPh sb="14" eb="15">
      <t>ヒカリ</t>
    </rPh>
    <rPh sb="20" eb="24">
      <t>ミカタゼンタイ</t>
    </rPh>
    <rPh sb="25" eb="26">
      <t>テキ</t>
    </rPh>
    <rPh sb="27" eb="29">
      <t>アンコク</t>
    </rPh>
    <rPh sb="32" eb="35">
      <t>ヒッサツワザ</t>
    </rPh>
    <rPh sb="40" eb="41">
      <t>ダイ</t>
    </rPh>
    <phoneticPr fontId="2"/>
  </si>
  <si>
    <r>
      <t>各R開始時に、切り札の敵がいると敵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8">
      <t>キ</t>
    </rPh>
    <rPh sb="9" eb="10">
      <t>フダ</t>
    </rPh>
    <rPh sb="11" eb="12">
      <t>テキ</t>
    </rPh>
    <rPh sb="16" eb="19">
      <t>テキゼンタイ</t>
    </rPh>
    <rPh sb="30" eb="31">
      <t>ナカ</t>
    </rPh>
    <phoneticPr fontId="2"/>
  </si>
  <si>
    <r>
      <t>全ての敵よりすばやさが高い間、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が受けるブレスダメージを</t>
    </r>
    <r>
      <rPr>
        <sz val="11"/>
        <color rgb="FF7300C3"/>
        <rFont val="HGPｺﾞｼｯｸE"/>
        <family val="3"/>
        <charset val="128"/>
      </rPr>
      <t>大</t>
    </r>
    <r>
      <rPr>
        <sz val="11"/>
        <color rgb="FF000000"/>
        <rFont val="HGPｺﾞｼｯｸE"/>
        <family val="3"/>
        <charset val="128"/>
      </rPr>
      <t>軽減</t>
    </r>
    <rPh sb="0" eb="1">
      <t>スベ</t>
    </rPh>
    <rPh sb="3" eb="4">
      <t>テキ</t>
    </rPh>
    <rPh sb="11" eb="12">
      <t>タカ</t>
    </rPh>
    <rPh sb="13" eb="14">
      <t>アイダ</t>
    </rPh>
    <rPh sb="15" eb="19">
      <t>ミカタゼンタイ</t>
    </rPh>
    <rPh sb="20" eb="21">
      <t>ウ</t>
    </rPh>
    <rPh sb="31" eb="34">
      <t>ダイケイゲン</t>
    </rPh>
    <phoneticPr fontId="2"/>
  </si>
  <si>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が受ける敵[百獣]と[光]からの通常攻撃ダメージを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4">
      <t>ミカタゼンタイ</t>
    </rPh>
    <rPh sb="15" eb="16">
      <t>ウ</t>
    </rPh>
    <rPh sb="18" eb="19">
      <t>テキ</t>
    </rPh>
    <rPh sb="20" eb="22">
      <t>ヒャクジュウ</t>
    </rPh>
    <rPh sb="25" eb="26">
      <t>ヒカリ</t>
    </rPh>
    <rPh sb="30" eb="34">
      <t>ツウジョウコウゲキ</t>
    </rPh>
    <rPh sb="39" eb="40">
      <t>ナカ</t>
    </rPh>
    <rPh sb="40" eb="42">
      <t>ケイゲン</t>
    </rPh>
    <phoneticPr fontId="2"/>
  </si>
  <si>
    <r>
      <t>1～3R目に攻撃するときに、敵よりすばやさが高いとき敵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コウゲキ</t>
    </rPh>
    <rPh sb="14" eb="15">
      <t>テキ</t>
    </rPh>
    <rPh sb="22" eb="23">
      <t>タカ</t>
    </rPh>
    <rPh sb="26" eb="29">
      <t>テキゼンタイ</t>
    </rPh>
    <rPh sb="40" eb="41">
      <t>ナカ</t>
    </rPh>
    <phoneticPr fontId="2"/>
  </si>
  <si>
    <r>
      <t>各R開始時に、HP50%以上の敵がいると敵</t>
    </r>
    <r>
      <rPr>
        <sz val="11"/>
        <color rgb="FF000000"/>
        <rFont val="HGPｺﾞｼｯｸE"/>
        <family val="3"/>
        <charset val="128"/>
      </rPr>
      <t>全体</t>
    </r>
    <r>
      <rPr>
        <sz val="11"/>
        <color theme="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ダウン</t>
    </r>
    <rPh sb="0" eb="1">
      <t>カク</t>
    </rPh>
    <rPh sb="2" eb="5">
      <t>カイシジ</t>
    </rPh>
    <rPh sb="12" eb="14">
      <t>イジョウ</t>
    </rPh>
    <rPh sb="15" eb="16">
      <t>テキ</t>
    </rPh>
    <rPh sb="20" eb="23">
      <t>テキゼンタイ</t>
    </rPh>
    <rPh sb="34" eb="35">
      <t>ナカ</t>
    </rPh>
    <phoneticPr fontId="2"/>
  </si>
  <si>
    <r>
      <t>各R開始時に、敵「ウルノーガ」がいると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テキ</t>
    </rPh>
    <rPh sb="19" eb="23">
      <t>ミカタゼンタイ</t>
    </rPh>
    <rPh sb="34" eb="35">
      <t>ナカ</t>
    </rPh>
    <phoneticPr fontId="2"/>
  </si>
  <si>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4">
      <t>ヒッサツワザ</t>
    </rPh>
    <rPh sb="29" eb="30">
      <t>ショウ</t>
    </rPh>
    <rPh sb="30" eb="32">
      <t>ケイゲン</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</si>
  <si>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31">
      <t>ショウケイゲン</t>
    </rPh>
    <phoneticPr fontId="2"/>
  </si>
  <si>
    <r>
      <t>2～4R目の自分ターンに、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の敵[百獣]への通常攻撃ダメージを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7">
      <t>ミカタゼンタイ</t>
    </rPh>
    <rPh sb="18" eb="19">
      <t>テキ</t>
    </rPh>
    <rPh sb="20" eb="22">
      <t>ヒャクジュウ</t>
    </rPh>
    <rPh sb="25" eb="29">
      <t>ツウジョウコウゲキ</t>
    </rPh>
    <rPh sb="34" eb="35">
      <t>ナカ</t>
    </rPh>
    <phoneticPr fontId="2"/>
  </si>
  <si>
    <r>
      <t>2～3R目の相手ターンに、敵</t>
    </r>
    <r>
      <rPr>
        <sz val="11"/>
        <color rgb="FF000000"/>
        <rFont val="HGPｺﾞｼｯｸE"/>
        <family val="3"/>
        <charset val="128"/>
      </rPr>
      <t>全体</t>
    </r>
    <r>
      <rPr>
        <sz val="11"/>
        <color theme="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ケッカイ</t>
    </rPh>
    <rPh sb="28" eb="29">
      <t>ショウ</t>
    </rPh>
    <phoneticPr fontId="2"/>
  </si>
  <si>
    <r>
      <t>2～3R開始時に、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24" eb="25">
      <t>ショウ</t>
    </rPh>
    <phoneticPr fontId="2"/>
  </si>
  <si>
    <r>
      <t>2～3R目の相手ターンに、敵</t>
    </r>
    <r>
      <rPr>
        <sz val="11"/>
        <color rgb="FF000000"/>
        <rFont val="HGPｺﾞｼｯｸE"/>
        <family val="3"/>
        <charset val="128"/>
      </rPr>
      <t>全体</t>
    </r>
    <r>
      <rPr>
        <sz val="11"/>
        <color theme="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4">
      <t>テキ</t>
    </rPh>
    <rPh sb="14" eb="16">
      <t>ゼンタイ</t>
    </rPh>
    <rPh sb="29" eb="30">
      <t>ショウ</t>
    </rPh>
    <phoneticPr fontId="2"/>
  </si>
  <si>
    <r>
      <t>「結界」を含む攻撃をしたときに、敵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1" eb="3">
      <t>ケッカイ</t>
    </rPh>
    <rPh sb="5" eb="6">
      <t>フク</t>
    </rPh>
    <rPh sb="7" eb="9">
      <t>コウゲキ</t>
    </rPh>
    <rPh sb="16" eb="19">
      <t>テキゼンタイ</t>
    </rPh>
    <rPh sb="30" eb="31">
      <t>ショウ</t>
    </rPh>
    <phoneticPr fontId="2"/>
  </si>
  <si>
    <r>
      <t>2～3R目の自分ターンに、敵</t>
    </r>
    <r>
      <rPr>
        <sz val="11"/>
        <color rgb="FF000000"/>
        <rFont val="HGPｺﾞｼｯｸE"/>
        <family val="3"/>
        <charset val="128"/>
      </rPr>
      <t>全体</t>
    </r>
    <r>
      <rPr>
        <sz val="11"/>
        <color theme="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4" eb="5">
      <t>メ</t>
    </rPh>
    <rPh sb="6" eb="8">
      <t>ジブン</t>
    </rPh>
    <rPh sb="13" eb="16">
      <t>テキゼンタイ</t>
    </rPh>
    <rPh sb="22" eb="23">
      <t>ショウ</t>
    </rPh>
    <phoneticPr fontId="2"/>
  </si>
  <si>
    <r>
      <t>3～4R目の相手ターンに、敵</t>
    </r>
    <r>
      <rPr>
        <sz val="11"/>
        <color rgb="FF000000"/>
        <rFont val="HGPｺﾞｼｯｸE"/>
        <family val="3"/>
        <charset val="128"/>
      </rPr>
      <t>全体</t>
    </r>
    <r>
      <rPr>
        <sz val="11"/>
        <color theme="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22" eb="23">
      <t>ナカ</t>
    </rPh>
    <phoneticPr fontId="2"/>
  </si>
  <si>
    <r>
      <t>「結界」を壊したとき、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1" eb="3">
      <t>ケッカイ</t>
    </rPh>
    <rPh sb="5" eb="6">
      <t>コワ</t>
    </rPh>
    <rPh sb="11" eb="13">
      <t>ミカタ</t>
    </rPh>
    <rPh sb="13" eb="15">
      <t>ゼンタイ</t>
    </rPh>
    <rPh sb="21" eb="22">
      <t>ショウ</t>
    </rPh>
    <phoneticPr fontId="2"/>
  </si>
  <si>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2"/>
  </si>
  <si>
    <r>
      <t>3～4R目の相手ターンに、敵</t>
    </r>
    <r>
      <rPr>
        <sz val="11"/>
        <color rgb="FF000000"/>
        <rFont val="HGPｺﾞｼｯｸE"/>
        <family val="3"/>
        <charset val="128"/>
      </rPr>
      <t>全体</t>
    </r>
    <r>
      <rPr>
        <sz val="11"/>
        <color theme="1"/>
        <rFont val="HGPｺﾞｼｯｸE"/>
        <family val="3"/>
        <charset val="128"/>
      </rPr>
      <t>のブレイブインパクトの速度を少し早くする</t>
    </r>
    <rPh sb="4" eb="5">
      <t>メ</t>
    </rPh>
    <rPh sb="6" eb="8">
      <t>アイテ</t>
    </rPh>
    <rPh sb="13" eb="14">
      <t>テキ</t>
    </rPh>
    <rPh sb="14" eb="16">
      <t>ゼンタイ</t>
    </rPh>
    <rPh sb="27" eb="29">
      <t>ソクド</t>
    </rPh>
    <rPh sb="30" eb="31">
      <t>スコ</t>
    </rPh>
    <rPh sb="32" eb="33">
      <t>ハヤ</t>
    </rPh>
    <phoneticPr fontId="2"/>
  </si>
  <si>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のガードルーレットの速度を遅くする</t>
    </r>
    <rPh sb="4" eb="5">
      <t>メ</t>
    </rPh>
    <rPh sb="6" eb="8">
      <t>ジブン</t>
    </rPh>
    <rPh sb="13" eb="17">
      <t>ミカタゼンタイ</t>
    </rPh>
    <rPh sb="27" eb="29">
      <t>ソクド</t>
    </rPh>
    <rPh sb="30" eb="31">
      <t>オソ</t>
    </rPh>
    <phoneticPr fontId="2"/>
  </si>
  <si>
    <r>
      <t>2～3R目の相手ターンに、敵</t>
    </r>
    <r>
      <rPr>
        <sz val="11"/>
        <color rgb="FF000000"/>
        <rFont val="HGPｺﾞｼｯｸE"/>
        <family val="3"/>
        <charset val="128"/>
      </rPr>
      <t>全体</t>
    </r>
    <r>
      <rPr>
        <sz val="11"/>
        <color theme="1"/>
        <rFont val="HGPｺﾞｼｯｸE"/>
        <family val="3"/>
        <charset val="128"/>
      </rPr>
      <t>のブレイブインパクトを見づらくする</t>
    </r>
    <rPh sb="4" eb="5">
      <t>メ</t>
    </rPh>
    <rPh sb="6" eb="8">
      <t>アイテ</t>
    </rPh>
    <rPh sb="13" eb="16">
      <t>テキゼンタイ</t>
    </rPh>
    <rPh sb="27" eb="28">
      <t>ミ</t>
    </rPh>
    <phoneticPr fontId="2"/>
  </si>
  <si>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のブレイブインパクトの速度を遅くする</t>
    </r>
    <rPh sb="4" eb="5">
      <t>メ</t>
    </rPh>
    <rPh sb="6" eb="8">
      <t>ジブン</t>
    </rPh>
    <rPh sb="13" eb="17">
      <t>ミカタゼンタイ</t>
    </rPh>
    <rPh sb="28" eb="30">
      <t>ソクド</t>
    </rPh>
    <rPh sb="31" eb="32">
      <t>オソ</t>
    </rPh>
    <phoneticPr fontId="2"/>
  </si>
  <si>
    <r>
      <t>3R目の自分ターン終了時に、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2" eb="3">
      <t>メ</t>
    </rPh>
    <rPh sb="4" eb="6">
      <t>ジブン</t>
    </rPh>
    <rPh sb="9" eb="12">
      <t>シュウリョウジ</t>
    </rPh>
    <rPh sb="14" eb="18">
      <t>ミカタゼンタイ</t>
    </rPh>
    <rPh sb="22" eb="25">
      <t>ナカカイフク</t>
    </rPh>
    <phoneticPr fontId="2"/>
  </si>
  <si>
    <r>
      <t>1～2R終了時に、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7">
      <t>シュウリョウジ</t>
    </rPh>
    <rPh sb="9" eb="13">
      <t>ミカタゼンタイ</t>
    </rPh>
    <rPh sb="17" eb="18">
      <t>ショウ</t>
    </rPh>
    <rPh sb="18" eb="20">
      <t>カイフク</t>
    </rPh>
    <phoneticPr fontId="2"/>
  </si>
  <si>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2"/>
  </si>
  <si>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2"/>
  </si>
  <si>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が受ける特技ダメージを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トクギ</t>
    </rPh>
    <rPh sb="28" eb="31">
      <t>ショウケイゲン</t>
    </rPh>
    <phoneticPr fontId="2"/>
  </si>
  <si>
    <r>
      <t>3R目の自分ターン終了時に、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2" eb="3">
      <t>メ</t>
    </rPh>
    <rPh sb="4" eb="6">
      <t>ジブン</t>
    </rPh>
    <rPh sb="9" eb="12">
      <t>シュウリョウジ</t>
    </rPh>
    <rPh sb="14" eb="18">
      <t>ミカタゼンタイ</t>
    </rPh>
    <rPh sb="22" eb="23">
      <t>ショウ</t>
    </rPh>
    <rPh sb="23" eb="25">
      <t>カイフク</t>
    </rPh>
    <phoneticPr fontId="2"/>
  </si>
  <si>
    <r>
      <t>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ブツリ</t>
    </rPh>
    <rPh sb="26" eb="29">
      <t>ショウケイゲン</t>
    </rPh>
    <phoneticPr fontId="2"/>
  </si>
  <si>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のまりょくを自身のぼうぎょゲージが多いほど</t>
    </r>
    <r>
      <rPr>
        <sz val="11"/>
        <color rgb="FF000000"/>
        <rFont val="HGPｺﾞｼｯｸE"/>
        <family val="3"/>
        <charset val="128"/>
      </rPr>
      <t>アップ</t>
    </r>
    <rPh sb="4" eb="5">
      <t>メ</t>
    </rPh>
    <rPh sb="6" eb="8">
      <t>ジブン</t>
    </rPh>
    <rPh sb="13" eb="17">
      <t>ミカタゼンタイ</t>
    </rPh>
    <rPh sb="23" eb="25">
      <t>ジシン</t>
    </rPh>
    <rPh sb="34" eb="35">
      <t>オオ</t>
    </rPh>
    <phoneticPr fontId="2"/>
  </si>
  <si>
    <r>
      <t>1～2R目の相手ターンに、敵が必殺技を使うとき敵</t>
    </r>
    <r>
      <rPr>
        <sz val="11"/>
        <color rgb="FF000000"/>
        <rFont val="HGPｺﾞｼｯｸE"/>
        <family val="3"/>
        <charset val="128"/>
      </rPr>
      <t>全体</t>
    </r>
    <r>
      <rPr>
        <sz val="11"/>
        <rFont val="HGPｺﾞｼｯｸE"/>
        <family val="3"/>
        <charset val="128"/>
      </rPr>
      <t>のこうげきとまりょくを</t>
    </r>
    <r>
      <rPr>
        <sz val="11"/>
        <color rgb="FF7300C3"/>
        <rFont val="HGPｺﾞｼｯｸE"/>
        <family val="3"/>
        <charset val="128"/>
      </rPr>
      <t>大</t>
    </r>
    <r>
      <rPr>
        <sz val="11"/>
        <color rgb="FF000000"/>
        <rFont val="HGPｺﾞｼｯｸE"/>
        <family val="3"/>
        <charset val="128"/>
      </rPr>
      <t>ダウン</t>
    </r>
    <rPh sb="4" eb="5">
      <t>メ</t>
    </rPh>
    <rPh sb="6" eb="8">
      <t>アイテ</t>
    </rPh>
    <rPh sb="13" eb="14">
      <t>テキ</t>
    </rPh>
    <rPh sb="15" eb="18">
      <t>ヒッサツワザ</t>
    </rPh>
    <rPh sb="19" eb="20">
      <t>ツカ</t>
    </rPh>
    <rPh sb="23" eb="26">
      <t>テキゼンタイ</t>
    </rPh>
    <rPh sb="37" eb="38">
      <t>ダイ</t>
    </rPh>
    <phoneticPr fontId="2"/>
  </si>
  <si>
    <r>
      <t>2～4R目の自分ターンに、</t>
    </r>
    <r>
      <rPr>
        <sz val="11"/>
        <color rgb="FFFF0000"/>
        <rFont val="HGPｺﾞｼｯｸE"/>
        <family val="3"/>
        <charset val="128"/>
      </rPr>
      <t>味方</t>
    </r>
    <r>
      <rPr>
        <sz val="11"/>
        <rFont val="HGPｺﾞｼｯｸE"/>
        <family val="3"/>
        <charset val="128"/>
      </rPr>
      <t>が特殊技を使ったとき闘気ゲージを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5">
      <t>ミカタ</t>
    </rPh>
    <rPh sb="16" eb="18">
      <t>トクシュ</t>
    </rPh>
    <rPh sb="18" eb="19">
      <t>ワザ</t>
    </rPh>
    <rPh sb="20" eb="21">
      <t>ツカ</t>
    </rPh>
    <rPh sb="25" eb="27">
      <t>トウキ</t>
    </rPh>
    <rPh sb="31" eb="32">
      <t>ショウ</t>
    </rPh>
    <phoneticPr fontId="1"/>
  </si>
  <si>
    <r>
      <t>「マイ勇者」が[光]のとき、代わりに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3" eb="5">
      <t>ユウシャ</t>
    </rPh>
    <rPh sb="8" eb="9">
      <t>ヒカリ</t>
    </rPh>
    <rPh sb="14" eb="15">
      <t>カ</t>
    </rPh>
    <rPh sb="18" eb="20">
      <t>ミカタ</t>
    </rPh>
    <rPh sb="20" eb="22">
      <t>ゼンタイ</t>
    </rPh>
    <rPh sb="23" eb="25">
      <t>トウキ</t>
    </rPh>
    <rPh sb="29" eb="30">
      <t>ショウ</t>
    </rPh>
    <phoneticPr fontId="1"/>
  </si>
  <si>
    <r>
      <t>味方</t>
    </r>
    <r>
      <rPr>
        <sz val="11"/>
        <rFont val="HGPｺﾞｼｯｸE"/>
        <family val="3"/>
        <charset val="128"/>
      </rPr>
      <t>がキズナアタックを使うたび、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0" eb="2">
      <t>ミカタ</t>
    </rPh>
    <rPh sb="11" eb="12">
      <t>ツカ</t>
    </rPh>
    <rPh sb="16" eb="20">
      <t>ミカタゼンタイ</t>
    </rPh>
    <rPh sb="26" eb="27">
      <t>ショウ</t>
    </rPh>
    <phoneticPr fontId="2"/>
  </si>
  <si>
    <t>ベロベロ</t>
  </si>
  <si>
    <t>おうごんのうでわ [超]</t>
  </si>
  <si>
    <t>鎧の魔剣 [超]</t>
  </si>
  <si>
    <t>魔剣士の盾 [超]</t>
  </si>
  <si>
    <t>聖女の盾 [超]</t>
  </si>
  <si>
    <t>ア-161</t>
    <phoneticPr fontId="2"/>
  </si>
  <si>
    <t>ア-164</t>
    <phoneticPr fontId="2"/>
  </si>
  <si>
    <t>せかいじゅのはな</t>
    <phoneticPr fontId="2"/>
  </si>
  <si>
    <t>あやかしのふえ</t>
    <phoneticPr fontId="2"/>
  </si>
  <si>
    <t>ゴメちゃんベル</t>
    <phoneticPr fontId="2"/>
  </si>
  <si>
    <t>クリスマスリボン</t>
    <phoneticPr fontId="2"/>
  </si>
  <si>
    <t>クリスマスくつした</t>
    <phoneticPr fontId="2"/>
  </si>
  <si>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ミカタ</t>
    </rPh>
    <rPh sb="3" eb="5">
      <t>トクシュ</t>
    </rPh>
    <rPh sb="5" eb="6">
      <t>ワザ</t>
    </rPh>
    <rPh sb="7" eb="8">
      <t>ツカ</t>
    </rPh>
    <rPh sb="14" eb="16">
      <t>ミカタ</t>
    </rPh>
    <rPh sb="16" eb="18">
      <t>ゼンタイ</t>
    </rPh>
    <rPh sb="22" eb="23">
      <t>ナカ</t>
    </rPh>
    <rPh sb="23" eb="25">
      <t>カイフク</t>
    </rPh>
    <phoneticPr fontId="2"/>
  </si>
  <si>
    <r>
      <t>3～5R開始時に、全てのステータスをR数が多いほど</t>
    </r>
    <r>
      <rPr>
        <sz val="11"/>
        <color rgb="FF000000"/>
        <rFont val="HGPｺﾞｼｯｸE"/>
        <family val="3"/>
        <charset val="128"/>
      </rPr>
      <t>アップ</t>
    </r>
    <rPh sb="4" eb="7">
      <t>カイシジ</t>
    </rPh>
    <rPh sb="9" eb="10">
      <t>スベ</t>
    </rPh>
    <rPh sb="19" eb="20">
      <t>スウ</t>
    </rPh>
    <rPh sb="21" eb="22">
      <t>オオ</t>
    </rPh>
    <phoneticPr fontId="2"/>
  </si>
  <si>
    <r>
      <t>1～3R開始時に、全てのステータスをぼうぎょゲージが多いほど</t>
    </r>
    <r>
      <rPr>
        <sz val="11"/>
        <color rgb="FF000000"/>
        <rFont val="HGPｺﾞｼｯｸE"/>
        <family val="3"/>
        <charset val="128"/>
      </rPr>
      <t>アップ</t>
    </r>
    <rPh sb="4" eb="7">
      <t>カイシジ</t>
    </rPh>
    <rPh sb="9" eb="10">
      <t>スベ</t>
    </rPh>
    <rPh sb="26" eb="27">
      <t>オオ</t>
    </rPh>
    <phoneticPr fontId="2"/>
  </si>
  <si>
    <r>
      <t>味方</t>
    </r>
    <r>
      <rPr>
        <sz val="11"/>
        <rFont val="HGPｺﾞｼｯｸE"/>
        <family val="3"/>
        <charset val="128"/>
      </rPr>
      <t>が必殺技を使うたび、全てのステータスを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3">
      <t>スベ</t>
    </rPh>
    <rPh sb="21" eb="22">
      <t>ショウ</t>
    </rPh>
    <phoneticPr fontId="2"/>
  </si>
  <si>
    <r>
      <t>3～5R目の自分ターンに、自身が連携必殺技を使ったとき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ジシン</t>
    </rPh>
    <rPh sb="16" eb="21">
      <t>レンケイヒッサツワザ</t>
    </rPh>
    <rPh sb="22" eb="23">
      <t>ツカ</t>
    </rPh>
    <rPh sb="27" eb="31">
      <t>ミカタゼンタイ</t>
    </rPh>
    <rPh sb="32" eb="34">
      <t>トウキ</t>
    </rPh>
    <rPh sb="38" eb="39">
      <t>ショウ</t>
    </rPh>
    <phoneticPr fontId="2"/>
  </si>
  <si>
    <r>
      <t>「マイ勇者」が[暗黒]のとき、追加で呪文ダメージを</t>
    </r>
    <r>
      <rPr>
        <sz val="11"/>
        <color rgb="FF0000FF"/>
        <rFont val="HGPｺﾞｼｯｸE"/>
        <family val="3"/>
        <charset val="128"/>
      </rPr>
      <t>中</t>
    </r>
    <r>
      <rPr>
        <sz val="11"/>
        <color rgb="FF000000"/>
        <rFont val="HGPｺﾞｼｯｸE"/>
        <family val="3"/>
        <charset val="128"/>
      </rPr>
      <t>軽減</t>
    </r>
    <rPh sb="8" eb="10">
      <t>アンコク</t>
    </rPh>
    <rPh sb="15" eb="17">
      <t>ツイカ</t>
    </rPh>
    <rPh sb="18" eb="20">
      <t>ジュモン</t>
    </rPh>
    <rPh sb="25" eb="26">
      <t>ナカ</t>
    </rPh>
    <rPh sb="26" eb="28">
      <t>ケイゲン</t>
    </rPh>
    <phoneticPr fontId="1"/>
  </si>
  <si>
    <r>
      <t>1～2R目の相手ターンに、敵が必殺技を使うとき敵</t>
    </r>
    <r>
      <rPr>
        <sz val="11"/>
        <color rgb="FF000000"/>
        <rFont val="HGPｺﾞｼｯｸE"/>
        <family val="3"/>
        <charset val="128"/>
      </rPr>
      <t>全体</t>
    </r>
    <r>
      <rPr>
        <sz val="11"/>
        <color theme="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ダウン</t>
    </r>
    <r>
      <rPr>
        <sz val="11"/>
        <color theme="1"/>
        <rFont val="HGPｺﾞｼｯｸE"/>
        <family val="3"/>
        <charset val="128"/>
      </rPr>
      <t>、</t>
    </r>
    <rPh sb="4" eb="5">
      <t>メ</t>
    </rPh>
    <rPh sb="6" eb="8">
      <t>アイテ</t>
    </rPh>
    <rPh sb="13" eb="14">
      <t>テキ</t>
    </rPh>
    <rPh sb="15" eb="18">
      <t>ヒッサツワザ</t>
    </rPh>
    <rPh sb="19" eb="20">
      <t>ツカ</t>
    </rPh>
    <rPh sb="23" eb="24">
      <t>テキ</t>
    </rPh>
    <rPh sb="24" eb="26">
      <t>ゼンタイ</t>
    </rPh>
    <rPh sb="27" eb="30">
      <t>ヒッサツワザ</t>
    </rPh>
    <rPh sb="35" eb="36">
      <t>ショウ</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</si>
  <si>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t>
    </r>
    <rPh sb="18" eb="20">
      <t>ブツリ</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</si>
  <si>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
      <rPr>
        <sz val="11"/>
        <color theme="1"/>
        <rFont val="HGPｺﾞｼｯｸE"/>
        <family val="3"/>
        <charset val="128"/>
      </rPr>
      <t>、</t>
    </r>
    <rPh sb="4" eb="5">
      <t>メ</t>
    </rPh>
    <rPh sb="6" eb="8">
      <t>アイテ</t>
    </rPh>
    <rPh sb="13" eb="15">
      <t>ミカタ</t>
    </rPh>
    <rPh sb="15" eb="17">
      <t>ゼンタイ</t>
    </rPh>
    <rPh sb="18" eb="19">
      <t>ウ</t>
    </rPh>
    <rPh sb="21" eb="24">
      <t>ヒッサツワザ</t>
    </rPh>
    <rPh sb="29" eb="32">
      <t>ショウケイゲン</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</si>
  <si>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が受ける敵[暗黒]からのブレスダメージを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t>
    </r>
    <rPh sb="4" eb="5">
      <t>メ</t>
    </rPh>
    <rPh sb="6" eb="8">
      <t>アイテ</t>
    </rPh>
    <rPh sb="13" eb="15">
      <t>ミカタ</t>
    </rPh>
    <rPh sb="15" eb="17">
      <t>ゼンタイ</t>
    </rPh>
    <rPh sb="18" eb="19">
      <t>ウ</t>
    </rPh>
    <rPh sb="21" eb="22">
      <t>テキ</t>
    </rPh>
    <rPh sb="23" eb="25">
      <t>アンコク</t>
    </rPh>
    <rPh sb="37" eb="38">
      <t>ナカ</t>
    </rPh>
    <rPh sb="38" eb="40">
      <t>ケイゲン</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</si>
  <si>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が受けるブレスダメージを</t>
    </r>
    <r>
      <rPr>
        <sz val="11"/>
        <color rgb="FF00739B"/>
        <rFont val="HGPｺﾞｼｯｸE"/>
        <family val="3"/>
        <charset val="128"/>
      </rPr>
      <t>小</t>
    </r>
    <r>
      <rPr>
        <sz val="11"/>
        <color rgb="FF000000"/>
        <rFont val="HGPｺﾞｼｯｸE"/>
        <family val="3"/>
        <charset val="128"/>
      </rPr>
      <t>軽減</t>
    </r>
    <r>
      <rPr>
        <sz val="11"/>
        <color theme="1"/>
        <rFont val="HGPｺﾞｼｯｸE"/>
        <family val="3"/>
        <charset val="128"/>
      </rPr>
      <t>、</t>
    </r>
    <rPh sb="4" eb="5">
      <t>メ</t>
    </rPh>
    <rPh sb="6" eb="8">
      <t>アイテ</t>
    </rPh>
    <rPh sb="13" eb="15">
      <t>ミカタ</t>
    </rPh>
    <rPh sb="15" eb="17">
      <t>ゼンタイ</t>
    </rPh>
    <rPh sb="18" eb="19">
      <t>ウ</t>
    </rPh>
    <rPh sb="29" eb="32">
      <t>ショウケイゲン</t>
    </rPh>
    <phoneticPr fontId="1"/>
  </si>
  <si>
    <r>
      <t>1～2R目の相手ターンに、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が受ける全てのダメージを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2">
      <t>スベ</t>
    </rPh>
    <rPh sb="29" eb="30">
      <t>ショウ</t>
    </rPh>
    <rPh sb="30" eb="32">
      <t>ケイゲン</t>
    </rPh>
    <phoneticPr fontId="1"/>
  </si>
  <si>
    <r>
      <t>1～3R開始時に、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のすばやさとぼうぎょをぼうぎょゲージが多いほど</t>
    </r>
    <r>
      <rPr>
        <sz val="11"/>
        <color rgb="FF000000"/>
        <rFont val="HGPｺﾞｼｯｸE"/>
        <family val="3"/>
        <charset val="128"/>
      </rPr>
      <t>アップ</t>
    </r>
    <rPh sb="4" eb="7">
      <t>カイシジ</t>
    </rPh>
    <rPh sb="9" eb="13">
      <t>ミカタゼンタイ</t>
    </rPh>
    <rPh sb="32" eb="33">
      <t>オオ</t>
    </rPh>
    <phoneticPr fontId="1"/>
  </si>
  <si>
    <r>
      <t>2～3R目の相手ターンに、HP50%以下の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が受ける特技とブレスダメージを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8" eb="20">
      <t>イカ</t>
    </rPh>
    <rPh sb="21" eb="23">
      <t>ミカタ</t>
    </rPh>
    <rPh sb="27" eb="31">
      <t>ミカタゼンタイ</t>
    </rPh>
    <rPh sb="32" eb="33">
      <t>ウ</t>
    </rPh>
    <rPh sb="35" eb="37">
      <t>トクギ</t>
    </rPh>
    <rPh sb="46" eb="49">
      <t>チュウケイゲン</t>
    </rPh>
    <phoneticPr fontId="1"/>
  </si>
  <si>
    <r>
      <t>1～3R目の相手ターンに、最も高いステータスがこうげきの敵がいると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4">
      <t>モット</t>
    </rPh>
    <rPh sb="15" eb="16">
      <t>タカ</t>
    </rPh>
    <rPh sb="28" eb="29">
      <t>テキ</t>
    </rPh>
    <rPh sb="33" eb="37">
      <t>ミカタゼンタイ</t>
    </rPh>
    <rPh sb="38" eb="39">
      <t>ウ</t>
    </rPh>
    <rPh sb="41" eb="43">
      <t>ブツリ</t>
    </rPh>
    <rPh sb="48" eb="49">
      <t>ショウ</t>
    </rPh>
    <rPh sb="49" eb="51">
      <t>ケイゲン</t>
    </rPh>
    <phoneticPr fontId="1"/>
  </si>
  <si>
    <r>
      <t>各R開始時に、HP50%以下のとき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が受ける全てのダメージを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7" eb="21">
      <t>ミカタゼンタイ</t>
    </rPh>
    <rPh sb="22" eb="23">
      <t>ウ</t>
    </rPh>
    <rPh sb="25" eb="26">
      <t>スベ</t>
    </rPh>
    <rPh sb="33" eb="36">
      <t>チュウケイゲン</t>
    </rPh>
    <phoneticPr fontId="1"/>
  </si>
  <si>
    <r>
      <t>「結界」を壊したときに、HP50%以下の敵がいると敵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1" eb="3">
      <t>ケッカイ</t>
    </rPh>
    <rPh sb="5" eb="6">
      <t>コワ</t>
    </rPh>
    <rPh sb="17" eb="19">
      <t>イカ</t>
    </rPh>
    <rPh sb="20" eb="21">
      <t>テキ</t>
    </rPh>
    <rPh sb="25" eb="28">
      <t>テキゼンタイ</t>
    </rPh>
    <rPh sb="39" eb="40">
      <t>ナカ</t>
    </rPh>
    <phoneticPr fontId="1"/>
  </si>
  <si>
    <r>
      <t>HP50%以下の間、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軽減</t>
    </r>
    <rPh sb="5" eb="7">
      <t>イカ</t>
    </rPh>
    <rPh sb="8" eb="9">
      <t>アイダ</t>
    </rPh>
    <rPh sb="10" eb="14">
      <t>ミカタゼンタイ</t>
    </rPh>
    <rPh sb="15" eb="19">
      <t>ツウジョウコウゲキ</t>
    </rPh>
    <rPh sb="24" eb="25">
      <t>ショウ</t>
    </rPh>
    <rPh sb="25" eb="27">
      <t>ケイゲン</t>
    </rPh>
    <phoneticPr fontId="1"/>
  </si>
  <si>
    <r>
      <t>味方</t>
    </r>
    <r>
      <rPr>
        <sz val="11"/>
        <color rgb="FF000000"/>
        <rFont val="HGPｺﾞｼｯｸE"/>
        <family val="3"/>
        <charset val="128"/>
      </rPr>
      <t>全体</t>
    </r>
    <r>
      <rPr>
        <sz val="11"/>
        <color theme="1"/>
        <rFont val="HGPｺﾞｼｯｸE"/>
        <family val="3"/>
        <charset val="128"/>
      </rPr>
      <t>が受ける敵[妖魔]と[暗黒]からの全てのダメージを</t>
    </r>
    <r>
      <rPr>
        <sz val="11"/>
        <color rgb="FF00739B"/>
        <rFont val="HGPｺﾞｼｯｸE"/>
        <family val="3"/>
        <charset val="128"/>
      </rPr>
      <t>小</t>
    </r>
    <r>
      <rPr>
        <sz val="11"/>
        <color rgb="FF000000"/>
        <rFont val="HGPｺﾞｼｯｸE"/>
        <family val="3"/>
        <charset val="128"/>
      </rPr>
      <t>軽減</t>
    </r>
    <rPh sb="0" eb="4">
      <t>ミカタゼンタイ</t>
    </rPh>
    <rPh sb="5" eb="6">
      <t>ウ</t>
    </rPh>
    <rPh sb="8" eb="9">
      <t>テキ</t>
    </rPh>
    <rPh sb="10" eb="12">
      <t>ヨウマ</t>
    </rPh>
    <rPh sb="15" eb="17">
      <t>アンコク</t>
    </rPh>
    <rPh sb="21" eb="22">
      <t>スベ</t>
    </rPh>
    <rPh sb="29" eb="30">
      <t>ショウ</t>
    </rPh>
    <rPh sb="30" eb="32">
      <t>ケイゲン</t>
    </rPh>
    <phoneticPr fontId="1"/>
  </si>
  <si>
    <r>
      <t>3～5R開始時に、切り札の敵がいると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4" eb="7">
      <t>カイシジ</t>
    </rPh>
    <rPh sb="9" eb="10">
      <t>キ</t>
    </rPh>
    <rPh sb="11" eb="12">
      <t>フダ</t>
    </rPh>
    <rPh sb="13" eb="14">
      <t>テキ</t>
    </rPh>
    <rPh sb="18" eb="22">
      <t>ミカタゼンタイ</t>
    </rPh>
    <rPh sb="26" eb="27">
      <t>ナカ</t>
    </rPh>
    <rPh sb="27" eb="29">
      <t>カイフク</t>
    </rPh>
    <phoneticPr fontId="1"/>
  </si>
  <si>
    <r>
      <t>全ての敵よりぼうぎょが高い間、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が受けるキズナアタックダメージを</t>
    </r>
    <r>
      <rPr>
        <sz val="11"/>
        <color rgb="FF0000FF"/>
        <rFont val="HGPｺﾞｼｯｸE"/>
        <family val="3"/>
        <charset val="128"/>
      </rPr>
      <t>中</t>
    </r>
    <r>
      <rPr>
        <sz val="11"/>
        <color rgb="FF000000"/>
        <rFont val="HGPｺﾞｼｯｸE"/>
        <family val="3"/>
        <charset val="128"/>
      </rPr>
      <t>軽減</t>
    </r>
    <rPh sb="0" eb="1">
      <t>スベ</t>
    </rPh>
    <rPh sb="3" eb="4">
      <t>テキ</t>
    </rPh>
    <rPh sb="11" eb="12">
      <t>タカ</t>
    </rPh>
    <rPh sb="13" eb="14">
      <t>アイダ</t>
    </rPh>
    <rPh sb="15" eb="19">
      <t>ミカタゼンタイ</t>
    </rPh>
    <rPh sb="20" eb="21">
      <t>ウ</t>
    </rPh>
    <rPh sb="35" eb="36">
      <t>ナカ</t>
    </rPh>
    <rPh sb="36" eb="38">
      <t>ケイゲン</t>
    </rPh>
    <phoneticPr fontId="1"/>
  </si>
  <si>
    <r>
      <t>味方</t>
    </r>
    <r>
      <rPr>
        <sz val="11"/>
        <color rgb="FF000000"/>
        <rFont val="HGPｺﾞｼｯｸE"/>
        <family val="3"/>
        <charset val="128"/>
      </rPr>
      <t>全体</t>
    </r>
    <r>
      <rPr>
        <sz val="11"/>
        <color theme="1"/>
        <rFont val="HGPｺﾞｼｯｸE"/>
        <family val="3"/>
        <charset val="128"/>
      </rPr>
      <t>が受ける敵[光]または敵[暗黒]からの通常攻撃ダメージを</t>
    </r>
    <r>
      <rPr>
        <sz val="11"/>
        <color rgb="FF00739B"/>
        <rFont val="HGPｺﾞｼｯｸE"/>
        <family val="3"/>
        <charset val="128"/>
      </rPr>
      <t>小</t>
    </r>
    <r>
      <rPr>
        <sz val="11"/>
        <color rgb="FF000000"/>
        <rFont val="HGPｺﾞｼｯｸE"/>
        <family val="3"/>
        <charset val="128"/>
      </rPr>
      <t>軽減</t>
    </r>
    <rPh sb="0" eb="4">
      <t>ミカタゼンタイ</t>
    </rPh>
    <rPh sb="5" eb="6">
      <t>ウ</t>
    </rPh>
    <rPh sb="8" eb="9">
      <t>テキ</t>
    </rPh>
    <rPh sb="10" eb="11">
      <t>ヒカリ</t>
    </rPh>
    <rPh sb="15" eb="16">
      <t>テキ</t>
    </rPh>
    <rPh sb="17" eb="19">
      <t>アンコク</t>
    </rPh>
    <rPh sb="23" eb="27">
      <t>ツウジョウコウゲキ</t>
    </rPh>
    <rPh sb="32" eb="33">
      <t>ショウ</t>
    </rPh>
    <rPh sb="33" eb="35">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</si>
  <si>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</si>
  <si>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2">
      <t>テキ</t>
    </rPh>
    <rPh sb="23" eb="25">
      <t>アンコク</t>
    </rPh>
    <rPh sb="34" eb="35">
      <t>ナカ</t>
    </rPh>
    <rPh sb="35" eb="37">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</si>
  <si>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9" eb="30">
      <t>ナカ</t>
    </rPh>
    <rPh sb="30" eb="32">
      <t>ケイゲン</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</si>
  <si>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2">
      <t>テキ</t>
    </rPh>
    <rPh sb="23" eb="25">
      <t>アンコク</t>
    </rPh>
    <rPh sb="34" eb="35">
      <t>ショウ</t>
    </rPh>
    <rPh sb="35" eb="37">
      <t>ケイゲン</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</si>
  <si>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4">
      <t>ミカタゼンタイ</t>
    </rPh>
    <rPh sb="15" eb="16">
      <t>ウ</t>
    </rPh>
    <rPh sb="18" eb="22">
      <t>ツウジョウコウゲキ</t>
    </rPh>
    <rPh sb="27" eb="28">
      <t>ナカ</t>
    </rPh>
    <rPh sb="28" eb="30">
      <t>ケイゲン</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</si>
  <si>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のぼうぎょゲージを少し減りにくくする</t>
    </r>
    <rPh sb="4" eb="5">
      <t>メ</t>
    </rPh>
    <rPh sb="6" eb="8">
      <t>アイテ</t>
    </rPh>
    <rPh sb="13" eb="15">
      <t>ミカタ</t>
    </rPh>
    <rPh sb="15" eb="17">
      <t>ゼンタイ</t>
    </rPh>
    <rPh sb="26" eb="27">
      <t>スコ</t>
    </rPh>
    <rPh sb="28" eb="29">
      <t>ヘ</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</si>
  <si>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</si>
  <si>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r>
      <t>敵[妖魔]がいると、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のブレイブインパクトの速度を遅くする</t>
    </r>
    <rPh sb="0" eb="1">
      <t>テキ</t>
    </rPh>
    <rPh sb="2" eb="4">
      <t>ヨウマ</t>
    </rPh>
    <rPh sb="10" eb="14">
      <t>ミカタゼンタイ</t>
    </rPh>
    <rPh sb="25" eb="27">
      <t>ソクド</t>
    </rPh>
    <rPh sb="28" eb="29">
      <t>オソ</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</si>
  <si>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</si>
  <si>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r>
      <t>自身のぼうぎょゲージが一定以上の間、敵</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
      <rPr>
        <sz val="11"/>
        <color theme="1"/>
        <rFont val="HGPｺﾞｼｯｸE"/>
        <family val="3"/>
        <charset val="128"/>
      </rPr>
      <t>、</t>
    </r>
    <rPh sb="18" eb="21">
      <t>テキゼンタイ</t>
    </rPh>
    <rPh sb="22" eb="24">
      <t>ジュモン</t>
    </rPh>
    <rPh sb="29" eb="30">
      <t>ナカ</t>
    </rPh>
    <phoneticPr fontId="1"/>
  </si>
  <si>
    <r>
      <t>「マイ勇者」が[暗黒]のとき、追加でブレスダメージを</t>
    </r>
    <r>
      <rPr>
        <sz val="11"/>
        <color rgb="FF0000FF"/>
        <rFont val="HGPｺﾞｼｯｸE"/>
        <family val="3"/>
        <charset val="128"/>
      </rPr>
      <t>中</t>
    </r>
    <r>
      <rPr>
        <sz val="11"/>
        <color rgb="FF000000"/>
        <rFont val="HGPｺﾞｼｯｸE"/>
        <family val="3"/>
        <charset val="128"/>
      </rPr>
      <t>ダウン</t>
    </r>
    <rPh sb="8" eb="10">
      <t>アンコク</t>
    </rPh>
    <rPh sb="15" eb="17">
      <t>ツイカ</t>
    </rPh>
    <rPh sb="26" eb="27">
      <t>ナカ</t>
    </rPh>
    <phoneticPr fontId="1"/>
  </si>
  <si>
    <r>
      <t>1～2R目に敵が攻撃するときに、こうげきが</t>
    </r>
    <r>
      <rPr>
        <sz val="11"/>
        <color rgb="FF000000"/>
        <rFont val="HGPｺﾞｼｯｸE"/>
        <family val="3"/>
        <charset val="128"/>
      </rPr>
      <t>アップ</t>
    </r>
    <r>
      <rPr>
        <sz val="11"/>
        <color theme="1"/>
        <rFont val="HGPｺﾞｼｯｸE"/>
        <family val="3"/>
        <charset val="128"/>
      </rPr>
      <t>した敵がいると敵</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ダウン</t>
    </r>
    <r>
      <rPr>
        <sz val="11"/>
        <color theme="1"/>
        <rFont val="HGPｺﾞｼｯｸE"/>
        <family val="3"/>
        <charset val="128"/>
      </rPr>
      <t>、</t>
    </r>
    <rPh sb="4" eb="5">
      <t>メ</t>
    </rPh>
    <rPh sb="6" eb="7">
      <t>テキ</t>
    </rPh>
    <rPh sb="8" eb="10">
      <t>コウゲキ</t>
    </rPh>
    <rPh sb="26" eb="27">
      <t>テキ</t>
    </rPh>
    <rPh sb="31" eb="32">
      <t>テキ</t>
    </rPh>
    <rPh sb="32" eb="34">
      <t>ゼンタイ</t>
    </rPh>
    <rPh sb="35" eb="37">
      <t>ブツリ</t>
    </rPh>
    <rPh sb="42" eb="43">
      <t>ショウ</t>
    </rPh>
    <phoneticPr fontId="1"/>
  </si>
  <si>
    <r>
      <t>「マイ勇者」が杖が得意な職業のとき、代わりに</t>
    </r>
    <r>
      <rPr>
        <sz val="11"/>
        <color rgb="FF0000FF"/>
        <rFont val="HGPｺﾞｼｯｸE"/>
        <family val="3"/>
        <charset val="128"/>
      </rPr>
      <t>中</t>
    </r>
    <r>
      <rPr>
        <sz val="11"/>
        <color rgb="FF000000"/>
        <rFont val="HGPｺﾞｼｯｸE"/>
        <family val="3"/>
        <charset val="128"/>
      </rPr>
      <t>ダウン</t>
    </r>
    <rPh sb="18" eb="19">
      <t>カ</t>
    </rPh>
    <rPh sb="22" eb="23">
      <t>ナカ</t>
    </rPh>
    <phoneticPr fontId="1"/>
  </si>
  <si>
    <r>
      <t>自身のぼうぎょゲージが一定以上の間、すばやさとぼうぎょを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11" eb="15">
      <t>イッテイイジョウ</t>
    </rPh>
    <rPh sb="16" eb="17">
      <t>アイダ</t>
    </rPh>
    <rPh sb="28" eb="29">
      <t>ナカ</t>
    </rPh>
    <phoneticPr fontId="2"/>
  </si>
  <si>
    <r>
      <t>「マイ勇者」が剣が得意な職業のとき、追加でこうげきを</t>
    </r>
    <r>
      <rPr>
        <sz val="11"/>
        <color rgb="FF0000FF"/>
        <rFont val="HGPｺﾞｼｯｸE"/>
        <family val="3"/>
        <charset val="128"/>
      </rPr>
      <t>中</t>
    </r>
    <r>
      <rPr>
        <sz val="11"/>
        <color rgb="FF000000"/>
        <rFont val="HGPｺﾞｼｯｸE"/>
        <family val="3"/>
        <charset val="128"/>
      </rPr>
      <t>アップ</t>
    </r>
    <rPh sb="7" eb="8">
      <t>ケン</t>
    </rPh>
    <rPh sb="18" eb="20">
      <t>ツイカ</t>
    </rPh>
    <rPh sb="26" eb="27">
      <t>ナカ</t>
    </rPh>
    <phoneticPr fontId="1"/>
  </si>
  <si>
    <t>大魔導士</t>
    <rPh sb="0" eb="4">
      <t>ダイマドウシ</t>
    </rPh>
    <phoneticPr fontId="2"/>
  </si>
  <si>
    <t>ほのおの盾</t>
    <rPh sb="4" eb="5">
      <t>タテ</t>
    </rPh>
    <phoneticPr fontId="2"/>
  </si>
  <si>
    <t>ローレシアの盾</t>
    <rPh sb="6" eb="7">
      <t>タテ</t>
    </rPh>
    <phoneticPr fontId="2"/>
  </si>
  <si>
    <t>ロトのしるし</t>
    <phoneticPr fontId="2"/>
  </si>
  <si>
    <t>ウルノーガの杖</t>
    <rPh sb="6" eb="7">
      <t>ツエ</t>
    </rPh>
    <phoneticPr fontId="2"/>
  </si>
  <si>
    <t>まじゅうの爪</t>
    <rPh sb="5" eb="6">
      <t>ツメ</t>
    </rPh>
    <phoneticPr fontId="2"/>
  </si>
  <si>
    <t>ふっとばしバトル　すばやさ　(ボーナス込)</t>
    <rPh sb="19" eb="20">
      <t>コ</t>
    </rPh>
    <phoneticPr fontId="2"/>
  </si>
  <si>
    <r>
      <t>2～3R目の自分ターンに、最も高いステータスがこうげきの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</si>
  <si>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味方</t>
    </r>
    <r>
      <rPr>
        <sz val="11"/>
        <rFont val="HGPｺﾞｼｯｸE"/>
        <family val="3"/>
        <charset val="128"/>
      </rPr>
      <t>が必殺技を使うたび、必殺技ダメージを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5">
      <t>ヒッサツワザ</t>
    </rPh>
    <rPh sb="20" eb="21">
      <t>ショウ</t>
    </rPh>
    <phoneticPr fontId="1"/>
  </si>
  <si>
    <r>
      <t>1～3R目の相手ターンに、自身が通常攻撃されると闘気ゲージを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6">
      <t>トウキ</t>
    </rPh>
    <rPh sb="30" eb="31">
      <t>ショウ</t>
    </rPh>
    <phoneticPr fontId="1"/>
  </si>
  <si>
    <r>
      <t>敵か</t>
    </r>
    <r>
      <rPr>
        <sz val="11"/>
        <color rgb="FFFF0000"/>
        <rFont val="HGPｺﾞｼｯｸE"/>
        <family val="3"/>
        <charset val="128"/>
      </rPr>
      <t>味方</t>
    </r>
    <r>
      <rPr>
        <sz val="11"/>
        <rFont val="HGPｺﾞｼｯｸE"/>
        <family val="3"/>
        <charset val="128"/>
      </rPr>
      <t>が特殊技を使うたび、呪文ダメージを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4" eb="16">
      <t>ジュモン</t>
    </rPh>
    <rPh sb="21" eb="22">
      <t>ショウ</t>
    </rPh>
    <phoneticPr fontId="1"/>
  </si>
  <si>
    <r>
      <t>2～4R目に攻撃するときに、すばやさが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ナカ</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</si>
  <si>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[暗黒]が多いほど</t>
    </r>
    <r>
      <rPr>
        <sz val="11"/>
        <color rgb="FF000000"/>
        <rFont val="HGPｺﾞｼｯｸE"/>
        <family val="3"/>
        <charset val="128"/>
      </rPr>
      <t>アップ</t>
    </r>
    <rPh sb="4" eb="7">
      <t>カイシジ</t>
    </rPh>
    <rPh sb="9" eb="13">
      <t>ミカタゼンタイ</t>
    </rPh>
    <rPh sb="24" eb="26">
      <t>ミカタ</t>
    </rPh>
    <rPh sb="27" eb="29">
      <t>アンコク</t>
    </rPh>
    <rPh sb="31" eb="32">
      <t>オオ</t>
    </rPh>
    <phoneticPr fontId="1"/>
  </si>
  <si>
    <r>
      <t>敵か</t>
    </r>
    <r>
      <rPr>
        <sz val="11"/>
        <color rgb="FFFF0000"/>
        <rFont val="HGPｺﾞｼｯｸE"/>
        <family val="3"/>
        <charset val="128"/>
      </rP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[光]のこうげきとすばやさをR数が多いほど</t>
    </r>
    <r>
      <rPr>
        <sz val="11"/>
        <color rgb="FF000000"/>
        <rFont val="HGPｺﾞｼｯｸE"/>
        <family val="3"/>
        <charset val="128"/>
      </rPr>
      <t>アップ</t>
    </r>
    <rPh sb="0" eb="1">
      <t>テキ</t>
    </rPh>
    <rPh sb="2" eb="4">
      <t>ミカタ</t>
    </rPh>
    <rPh sb="5" eb="8">
      <t>トクシュワザ</t>
    </rPh>
    <rPh sb="9" eb="10">
      <t>ツカ</t>
    </rPh>
    <rPh sb="16" eb="18">
      <t>ミカタ</t>
    </rPh>
    <rPh sb="19" eb="20">
      <t>ヒカリ</t>
    </rPh>
    <rPh sb="33" eb="34">
      <t>スウ</t>
    </rPh>
    <rPh sb="35" eb="36">
      <t>オオ</t>
    </rPh>
    <phoneticPr fontId="1"/>
  </si>
  <si>
    <r>
      <t>1～3R目の自分ターンに、</t>
    </r>
    <r>
      <rPr>
        <sz val="11"/>
        <color rgb="FFFF5A32"/>
        <rFont val="HGPｺﾞｼｯｸE"/>
        <family val="3"/>
        <charset val="128"/>
      </rPr>
      <t>仲間</t>
    </r>
    <r>
      <rPr>
        <sz val="11"/>
        <rFont val="HGPｺﾞｼｯｸE"/>
        <family val="3"/>
        <charset val="128"/>
      </rPr>
      <t>[氷炎]か[妖魔]がいると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の通常攻撃ダメージを自身ぼうぎょゲージが多いほど</t>
    </r>
    <r>
      <rPr>
        <sz val="11"/>
        <color rgb="FF000000"/>
        <rFont val="HGPｺﾞｼｯｸE"/>
        <family val="3"/>
        <charset val="128"/>
      </rPr>
      <t>アップ</t>
    </r>
    <rPh sb="4" eb="5">
      <t>メ</t>
    </rPh>
    <rPh sb="6" eb="8">
      <t>ジブン</t>
    </rPh>
    <rPh sb="13" eb="15">
      <t>ナカマ</t>
    </rPh>
    <rPh sb="16" eb="17">
      <t>コオリ</t>
    </rPh>
    <rPh sb="17" eb="18">
      <t>ホノオ</t>
    </rPh>
    <rPh sb="21" eb="23">
      <t>ヨウマ</t>
    </rPh>
    <rPh sb="28" eb="32">
      <t>ミカタゼンタイ</t>
    </rPh>
    <rPh sb="33" eb="37">
      <t>ツウジョウコウゲキ</t>
    </rPh>
    <rPh sb="42" eb="44">
      <t>ジシン</t>
    </rPh>
    <rPh sb="52" eb="53">
      <t>オオ</t>
    </rPh>
    <phoneticPr fontId="1"/>
  </si>
  <si>
    <r>
      <t>各Rの相手ターンに、自身が攻撃されるたびこうげきとぼうぎょを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30" eb="31">
      <t>ショウ</t>
    </rPh>
    <phoneticPr fontId="1"/>
  </si>
  <si>
    <r>
      <t>自身のぼうぎょゲージが一定以上の間、</t>
    </r>
    <r>
      <rPr>
        <sz val="11"/>
        <color rgb="FFFF5A32"/>
        <rFont val="HGPｺﾞｼｯｸE"/>
        <family val="3"/>
        <charset val="128"/>
      </rPr>
      <t>仲間</t>
    </r>
    <r>
      <rPr>
        <sz val="11"/>
        <rFont val="HGPｺﾞｼｯｸE"/>
        <family val="3"/>
        <charset val="128"/>
      </rPr>
      <t>[不死]か[魔影]がいると敵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0" eb="2">
      <t>ジシン</t>
    </rPh>
    <rPh sb="11" eb="13">
      <t>イッテイ</t>
    </rPh>
    <rPh sb="13" eb="15">
      <t>イジョウ</t>
    </rPh>
    <rPh sb="16" eb="17">
      <t>アイダ</t>
    </rPh>
    <rPh sb="18" eb="20">
      <t>ナカマ</t>
    </rPh>
    <rPh sb="21" eb="23">
      <t>フシ</t>
    </rPh>
    <rPh sb="26" eb="28">
      <t>マカゲ</t>
    </rPh>
    <rPh sb="33" eb="36">
      <t>テキゼンタイ</t>
    </rPh>
    <rPh sb="37" eb="40">
      <t>ヒッサツワザ</t>
    </rPh>
    <rPh sb="45" eb="46">
      <t>ダイ</t>
    </rPh>
    <phoneticPr fontId="1"/>
  </si>
  <si>
    <r>
      <t>2～4R目の相手ターンに、敵[暗黒]がいると敵</t>
    </r>
    <r>
      <rPr>
        <sz val="11"/>
        <color rgb="FF000000"/>
        <rFont val="HGPｺﾞｼｯｸE"/>
        <family val="3"/>
        <charset val="128"/>
      </rPr>
      <t>全体</t>
    </r>
    <r>
      <rPr>
        <sz val="11"/>
        <rFont val="HGPｺﾞｼｯｸE"/>
        <family val="3"/>
        <charset val="128"/>
      </rPr>
      <t>の必殺技ダメージをR数が少ないほど</t>
    </r>
    <r>
      <rPr>
        <sz val="11"/>
        <color rgb="FF000000"/>
        <rFont val="HGPｺﾞｼｯｸE"/>
        <family val="3"/>
        <charset val="128"/>
      </rPr>
      <t>ダウン</t>
    </r>
    <rPh sb="4" eb="5">
      <t>メ</t>
    </rPh>
    <rPh sb="6" eb="8">
      <t>アイテ</t>
    </rPh>
    <rPh sb="13" eb="14">
      <t>テキ</t>
    </rPh>
    <rPh sb="15" eb="17">
      <t>アンコク</t>
    </rPh>
    <rPh sb="22" eb="25">
      <t>テキゼンタイ</t>
    </rPh>
    <rPh sb="26" eb="29">
      <t>ヒッサツワザ</t>
    </rPh>
    <rPh sb="35" eb="36">
      <t>スウ</t>
    </rPh>
    <rPh sb="37" eb="38">
      <t>スク</t>
    </rPh>
    <phoneticPr fontId="1"/>
  </si>
  <si>
    <r>
      <t>1～2R目の自分ターンに、自身が通常攻撃した敵の必殺技ダメージを</t>
    </r>
    <r>
      <rPr>
        <sz val="11"/>
        <color rgb="FF7300C3"/>
        <rFont val="HGPｺﾞｼｯｸE"/>
        <family val="3"/>
        <charset val="128"/>
      </rPr>
      <t>大</t>
    </r>
    <r>
      <rPr>
        <sz val="11"/>
        <color rgb="FF000000"/>
        <rFont val="HGPｺﾞｼｯｸE"/>
        <family val="3"/>
        <charset val="128"/>
      </rPr>
      <t>ダウン</t>
    </r>
    <rPh sb="4" eb="5">
      <t>メ</t>
    </rPh>
    <rPh sb="6" eb="8">
      <t>ジブン</t>
    </rPh>
    <rPh sb="13" eb="15">
      <t>ジシン</t>
    </rPh>
    <rPh sb="16" eb="20">
      <t>ツウジョウコウゲキ</t>
    </rPh>
    <rPh sb="22" eb="23">
      <t>テキ</t>
    </rPh>
    <rPh sb="24" eb="27">
      <t>ヒッサツワザ</t>
    </rPh>
    <rPh sb="32" eb="33">
      <t>ダイ</t>
    </rPh>
    <phoneticPr fontId="1"/>
  </si>
  <si>
    <r>
      <t>敵が必殺技を使うときに、必殺技ダメージが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0" eb="1">
      <t>テキ</t>
    </rPh>
    <rPh sb="2" eb="5">
      <t>ヒッサツワザ</t>
    </rPh>
    <rPh sb="6" eb="7">
      <t>ツカ</t>
    </rPh>
    <rPh sb="12" eb="15">
      <t>ヒッサツワザ</t>
    </rPh>
    <rPh sb="25" eb="26">
      <t>テキ</t>
    </rPh>
    <rPh sb="30" eb="33">
      <t>テキゼンタイ</t>
    </rPh>
    <rPh sb="34" eb="37">
      <t>ヒッサツワザ</t>
    </rPh>
    <rPh sb="42" eb="43">
      <t>ダイ</t>
    </rPh>
    <phoneticPr fontId="1"/>
  </si>
  <si>
    <r>
      <t>1～3R目に敵が攻撃するときに、敵よりすばやさが高いとき自身が受ける物理ダメージをR数が少ないほど</t>
    </r>
    <r>
      <rPr>
        <sz val="11"/>
        <color rgb="FF000000"/>
        <rFont val="HGPｺﾞｼｯｸE"/>
        <family val="3"/>
        <charset val="128"/>
      </rPr>
      <t>軽減</t>
    </r>
    <rPh sb="4" eb="5">
      <t>メ</t>
    </rPh>
    <rPh sb="6" eb="7">
      <t>テキ</t>
    </rPh>
    <rPh sb="8" eb="10">
      <t>コウゲキ</t>
    </rPh>
    <rPh sb="16" eb="17">
      <t>テキ</t>
    </rPh>
    <rPh sb="24" eb="25">
      <t>タカ</t>
    </rPh>
    <rPh sb="28" eb="30">
      <t>ジシン</t>
    </rPh>
    <rPh sb="31" eb="32">
      <t>ウ</t>
    </rPh>
    <rPh sb="34" eb="36">
      <t>ブツリ</t>
    </rPh>
    <rPh sb="42" eb="43">
      <t>スウ</t>
    </rPh>
    <rPh sb="44" eb="45">
      <t>スク</t>
    </rPh>
    <rPh sb="49" eb="51">
      <t>ケイゲン</t>
    </rPh>
    <phoneticPr fontId="1"/>
  </si>
  <si>
    <r>
      <t>自身のぼうぎょゲージが一定以上の間、自身が通常攻撃するとき攻撃が敵の</t>
    </r>
    <r>
      <rPr>
        <sz val="11"/>
        <color rgb="FF000000"/>
        <rFont val="HGPｺﾞｼｯｸE"/>
        <family val="3"/>
        <charset val="128"/>
      </rPr>
      <t>軽減</t>
    </r>
    <r>
      <rPr>
        <sz val="11"/>
        <rFont val="HGPｺﾞｼｯｸE"/>
        <family val="3"/>
        <charset val="128"/>
      </rPr>
      <t>スキルを無視する</t>
    </r>
    <rPh sb="0" eb="2">
      <t>ジシン</t>
    </rPh>
    <rPh sb="11" eb="15">
      <t>イッテイイジョウ</t>
    </rPh>
    <rPh sb="16" eb="17">
      <t>アイダ</t>
    </rPh>
    <rPh sb="18" eb="20">
      <t>ジシン</t>
    </rPh>
    <rPh sb="21" eb="25">
      <t>ツウジョウコウゲキ</t>
    </rPh>
    <rPh sb="29" eb="31">
      <t>コウゲキ</t>
    </rPh>
    <rPh sb="32" eb="33">
      <t>テキ</t>
    </rPh>
    <rPh sb="34" eb="36">
      <t>ケイゲン</t>
    </rPh>
    <rPh sb="40" eb="42">
      <t>ムシ</t>
    </rPh>
    <phoneticPr fontId="1"/>
  </si>
  <si>
    <r>
      <t>1～2R目の相手ターンに、闘気ゲージが</t>
    </r>
    <r>
      <rPr>
        <sz val="11"/>
        <color rgb="FF000000"/>
        <rFont val="HGPｺﾞｼｯｸE"/>
        <family val="3"/>
        <charset val="128"/>
      </rPr>
      <t>最大</t>
    </r>
    <r>
      <rPr>
        <sz val="11"/>
        <rFont val="HGPｺﾞｼｯｸE"/>
        <family val="3"/>
        <charset val="128"/>
      </rPr>
      <t>の敵がいると</t>
    </r>
    <r>
      <rPr>
        <sz val="11"/>
        <color rgb="FFFF0000"/>
        <rFont val="HGPｺﾞｼｯｸE"/>
        <family val="3"/>
        <charset val="128"/>
      </rPr>
      <t>味方</t>
    </r>
    <r>
      <rPr>
        <sz val="11"/>
        <rFont val="HGPｺﾞｼｯｸE"/>
        <family val="3"/>
        <charset val="128"/>
      </rPr>
      <t>[氷炎]と[妖魔]のHPを</t>
    </r>
    <r>
      <rPr>
        <sz val="11"/>
        <color rgb="FF0000FF"/>
        <rFont val="HGPｺﾞｼｯｸE"/>
        <family val="3"/>
        <charset val="128"/>
      </rPr>
      <t>中</t>
    </r>
    <r>
      <rPr>
        <sz val="11"/>
        <rFont val="HGPｺﾞｼｯｸE"/>
        <family val="3"/>
        <charset val="128"/>
      </rPr>
      <t>回復</t>
    </r>
    <rPh sb="4" eb="5">
      <t>メ</t>
    </rPh>
    <rPh sb="6" eb="8">
      <t>アイテ</t>
    </rPh>
    <rPh sb="13" eb="15">
      <t>トウキ</t>
    </rPh>
    <rPh sb="19" eb="21">
      <t>サイダイ</t>
    </rPh>
    <rPh sb="22" eb="23">
      <t>テキ</t>
    </rPh>
    <rPh sb="27" eb="29">
      <t>ミカタ</t>
    </rPh>
    <rPh sb="30" eb="31">
      <t>コオリ</t>
    </rPh>
    <rPh sb="31" eb="32">
      <t>ホノオ</t>
    </rPh>
    <rPh sb="35" eb="37">
      <t>ヨウマ</t>
    </rPh>
    <rPh sb="42" eb="43">
      <t>ナカ</t>
    </rPh>
    <rPh sb="43" eb="45">
      <t>カイフク</t>
    </rPh>
    <phoneticPr fontId="1"/>
  </si>
  <si>
    <r>
      <t>1～3R目の相手ターンに、闘気ゲージが</t>
    </r>
    <r>
      <rPr>
        <sz val="11"/>
        <color rgb="FF000000"/>
        <rFont val="HGPｺﾞｼｯｸE"/>
        <family val="3"/>
        <charset val="128"/>
      </rPr>
      <t>最大</t>
    </r>
    <r>
      <rPr>
        <sz val="11"/>
        <rFont val="HGPｺﾞｼｯｸE"/>
        <family val="3"/>
        <charset val="128"/>
      </rPr>
      <t>の敵がいると敵</t>
    </r>
    <r>
      <rPr>
        <sz val="11"/>
        <color rgb="FF000000"/>
        <rFont val="HGPｺﾞｼｯｸE"/>
        <family val="3"/>
        <charset val="128"/>
      </rPr>
      <t>全体</t>
    </r>
    <r>
      <rPr>
        <sz val="11"/>
        <rFont val="HGPｺﾞｼｯｸE"/>
        <family val="3"/>
        <charset val="128"/>
      </rPr>
      <t>の物理ダメージをR数が少ないほど</t>
    </r>
    <r>
      <rPr>
        <sz val="11"/>
        <color rgb="FF000000"/>
        <rFont val="HGPｺﾞｼｯｸE"/>
        <family val="3"/>
        <charset val="128"/>
      </rPr>
      <t>ダウン</t>
    </r>
    <rPh sb="4" eb="5">
      <t>メ</t>
    </rPh>
    <rPh sb="6" eb="8">
      <t>アイテ</t>
    </rPh>
    <rPh sb="13" eb="15">
      <t>トウキ</t>
    </rPh>
    <rPh sb="19" eb="21">
      <t>サイダイ</t>
    </rPh>
    <rPh sb="22" eb="23">
      <t>テキ</t>
    </rPh>
    <rPh sb="27" eb="30">
      <t>テキゼンタイ</t>
    </rPh>
    <rPh sb="31" eb="33">
      <t>ブツリ</t>
    </rPh>
    <rPh sb="39" eb="40">
      <t>スウ</t>
    </rPh>
    <rPh sb="41" eb="42">
      <t>スク</t>
    </rPh>
    <phoneticPr fontId="1"/>
  </si>
  <si>
    <r>
      <t>1～2R目の相手ターンに、闘気ゲージが</t>
    </r>
    <r>
      <rPr>
        <sz val="11"/>
        <color rgb="FF000000"/>
        <rFont val="HGPｺﾞｼｯｸE"/>
        <family val="3"/>
        <charset val="128"/>
      </rPr>
      <t>最大</t>
    </r>
    <r>
      <rPr>
        <sz val="11"/>
        <rFont val="HGPｺﾞｼｯｸE"/>
        <family val="3"/>
        <charset val="128"/>
      </rPr>
      <t>の敵がいると敵</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ダウン</t>
    </r>
    <rPh sb="4" eb="5">
      <t>メ</t>
    </rPh>
    <rPh sb="6" eb="8">
      <t>アイテ</t>
    </rPh>
    <rPh sb="13" eb="15">
      <t>トウキ</t>
    </rPh>
    <rPh sb="19" eb="21">
      <t>サイダイ</t>
    </rPh>
    <rPh sb="22" eb="23">
      <t>テキ</t>
    </rPh>
    <rPh sb="27" eb="30">
      <t>テキゼンタイ</t>
    </rPh>
    <rPh sb="31" eb="33">
      <t>ブツリ</t>
    </rPh>
    <rPh sb="38" eb="39">
      <t>ダイ</t>
    </rPh>
    <phoneticPr fontId="1"/>
  </si>
  <si>
    <r>
      <t>自身が必殺技を使うときに、闘気ゲージ</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ジシン</t>
    </rPh>
    <rPh sb="3" eb="6">
      <t>ヒッサツワザ</t>
    </rPh>
    <rPh sb="7" eb="8">
      <t>ツカ</t>
    </rPh>
    <rPh sb="13" eb="15">
      <t>トウキ</t>
    </rPh>
    <rPh sb="18" eb="20">
      <t>サイダイ</t>
    </rPh>
    <rPh sb="21" eb="22">
      <t>テキ</t>
    </rPh>
    <rPh sb="27" eb="29">
      <t>ミカタ</t>
    </rPh>
    <rPh sb="29" eb="31">
      <t>ゼンタイ</t>
    </rPh>
    <rPh sb="32" eb="35">
      <t>ヒッサツワザ</t>
    </rPh>
    <rPh sb="40" eb="42">
      <t>ミカタ</t>
    </rPh>
    <rPh sb="43" eb="44">
      <t>ヒカリ</t>
    </rPh>
    <rPh sb="46" eb="47">
      <t>オオ</t>
    </rPh>
    <phoneticPr fontId="1"/>
  </si>
  <si>
    <r>
      <t>各R開始時に、闘気ゲージが</t>
    </r>
    <r>
      <rPr>
        <sz val="11"/>
        <color rgb="FF000000"/>
        <rFont val="HGPｺﾞｼｯｸE"/>
        <family val="3"/>
        <charset val="128"/>
      </rPr>
      <t>最大</t>
    </r>
    <r>
      <rPr>
        <sz val="11"/>
        <rFont val="HGPｺﾞｼｯｸE"/>
        <family val="3"/>
        <charset val="128"/>
      </rPr>
      <t>の敵がいるとき[光]以外の敵のこうげきとまりょくをR数が少ないほど</t>
    </r>
    <r>
      <rPr>
        <sz val="11"/>
        <color rgb="FF000000"/>
        <rFont val="HGPｺﾞｼｯｸE"/>
        <family val="3"/>
        <charset val="128"/>
      </rPr>
      <t>ダウン</t>
    </r>
    <rPh sb="0" eb="1">
      <t>カク</t>
    </rPh>
    <rPh sb="2" eb="5">
      <t>カイシジ</t>
    </rPh>
    <rPh sb="7" eb="9">
      <t>トウキ</t>
    </rPh>
    <rPh sb="13" eb="15">
      <t>サイダイ</t>
    </rPh>
    <rPh sb="16" eb="17">
      <t>テキ</t>
    </rPh>
    <rPh sb="23" eb="24">
      <t>ヒカリ</t>
    </rPh>
    <rPh sb="25" eb="27">
      <t>イガイ</t>
    </rPh>
    <rPh sb="28" eb="29">
      <t>テキ</t>
    </rPh>
    <rPh sb="41" eb="42">
      <t>スウ</t>
    </rPh>
    <rPh sb="43" eb="44">
      <t>スク</t>
    </rPh>
    <phoneticPr fontId="1"/>
  </si>
  <si>
    <r>
      <t>2～4R開始時に、自身の闘気ゲージが</t>
    </r>
    <r>
      <rPr>
        <sz val="11"/>
        <color rgb="FF000000"/>
        <rFont val="HGPｺﾞｼｯｸE"/>
        <family val="3"/>
        <charset val="128"/>
      </rPr>
      <t>最大</t>
    </r>
    <r>
      <rPr>
        <sz val="11"/>
        <color theme="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5">
      <t>ミカタ</t>
    </rPh>
    <rPh sb="25" eb="27">
      <t>ゼンタイ</t>
    </rPh>
    <rPh sb="28" eb="30">
      <t>トクギ</t>
    </rPh>
    <rPh sb="35" eb="36">
      <t>ナカ</t>
    </rPh>
    <phoneticPr fontId="1"/>
  </si>
  <si>
    <r>
      <t>各R開始時に、闘気ゲージが</t>
    </r>
    <r>
      <rPr>
        <sz val="11"/>
        <color rgb="FF000000"/>
        <rFont val="HGPｺﾞｼｯｸE"/>
        <family val="3"/>
        <charset val="128"/>
      </rPr>
      <t>最大</t>
    </r>
    <r>
      <rPr>
        <sz val="11"/>
        <color theme="1"/>
        <rFont val="HGPｺﾞｼｯｸE"/>
        <family val="3"/>
        <charset val="128"/>
      </rPr>
      <t>だと敵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トウキ</t>
    </rPh>
    <rPh sb="13" eb="15">
      <t>サイダイ</t>
    </rPh>
    <rPh sb="17" eb="20">
      <t>テキゼンタイ</t>
    </rPh>
    <rPh sb="31" eb="32">
      <t>ナカ</t>
    </rPh>
    <phoneticPr fontId="1"/>
  </si>
  <si>
    <r>
      <t>各R開始時に、闘気ゲージが</t>
    </r>
    <r>
      <rPr>
        <sz val="11"/>
        <color rgb="FF000000"/>
        <rFont val="HGPｺﾞｼｯｸE"/>
        <family val="3"/>
        <charset val="128"/>
      </rPr>
      <t>最大</t>
    </r>
    <r>
      <rPr>
        <sz val="11"/>
        <rFont val="HGPｺﾞｼｯｸE"/>
        <family val="3"/>
        <charset val="128"/>
      </rPr>
      <t>だと</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トウキ</t>
    </rPh>
    <rPh sb="13" eb="15">
      <t>サイダイ</t>
    </rPh>
    <rPh sb="17" eb="19">
      <t>ミカタ</t>
    </rPh>
    <rPh sb="20" eb="21">
      <t>ヒカリ</t>
    </rPh>
    <rPh sb="23" eb="26">
      <t>ヒッサツワザ</t>
    </rPh>
    <rPh sb="31" eb="32">
      <t>ナカ</t>
    </rPh>
    <phoneticPr fontId="1"/>
  </si>
  <si>
    <t>S2-069</t>
    <phoneticPr fontId="1"/>
  </si>
  <si>
    <t>S2-070</t>
    <phoneticPr fontId="1"/>
  </si>
  <si>
    <t>MAX</t>
  </si>
  <si>
    <t>MAX</t>
    <phoneticPr fontId="2"/>
  </si>
  <si>
    <t>ランク</t>
    <phoneticPr fontId="2"/>
  </si>
  <si>
    <r>
      <t>2～3R目の自分ターンに、最も高いステータスがまりょくの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31" eb="33">
      <t>ジュモン</t>
    </rPh>
    <rPh sb="38" eb="39">
      <t>ショウ</t>
    </rPh>
    <phoneticPr fontId="2"/>
  </si>
  <si>
    <r>
      <t>1～2R目の自分ターンに、自身が通常攻撃する敵のぼうぎょゲージを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t>
    </r>
    <rPh sb="4" eb="5">
      <t>メ</t>
    </rPh>
    <rPh sb="6" eb="8">
      <t>ジブン</t>
    </rPh>
    <rPh sb="13" eb="15">
      <t>ジシン</t>
    </rPh>
    <rPh sb="16" eb="18">
      <t>ツウジョウ</t>
    </rPh>
    <rPh sb="18" eb="20">
      <t>コウゲキ</t>
    </rPh>
    <rPh sb="22" eb="23">
      <t>テキ</t>
    </rPh>
    <rPh sb="32" eb="33">
      <t>ショウ</t>
    </rPh>
    <phoneticPr fontId="2"/>
  </si>
  <si>
    <r>
      <t>3～5R目の自分ターンに、</t>
    </r>
    <r>
      <rPr>
        <sz val="11"/>
        <color rgb="FFFF0000"/>
        <rFont val="HGPｺﾞｼｯｸE"/>
        <family val="3"/>
        <charset val="128"/>
      </rPr>
      <t>味方</t>
    </r>
    <r>
      <rPr>
        <sz val="11"/>
        <rFont val="HGPｺﾞｼｯｸE"/>
        <family val="3"/>
        <charset val="128"/>
      </rPr>
      <t>[光]と[暗黒]の物理ダメージを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5">
      <t>ミカタ</t>
    </rPh>
    <rPh sb="16" eb="17">
      <t>ヒカリ</t>
    </rPh>
    <rPh sb="20" eb="22">
      <t>アンコク</t>
    </rPh>
    <rPh sb="24" eb="26">
      <t>ブツリ</t>
    </rPh>
    <rPh sb="31" eb="32">
      <t>ショウ</t>
    </rPh>
    <phoneticPr fontId="2"/>
  </si>
  <si>
    <t>冥竜王ヴェルザー</t>
  </si>
  <si>
    <r>
      <t>各Rの相手ターンに、自身が攻撃されるたびこうげきとすばやさを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30" eb="31">
      <t>ショウ</t>
    </rPh>
    <phoneticPr fontId="1"/>
  </si>
  <si>
    <t>マァム</t>
    <phoneticPr fontId="2"/>
  </si>
  <si>
    <t>レオナ</t>
    <phoneticPr fontId="2"/>
  </si>
  <si>
    <r>
      <t>2R目の自分ターンに、</t>
    </r>
    <r>
      <rPr>
        <sz val="11"/>
        <color rgb="FFFF0000"/>
        <rFont val="HGPｺﾞｼｯｸE"/>
        <family val="3"/>
        <charset val="128"/>
      </rPr>
      <t>味方</t>
    </r>
    <r>
      <rPr>
        <sz val="11"/>
        <color theme="1"/>
        <rFont val="HGPｺﾞｼｯｸE"/>
        <family val="3"/>
        <charset val="128"/>
      </rPr>
      <t>「ポップ」のまりょくを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4" eb="25">
      <t>ナカ</t>
    </rPh>
    <phoneticPr fontId="2"/>
  </si>
  <si>
    <t>ランク</t>
    <phoneticPr fontId="2"/>
  </si>
  <si>
    <t>鎧の魔剣 [超]</t>
    <rPh sb="0" eb="1">
      <t>ヨロイ</t>
    </rPh>
    <rPh sb="2" eb="4">
      <t>マケン</t>
    </rPh>
    <rPh sb="6" eb="7">
      <t>チョウ</t>
    </rPh>
    <phoneticPr fontId="2"/>
  </si>
  <si>
    <t>キルバーンのローブ</t>
    <phoneticPr fontId="2"/>
  </si>
  <si>
    <t>超3弾</t>
  </si>
  <si>
    <t>S3-001</t>
    <phoneticPr fontId="2"/>
  </si>
  <si>
    <t>S3-002</t>
  </si>
  <si>
    <t>S3-003</t>
  </si>
  <si>
    <t>S3-004</t>
  </si>
  <si>
    <t>S3-005</t>
  </si>
  <si>
    <t>S3-006</t>
  </si>
  <si>
    <t>S3-007</t>
  </si>
  <si>
    <t>S3-008</t>
  </si>
  <si>
    <t>S3-009</t>
  </si>
  <si>
    <t>S3-010</t>
  </si>
  <si>
    <t>S3-011</t>
  </si>
  <si>
    <t>S3-012</t>
  </si>
  <si>
    <t>S3-013</t>
  </si>
  <si>
    <t>S3-014</t>
  </si>
  <si>
    <t>S3-015</t>
  </si>
  <si>
    <t>S3-016</t>
  </si>
  <si>
    <t>S3-017</t>
  </si>
  <si>
    <t>S3-018</t>
  </si>
  <si>
    <t>S3-019</t>
  </si>
  <si>
    <t>S3-020</t>
  </si>
  <si>
    <t>S3-021</t>
  </si>
  <si>
    <t>S3-022</t>
  </si>
  <si>
    <t>S3-023</t>
  </si>
  <si>
    <t>S3-024</t>
  </si>
  <si>
    <t>S3-025</t>
  </si>
  <si>
    <t>S3-026</t>
  </si>
  <si>
    <t>S3-027</t>
  </si>
  <si>
    <t>S3-028</t>
  </si>
  <si>
    <t>S3-029</t>
  </si>
  <si>
    <t>S3-030</t>
  </si>
  <si>
    <t>S3-031</t>
  </si>
  <si>
    <t>S3-032</t>
  </si>
  <si>
    <t>S3-033</t>
  </si>
  <si>
    <t>S3-034</t>
  </si>
  <si>
    <t>S3-035</t>
  </si>
  <si>
    <t>S3-036</t>
  </si>
  <si>
    <t>S3-037</t>
  </si>
  <si>
    <t>S3-038</t>
  </si>
  <si>
    <t>S3-039</t>
  </si>
  <si>
    <t>S3-040</t>
  </si>
  <si>
    <t>S3-041</t>
  </si>
  <si>
    <t>S3-042</t>
  </si>
  <si>
    <t>S3-043</t>
  </si>
  <si>
    <t>S3-044</t>
  </si>
  <si>
    <t>S3-045</t>
  </si>
  <si>
    <t>S3-046</t>
  </si>
  <si>
    <t>S3-047</t>
  </si>
  <si>
    <t>S3-048</t>
  </si>
  <si>
    <t>S3-049</t>
  </si>
  <si>
    <t>S3-050</t>
  </si>
  <si>
    <t>S3-051</t>
  </si>
  <si>
    <t>S3-052</t>
  </si>
  <si>
    <t>S3-053</t>
  </si>
  <si>
    <t>S3-054</t>
  </si>
  <si>
    <t>S3-055</t>
  </si>
  <si>
    <t>S3-056</t>
  </si>
  <si>
    <t>S3-057</t>
  </si>
  <si>
    <t>S3-058</t>
  </si>
  <si>
    <t>S3-059</t>
  </si>
  <si>
    <t>S3-060</t>
  </si>
  <si>
    <t>S3-061</t>
  </si>
  <si>
    <t>S3-062</t>
  </si>
  <si>
    <t>S3-063</t>
  </si>
  <si>
    <t>S3-064</t>
  </si>
  <si>
    <t>S3-065</t>
  </si>
  <si>
    <t>S3-066</t>
  </si>
  <si>
    <t>S3-067</t>
  </si>
  <si>
    <t>S3-068</t>
  </si>
  <si>
    <t>S3-069</t>
  </si>
  <si>
    <t>S3-070</t>
  </si>
  <si>
    <t>メルル</t>
  </si>
  <si>
    <t>屍騎軍王ゾルデ</t>
  </si>
  <si>
    <t>鉄鬼軍王キラゴルド</t>
  </si>
  <si>
    <t>魔王ウルノーガ</t>
  </si>
  <si>
    <t>S3-071</t>
    <phoneticPr fontId="1"/>
  </si>
  <si>
    <t>S3-072</t>
  </si>
  <si>
    <t>S3-073</t>
  </si>
  <si>
    <t>S3-074</t>
  </si>
  <si>
    <t>S3-075</t>
  </si>
  <si>
    <t>S3-076</t>
  </si>
  <si>
    <t>邪神官ハーゴン</t>
  </si>
  <si>
    <t>破壊神シドー</t>
  </si>
  <si>
    <t>S3</t>
    <phoneticPr fontId="1"/>
  </si>
  <si>
    <t>1～3R目の自分ターンに、自身が通常攻撃する敵の攻撃エリアを狭くする</t>
    <rPh sb="4" eb="5">
      <t>メ</t>
    </rPh>
    <rPh sb="6" eb="8">
      <t>ジブン</t>
    </rPh>
    <rPh sb="13" eb="15">
      <t>ジシン</t>
    </rPh>
    <rPh sb="16" eb="20">
      <t>ツウジョウコウゲキ</t>
    </rPh>
    <rPh sb="22" eb="23">
      <t>テキ</t>
    </rPh>
    <rPh sb="24" eb="26">
      <t>コウゲキ</t>
    </rPh>
    <rPh sb="30" eb="31">
      <t>セマ</t>
    </rPh>
    <phoneticPr fontId="1"/>
  </si>
  <si>
    <r>
      <t>味方</t>
    </r>
    <r>
      <rPr>
        <sz val="11"/>
        <rFont val="HGPｺﾞｼｯｸE"/>
        <family val="3"/>
        <charset val="128"/>
      </rPr>
      <t>が必殺技を使うときに、</t>
    </r>
    <r>
      <rPr>
        <sz val="11"/>
        <color rgb="FFFF5A32"/>
        <rFont val="HGPｺﾞｼｯｸE"/>
        <family val="3"/>
        <charset val="128"/>
      </rPr>
      <t>仲間</t>
    </r>
    <r>
      <rPr>
        <sz val="11"/>
        <rFont val="HGPｺﾞｼｯｸE"/>
        <family val="3"/>
        <charset val="128"/>
      </rPr>
      <t>[妖魔]がいるとガードルーレットを早くし見づらくする</t>
    </r>
    <rPh sb="0" eb="2">
      <t>ミカタ</t>
    </rPh>
    <rPh sb="3" eb="6">
      <t>ヒッサツワザ</t>
    </rPh>
    <rPh sb="7" eb="8">
      <t>ツカ</t>
    </rPh>
    <rPh sb="13" eb="15">
      <t>ナカマ</t>
    </rPh>
    <rPh sb="16" eb="18">
      <t>ヨウマ</t>
    </rPh>
    <rPh sb="32" eb="33">
      <t>ハヤ</t>
    </rPh>
    <rPh sb="35" eb="36">
      <t>ミ</t>
    </rPh>
    <phoneticPr fontId="1"/>
  </si>
  <si>
    <r>
      <t>各Rの自分ターンに、</t>
    </r>
    <r>
      <rPr>
        <sz val="11"/>
        <color rgb="FFFF5A32"/>
        <rFont val="HGPｺﾞｼｯｸE"/>
        <family val="3"/>
        <charset val="128"/>
      </rPr>
      <t>仲間</t>
    </r>
    <r>
      <rPr>
        <sz val="11"/>
        <rFont val="HGPｺﾞｼｯｸE"/>
        <family val="3"/>
        <charset val="128"/>
      </rPr>
      <t>が全員[氷炎]のとき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の攻撃エリアを広くする</t>
    </r>
    <rPh sb="0" eb="1">
      <t>カク</t>
    </rPh>
    <rPh sb="3" eb="5">
      <t>ジブン</t>
    </rPh>
    <rPh sb="10" eb="12">
      <t>ナカマ</t>
    </rPh>
    <rPh sb="13" eb="15">
      <t>ゼンイン</t>
    </rPh>
    <rPh sb="16" eb="17">
      <t>コオリ</t>
    </rPh>
    <rPh sb="17" eb="18">
      <t>ホノオ</t>
    </rPh>
    <rPh sb="22" eb="26">
      <t>ミカタゼンタイ</t>
    </rPh>
    <rPh sb="27" eb="29">
      <t>コウゲキ</t>
    </rPh>
    <rPh sb="33" eb="34">
      <t>ヒロ</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</si>
  <si>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3" eb="15">
      <t>ミカタ</t>
    </rPh>
    <rPh sb="16" eb="19">
      <t>ヒッサツワザ</t>
    </rPh>
    <rPh sb="20" eb="21">
      <t>ツカ</t>
    </rPh>
    <rPh sb="24" eb="28">
      <t>ミカタゼンタイ</t>
    </rPh>
    <rPh sb="29" eb="32">
      <t>ヒッサツワザ</t>
    </rPh>
    <rPh sb="37" eb="39">
      <t>ミカタ</t>
    </rPh>
    <rPh sb="40" eb="41">
      <t>ヒカリ</t>
    </rPh>
    <rPh sb="43" eb="44">
      <t>オオ</t>
    </rPh>
    <phoneticPr fontId="1"/>
  </si>
  <si>
    <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2">
      <t>ミカタ</t>
    </rPh>
    <rPh sb="3" eb="6">
      <t>トクシュワザ</t>
    </rPh>
    <rPh sb="7" eb="8">
      <t>ツカ</t>
    </rPh>
    <rPh sb="14" eb="16">
      <t>ミカタ</t>
    </rPh>
    <rPh sb="17" eb="18">
      <t>ヒカリ</t>
    </rPh>
    <rPh sb="23" eb="24">
      <t>ナカ</t>
    </rPh>
    <rPh sb="24" eb="26">
      <t>カイフク</t>
    </rPh>
    <phoneticPr fontId="1"/>
  </si>
  <si>
    <r>
      <t>1～2R目の相手ターンに、自身に攻撃してきた敵に</t>
    </r>
    <r>
      <rPr>
        <sz val="11"/>
        <color rgb="FF0000FF"/>
        <rFont val="HGPｺﾞｼｯｸE"/>
        <family val="3"/>
        <charset val="128"/>
      </rPr>
      <t>中</t>
    </r>
    <r>
      <rPr>
        <sz val="11"/>
        <rFont val="HGPｺﾞｼｯｸE"/>
        <family val="3"/>
        <charset val="128"/>
      </rPr>
      <t>ダメージ</t>
    </r>
    <rPh sb="4" eb="5">
      <t>メ</t>
    </rPh>
    <rPh sb="6" eb="8">
      <t>アイテ</t>
    </rPh>
    <rPh sb="13" eb="15">
      <t>ジシン</t>
    </rPh>
    <rPh sb="16" eb="18">
      <t>コウゲキ</t>
    </rPh>
    <rPh sb="22" eb="23">
      <t>テキ</t>
    </rPh>
    <rPh sb="24" eb="25">
      <t>ナカ</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</si>
  <si>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[不死]のHPを</t>
    </r>
    <r>
      <rPr>
        <sz val="11"/>
        <color rgb="FF0000FF"/>
        <rFont val="HGPｺﾞｼｯｸE"/>
        <family val="3"/>
        <charset val="128"/>
      </rPr>
      <t>中</t>
    </r>
    <r>
      <rPr>
        <sz val="11"/>
        <rFont val="HGPｺﾞｼｯｸE"/>
        <family val="3"/>
        <charset val="128"/>
      </rPr>
      <t>回復</t>
    </r>
    <rPh sb="0" eb="1">
      <t>カク</t>
    </rPh>
    <rPh sb="2" eb="5">
      <t>カイシジ</t>
    </rPh>
    <rPh sb="12" eb="14">
      <t>イカ</t>
    </rPh>
    <rPh sb="15" eb="17">
      <t>ミカタ</t>
    </rPh>
    <rPh sb="21" eb="23">
      <t>ミカタ</t>
    </rPh>
    <rPh sb="24" eb="26">
      <t>フシ</t>
    </rPh>
    <rPh sb="31" eb="32">
      <t>ナカ</t>
    </rPh>
    <rPh sb="32" eb="34">
      <t>カイフク</t>
    </rPh>
    <phoneticPr fontId="1"/>
  </si>
  <si>
    <r>
      <t>1～3R目の自分ターンに、まりょくとすばやさを自身のぼうぎょゲージが多いほど</t>
    </r>
    <r>
      <rPr>
        <sz val="11"/>
        <color rgb="FF000000"/>
        <rFont val="HGPｺﾞｼｯｸE"/>
        <family val="3"/>
        <charset val="128"/>
      </rPr>
      <t>アップ</t>
    </r>
    <rPh sb="4" eb="5">
      <t>メ</t>
    </rPh>
    <rPh sb="6" eb="8">
      <t>ジブン</t>
    </rPh>
    <rPh sb="23" eb="25">
      <t>ジシン</t>
    </rPh>
    <rPh sb="34" eb="35">
      <t>オオ</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</si>
  <si>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アップ</t>
    </r>
    <rPh sb="4" eb="7">
      <t>カイシジ</t>
    </rPh>
    <rPh sb="9" eb="13">
      <t>ミカタゼンタイ</t>
    </rPh>
    <rPh sb="24" eb="26">
      <t>ミカタ</t>
    </rPh>
    <rPh sb="27" eb="29">
      <t>ヒャクジュウ</t>
    </rPh>
    <rPh sb="31" eb="32">
      <t>オオ</t>
    </rPh>
    <phoneticPr fontId="1"/>
  </si>
  <si>
    <r>
      <t>1～3R開始時に、</t>
    </r>
    <r>
      <rPr>
        <sz val="11"/>
        <color rgb="FFFF0000"/>
        <rFont val="HGPｺﾞｼｯｸE"/>
        <family val="3"/>
        <charset val="128"/>
      </rPr>
      <t>味方</t>
    </r>
    <r>
      <rPr>
        <sz val="11"/>
        <rFont val="HGPｺﾞｼｯｸE"/>
        <family val="3"/>
        <charset val="128"/>
      </rPr>
      <t>[百獣]のこうげきとまりょくをR数が少ないほど</t>
    </r>
    <r>
      <rPr>
        <sz val="11"/>
        <color rgb="FF000000"/>
        <rFont val="HGPｺﾞｼｯｸE"/>
        <family val="3"/>
        <charset val="128"/>
      </rPr>
      <t>アップ</t>
    </r>
    <rPh sb="4" eb="7">
      <t>カイシジ</t>
    </rPh>
    <rPh sb="9" eb="11">
      <t>ミカタ</t>
    </rPh>
    <rPh sb="12" eb="14">
      <t>ヒャクジュウ</t>
    </rPh>
    <rPh sb="27" eb="28">
      <t>スウ</t>
    </rPh>
    <rPh sb="29" eb="30">
      <t>スク</t>
    </rPh>
    <phoneticPr fontId="1"/>
  </si>
  <si>
    <r>
      <t>各R開始時に、</t>
    </r>
    <r>
      <rPr>
        <sz val="11"/>
        <color rgb="FFFF5A32"/>
        <rFont val="HGPｺﾞｼｯｸE"/>
        <family val="3"/>
        <charset val="128"/>
      </rPr>
      <t>仲間</t>
    </r>
    <r>
      <rPr>
        <sz val="11"/>
        <rFont val="HGPｺﾞｼｯｸE"/>
        <family val="3"/>
        <charset val="128"/>
      </rPr>
      <t>「クロコダイン」がいると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21" eb="25">
      <t>ミカタゼンタイ</t>
    </rPh>
    <rPh sb="36" eb="37">
      <t>ナカ</t>
    </rPh>
    <phoneticPr fontId="1"/>
  </si>
  <si>
    <r>
      <t>敵が特殊技を使ったときに、闘気ゲージを</t>
    </r>
    <r>
      <rPr>
        <sz val="11"/>
        <color rgb="FF00739B"/>
        <rFont val="HGPｺﾞｼｯｸE"/>
        <family val="3"/>
        <charset val="128"/>
      </rPr>
      <t>小</t>
    </r>
    <r>
      <rPr>
        <sz val="11"/>
        <color rgb="FF000000"/>
        <rFont val="HGPｺﾞｼｯｸE"/>
        <family val="3"/>
        <charset val="128"/>
      </rPr>
      <t>アップ</t>
    </r>
    <rPh sb="0" eb="1">
      <t>テキ</t>
    </rPh>
    <rPh sb="2" eb="4">
      <t>トクシュ</t>
    </rPh>
    <rPh sb="4" eb="5">
      <t>ワザ</t>
    </rPh>
    <rPh sb="6" eb="7">
      <t>ツカ</t>
    </rPh>
    <rPh sb="13" eb="15">
      <t>トウキ</t>
    </rPh>
    <rPh sb="19" eb="20">
      <t>ショウ</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</si>
  <si>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7">
      <t>カイシジ</t>
    </rPh>
    <rPh sb="9" eb="13">
      <t>ミカタゼンタイ</t>
    </rPh>
    <rPh sb="24" eb="26">
      <t>ミカタ</t>
    </rPh>
    <rPh sb="27" eb="28">
      <t>ヒカリ</t>
    </rPh>
    <rPh sb="30" eb="31">
      <t>オオ</t>
    </rPh>
    <phoneticPr fontId="1"/>
  </si>
  <si>
    <r>
      <t>1～3R目の自分ターンに、最も高いステータスがこうげきの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</si>
  <si>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各Rの自分ターンに、</t>
    </r>
    <r>
      <rPr>
        <sz val="11"/>
        <color rgb="FFFF5A32"/>
        <rFont val="HGPｺﾞｼｯｸE"/>
        <family val="3"/>
        <charset val="128"/>
      </rPr>
      <t>仲間</t>
    </r>
    <r>
      <rPr>
        <sz val="11"/>
        <rFont val="HGPｺﾞｼｯｸE"/>
        <family val="3"/>
        <charset val="128"/>
      </rPr>
      <t>「クロコダイン」がいると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0" eb="1">
      <t>カク</t>
    </rPh>
    <rPh sb="3" eb="5">
      <t>ジブン</t>
    </rPh>
    <rPh sb="10" eb="12">
      <t>ナカマ</t>
    </rPh>
    <rPh sb="24" eb="28">
      <t>ミカタゼンタイ</t>
    </rPh>
    <rPh sb="29" eb="33">
      <t>ツウジョウコウゲキ</t>
    </rPh>
    <rPh sb="38" eb="39">
      <t>ナカ</t>
    </rPh>
    <phoneticPr fontId="1"/>
  </si>
  <si>
    <r>
      <t>2～3R開始時に、</t>
    </r>
    <r>
      <rPr>
        <sz val="11"/>
        <color rgb="FFFF5A32"/>
        <rFont val="HGPｺﾞｼｯｸE"/>
        <family val="3"/>
        <charset val="128"/>
      </rPr>
      <t>仲間</t>
    </r>
    <r>
      <rPr>
        <sz val="11"/>
        <rFont val="HGPｺﾞｼｯｸE"/>
        <family val="3"/>
        <charset val="128"/>
      </rPr>
      <t>が全員[百獣]のとき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ゼンイン</t>
    </rPh>
    <rPh sb="15" eb="17">
      <t>ヒャクジュウ</t>
    </rPh>
    <rPh sb="21" eb="25">
      <t>ミカタゼンタイ</t>
    </rPh>
    <rPh sb="26" eb="28">
      <t>トウキ</t>
    </rPh>
    <rPh sb="32" eb="33">
      <t>ショウ</t>
    </rPh>
    <phoneticPr fontId="1"/>
  </si>
  <si>
    <r>
      <t>1～3R開始時に、</t>
    </r>
    <r>
      <rPr>
        <sz val="11"/>
        <color rgb="FFFF0000"/>
        <rFont val="HGPｺﾞｼｯｸE"/>
        <family val="3"/>
        <charset val="128"/>
      </rPr>
      <t>味方</t>
    </r>
    <r>
      <rPr>
        <sz val="11"/>
        <rFont val="HGPｺﾞｼｯｸE"/>
        <family val="3"/>
        <charset val="128"/>
      </rPr>
      <t>[不死]のこうげきとぼうぎょを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フシ</t>
    </rPh>
    <rPh sb="26" eb="27">
      <t>ショウ</t>
    </rPh>
    <rPh sb="31" eb="33">
      <t>ジシン</t>
    </rPh>
    <rPh sb="45" eb="46">
      <t>カ</t>
    </rPh>
    <rPh sb="49" eb="50">
      <t>ナカ</t>
    </rPh>
    <phoneticPr fontId="1"/>
  </si>
  <si>
    <r>
      <t>各R開始時に、</t>
    </r>
    <r>
      <rPr>
        <sz val="11"/>
        <color rgb="FFFF5A32"/>
        <rFont val="HGPｺﾞｼｯｸE"/>
        <family val="3"/>
        <charset val="128"/>
      </rPr>
      <t>仲間</t>
    </r>
    <r>
      <rPr>
        <sz val="11"/>
        <rFont val="HGPｺﾞｼｯｸE"/>
        <family val="3"/>
        <charset val="128"/>
      </rPr>
      <t>「ヒュンケル」がいると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20" eb="24">
      <t>ミカタゼンタイ</t>
    </rPh>
    <rPh sb="35" eb="36">
      <t>ナカ</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</si>
  <si>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アップ</t>
    </r>
    <rPh sb="4" eb="5">
      <t>メ</t>
    </rPh>
    <rPh sb="6" eb="8">
      <t>ジブン</t>
    </rPh>
    <rPh sb="13" eb="17">
      <t>ミカタゼンタイ</t>
    </rPh>
    <rPh sb="26" eb="27">
      <t>ショウ</t>
    </rPh>
    <rPh sb="31" eb="33">
      <t>ジシン</t>
    </rPh>
    <rPh sb="45" eb="46">
      <t>カ</t>
    </rPh>
    <rPh sb="49" eb="50">
      <t>ナカ</t>
    </rPh>
    <phoneticPr fontId="1"/>
  </si>
  <si>
    <r>
      <t>2～4R目の自分ターンに、</t>
    </r>
    <r>
      <rPr>
        <sz val="11"/>
        <color rgb="FFFF0000"/>
        <rFont val="HGPｺﾞｼｯｸE"/>
        <family val="3"/>
        <charset val="128"/>
      </rPr>
      <t>味方</t>
    </r>
    <r>
      <rPr>
        <sz val="11"/>
        <rFont val="HGPｺﾞｼｯｸE"/>
        <family val="3"/>
        <charset val="128"/>
      </rPr>
      <t>[光]の物理ダメージをR数が少ないほど</t>
    </r>
    <r>
      <rPr>
        <sz val="11"/>
        <color rgb="FF000000"/>
        <rFont val="HGPｺﾞｼｯｸE"/>
        <family val="3"/>
        <charset val="128"/>
      </rPr>
      <t>アップ</t>
    </r>
    <rPh sb="4" eb="5">
      <t>メ</t>
    </rPh>
    <rPh sb="6" eb="8">
      <t>ジブン</t>
    </rPh>
    <rPh sb="13" eb="15">
      <t>ミカタ</t>
    </rPh>
    <rPh sb="16" eb="17">
      <t>ヒカリ</t>
    </rPh>
    <rPh sb="19" eb="21">
      <t>ブツリ</t>
    </rPh>
    <rPh sb="27" eb="28">
      <t>スウ</t>
    </rPh>
    <rPh sb="29" eb="30">
      <t>スク</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</si>
  <si>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3" eb="15">
      <t>ミカタ</t>
    </rPh>
    <rPh sb="15" eb="17">
      <t>ゼンタイ</t>
    </rPh>
    <rPh sb="18" eb="20">
      <t>ジュモン</t>
    </rPh>
    <rPh sb="25" eb="27">
      <t>ミカタ</t>
    </rPh>
    <rPh sb="28" eb="29">
      <t>ヒカリ</t>
    </rPh>
    <rPh sb="31" eb="32">
      <t>オオ</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</si>
  <si>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[氷炎]が多いほど</t>
    </r>
    <r>
      <rPr>
        <sz val="11"/>
        <color rgb="FF000000"/>
        <rFont val="HGPｺﾞｼｯｸE"/>
        <family val="3"/>
        <charset val="128"/>
      </rPr>
      <t>アップ</t>
    </r>
    <rPh sb="4" eb="5">
      <t>メ</t>
    </rPh>
    <rPh sb="6" eb="8">
      <t>ジブン</t>
    </rPh>
    <rPh sb="13" eb="17">
      <t>ミカタゼンタイ</t>
    </rPh>
    <rPh sb="18" eb="22">
      <t>ツウジョウコウゲキ</t>
    </rPh>
    <rPh sb="27" eb="29">
      <t>ミカタ</t>
    </rPh>
    <rPh sb="30" eb="31">
      <t>コオリ</t>
    </rPh>
    <rPh sb="31" eb="32">
      <t>ホノオ</t>
    </rPh>
    <rPh sb="34" eb="35">
      <t>オオ</t>
    </rPh>
    <phoneticPr fontId="1"/>
  </si>
  <si>
    <r>
      <t>3～4R目の自分ターンに、</t>
    </r>
    <r>
      <rPr>
        <sz val="11"/>
        <color rgb="FFFF5A32"/>
        <rFont val="HGPｺﾞｼｯｸE"/>
        <family val="3"/>
        <charset val="128"/>
      </rPr>
      <t>仲間</t>
    </r>
    <r>
      <rPr>
        <sz val="11"/>
        <rFont val="HGPｺﾞｼｯｸE"/>
        <family val="3"/>
        <charset val="128"/>
      </rPr>
      <t>「バラン」がいると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24" eb="28">
      <t>ミカタゼンタイ</t>
    </rPh>
    <rPh sb="29" eb="32">
      <t>ヒッサツワザ</t>
    </rPh>
    <rPh sb="37" eb="38">
      <t>ナカ</t>
    </rPh>
    <phoneticPr fontId="1"/>
  </si>
  <si>
    <r>
      <t>各R開始時に、</t>
    </r>
    <r>
      <rPr>
        <sz val="11"/>
        <color rgb="FFFF5A32"/>
        <rFont val="HGPｺﾞｼｯｸE"/>
        <family val="3"/>
        <charset val="128"/>
      </rPr>
      <t>仲間</t>
    </r>
    <r>
      <rPr>
        <sz val="11"/>
        <rFont val="HGPｺﾞｼｯｸE"/>
        <family val="3"/>
        <charset val="128"/>
      </rPr>
      <t>が全員[百獣]のとき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2">
      <t>ゼンイン</t>
    </rPh>
    <rPh sb="13" eb="15">
      <t>ヒャクジュウ</t>
    </rPh>
    <rPh sb="19" eb="23">
      <t>ミカタゼンタイ</t>
    </rPh>
    <rPh sb="24" eb="25">
      <t>スベ</t>
    </rPh>
    <rPh sb="33" eb="34">
      <t>ナカ</t>
    </rPh>
    <phoneticPr fontId="1"/>
  </si>
  <si>
    <r>
      <t>各R開始時に、</t>
    </r>
    <r>
      <rPr>
        <sz val="11"/>
        <color rgb="FFFF5A32"/>
        <rFont val="HGPｺﾞｼｯｸE"/>
        <family val="3"/>
        <charset val="128"/>
      </rPr>
      <t>仲間</t>
    </r>
    <r>
      <rPr>
        <sz val="11"/>
        <rFont val="HGPｺﾞｼｯｸE"/>
        <family val="3"/>
        <charset val="128"/>
      </rPr>
      <t>が全員[魔影]のとき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の物理ダメージを自身のHPが少ないほど</t>
    </r>
    <r>
      <rPr>
        <sz val="11"/>
        <color rgb="FF000000"/>
        <rFont val="HGPｺﾞｼｯｸE"/>
        <family val="3"/>
        <charset val="128"/>
      </rPr>
      <t>アップ</t>
    </r>
    <rPh sb="0" eb="1">
      <t>カク</t>
    </rPh>
    <rPh sb="2" eb="5">
      <t>カイシジ</t>
    </rPh>
    <rPh sb="7" eb="9">
      <t>ナカマ</t>
    </rPh>
    <rPh sb="10" eb="12">
      <t>ゼンイン</t>
    </rPh>
    <rPh sb="13" eb="15">
      <t>マカゲ</t>
    </rPh>
    <rPh sb="19" eb="21">
      <t>ミカタ</t>
    </rPh>
    <rPh sb="21" eb="23">
      <t>ゼンタイ</t>
    </rPh>
    <rPh sb="24" eb="26">
      <t>ブツリ</t>
    </rPh>
    <rPh sb="31" eb="33">
      <t>ジシン</t>
    </rPh>
    <rPh sb="37" eb="38">
      <t>スク</t>
    </rPh>
    <phoneticPr fontId="1"/>
  </si>
  <si>
    <r>
      <t>各Rの自分ターンに、物理と呪文ダメージをR数が多いほど</t>
    </r>
    <r>
      <rPr>
        <sz val="11"/>
        <color rgb="FF000000"/>
        <rFont val="HGPｺﾞｼｯｸE"/>
        <family val="3"/>
        <charset val="128"/>
      </rPr>
      <t>アップ</t>
    </r>
    <rPh sb="0" eb="1">
      <t>カク</t>
    </rPh>
    <rPh sb="3" eb="5">
      <t>ジブン</t>
    </rPh>
    <rPh sb="10" eb="12">
      <t>ブツリ</t>
    </rPh>
    <rPh sb="13" eb="15">
      <t>ジュモン</t>
    </rPh>
    <rPh sb="21" eb="22">
      <t>スウ</t>
    </rPh>
    <rPh sb="23" eb="24">
      <t>オオ</t>
    </rPh>
    <phoneticPr fontId="1"/>
  </si>
  <si>
    <r>
      <t>敵が必殺技を使うときに、闘気ゲージが</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トウキ</t>
    </rPh>
    <rPh sb="18" eb="19">
      <t>ショウ</t>
    </rPh>
    <phoneticPr fontId="1"/>
  </si>
  <si>
    <r>
      <t>自身が必殺技を使ったときに、</t>
    </r>
    <r>
      <rPr>
        <sz val="10"/>
        <color rgb="FFFF5A32"/>
        <rFont val="HGPｺﾞｼｯｸE"/>
        <family val="3"/>
        <charset val="128"/>
      </rPr>
      <t>仲間</t>
    </r>
    <r>
      <rPr>
        <sz val="10"/>
        <color rgb="FF000000"/>
        <rFont val="HGPｺﾞｼｯｸE"/>
        <family val="3"/>
        <charset val="128"/>
      </rPr>
      <t>全体</t>
    </r>
    <r>
      <rPr>
        <sz val="10"/>
        <rFont val="HGPｺﾞｼｯｸE"/>
        <family val="3"/>
        <charset val="128"/>
      </rPr>
      <t>の闘気ゲージを</t>
    </r>
    <r>
      <rPr>
        <sz val="10"/>
        <color rgb="FF00739B"/>
        <rFont val="HGPｺﾞｼｯｸE"/>
        <family val="3"/>
        <charset val="128"/>
      </rPr>
      <t>小</t>
    </r>
    <r>
      <rPr>
        <sz val="10"/>
        <color rgb="FF000000"/>
        <rFont val="HGPｺﾞｼｯｸE"/>
        <family val="3"/>
        <charset val="128"/>
      </rPr>
      <t>アップ</t>
    </r>
    <r>
      <rPr>
        <sz val="10"/>
        <rFont val="HGPｺﾞｼｯｸE"/>
        <family val="3"/>
        <charset val="128"/>
      </rPr>
      <t>、</t>
    </r>
    <r>
      <rPr>
        <sz val="10"/>
        <color rgb="FFFF5A32"/>
        <rFont val="HGPｺﾞｼｯｸE"/>
        <family val="3"/>
        <charset val="128"/>
      </rPr>
      <t>仲間</t>
    </r>
    <r>
      <rPr>
        <sz val="10"/>
        <rFont val="HGPｺﾞｼｯｸE"/>
        <family val="3"/>
        <charset val="128"/>
      </rPr>
      <t>「ポップ」がいるとき、追加で次のRの間、</t>
    </r>
    <r>
      <rPr>
        <sz val="10"/>
        <color rgb="FFFF0000"/>
        <rFont val="HGPｺﾞｼｯｸE"/>
        <family val="3"/>
        <charset val="128"/>
      </rPr>
      <t>味方</t>
    </r>
    <r>
      <rPr>
        <sz val="10"/>
        <color rgb="FF000000"/>
        <rFont val="HGPｺﾞｼｯｸE"/>
        <family val="3"/>
        <charset val="128"/>
      </rPr>
      <t>全体</t>
    </r>
    <r>
      <rPr>
        <sz val="10"/>
        <rFont val="HGPｺﾞｼｯｸE"/>
        <family val="3"/>
        <charset val="128"/>
      </rPr>
      <t>の全てのステータスを</t>
    </r>
    <r>
      <rPr>
        <sz val="10"/>
        <color rgb="FF0000FF"/>
        <rFont val="HGPｺﾞｼｯｸE"/>
        <family val="3"/>
        <charset val="128"/>
      </rPr>
      <t>中</t>
    </r>
    <r>
      <rPr>
        <sz val="10"/>
        <color rgb="FF000000"/>
        <rFont val="HGPｺﾞｼｯｸE"/>
        <family val="3"/>
        <charset val="128"/>
      </rPr>
      <t>アップ</t>
    </r>
    <rPh sb="0" eb="2">
      <t>ジシン</t>
    </rPh>
    <rPh sb="3" eb="6">
      <t>ヒッサツワザ</t>
    </rPh>
    <rPh sb="7" eb="8">
      <t>ツカ</t>
    </rPh>
    <rPh sb="14" eb="18">
      <t>ナカマゼンタイ</t>
    </rPh>
    <rPh sb="19" eb="21">
      <t>トウキ</t>
    </rPh>
    <rPh sb="25" eb="26">
      <t>ショウ</t>
    </rPh>
    <rPh sb="30" eb="32">
      <t>ナカマ</t>
    </rPh>
    <rPh sb="43" eb="45">
      <t>ツイカ</t>
    </rPh>
    <rPh sb="46" eb="47">
      <t>ツギ</t>
    </rPh>
    <rPh sb="50" eb="51">
      <t>アイダ</t>
    </rPh>
    <rPh sb="52" eb="56">
      <t>ミカタゼンタイ</t>
    </rPh>
    <rPh sb="57" eb="58">
      <t>スベ</t>
    </rPh>
    <rPh sb="66" eb="67">
      <t>ナカ</t>
    </rPh>
    <phoneticPr fontId="1"/>
  </si>
  <si>
    <r>
      <t>敵が必殺技を使ったときに、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の物理ダメージと特技ダメージを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3" eb="17">
      <t>ミカタゼンタイ</t>
    </rPh>
    <rPh sb="18" eb="20">
      <t>ブツリ</t>
    </rPh>
    <rPh sb="25" eb="27">
      <t>トクギ</t>
    </rPh>
    <rPh sb="32" eb="33">
      <t>ナカ</t>
    </rPh>
    <phoneticPr fontId="1"/>
  </si>
  <si>
    <r>
      <t>3～5R目の自分ターンに、自身がHP50%以下のとき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ジシン</t>
    </rPh>
    <rPh sb="21" eb="23">
      <t>イカ</t>
    </rPh>
    <rPh sb="26" eb="28">
      <t>ミカタ</t>
    </rPh>
    <rPh sb="28" eb="30">
      <t>ゼンタイ</t>
    </rPh>
    <rPh sb="31" eb="34">
      <t>ヒッサツワザ</t>
    </rPh>
    <rPh sb="39" eb="40">
      <t>ナカ</t>
    </rPh>
    <phoneticPr fontId="1"/>
  </si>
  <si>
    <r>
      <t>1～3R開始時に、[光]以外の</t>
    </r>
    <r>
      <rPr>
        <sz val="11"/>
        <color rgb="FFFF0000"/>
        <rFont val="HGPｺﾞｼｯｸE"/>
        <family val="3"/>
        <charset val="128"/>
      </rPr>
      <t>味方</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4" eb="7">
      <t>カイシジ</t>
    </rPh>
    <rPh sb="10" eb="11">
      <t>ヒカリ</t>
    </rPh>
    <rPh sb="12" eb="14">
      <t>イガイ</t>
    </rPh>
    <rPh sb="15" eb="17">
      <t>ミカタ</t>
    </rPh>
    <rPh sb="18" eb="22">
      <t>ツウジョウコウゲキ</t>
    </rPh>
    <rPh sb="27" eb="29">
      <t>ミカタ</t>
    </rPh>
    <rPh sb="30" eb="32">
      <t>ゾクセイ</t>
    </rPh>
    <rPh sb="33" eb="34">
      <t>オオ</t>
    </rPh>
    <phoneticPr fontId="1"/>
  </si>
  <si>
    <r>
      <t>2～4R目の自分ターンに、敵[光]がいると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21" eb="25">
      <t>ミカタゼンタイ</t>
    </rPh>
    <rPh sb="26" eb="29">
      <t>ヒッサツワザ</t>
    </rPh>
    <rPh sb="34" eb="35">
      <t>ナカ</t>
    </rPh>
    <phoneticPr fontId="1"/>
  </si>
  <si>
    <r>
      <t>2～3R開始時に、</t>
    </r>
    <r>
      <rPr>
        <sz val="11"/>
        <color rgb="FFFF5A32"/>
        <rFont val="HGPｺﾞｼｯｸE"/>
        <family val="3"/>
        <charset val="128"/>
      </rPr>
      <t>仲間</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9" eb="23">
      <t>ミカタゼンタイ</t>
    </rPh>
    <rPh sb="24" eb="26">
      <t>トウキ</t>
    </rPh>
    <rPh sb="30" eb="31">
      <t>ショウ</t>
    </rPh>
    <phoneticPr fontId="1"/>
  </si>
  <si>
    <r>
      <t>2～4R目の自分ターンに、最も高いステータスがすばやさの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</si>
  <si>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8">
      <t>ミカタゼンタイ</t>
    </rPh>
    <rPh sb="29" eb="30">
      <t>ナカ</t>
    </rPh>
    <phoneticPr fontId="1"/>
  </si>
  <si>
    <r>
      <t>各Rの相手ターンに、自身が攻撃されるたび</t>
    </r>
    <r>
      <rPr>
        <sz val="11"/>
        <color rgb="FFFF0000"/>
        <rFont val="HGPｺﾞｼｯｸE"/>
        <family val="3"/>
        <charset val="128"/>
      </rPr>
      <t>味方</t>
    </r>
    <r>
      <rPr>
        <sz val="11"/>
        <rFont val="HGPｺﾞｼｯｸE"/>
        <family val="3"/>
        <charset val="128"/>
      </rPr>
      <t>[光]のまりょくを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20" eb="22">
      <t>ミカタ</t>
    </rPh>
    <rPh sb="23" eb="24">
      <t>ヒカリ</t>
    </rPh>
    <rPh sb="31" eb="32">
      <t>ショウ</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</si>
  <si>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4" eb="18">
      <t>ミカタゼンタイ</t>
    </rPh>
    <rPh sb="19" eb="21">
      <t>トウキ</t>
    </rPh>
    <rPh sb="25" eb="26">
      <t>ショウ</t>
    </rPh>
    <phoneticPr fontId="1"/>
  </si>
  <si>
    <r>
      <t>各R開始時に、自身がHP50%以下のとき</t>
    </r>
    <r>
      <rPr>
        <sz val="11"/>
        <color rgb="FFFF0000"/>
        <rFont val="HGPｺﾞｼｯｸE"/>
        <family val="3"/>
        <charset val="128"/>
      </rPr>
      <t>味方</t>
    </r>
    <r>
      <rPr>
        <sz val="11"/>
        <rFont val="HGPｺﾞｼｯｸE"/>
        <family val="3"/>
        <charset val="128"/>
      </rPr>
      <t>[光]の呪文ダメージを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5" eb="17">
      <t>イカ</t>
    </rPh>
    <rPh sb="20" eb="22">
      <t>ミカタ</t>
    </rPh>
    <rPh sb="23" eb="24">
      <t>ヒカリ</t>
    </rPh>
    <rPh sb="26" eb="28">
      <t>ジュモン</t>
    </rPh>
    <rPh sb="33" eb="34">
      <t>ナカ</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</si>
  <si>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FF0000"/>
        <rFont val="HGPｺﾞｼｯｸE"/>
        <family val="3"/>
        <charset val="128"/>
      </rPr>
      <t>味方</t>
    </r>
    <r>
      <rPr>
        <sz val="11"/>
        <rFont val="HGPｺﾞｼｯｸE"/>
        <family val="3"/>
        <charset val="128"/>
      </rPr>
      <t>[不死]が多いほど</t>
    </r>
    <r>
      <rPr>
        <sz val="11"/>
        <color rgb="FF000000"/>
        <rFont val="HGPｺﾞｼｯｸE"/>
        <family val="3"/>
        <charset val="128"/>
      </rPr>
      <t>アップ</t>
    </r>
    <rPh sb="4" eb="5">
      <t>メ</t>
    </rPh>
    <rPh sb="6" eb="8">
      <t>ジブン</t>
    </rPh>
    <rPh sb="13" eb="17">
      <t>ミカタゼンタイ</t>
    </rPh>
    <rPh sb="18" eb="20">
      <t>ブツリ</t>
    </rPh>
    <rPh sb="25" eb="27">
      <t>ミカタ</t>
    </rPh>
    <rPh sb="28" eb="30">
      <t>フシ</t>
    </rPh>
    <rPh sb="32" eb="33">
      <t>オオ</t>
    </rPh>
    <phoneticPr fontId="1"/>
  </si>
  <si>
    <r>
      <t>3～4R目の自分ターンに、敵[光]がいると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21" eb="25">
      <t>ミカタゼンタイ</t>
    </rPh>
    <rPh sb="26" eb="29">
      <t>ヒッサツワザ</t>
    </rPh>
    <rPh sb="34" eb="35">
      <t>ナカ</t>
    </rPh>
    <phoneticPr fontId="1"/>
  </si>
  <si>
    <r>
      <t>2～4R目の自分ターンに、敵[光]がいるとこうげきとまりょくを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31" eb="32">
      <t>ナカ</t>
    </rPh>
    <phoneticPr fontId="1"/>
  </si>
  <si>
    <r>
      <t>1～3R目の相手ターンに、敵</t>
    </r>
    <r>
      <rPr>
        <sz val="11"/>
        <color rgb="FF000000"/>
        <rFont val="HGPｺﾞｼｯｸE"/>
        <family val="3"/>
        <charset val="128"/>
      </rPr>
      <t>全体</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[不死]が多いほど</t>
    </r>
    <r>
      <rPr>
        <sz val="11"/>
        <color rgb="FF000000"/>
        <rFont val="HGPｺﾞｼｯｸE"/>
        <family val="3"/>
        <charset val="128"/>
      </rPr>
      <t>ダウン</t>
    </r>
    <rPh sb="4" eb="5">
      <t>メ</t>
    </rPh>
    <rPh sb="6" eb="8">
      <t>アイテ</t>
    </rPh>
    <rPh sb="13" eb="16">
      <t>テキゼンタイ</t>
    </rPh>
    <rPh sb="17" eb="21">
      <t>ツウジョウコウゲキ</t>
    </rPh>
    <rPh sb="26" eb="28">
      <t>ミカタ</t>
    </rPh>
    <rPh sb="29" eb="31">
      <t>フシ</t>
    </rPh>
    <rPh sb="33" eb="34">
      <t>オオ</t>
    </rPh>
    <phoneticPr fontId="1"/>
  </si>
  <si>
    <r>
      <t>各Rの相手ターンに、</t>
    </r>
    <r>
      <rPr>
        <sz val="11"/>
        <color rgb="FFFF5A32"/>
        <rFont val="HGPｺﾞｼｯｸE"/>
        <family val="3"/>
        <charset val="128"/>
      </rPr>
      <t>仲間</t>
    </r>
    <r>
      <rPr>
        <sz val="11"/>
        <rFont val="HGPｺﾞｼｯｸE"/>
        <family val="3"/>
        <charset val="128"/>
      </rPr>
      <t>「ヒュンケル」がいると敵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23" eb="26">
      <t>テキゼンタイ</t>
    </rPh>
    <rPh sb="27" eb="29">
      <t>ブツリ</t>
    </rPh>
    <rPh sb="34" eb="35">
      <t>ナカ</t>
    </rPh>
    <phoneticPr fontId="1"/>
  </si>
  <si>
    <r>
      <t>各R開始時に、</t>
    </r>
    <r>
      <rPr>
        <sz val="11"/>
        <color rgb="FFFF5A32"/>
        <rFont val="HGPｺﾞｼｯｸE"/>
        <family val="3"/>
        <charset val="128"/>
      </rPr>
      <t>仲間</t>
    </r>
    <r>
      <rPr>
        <sz val="11"/>
        <rFont val="HGPｺﾞｼｯｸE"/>
        <family val="3"/>
        <charset val="128"/>
      </rPr>
      <t>「フレイザード」がいると敵</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21" eb="24">
      <t>テキゼンタイ</t>
    </rPh>
    <rPh sb="35" eb="36">
      <t>ナカ</t>
    </rPh>
    <phoneticPr fontId="1"/>
  </si>
  <si>
    <r>
      <t>1～3R開始時に、敵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ダウン</t>
    </r>
    <rPh sb="4" eb="7">
      <t>カイシジ</t>
    </rPh>
    <rPh sb="9" eb="12">
      <t>テキゼンタイ</t>
    </rPh>
    <rPh sb="23" eb="24">
      <t>ショウ</t>
    </rPh>
    <rPh sb="28" eb="30">
      <t>ジシン</t>
    </rPh>
    <rPh sb="42" eb="43">
      <t>カ</t>
    </rPh>
    <rPh sb="46" eb="47">
      <t>ナカ</t>
    </rPh>
    <phoneticPr fontId="1"/>
  </si>
  <si>
    <r>
      <t>各Rの相手ターンに、</t>
    </r>
    <r>
      <rPr>
        <sz val="11"/>
        <color rgb="FFFF5A32"/>
        <rFont val="HGPｺﾞｼｯｸE"/>
        <family val="3"/>
        <charset val="128"/>
      </rPr>
      <t>仲間</t>
    </r>
    <r>
      <rPr>
        <sz val="11"/>
        <rFont val="HGPｺﾞｼｯｸE"/>
        <family val="3"/>
        <charset val="128"/>
      </rPr>
      <t>「ザボエラ」がいると敵</t>
    </r>
    <r>
      <rPr>
        <sz val="11"/>
        <color rgb="FF000000"/>
        <rFont val="HGPｺﾞｼｯｸE"/>
        <family val="3"/>
        <charset val="128"/>
      </rPr>
      <t>全体</t>
    </r>
    <r>
      <rPr>
        <sz val="1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22" eb="25">
      <t>テキゼンタイ</t>
    </rPh>
    <rPh sb="34" eb="35">
      <t>ナカ</t>
    </rPh>
    <phoneticPr fontId="1"/>
  </si>
  <si>
    <r>
      <t>各Rの相手ターンに、</t>
    </r>
    <r>
      <rPr>
        <sz val="11"/>
        <color rgb="FFFF5A32"/>
        <rFont val="HGPｺﾞｼｯｸE"/>
        <family val="3"/>
        <charset val="128"/>
      </rPr>
      <t>仲間</t>
    </r>
    <r>
      <rPr>
        <sz val="11"/>
        <rFont val="HGPｺﾞｼｯｸE"/>
        <family val="3"/>
        <charset val="128"/>
      </rPr>
      <t>「ミストバーン」がいるとすばやさとぼうぎょを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34" eb="35">
      <t>ダイ</t>
    </rPh>
    <rPh sb="44" eb="45">
      <t>ナカ</t>
    </rPh>
    <phoneticPr fontId="1"/>
  </si>
  <si>
    <r>
      <t>各Rの自分ターンに、</t>
    </r>
    <r>
      <rPr>
        <sz val="11"/>
        <color rgb="FFFF5A32"/>
        <rFont val="HGPｺﾞｼｯｸE"/>
        <family val="3"/>
        <charset val="128"/>
      </rPr>
      <t>仲間</t>
    </r>
    <r>
      <rPr>
        <sz val="11"/>
        <rFont val="HGPｺﾞｼｯｸE"/>
        <family val="3"/>
        <charset val="128"/>
      </rPr>
      <t>「ミストバーン」がいるとこうげきとまりょくを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34" eb="35">
      <t>ダイ</t>
    </rPh>
    <rPh sb="44" eb="45">
      <t>ナカ</t>
    </rPh>
    <phoneticPr fontId="1"/>
  </si>
  <si>
    <r>
      <t>1～3R目の相手ターンに、敵</t>
    </r>
    <r>
      <rPr>
        <sz val="11"/>
        <color rgb="FF000000"/>
        <rFont val="HGPｺﾞｼｯｸE"/>
        <family val="3"/>
        <charset val="128"/>
      </rPr>
      <t>全体</t>
    </r>
    <r>
      <rPr>
        <sz val="11"/>
        <rFont val="HGPｺﾞｼｯｸE"/>
        <family val="3"/>
        <charset val="128"/>
      </rPr>
      <t>の必殺技ダメージをR数が少ないほど</t>
    </r>
    <r>
      <rPr>
        <sz val="11"/>
        <color rgb="FF000000"/>
        <rFont val="HGPｺﾞｼｯｸE"/>
        <family val="3"/>
        <charset val="128"/>
      </rPr>
      <t>ダウン</t>
    </r>
    <rPh sb="4" eb="5">
      <t>メ</t>
    </rPh>
    <rPh sb="6" eb="8">
      <t>アイテ</t>
    </rPh>
    <rPh sb="13" eb="16">
      <t>テキゼンタイ</t>
    </rPh>
    <rPh sb="17" eb="20">
      <t>ヒッサツワザ</t>
    </rPh>
    <rPh sb="26" eb="27">
      <t>スウ</t>
    </rPh>
    <rPh sb="28" eb="29">
      <t>スク</t>
    </rPh>
    <phoneticPr fontId="1"/>
  </si>
  <si>
    <r>
      <t>2～4R目に敵が攻撃するときに、まりょくが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4">
      <t>テキゼンタイ</t>
    </rPh>
    <rPh sb="35" eb="37">
      <t>ジュモン</t>
    </rPh>
    <rPh sb="42" eb="43">
      <t>ナカ</t>
    </rPh>
    <phoneticPr fontId="1"/>
  </si>
  <si>
    <r>
      <t>自身が戦闘不能になったときに、敵</t>
    </r>
    <r>
      <rPr>
        <sz val="11"/>
        <color rgb="FF000000"/>
        <rFont val="HGPｺﾞｼｯｸE"/>
        <family val="3"/>
        <charset val="128"/>
      </rPr>
      <t>全体</t>
    </r>
    <r>
      <rPr>
        <sz val="11"/>
        <rFont val="HGPｺﾞｼｯｸE"/>
        <family val="3"/>
        <charset val="128"/>
      </rPr>
      <t>に</t>
    </r>
    <r>
      <rPr>
        <sz val="11"/>
        <color rgb="FF0000FF"/>
        <rFont val="HGPｺﾞｼｯｸE"/>
        <family val="3"/>
        <charset val="128"/>
      </rPr>
      <t>中</t>
    </r>
    <r>
      <rPr>
        <sz val="11"/>
        <rFont val="HGPｺﾞｼｯｸE"/>
        <family val="3"/>
        <charset val="128"/>
      </rPr>
      <t>ダメージ、自身がブーストしているとき、追加で敵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2">
      <t>ジシン</t>
    </rPh>
    <rPh sb="3" eb="7">
      <t>セントウフノウ</t>
    </rPh>
    <rPh sb="15" eb="18">
      <t>テキゼンタイ</t>
    </rPh>
    <rPh sb="19" eb="20">
      <t>ナカ</t>
    </rPh>
    <rPh sb="25" eb="27">
      <t>ジシン</t>
    </rPh>
    <rPh sb="39" eb="41">
      <t>ツイカ</t>
    </rPh>
    <rPh sb="42" eb="45">
      <t>テキゼンタイ</t>
    </rPh>
    <rPh sb="46" eb="48">
      <t>トウキ</t>
    </rPh>
    <rPh sb="52" eb="53">
      <t>ショウ</t>
    </rPh>
    <phoneticPr fontId="1"/>
  </si>
  <si>
    <r>
      <t>各Rの相手ターンに、</t>
    </r>
    <r>
      <rPr>
        <sz val="11"/>
        <color rgb="FFFF5A32"/>
        <rFont val="HGPｺﾞｼｯｸE"/>
        <family val="3"/>
        <charset val="128"/>
      </rPr>
      <t>仲間</t>
    </r>
    <r>
      <rPr>
        <sz val="11"/>
        <rFont val="HGPｺﾞｼｯｸE"/>
        <family val="3"/>
        <charset val="128"/>
      </rPr>
      <t>「ザボエラ」がいると敵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22" eb="25">
      <t>テキゼンタイ</t>
    </rPh>
    <rPh sb="26" eb="28">
      <t>ジュモン</t>
    </rPh>
    <rPh sb="33" eb="34">
      <t>ナカ</t>
    </rPh>
    <phoneticPr fontId="1"/>
  </si>
  <si>
    <r>
      <t>2～3R開始時に、</t>
    </r>
    <r>
      <rPr>
        <sz val="11"/>
        <color rgb="FFFF0000"/>
        <rFont val="HGPｺﾞｼｯｸE"/>
        <family val="3"/>
        <charset val="128"/>
      </rPr>
      <t>味方</t>
    </r>
    <r>
      <rPr>
        <sz val="11"/>
        <rFont val="HGPｺﾞｼｯｸE"/>
        <family val="3"/>
        <charset val="128"/>
      </rPr>
      <t>[魔影]のこうげきとまりょくを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、自身がブーストしているとき、追加で敵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7">
      <t>カイシジ</t>
    </rPh>
    <rPh sb="9" eb="11">
      <t>ミカタ</t>
    </rPh>
    <rPh sb="12" eb="14">
      <t>マカゲ</t>
    </rPh>
    <rPh sb="26" eb="27">
      <t>ナカ</t>
    </rPh>
    <rPh sb="31" eb="33">
      <t>ジシン</t>
    </rPh>
    <rPh sb="45" eb="47">
      <t>ツイカ</t>
    </rPh>
    <rPh sb="48" eb="51">
      <t>テキゼンタイ</t>
    </rPh>
    <rPh sb="62" eb="63">
      <t>ナカ</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</si>
  <si>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FF0000"/>
        <rFont val="HGPｺﾞｼｯｸE"/>
        <family val="3"/>
        <charset val="128"/>
      </rPr>
      <t>味方</t>
    </r>
    <r>
      <rPr>
        <sz val="11"/>
        <rFont val="HGPｺﾞｼｯｸE"/>
        <family val="3"/>
        <charset val="128"/>
      </rPr>
      <t>[魔影]が多いほど</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3">
      <t>ミカタゼンタイ</t>
    </rPh>
    <rPh sb="14" eb="16">
      <t>ブツリ</t>
    </rPh>
    <rPh sb="21" eb="23">
      <t>ミカタ</t>
    </rPh>
    <rPh sb="24" eb="26">
      <t>マカゲ</t>
    </rPh>
    <rPh sb="28" eb="29">
      <t>オオ</t>
    </rPh>
    <rPh sb="41" eb="42">
      <t>ショウ</t>
    </rPh>
    <phoneticPr fontId="1"/>
  </si>
  <si>
    <r>
      <t>各Rの自分ターンに、</t>
    </r>
    <r>
      <rPr>
        <sz val="11"/>
        <color rgb="FFFF5A32"/>
        <rFont val="HGPｺﾞｼｯｸE"/>
        <family val="3"/>
        <charset val="128"/>
      </rPr>
      <t>仲間</t>
    </r>
    <r>
      <rPr>
        <sz val="11"/>
        <rFont val="HGPｺﾞｼｯｸE"/>
        <family val="3"/>
        <charset val="128"/>
      </rPr>
      <t>[百獣]がいると自身が通常攻撃する敵のこうげきとぼうぎょを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13" eb="15">
      <t>ヒャクジュウ</t>
    </rPh>
    <rPh sb="20" eb="22">
      <t>ジシン</t>
    </rPh>
    <rPh sb="23" eb="27">
      <t>ツウジョウコウゲキ</t>
    </rPh>
    <rPh sb="29" eb="30">
      <t>テキ</t>
    </rPh>
    <rPh sb="41" eb="42">
      <t>ナカ</t>
    </rPh>
    <phoneticPr fontId="1"/>
  </si>
  <si>
    <r>
      <t>各R開始時に、</t>
    </r>
    <r>
      <rPr>
        <sz val="11"/>
        <color rgb="FFFF5A32"/>
        <rFont val="HGPｺﾞｼｯｸE"/>
        <family val="3"/>
        <charset val="128"/>
      </rPr>
      <t>仲間</t>
    </r>
    <r>
      <rPr>
        <sz val="11"/>
        <rFont val="HGPｺﾞｼｯｸE"/>
        <family val="3"/>
        <charset val="128"/>
      </rPr>
      <t>「フレイザード」がいると敵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21" eb="24">
      <t>テキゼンタイ</t>
    </rPh>
    <rPh sb="35" eb="36">
      <t>ナカ</t>
    </rPh>
    <phoneticPr fontId="1"/>
  </si>
  <si>
    <r>
      <t>各R開始時に、</t>
    </r>
    <r>
      <rPr>
        <sz val="11"/>
        <color rgb="FFFF5A32"/>
        <rFont val="HGPｺﾞｼｯｸE"/>
        <family val="3"/>
        <charset val="128"/>
      </rPr>
      <t>仲間</t>
    </r>
    <r>
      <rPr>
        <sz val="11"/>
        <rFont val="HGPｺﾞｼｯｸE"/>
        <family val="3"/>
        <charset val="128"/>
      </rPr>
      <t>が全員[妖魔]のとき敵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10" eb="12">
      <t>ゼンイン</t>
    </rPh>
    <rPh sb="13" eb="15">
      <t>ヨウマ</t>
    </rPh>
    <rPh sb="19" eb="22">
      <t>テキゼンタイ</t>
    </rPh>
    <rPh sb="23" eb="24">
      <t>スベ</t>
    </rPh>
    <rPh sb="32" eb="33">
      <t>ナカ</t>
    </rPh>
    <phoneticPr fontId="1"/>
  </si>
  <si>
    <r>
      <t>1～2R終了時に、こうげきが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4" eb="7">
      <t>シュウリョウジ</t>
    </rPh>
    <rPh sb="19" eb="20">
      <t>テキ</t>
    </rPh>
    <rPh sb="24" eb="27">
      <t>テキゼンタイ</t>
    </rPh>
    <rPh sb="28" eb="30">
      <t>トウキ</t>
    </rPh>
    <rPh sb="34" eb="35">
      <t>ナカ</t>
    </rPh>
    <phoneticPr fontId="1"/>
  </si>
  <si>
    <r>
      <t>1～3R終了時に、自身が攻撃しなかったとき敵</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ダウン</t>
    </r>
    <rPh sb="4" eb="7">
      <t>シュウリョウジ</t>
    </rPh>
    <rPh sb="9" eb="11">
      <t>ジシン</t>
    </rPh>
    <rPh sb="12" eb="14">
      <t>コウゲキ</t>
    </rPh>
    <rPh sb="21" eb="22">
      <t>テキ</t>
    </rPh>
    <rPh sb="22" eb="24">
      <t>ゼンタイ</t>
    </rPh>
    <rPh sb="25" eb="27">
      <t>ブツリ</t>
    </rPh>
    <rPh sb="32" eb="33">
      <t>ダイ</t>
    </rPh>
    <phoneticPr fontId="1"/>
  </si>
  <si>
    <r>
      <t>自身が敵の攻撃で戦闘不能になったときに、敵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2">
      <t>ジシン</t>
    </rPh>
    <rPh sb="3" eb="4">
      <t>テキ</t>
    </rPh>
    <rPh sb="5" eb="7">
      <t>コウゲキ</t>
    </rPh>
    <rPh sb="8" eb="12">
      <t>セントウフノウ</t>
    </rPh>
    <rPh sb="20" eb="23">
      <t>テキゼンタイ</t>
    </rPh>
    <rPh sb="24" eb="25">
      <t>スベ</t>
    </rPh>
    <rPh sb="33" eb="34">
      <t>ナカ</t>
    </rPh>
    <phoneticPr fontId="1"/>
  </si>
  <si>
    <r>
      <t>敵が必殺技を使うときに、敵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0" eb="1">
      <t>テキ</t>
    </rPh>
    <rPh sb="2" eb="5">
      <t>ヒッサツワザ</t>
    </rPh>
    <rPh sb="6" eb="7">
      <t>ツカ</t>
    </rPh>
    <rPh sb="12" eb="15">
      <t>テキゼンタイ</t>
    </rPh>
    <rPh sb="16" eb="18">
      <t>ジュモン</t>
    </rPh>
    <rPh sb="23" eb="24">
      <t>ナカ</t>
    </rPh>
    <phoneticPr fontId="1"/>
  </si>
  <si>
    <r>
      <t>1～3R目の自分ターンに、</t>
    </r>
    <r>
      <rPr>
        <sz val="11"/>
        <color rgb="FFFF5A32"/>
        <rFont val="HGPｺﾞｼｯｸE"/>
        <family val="3"/>
        <charset val="128"/>
      </rPr>
      <t>仲間</t>
    </r>
    <r>
      <rPr>
        <sz val="11"/>
        <rFont val="HGPｺﾞｼｯｸE"/>
        <family val="3"/>
        <charset val="128"/>
      </rPr>
      <t>[氷炎]がいると自身が通常攻撃する敵の全てのステータスを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7">
      <t>コオリ</t>
    </rPh>
    <rPh sb="17" eb="18">
      <t>ホノオ</t>
    </rPh>
    <rPh sb="23" eb="25">
      <t>ジシン</t>
    </rPh>
    <rPh sb="26" eb="30">
      <t>ツウジョウコウゲキ</t>
    </rPh>
    <rPh sb="32" eb="33">
      <t>テキ</t>
    </rPh>
    <rPh sb="34" eb="35">
      <t>スベ</t>
    </rPh>
    <rPh sb="43" eb="44">
      <t>ナカ</t>
    </rPh>
    <phoneticPr fontId="1"/>
  </si>
  <si>
    <r>
      <t>3～5R目に攻撃するときに、ステータスが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6">
      <t>テキ</t>
    </rPh>
    <rPh sb="30" eb="34">
      <t>ミカタゼンタイ</t>
    </rPh>
    <rPh sb="35" eb="38">
      <t>ヒッサツワザ</t>
    </rPh>
    <rPh sb="43" eb="44">
      <t>ナカ</t>
    </rPh>
    <phoneticPr fontId="1"/>
  </si>
  <si>
    <r>
      <t>1～3R目の自分ターンに、自身が通常攻撃した敵の物理ダメージをR数が少ないほど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24" eb="26">
      <t>ブツリ</t>
    </rPh>
    <rPh sb="32" eb="33">
      <t>スウ</t>
    </rPh>
    <rPh sb="34" eb="35">
      <t>スク</t>
    </rPh>
    <phoneticPr fontId="1"/>
  </si>
  <si>
    <r>
      <t>3～4R目の相手ターンに、最も高いステータスがぼうぎょの</t>
    </r>
    <r>
      <rPr>
        <sz val="11"/>
        <color rgb="FFFF0000"/>
        <rFont val="HGPｺﾞｼｯｸE"/>
        <family val="3"/>
        <charset val="128"/>
      </rPr>
      <t>味方</t>
    </r>
    <r>
      <rPr>
        <sz val="1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7">
      <t>ヒッサツワザ</t>
    </rPh>
    <rPh sb="42" eb="43">
      <t>ナカ</t>
    </rPh>
    <rPh sb="43" eb="45">
      <t>ケイゲン</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</si>
  <si>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0" eb="2">
      <t>ミカタ</t>
    </rPh>
    <rPh sb="3" eb="5">
      <t>トクシュ</t>
    </rPh>
    <rPh sb="5" eb="6">
      <t>ワザ</t>
    </rPh>
    <rPh sb="7" eb="8">
      <t>ツカ</t>
    </rPh>
    <rPh sb="14" eb="18">
      <t>ミカタゼンタイ</t>
    </rPh>
    <rPh sb="19" eb="20">
      <t>ウ</t>
    </rPh>
    <rPh sb="22" eb="24">
      <t>ブツリ</t>
    </rPh>
    <rPh sb="29" eb="30">
      <t>ナカ</t>
    </rPh>
    <rPh sb="30" eb="32">
      <t>ケイゲン</t>
    </rPh>
    <rPh sb="38" eb="39">
      <t>ショウ</t>
    </rPh>
    <phoneticPr fontId="1"/>
  </si>
  <si>
    <r>
      <t>3～4R目に攻撃するときに、物理ダメージを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[百獣]の物理ダメージを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6">
      <t>ブツリ</t>
    </rPh>
    <rPh sb="21" eb="23">
      <t>ケイゲン</t>
    </rPh>
    <rPh sb="25" eb="26">
      <t>テキ</t>
    </rPh>
    <rPh sb="30" eb="32">
      <t>ミカタ</t>
    </rPh>
    <rPh sb="33" eb="35">
      <t>ヒャクジュウ</t>
    </rPh>
    <rPh sb="37" eb="39">
      <t>ブツリ</t>
    </rPh>
    <rPh sb="44" eb="45">
      <t>ダイ</t>
    </rPh>
    <phoneticPr fontId="1"/>
  </si>
  <si>
    <r>
      <t>各Rの相手ターンに、</t>
    </r>
    <r>
      <rPr>
        <sz val="11"/>
        <color rgb="FFFF5A32"/>
        <rFont val="HGPｺﾞｼｯｸE"/>
        <family val="3"/>
        <charset val="128"/>
      </rPr>
      <t>仲間</t>
    </r>
    <r>
      <rPr>
        <sz val="11"/>
        <rFont val="HGPｺﾞｼｯｸE"/>
        <family val="3"/>
        <charset val="128"/>
      </rPr>
      <t>が全員[不死]のとき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1">
      <t>カク</t>
    </rPh>
    <rPh sb="3" eb="5">
      <t>アイテ</t>
    </rPh>
    <rPh sb="10" eb="12">
      <t>ナカマ</t>
    </rPh>
    <rPh sb="13" eb="15">
      <t>ゼンイン</t>
    </rPh>
    <rPh sb="16" eb="18">
      <t>フシ</t>
    </rPh>
    <rPh sb="22" eb="26">
      <t>ミカタゼンタイ</t>
    </rPh>
    <rPh sb="27" eb="28">
      <t>ウ</t>
    </rPh>
    <rPh sb="30" eb="34">
      <t>ツウジョウコウゲキ</t>
    </rPh>
    <rPh sb="39" eb="40">
      <t>ナカ</t>
    </rPh>
    <rPh sb="40" eb="42">
      <t>ケイゲン</t>
    </rPh>
    <phoneticPr fontId="1"/>
  </si>
  <si>
    <r>
      <t>3～4R目の自分ターンに、</t>
    </r>
    <r>
      <rPr>
        <sz val="11"/>
        <color rgb="FFFF5A32"/>
        <rFont val="HGPｺﾞｼｯｸE"/>
        <family val="3"/>
        <charset val="128"/>
      </rPr>
      <t>仲間</t>
    </r>
    <r>
      <rPr>
        <sz val="11"/>
        <rFont val="HGPｺﾞｼｯｸE"/>
        <family val="3"/>
        <charset val="128"/>
      </rPr>
      <t>「ヒュンケル」がいると攻撃が敵の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ナカマ</t>
    </rPh>
    <rPh sb="26" eb="28">
      <t>コウゲキ</t>
    </rPh>
    <rPh sb="29" eb="30">
      <t>テキ</t>
    </rPh>
    <rPh sb="31" eb="33">
      <t>ケイゲン</t>
    </rPh>
    <rPh sb="37" eb="39">
      <t>ムシ</t>
    </rPh>
    <phoneticPr fontId="1"/>
  </si>
  <si>
    <r>
      <t>各Rの相手ターンに、自身が受ける通常攻撃ダメージをR数が少ないほど</t>
    </r>
    <r>
      <rPr>
        <sz val="11"/>
        <color rgb="FF000000"/>
        <rFont val="HGPｺﾞｼｯｸE"/>
        <family val="3"/>
        <charset val="128"/>
      </rPr>
      <t>軽減</t>
    </r>
    <rPh sb="0" eb="1">
      <t>カク</t>
    </rPh>
    <rPh sb="3" eb="5">
      <t>アイテ</t>
    </rPh>
    <rPh sb="10" eb="12">
      <t>ジシン</t>
    </rPh>
    <rPh sb="13" eb="14">
      <t>ウ</t>
    </rPh>
    <rPh sb="16" eb="20">
      <t>ツウジョウコウゲキ</t>
    </rPh>
    <rPh sb="26" eb="27">
      <t>スウ</t>
    </rPh>
    <rPh sb="28" eb="29">
      <t>スク</t>
    </rPh>
    <rPh sb="33" eb="35">
      <t>ケイゲン</t>
    </rPh>
    <phoneticPr fontId="1"/>
  </si>
  <si>
    <r>
      <t>各R開始時に、闘気ゲージが</t>
    </r>
    <r>
      <rPr>
        <sz val="11"/>
        <color rgb="FF000000"/>
        <rFont val="HGPｺﾞｼｯｸE"/>
        <family val="3"/>
        <charset val="128"/>
      </rPr>
      <t>最大</t>
    </r>
    <r>
      <rPr>
        <sz val="11"/>
        <rFont val="HGPｺﾞｼｯｸE"/>
        <family val="3"/>
        <charset val="128"/>
      </rPr>
      <t>の敵がいるときこうげきとまりょくを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トウキ</t>
    </rPh>
    <rPh sb="13" eb="15">
      <t>サイダイ</t>
    </rPh>
    <rPh sb="16" eb="17">
      <t>テキ</t>
    </rPh>
    <rPh sb="32" eb="33">
      <t>ナカ</t>
    </rPh>
    <phoneticPr fontId="1"/>
  </si>
  <si>
    <r>
      <t>3～4R開始時に、闘気ゲージが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7">
      <t>サイダイ</t>
    </rPh>
    <rPh sb="18" eb="19">
      <t>テキ</t>
    </rPh>
    <rPh sb="24" eb="26">
      <t>ミカタ</t>
    </rPh>
    <rPh sb="27" eb="28">
      <t>ヒカリ</t>
    </rPh>
    <rPh sb="30" eb="32">
      <t>トウキ</t>
    </rPh>
    <rPh sb="36" eb="37">
      <t>ショウ</t>
    </rPh>
    <phoneticPr fontId="1"/>
  </si>
  <si>
    <r>
      <t>切り札として登場したときに、闘気ゲージが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rFont val="HGPｺﾞｼｯｸE"/>
        <family val="3"/>
        <charset val="128"/>
      </rPr>
      <t>吸収する</t>
    </r>
    <rPh sb="0" eb="1">
      <t>キ</t>
    </rPh>
    <rPh sb="2" eb="3">
      <t>フダ</t>
    </rPh>
    <rPh sb="6" eb="8">
      <t>トウジョウ</t>
    </rPh>
    <rPh sb="14" eb="16">
      <t>トウキ</t>
    </rPh>
    <rPh sb="20" eb="22">
      <t>サイダイ</t>
    </rPh>
    <rPh sb="23" eb="24">
      <t>テキ</t>
    </rPh>
    <rPh sb="25" eb="27">
      <t>トウキ</t>
    </rPh>
    <rPh sb="31" eb="32">
      <t>ショウ</t>
    </rPh>
    <rPh sb="32" eb="34">
      <t>キュウシュウ</t>
    </rPh>
    <phoneticPr fontId="1"/>
  </si>
  <si>
    <t>永続</t>
    <rPh sb="0" eb="2">
      <t>エイゾク</t>
    </rPh>
    <phoneticPr fontId="1"/>
  </si>
  <si>
    <t>SP-184</t>
  </si>
  <si>
    <t>SP-185</t>
  </si>
  <si>
    <t>SP-186</t>
  </si>
  <si>
    <r>
      <t>1～3R目の相手ターンに、</t>
    </r>
    <r>
      <rPr>
        <sz val="11"/>
        <color rgb="FFFF5A32"/>
        <rFont val="HGPｺﾞｼｯｸE"/>
        <family val="3"/>
        <charset val="128"/>
      </rPr>
      <t>仲間</t>
    </r>
    <r>
      <rPr>
        <sz val="11"/>
        <rFont val="HGPｺﾞｼｯｸE"/>
        <family val="3"/>
        <charset val="128"/>
      </rPr>
      <t>[不死]がいると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3" eb="27">
      <t>ミカタゼンタイ</t>
    </rPh>
    <rPh sb="28" eb="29">
      <t>ウ</t>
    </rPh>
    <rPh sb="31" eb="33">
      <t>ブツリ</t>
    </rPh>
    <rPh sb="38" eb="39">
      <t>ナカ</t>
    </rPh>
    <rPh sb="39" eb="41">
      <t>ケイゲン</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</si>
  <si>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6" eb="7">
      <t>トクギ</t>
    </rPh>
    <rPh sb="7" eb="8">
      <t>ツカ</t>
    </rPh>
    <rPh sb="13" eb="15">
      <t>ミカタ</t>
    </rPh>
    <rPh sb="16" eb="17">
      <t>ヒカリ</t>
    </rPh>
    <rPh sb="29" eb="30">
      <t>ショウ</t>
    </rPh>
    <phoneticPr fontId="1"/>
  </si>
  <si>
    <r>
      <t>自身が必殺技を使うときに、</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7">
      <t>ヒカリ</t>
    </rPh>
    <rPh sb="19" eb="21">
      <t>ブツリ</t>
    </rPh>
    <rPh sb="26" eb="27">
      <t>ナカ</t>
    </rPh>
    <phoneticPr fontId="1"/>
  </si>
  <si>
    <r>
      <t>各Rの相手ターンに、自身が通常攻撃されるたびこうげきを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7" eb="28">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</si>
  <si>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5">
      <t>ツウジョウコウゲキ</t>
    </rPh>
    <rPh sb="30" eb="31">
      <t>ショウ</t>
    </rPh>
    <rPh sb="31" eb="33">
      <t>ケイゲン</t>
    </rPh>
    <phoneticPr fontId="1"/>
  </si>
  <si>
    <t>魔軍司令</t>
    <rPh sb="0" eb="4">
      <t>マグンシレイ</t>
    </rPh>
    <phoneticPr fontId="2"/>
  </si>
  <si>
    <t>銀のダイの剣</t>
    <rPh sb="0" eb="1">
      <t>ギン</t>
    </rPh>
    <rPh sb="5" eb="6">
      <t>ケン</t>
    </rPh>
    <phoneticPr fontId="2"/>
  </si>
  <si>
    <t>勇者のつるぎ・改</t>
    <rPh sb="0" eb="2">
      <t>ユウシャ</t>
    </rPh>
    <rPh sb="7" eb="8">
      <t>カイ</t>
    </rPh>
    <phoneticPr fontId="2"/>
  </si>
  <si>
    <t>ゴメちゃんソード</t>
    <phoneticPr fontId="2"/>
  </si>
  <si>
    <t>超3弾</t>
    <rPh sb="0" eb="1">
      <t>チョウ</t>
    </rPh>
    <rPh sb="2" eb="3">
      <t>ダン</t>
    </rPh>
    <phoneticPr fontId="2"/>
  </si>
  <si>
    <r>
      <t>「マイ勇者」が杖が得意な職業のとき、追加で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7" eb="8">
      <t>ツエ</t>
    </rPh>
    <rPh sb="18" eb="20">
      <t>ツイカ</t>
    </rPh>
    <rPh sb="21" eb="25">
      <t>ミカタゼンタイ</t>
    </rPh>
    <rPh sb="26" eb="28">
      <t>ジュモン</t>
    </rPh>
    <rPh sb="33" eb="34">
      <t>ナカ</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</si>
  <si>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7">
      <t>ミカタゼンタイ</t>
    </rPh>
    <rPh sb="18" eb="21">
      <t>ヒッサツワザ</t>
    </rPh>
    <rPh sb="26" eb="27">
      <t>ショウ</t>
    </rPh>
    <phoneticPr fontId="2"/>
  </si>
  <si>
    <r>
      <t>「マイ勇者」が[光]のとき、代わりに自身の必殺技ダメージを</t>
    </r>
    <r>
      <rPr>
        <sz val="11"/>
        <color rgb="FF7300C3"/>
        <rFont val="HGPｺﾞｼｯｸE"/>
        <family val="3"/>
        <charset val="128"/>
      </rPr>
      <t>大</t>
    </r>
    <r>
      <rPr>
        <sz val="11"/>
        <color rgb="FF000000"/>
        <rFont val="HGPｺﾞｼｯｸE"/>
        <family val="3"/>
        <charset val="128"/>
      </rPr>
      <t>アップ</t>
    </r>
    <rPh sb="3" eb="5">
      <t>ユウシャ</t>
    </rPh>
    <rPh sb="8" eb="9">
      <t>ヒカリ</t>
    </rPh>
    <rPh sb="14" eb="15">
      <t>カ</t>
    </rPh>
    <rPh sb="18" eb="20">
      <t>ジシン</t>
    </rPh>
    <rPh sb="21" eb="24">
      <t>ヒッサツワザ</t>
    </rPh>
    <rPh sb="29" eb="30">
      <t>ダイ</t>
    </rPh>
    <phoneticPr fontId="2"/>
  </si>
  <si>
    <r>
      <t>自身が必殺技を使ったときに、ブレイブインパクトがパーフェクトだと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32" eb="36">
      <t>ナカマゼンタイ</t>
    </rPh>
    <rPh sb="37" eb="40">
      <t>ヒッサツワザ</t>
    </rPh>
    <rPh sb="45" eb="46">
      <t>ナカ</t>
    </rPh>
    <phoneticPr fontId="2"/>
  </si>
  <si>
    <r>
      <t>「マイ勇者」が[暗黒]のとき、追加ですばやさとぼうぎょを</t>
    </r>
    <r>
      <rPr>
        <sz val="11"/>
        <color rgb="FF0000FF"/>
        <rFont val="HGPｺﾞｼｯｸE"/>
        <family val="3"/>
        <charset val="128"/>
      </rPr>
      <t>中</t>
    </r>
    <r>
      <rPr>
        <sz val="11"/>
        <color rgb="FF000000"/>
        <rFont val="HGPｺﾞｼｯｸE"/>
        <family val="3"/>
        <charset val="128"/>
      </rPr>
      <t>ダウン</t>
    </r>
    <rPh sb="3" eb="5">
      <t>ユウシャ</t>
    </rPh>
    <rPh sb="8" eb="10">
      <t>アンコク</t>
    </rPh>
    <rPh sb="15" eb="17">
      <t>ツイカ</t>
    </rPh>
    <rPh sb="28" eb="29">
      <t>ナカ</t>
    </rPh>
    <phoneticPr fontId="2"/>
  </si>
  <si>
    <r>
      <t>自身が必殺技を使うときに、自身の攻撃が敵の</t>
    </r>
    <r>
      <rPr>
        <sz val="11"/>
        <color rgb="FF000000"/>
        <rFont val="HGPｺﾞｼｯｸE"/>
        <family val="3"/>
        <charset val="128"/>
      </rPr>
      <t>軽減</t>
    </r>
    <r>
      <rPr>
        <sz val="11"/>
        <rFont val="HGPｺﾞｼｯｸE"/>
        <family val="3"/>
        <charset val="128"/>
      </rPr>
      <t>スキルを無視する</t>
    </r>
    <rPh sb="0" eb="2">
      <t>ジシン</t>
    </rPh>
    <rPh sb="3" eb="6">
      <t>ヒッサツワザ</t>
    </rPh>
    <rPh sb="7" eb="8">
      <t>ツカ</t>
    </rPh>
    <rPh sb="13" eb="15">
      <t>ジシン</t>
    </rPh>
    <rPh sb="16" eb="18">
      <t>コウゲキ</t>
    </rPh>
    <rPh sb="19" eb="20">
      <t>テキ</t>
    </rPh>
    <rPh sb="21" eb="23">
      <t>ケイゲン</t>
    </rPh>
    <rPh sb="27" eb="29">
      <t>ムシ</t>
    </rPh>
    <phoneticPr fontId="2"/>
  </si>
  <si>
    <t>アツアツ</t>
    <phoneticPr fontId="1"/>
  </si>
  <si>
    <t>魔軍司令</t>
    <rPh sb="0" eb="2">
      <t>マグン</t>
    </rPh>
    <rPh sb="2" eb="4">
      <t>シレイ</t>
    </rPh>
    <phoneticPr fontId="2"/>
  </si>
  <si>
    <t>味方全体のすばやさを味方の属性に[光]以外が多いほどアップ</t>
    <rPh sb="0" eb="4">
      <t>ミカタゼンタイ</t>
    </rPh>
    <rPh sb="10" eb="12">
      <t>ミカタ</t>
    </rPh>
    <rPh sb="13" eb="15">
      <t>ゾクセイ</t>
    </rPh>
    <rPh sb="17" eb="18">
      <t>ヒカリ</t>
    </rPh>
    <rPh sb="19" eb="21">
      <t>イガイ</t>
    </rPh>
    <rPh sb="22" eb="23">
      <t>オオ</t>
    </rPh>
    <phoneticPr fontId="2"/>
  </si>
  <si>
    <t>味方全体のぼうぎょを味方の属性に[光]以外が多いほどアップ</t>
    <rPh sb="0" eb="4">
      <t>ミカタゼンタイ</t>
    </rPh>
    <rPh sb="10" eb="12">
      <t>ミカタ</t>
    </rPh>
    <rPh sb="13" eb="15">
      <t>ゾクセイ</t>
    </rPh>
    <rPh sb="17" eb="18">
      <t>ヒカリ</t>
    </rPh>
    <rPh sb="19" eb="21">
      <t>イガイ</t>
    </rPh>
    <rPh sb="22" eb="23">
      <t>オオ</t>
    </rPh>
    <phoneticPr fontId="2"/>
  </si>
  <si>
    <t>味方全体のこうげきを味方の属性に[光]以外が多いほどアップ</t>
    <rPh sb="0" eb="4">
      <t>ミカタゼンタイ</t>
    </rPh>
    <rPh sb="10" eb="12">
      <t>ミカタ</t>
    </rPh>
    <rPh sb="13" eb="15">
      <t>ゾクセイ</t>
    </rPh>
    <rPh sb="17" eb="18">
      <t>ヒカリ</t>
    </rPh>
    <rPh sb="19" eb="21">
      <t>イガイ</t>
    </rPh>
    <rPh sb="22" eb="23">
      <t>オオ</t>
    </rPh>
    <phoneticPr fontId="2"/>
  </si>
  <si>
    <t>S2-1</t>
    <phoneticPr fontId="2"/>
  </si>
  <si>
    <t>S2-2</t>
  </si>
  <si>
    <t>S2-3</t>
  </si>
  <si>
    <t>S3-1</t>
    <phoneticPr fontId="2"/>
  </si>
  <si>
    <t>S3-2</t>
  </si>
  <si>
    <t>S3-3</t>
  </si>
  <si>
    <t>S3-4</t>
  </si>
  <si>
    <t>ブースト</t>
    <phoneticPr fontId="2"/>
  </si>
  <si>
    <t>こんぼうダイスキ</t>
  </si>
  <si>
    <t>こんぼうダイスキ</t>
    <phoneticPr fontId="1"/>
  </si>
  <si>
    <r>
      <t>戦闘不能になるダメージを受けたときに、HP1で耐える。</t>
    </r>
    <r>
      <rPr>
        <sz val="11"/>
        <color rgb="FFFF5A32"/>
        <rFont val="HGPｺﾞｼｯｸE"/>
        <family val="3"/>
        <charset val="128"/>
      </rPr>
      <t>仲間</t>
    </r>
    <r>
      <rPr>
        <sz val="11"/>
        <rFont val="HGPｺﾞｼｯｸE"/>
        <family val="3"/>
        <charset val="128"/>
      </rPr>
      <t>[光]がいるとき、追加でHPを</t>
    </r>
    <r>
      <rPr>
        <sz val="11"/>
        <color rgb="FF7300C3"/>
        <rFont val="HGPｺﾞｼｯｸE"/>
        <family val="3"/>
        <charset val="128"/>
      </rPr>
      <t>大</t>
    </r>
    <r>
      <rPr>
        <sz val="11"/>
        <rFont val="HGPｺﾞｼｯｸE"/>
        <family val="3"/>
        <charset val="128"/>
      </rPr>
      <t>回復</t>
    </r>
    <rPh sb="0" eb="2">
      <t>セントウ</t>
    </rPh>
    <rPh sb="2" eb="4">
      <t>フノウ</t>
    </rPh>
    <rPh sb="12" eb="13">
      <t>ウ</t>
    </rPh>
    <rPh sb="23" eb="24">
      <t>タ</t>
    </rPh>
    <rPh sb="27" eb="29">
      <t>ナカマ</t>
    </rPh>
    <rPh sb="30" eb="31">
      <t>ヒカリ</t>
    </rPh>
    <rPh sb="38" eb="40">
      <t>ツイカ</t>
    </rPh>
    <rPh sb="44" eb="47">
      <t>ダイカイフク</t>
    </rPh>
    <phoneticPr fontId="1"/>
  </si>
  <si>
    <r>
      <t>2～4R目の自分ターンに、</t>
    </r>
    <r>
      <rPr>
        <sz val="11"/>
        <color rgb="FFFF0000"/>
        <rFont val="HGPｺﾞｼｯｸE"/>
        <family val="3"/>
        <charset val="128"/>
      </rPr>
      <t>味方</t>
    </r>
    <r>
      <rPr>
        <sz val="11"/>
        <rFont val="HGPｺﾞｼｯｸE"/>
        <family val="3"/>
        <charset val="128"/>
      </rPr>
      <t>が必殺技を使うとき最も高いステータスがこうげきの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ヒッサツワザ</t>
    </rPh>
    <rPh sb="20" eb="21">
      <t>ツカ</t>
    </rPh>
    <rPh sb="24" eb="25">
      <t>モット</t>
    </rPh>
    <rPh sb="26" eb="27">
      <t>タカ</t>
    </rPh>
    <rPh sb="39" eb="41">
      <t>ミカタ</t>
    </rPh>
    <rPh sb="42" eb="44">
      <t>ブツリ</t>
    </rPh>
    <rPh sb="49" eb="50">
      <t>ナカ</t>
    </rPh>
    <phoneticPr fontId="1"/>
  </si>
  <si>
    <r>
      <t>4～5R目の自分ターンに、敵[暗黒]への物理ダメージを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4">
      <t>テキ</t>
    </rPh>
    <rPh sb="15" eb="17">
      <t>アンコク</t>
    </rPh>
    <rPh sb="20" eb="22">
      <t>ブツリ</t>
    </rPh>
    <rPh sb="27" eb="28">
      <t>ダイ</t>
    </rPh>
    <phoneticPr fontId="1"/>
  </si>
  <si>
    <r>
      <t>自身が必殺技を使うときに、必殺技ダメージを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、その後にHPを1にする</t>
    </r>
    <rPh sb="0" eb="2">
      <t>ジシン</t>
    </rPh>
    <rPh sb="3" eb="6">
      <t>ヒッサツワザ</t>
    </rPh>
    <rPh sb="7" eb="8">
      <t>ツカ</t>
    </rPh>
    <rPh sb="13" eb="16">
      <t>ヒッサツワザ</t>
    </rPh>
    <rPh sb="21" eb="22">
      <t>ダイ</t>
    </rPh>
    <rPh sb="28" eb="29">
      <t>アト</t>
    </rPh>
    <phoneticPr fontId="1"/>
  </si>
  <si>
    <r>
      <t>自身が敵の攻撃で戦闘不能になったときに、</t>
    </r>
    <r>
      <rPr>
        <sz val="11"/>
        <color rgb="FFFF0000"/>
        <rFont val="HGPｺﾞｼｯｸE"/>
        <family val="3"/>
        <charset val="128"/>
      </rPr>
      <t>味方</t>
    </r>
    <r>
      <rPr>
        <sz val="11"/>
        <rFont val="HGPｺﾞｼｯｸE"/>
        <family val="3"/>
        <charset val="128"/>
      </rPr>
      <t>[光]の全てのステータスを</t>
    </r>
    <r>
      <rPr>
        <sz val="11"/>
        <color rgb="FF0000FF"/>
        <rFont val="HGPｺﾞｼｯｸE"/>
        <family val="3"/>
        <charset val="128"/>
      </rPr>
      <t>中</t>
    </r>
    <r>
      <rPr>
        <sz val="11"/>
        <color rgb="FF000000"/>
        <rFont val="HGPｺﾞｼｯｸE"/>
        <family val="3"/>
        <charset val="128"/>
      </rPr>
      <t>アップ</t>
    </r>
    <rPh sb="0" eb="2">
      <t>ジシン</t>
    </rPh>
    <rPh sb="3" eb="4">
      <t>テキ</t>
    </rPh>
    <rPh sb="5" eb="7">
      <t>コウゲキ</t>
    </rPh>
    <rPh sb="20" eb="22">
      <t>ミカタ</t>
    </rPh>
    <rPh sb="23" eb="24">
      <t>ヒカリ</t>
    </rPh>
    <phoneticPr fontId="1"/>
  </si>
  <si>
    <r>
      <t>各Rの相手ターンに、自身が通常攻撃されるたび、こうげきとすばやさを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33" eb="34">
      <t>ショウ</t>
    </rPh>
    <phoneticPr fontId="1"/>
  </si>
  <si>
    <t>クロコダイン</t>
    <phoneticPr fontId="2"/>
  </si>
  <si>
    <t>ウルノーガの杖 [超]</t>
  </si>
  <si>
    <t>ダイの剣 [超]</t>
  </si>
  <si>
    <t>魔王の剣 [超]</t>
  </si>
  <si>
    <t>竜の騎士の大盾 [超]</t>
  </si>
  <si>
    <t>冥竜王の盾 [超]</t>
  </si>
  <si>
    <t>銀の竜の騎士の大盾</t>
    <rPh sb="0" eb="1">
      <t>ギン</t>
    </rPh>
    <rPh sb="2" eb="3">
      <t>リュウ</t>
    </rPh>
    <rPh sb="4" eb="6">
      <t>キシ</t>
    </rPh>
    <rPh sb="7" eb="9">
      <t>オオタテ</t>
    </rPh>
    <phoneticPr fontId="2"/>
  </si>
  <si>
    <t>ゴメちゃんシールド</t>
    <phoneticPr fontId="2"/>
  </si>
  <si>
    <t>海賊王の首飾り</t>
    <rPh sb="0" eb="3">
      <t>カイゾクオウ</t>
    </rPh>
    <rPh sb="4" eb="5">
      <t>クビ</t>
    </rPh>
    <rPh sb="5" eb="6">
      <t>カザ</t>
    </rPh>
    <phoneticPr fontId="2"/>
  </si>
  <si>
    <t>ハドラーのマント [超]</t>
  </si>
  <si>
    <t>カールのまもり [超]</t>
  </si>
  <si>
    <t>戦闘不能になるダメージを受けたときに、HP1で耐える、</t>
    <rPh sb="0" eb="4">
      <t>セントウフノウ</t>
    </rPh>
    <rPh sb="12" eb="13">
      <t>ウ</t>
    </rPh>
    <rPh sb="23" eb="24">
      <t>タ</t>
    </rPh>
    <phoneticPr fontId="2"/>
  </si>
  <si>
    <r>
      <t>「マイ勇者」が[光]のとき、追加で次のRの間、全てのステータスを</t>
    </r>
    <r>
      <rPr>
        <sz val="11"/>
        <color rgb="FF0000FF"/>
        <rFont val="HGPｺﾞｼｯｸE"/>
        <family val="3"/>
        <charset val="128"/>
      </rPr>
      <t>中</t>
    </r>
    <r>
      <rPr>
        <sz val="11"/>
        <color rgb="FF000000"/>
        <rFont val="HGPｺﾞｼｯｸE"/>
        <family val="3"/>
        <charset val="128"/>
      </rPr>
      <t>アップ</t>
    </r>
    <rPh sb="8" eb="9">
      <t>ヒカリ</t>
    </rPh>
    <rPh sb="14" eb="16">
      <t>ツイカ</t>
    </rPh>
    <rPh sb="17" eb="18">
      <t>ツギ</t>
    </rPh>
    <rPh sb="21" eb="22">
      <t>アイダ</t>
    </rPh>
    <rPh sb="23" eb="24">
      <t>スベ</t>
    </rPh>
    <rPh sb="32" eb="33">
      <t>ナカ</t>
    </rPh>
    <phoneticPr fontId="1"/>
  </si>
  <si>
    <t>ゴッドキラー</t>
    <phoneticPr fontId="2"/>
  </si>
  <si>
    <t>らせつのまそう [超]</t>
  </si>
  <si>
    <t>S1-1</t>
    <phoneticPr fontId="2"/>
  </si>
  <si>
    <t>S1-2</t>
    <phoneticPr fontId="2"/>
  </si>
  <si>
    <t>S1-3</t>
    <phoneticPr fontId="2"/>
  </si>
  <si>
    <r>
      <t>1～3R目の自分ターンに、最も高いステータスがすばやさの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1" eb="33">
      <t>ブツリ</t>
    </rPh>
    <rPh sb="38" eb="39">
      <t>ショウ</t>
    </rPh>
    <phoneticPr fontId="2"/>
  </si>
  <si>
    <r>
      <t>「マイ勇者」が槍が得意な職業のとき、追加でこうげきとすばやさを</t>
    </r>
    <r>
      <rPr>
        <sz val="11"/>
        <color rgb="FF0000FF"/>
        <rFont val="HGPｺﾞｼｯｸE"/>
        <family val="3"/>
        <charset val="128"/>
      </rPr>
      <t>中</t>
    </r>
    <r>
      <rPr>
        <sz val="11"/>
        <color rgb="FF000000"/>
        <rFont val="HGPｺﾞｼｯｸE"/>
        <family val="3"/>
        <charset val="128"/>
      </rPr>
      <t>アップ</t>
    </r>
    <rPh sb="7" eb="8">
      <t>ヤリ</t>
    </rPh>
    <rPh sb="18" eb="20">
      <t>ツイカ</t>
    </rPh>
    <rPh sb="31" eb="32">
      <t>ナカ</t>
    </rPh>
    <phoneticPr fontId="1"/>
  </si>
  <si>
    <r>
      <t>仲間</t>
    </r>
    <r>
      <rPr>
        <sz val="11"/>
        <rFont val="HGPｺﾞｼｯｸE"/>
        <family val="3"/>
        <charset val="128"/>
      </rPr>
      <t>が必殺技を使うときに、闘気ゲージを</t>
    </r>
    <r>
      <rPr>
        <sz val="11"/>
        <color rgb="FF00739B"/>
        <rFont val="HGPｺﾞｼｯｸE"/>
        <family val="3"/>
        <charset val="128"/>
      </rPr>
      <t>小</t>
    </r>
    <r>
      <rPr>
        <sz val="11"/>
        <color rgb="FF000000"/>
        <rFont val="HGPｺﾞｼｯｸE"/>
        <family val="3"/>
        <charset val="128"/>
      </rPr>
      <t>アップ</t>
    </r>
    <rPh sb="0" eb="2">
      <t>ナカマ</t>
    </rPh>
    <rPh sb="3" eb="6">
      <t>ヒッサツワザ</t>
    </rPh>
    <rPh sb="7" eb="8">
      <t>ツカ</t>
    </rPh>
    <rPh sb="13" eb="15">
      <t>トウキ</t>
    </rPh>
    <rPh sb="19" eb="20">
      <t>ショウ</t>
    </rPh>
    <phoneticPr fontId="2"/>
  </si>
  <si>
    <r>
      <t>2～3R目の相手ターンに、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4">
      <t>ヒッサツワザ</t>
    </rPh>
    <rPh sb="29" eb="30">
      <t>ショウ</t>
    </rPh>
    <rPh sb="30" eb="32">
      <t>ケイゲン</t>
    </rPh>
    <phoneticPr fontId="1"/>
  </si>
  <si>
    <r>
      <t>1～2R目の相手ターンに、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のぼうぎょゲージを減りにくくする、</t>
    </r>
    <rPh sb="4" eb="5">
      <t>メ</t>
    </rPh>
    <rPh sb="6" eb="8">
      <t>アイテ</t>
    </rPh>
    <rPh sb="13" eb="17">
      <t>ミカタゼンタイ</t>
    </rPh>
    <rPh sb="26" eb="27">
      <t>ヘ</t>
    </rPh>
    <phoneticPr fontId="1"/>
  </si>
  <si>
    <r>
      <t>2～4R開始時に、敵</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
      <rPr>
        <sz val="11"/>
        <color theme="1"/>
        <rFont val="HGPｺﾞｼｯｸE"/>
        <family val="3"/>
        <charset val="128"/>
      </rPr>
      <t>、</t>
    </r>
    <rPh sb="4" eb="7">
      <t>カイシジ</t>
    </rPh>
    <rPh sb="9" eb="12">
      <t>テキゼンタイ</t>
    </rPh>
    <rPh sb="13" eb="15">
      <t>ブツリ</t>
    </rPh>
    <rPh sb="20" eb="21">
      <t>ナカ</t>
    </rPh>
    <phoneticPr fontId="1"/>
  </si>
  <si>
    <r>
      <t>「マイ勇者」が剣が得意な職業のとき、追加で通常攻撃ダメージを</t>
    </r>
    <r>
      <rPr>
        <sz val="11"/>
        <color rgb="FF0000FF"/>
        <rFont val="HGPｺﾞｼｯｸE"/>
        <family val="3"/>
        <charset val="128"/>
      </rPr>
      <t>中</t>
    </r>
    <r>
      <rPr>
        <sz val="11"/>
        <color rgb="FF000000"/>
        <rFont val="HGPｺﾞｼｯｸE"/>
        <family val="3"/>
        <charset val="128"/>
      </rPr>
      <t>軽減</t>
    </r>
    <rPh sb="7" eb="8">
      <t>ケン</t>
    </rPh>
    <rPh sb="9" eb="11">
      <t>トクイ</t>
    </rPh>
    <rPh sb="12" eb="14">
      <t>ショクギョウ</t>
    </rPh>
    <rPh sb="18" eb="20">
      <t>ツイカ</t>
    </rPh>
    <rPh sb="21" eb="25">
      <t>ツウジョウコウゲキ</t>
    </rPh>
    <rPh sb="30" eb="31">
      <t>ナカ</t>
    </rPh>
    <rPh sb="31" eb="33">
      <t>ケイゲン</t>
    </rPh>
    <phoneticPr fontId="1"/>
  </si>
  <si>
    <r>
      <t>3～5R目の自分ターンに、[光]以外の</t>
    </r>
    <r>
      <rPr>
        <sz val="11"/>
        <color rgb="FFFF0000"/>
        <rFont val="HGPｺﾞｼｯｸE"/>
        <family val="3"/>
        <charset val="128"/>
      </rPr>
      <t>味方</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4" eb="15">
      <t>ヒカリ</t>
    </rPh>
    <rPh sb="16" eb="18">
      <t>イガイ</t>
    </rPh>
    <rPh sb="19" eb="21">
      <t>ミカタ</t>
    </rPh>
    <rPh sb="32" eb="33">
      <t>ナカ</t>
    </rPh>
    <phoneticPr fontId="1"/>
  </si>
  <si>
    <r>
      <t>3～4R目の自分ターンに、</t>
    </r>
    <r>
      <rPr>
        <sz val="11"/>
        <color rgb="FFFF0000"/>
        <rFont val="HGPｺﾞｼｯｸE"/>
        <family val="3"/>
        <charset val="128"/>
      </rPr>
      <t>味方</t>
    </r>
    <r>
      <rPr>
        <sz val="11"/>
        <rFont val="HGPｺﾞｼｯｸE"/>
        <family val="3"/>
        <charset val="128"/>
      </rPr>
      <t>[氷炎]と[光]の物理ダメージを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コオリ</t>
    </rPh>
    <rPh sb="17" eb="18">
      <t>ホノオ</t>
    </rPh>
    <rPh sb="21" eb="22">
      <t>ヒカリ</t>
    </rPh>
    <rPh sb="24" eb="26">
      <t>ブツリ</t>
    </rPh>
    <rPh sb="31" eb="32">
      <t>ナカ</t>
    </rPh>
    <phoneticPr fontId="2"/>
  </si>
  <si>
    <r>
      <t>1～3R開始時に、敵[暗黒]のぼうぎょをR数が少ないほど</t>
    </r>
    <r>
      <rPr>
        <sz val="11"/>
        <color rgb="FF000000"/>
        <rFont val="HGPｺﾞｼｯｸE"/>
        <family val="3"/>
        <charset val="128"/>
      </rPr>
      <t>ダウン</t>
    </r>
    <rPh sb="4" eb="7">
      <t>カイシジ</t>
    </rPh>
    <rPh sb="9" eb="10">
      <t>テキ</t>
    </rPh>
    <rPh sb="11" eb="13">
      <t>アンコク</t>
    </rPh>
    <rPh sb="21" eb="22">
      <t>スウ</t>
    </rPh>
    <rPh sb="23" eb="24">
      <t>スク</t>
    </rPh>
    <phoneticPr fontId="2"/>
  </si>
  <si>
    <r>
      <t>1～2R目の相手ターンに、闘気ゲージ</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4" eb="5">
      <t>メ</t>
    </rPh>
    <rPh sb="6" eb="8">
      <t>アイテ</t>
    </rPh>
    <rPh sb="13" eb="15">
      <t>トウキ</t>
    </rPh>
    <rPh sb="18" eb="20">
      <t>サイダイ</t>
    </rPh>
    <rPh sb="21" eb="22">
      <t>テキ</t>
    </rPh>
    <rPh sb="27" eb="31">
      <t>ミカタゼンタイ</t>
    </rPh>
    <rPh sb="32" eb="33">
      <t>ウ</t>
    </rPh>
    <rPh sb="35" eb="37">
      <t>ブツリ</t>
    </rPh>
    <rPh sb="42" eb="43">
      <t>ナカ</t>
    </rPh>
    <rPh sb="43" eb="45">
      <t>ケイゲン</t>
    </rPh>
    <phoneticPr fontId="1"/>
  </si>
  <si>
    <r>
      <t>敵が必殺技を使うときに、闘気ゲージが</t>
    </r>
    <r>
      <rPr>
        <sz val="11"/>
        <color rgb="FF000000"/>
        <rFont val="HGPｺﾞｼｯｸE"/>
        <family val="3"/>
        <charset val="128"/>
      </rPr>
      <t>最大</t>
    </r>
    <r>
      <rPr>
        <sz val="11"/>
        <color theme="1"/>
        <rFont val="HGPｺﾞｼｯｸE"/>
        <family val="3"/>
        <charset val="128"/>
      </rPr>
      <t>だと</t>
    </r>
    <r>
      <rPr>
        <sz val="11"/>
        <color rgb="FFFF0000"/>
        <rFont val="HGPｺﾞｼｯｸE"/>
        <family val="3"/>
        <charset val="128"/>
      </rPr>
      <t>味方</t>
    </r>
    <r>
      <rPr>
        <sz val="11"/>
        <color theme="1"/>
        <rFont val="HGPｺﾞｼｯｸE"/>
        <family val="3"/>
        <charset val="128"/>
      </rPr>
      <t>[暗黒]が受ける必殺技ダメージを</t>
    </r>
    <r>
      <rPr>
        <sz val="11"/>
        <color rgb="FF7300C3"/>
        <rFont val="HGPｺﾞｼｯｸE"/>
        <family val="3"/>
        <charset val="128"/>
      </rPr>
      <t>大</t>
    </r>
    <r>
      <rPr>
        <sz val="11"/>
        <color rgb="FF000000"/>
        <rFont val="HGPｺﾞｼｯｸE"/>
        <family val="3"/>
        <charset val="128"/>
      </rPr>
      <t>軽減</t>
    </r>
    <rPh sb="0" eb="1">
      <t>テキ</t>
    </rPh>
    <rPh sb="2" eb="5">
      <t>ヒッサツワザ</t>
    </rPh>
    <rPh sb="6" eb="7">
      <t>ツカ</t>
    </rPh>
    <rPh sb="12" eb="14">
      <t>トウキ</t>
    </rPh>
    <rPh sb="18" eb="20">
      <t>サイダイ</t>
    </rPh>
    <rPh sb="22" eb="24">
      <t>ミカタ</t>
    </rPh>
    <rPh sb="25" eb="27">
      <t>アンコク</t>
    </rPh>
    <rPh sb="29" eb="30">
      <t>ウ</t>
    </rPh>
    <rPh sb="32" eb="35">
      <t>ヒッサツワザ</t>
    </rPh>
    <rPh sb="40" eb="43">
      <t>ダイケイゲン</t>
    </rPh>
    <phoneticPr fontId="2"/>
  </si>
  <si>
    <t>ア-167</t>
  </si>
  <si>
    <t>ア-166</t>
  </si>
  <si>
    <t>ア-165</t>
  </si>
  <si>
    <t>XSメダル[超2弾]</t>
    <rPh sb="6" eb="7">
      <t>チョウ</t>
    </rPh>
    <rPh sb="8" eb="9">
      <t>ダン</t>
    </rPh>
    <phoneticPr fontId="2"/>
  </si>
  <si>
    <t>攻撃ダメージ</t>
    <rPh sb="0" eb="2">
      <t>コウゲキ</t>
    </rPh>
    <phoneticPr fontId="2"/>
  </si>
  <si>
    <t>トーナメントメダル各種　開幕すばやさバフスキル持ち他カード未対応</t>
    <rPh sb="9" eb="11">
      <t>カクシュ</t>
    </rPh>
    <rPh sb="12" eb="14">
      <t>カイマク</t>
    </rPh>
    <rPh sb="23" eb="24">
      <t>モ</t>
    </rPh>
    <rPh sb="25" eb="26">
      <t>ホカ</t>
    </rPh>
    <rPh sb="29" eb="32">
      <t>ミタイオウ</t>
    </rPh>
    <phoneticPr fontId="2"/>
  </si>
  <si>
    <t>ポップ</t>
    <phoneticPr fontId="2"/>
  </si>
  <si>
    <t>シルビア</t>
    <phoneticPr fontId="2"/>
  </si>
  <si>
    <t>マーニャ</t>
    <phoneticPr fontId="2"/>
  </si>
  <si>
    <t>ヤリめいじん</t>
  </si>
  <si>
    <t>1～3</t>
  </si>
  <si>
    <t>3～4</t>
  </si>
  <si>
    <t>2～3</t>
  </si>
  <si>
    <t>1～2</t>
  </si>
  <si>
    <t>2～4</t>
  </si>
  <si>
    <t>3～5</t>
  </si>
  <si>
    <r>
      <t>各R開始時に、自身がHP30%以下のときHPを</t>
    </r>
    <r>
      <rPr>
        <sz val="11"/>
        <color rgb="FF7300C3"/>
        <rFont val="HGPｺﾞｼｯｸE"/>
        <family val="3"/>
        <charset val="128"/>
      </rPr>
      <t>大</t>
    </r>
    <r>
      <rPr>
        <sz val="11"/>
        <rFont val="HGPｺﾞｼｯｸE"/>
        <family val="3"/>
        <charset val="128"/>
      </rPr>
      <t>回復</t>
    </r>
    <rPh sb="0" eb="1">
      <t>カク</t>
    </rPh>
    <rPh sb="2" eb="5">
      <t>カイシジ</t>
    </rPh>
    <rPh sb="7" eb="9">
      <t>ジシン</t>
    </rPh>
    <rPh sb="15" eb="17">
      <t>イカ</t>
    </rPh>
    <rPh sb="23" eb="26">
      <t>ダイカイフク</t>
    </rPh>
    <phoneticPr fontId="1"/>
  </si>
  <si>
    <r>
      <t>自身が必殺技を使うたびに、</t>
    </r>
    <r>
      <rPr>
        <sz val="11"/>
        <color rgb="FFFF0000"/>
        <rFont val="HGPｺﾞｼｯｸE"/>
        <family val="3"/>
        <charset val="128"/>
      </rPr>
      <t>味方</t>
    </r>
    <r>
      <rPr>
        <sz val="11"/>
        <rFont val="HGPｺﾞｼｯｸE"/>
        <family val="3"/>
        <charset val="128"/>
      </rPr>
      <t>[暗黒]のこうげきとすばやさを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8">
      <t>アンコク</t>
    </rPh>
    <rPh sb="30" eb="31">
      <t>ナカ</t>
    </rPh>
    <phoneticPr fontId="1"/>
  </si>
  <si>
    <r>
      <t>各Rの自分ターンに、物理ダメージをR数が多いほど</t>
    </r>
    <r>
      <rPr>
        <sz val="11"/>
        <color rgb="FF000000"/>
        <rFont val="HGPｺﾞｼｯｸE"/>
        <family val="3"/>
        <charset val="128"/>
      </rPr>
      <t>アップ</t>
    </r>
    <rPh sb="0" eb="1">
      <t>カク</t>
    </rPh>
    <rPh sb="3" eb="5">
      <t>ジブン</t>
    </rPh>
    <rPh sb="10" eb="12">
      <t>ブツリ</t>
    </rPh>
    <rPh sb="18" eb="19">
      <t>スウ</t>
    </rPh>
    <rPh sb="20" eb="21">
      <t>オオ</t>
    </rPh>
    <phoneticPr fontId="1"/>
  </si>
  <si>
    <r>
      <t>3～5R目に攻撃するときに、すばやさが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ナカ</t>
    </rPh>
    <phoneticPr fontId="1"/>
  </si>
  <si>
    <r>
      <t>3～4R目の自分ターンに、</t>
    </r>
    <r>
      <rPr>
        <sz val="11"/>
        <color rgb="FFFF0000"/>
        <rFont val="HGPｺﾞｼｯｸE"/>
        <family val="3"/>
        <charset val="128"/>
      </rPr>
      <t>味方</t>
    </r>
    <r>
      <rPr>
        <sz val="11"/>
        <rFont val="HGPｺﾞｼｯｸE"/>
        <family val="3"/>
        <charset val="128"/>
      </rPr>
      <t>が特殊技を使ったとき</t>
    </r>
    <r>
      <rPr>
        <sz val="11"/>
        <color rgb="FFFF0000"/>
        <rFont val="HGPｺﾞｼｯｸE"/>
        <family val="3"/>
        <charset val="128"/>
      </rPr>
      <t>味方</t>
    </r>
    <r>
      <rPr>
        <sz val="11"/>
        <rFont val="HGPｺﾞｼｯｸE"/>
        <family val="3"/>
        <charset val="128"/>
      </rPr>
      <t>[光]の闘気ゲージ</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トクシュワザ</t>
    </rPh>
    <rPh sb="20" eb="21">
      <t>ツカ</t>
    </rPh>
    <rPh sb="25" eb="27">
      <t>ミカタ</t>
    </rPh>
    <rPh sb="28" eb="29">
      <t>ヒカリ</t>
    </rPh>
    <rPh sb="31" eb="33">
      <t>トウキ</t>
    </rPh>
    <rPh sb="36" eb="37">
      <t>ショウ</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</si>
  <si>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[妖魔]が多いほど</t>
    </r>
    <r>
      <rPr>
        <sz val="11"/>
        <color rgb="FF000000"/>
        <rFont val="HGPｺﾞｼｯｸE"/>
        <family val="3"/>
        <charset val="128"/>
      </rPr>
      <t>アップ</t>
    </r>
    <rPh sb="4" eb="6">
      <t>カイシ</t>
    </rPh>
    <rPh sb="6" eb="7">
      <t>ジ</t>
    </rPh>
    <rPh sb="9" eb="11">
      <t>ミカタ</t>
    </rPh>
    <rPh sb="11" eb="13">
      <t>ゼンタイ</t>
    </rPh>
    <rPh sb="24" eb="26">
      <t>ミカタ</t>
    </rPh>
    <rPh sb="27" eb="29">
      <t>ヨウマ</t>
    </rPh>
    <rPh sb="31" eb="32">
      <t>オオ</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</si>
  <si>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[妖魔]が多いほど</t>
    </r>
    <r>
      <rPr>
        <sz val="11"/>
        <color rgb="FF000000"/>
        <rFont val="HGPｺﾞｼｯｸE"/>
        <family val="3"/>
        <charset val="128"/>
      </rPr>
      <t>アップ</t>
    </r>
    <rPh sb="0" eb="2">
      <t>ミカタ</t>
    </rPh>
    <rPh sb="3" eb="6">
      <t>トクシュワザ</t>
    </rPh>
    <rPh sb="7" eb="8">
      <t>ツカ</t>
    </rPh>
    <rPh sb="14" eb="18">
      <t>ミカタゼンタイ</t>
    </rPh>
    <rPh sb="19" eb="22">
      <t>ヒッサツワザ</t>
    </rPh>
    <rPh sb="27" eb="29">
      <t>ミカタ</t>
    </rPh>
    <rPh sb="30" eb="32">
      <t>ヨウマ</t>
    </rPh>
    <rPh sb="34" eb="35">
      <t>オオ</t>
    </rPh>
    <phoneticPr fontId="1"/>
  </si>
  <si>
    <r>
      <t>自身のぼうぎょゲージが一定以上の間、</t>
    </r>
    <r>
      <rPr>
        <sz val="11"/>
        <color rgb="FFFF0000"/>
        <rFont val="HGPｺﾞｼｯｸE"/>
        <family val="3"/>
        <charset val="128"/>
      </rPr>
      <t>味方</t>
    </r>
    <r>
      <rPr>
        <sz val="11"/>
        <rFont val="HGPｺﾞｼｯｸE"/>
        <family val="3"/>
        <charset val="128"/>
      </rPr>
      <t>[暗黒]の呪文ダメージを</t>
    </r>
    <r>
      <rPr>
        <sz val="11"/>
        <color rgb="FF0000FF"/>
        <rFont val="HGPｺﾞｼｯｸE"/>
        <family val="3"/>
        <charset val="128"/>
      </rPr>
      <t>中</t>
    </r>
    <r>
      <rPr>
        <sz val="11"/>
        <color rgb="FF000000"/>
        <rFont val="HGPｺﾞｼｯｸE"/>
        <family val="3"/>
        <charset val="128"/>
      </rPr>
      <t>アップ</t>
    </r>
    <rPh sb="0" eb="2">
      <t>ジシン</t>
    </rPh>
    <rPh sb="11" eb="15">
      <t>イッテイイジョウ</t>
    </rPh>
    <rPh sb="16" eb="17">
      <t>アイダ</t>
    </rPh>
    <rPh sb="18" eb="20">
      <t>ミカタ</t>
    </rPh>
    <rPh sb="21" eb="23">
      <t>アンコク</t>
    </rPh>
    <rPh sb="25" eb="27">
      <t>ジュモン</t>
    </rPh>
    <rPh sb="32" eb="33">
      <t>ナカ</t>
    </rPh>
    <phoneticPr fontId="1"/>
  </si>
  <si>
    <r>
      <t>各Rの自分ターンに、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のブレスダメージをR数が多いほど</t>
    </r>
    <r>
      <rPr>
        <sz val="11"/>
        <color rgb="FF000000"/>
        <rFont val="HGPｺﾞｼｯｸE"/>
        <family val="3"/>
        <charset val="128"/>
      </rPr>
      <t>アップ</t>
    </r>
    <rPh sb="0" eb="1">
      <t>カク</t>
    </rPh>
    <rPh sb="3" eb="5">
      <t>ジブン</t>
    </rPh>
    <rPh sb="10" eb="14">
      <t>ミカタゼンタイ</t>
    </rPh>
    <rPh sb="24" eb="25">
      <t>スウ</t>
    </rPh>
    <rPh sb="26" eb="27">
      <t>オオ</t>
    </rPh>
    <phoneticPr fontId="1"/>
  </si>
  <si>
    <r>
      <t>各Rの相手ターンに、自身が通常攻撃されると闘気ゲージを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ツウジョウ</t>
    </rPh>
    <rPh sb="15" eb="17">
      <t>コウゲキ</t>
    </rPh>
    <rPh sb="21" eb="23">
      <t>トウキ</t>
    </rPh>
    <rPh sb="27" eb="28">
      <t>ショウ</t>
    </rPh>
    <phoneticPr fontId="1"/>
  </si>
  <si>
    <r>
      <t>1～2R目の相手ターンに、</t>
    </r>
    <r>
      <rPr>
        <sz val="11"/>
        <color rgb="FFFF5A32"/>
        <rFont val="HGPｺﾞｼｯｸE"/>
        <family val="3"/>
        <charset val="128"/>
      </rPr>
      <t>仲間</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ナカマ</t>
    </rPh>
    <rPh sb="16" eb="18">
      <t>ヨウマ</t>
    </rPh>
    <rPh sb="23" eb="26">
      <t>テキゼンタイ</t>
    </rPh>
    <rPh sb="27" eb="29">
      <t>ブツリ</t>
    </rPh>
    <rPh sb="34" eb="35">
      <t>ナカ</t>
    </rPh>
    <phoneticPr fontId="1"/>
  </si>
  <si>
    <r>
      <t>3～5R目に攻撃するときに、ステータスが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の物理ダメージをR数が多いほど</t>
    </r>
    <r>
      <rPr>
        <sz val="11"/>
        <color rgb="FF000000"/>
        <rFont val="HGPｺﾞｼｯｸE"/>
        <family val="3"/>
        <charset val="128"/>
      </rPr>
      <t>アップ</t>
    </r>
    <rPh sb="4" eb="5">
      <t>メ</t>
    </rPh>
    <rPh sb="6" eb="8">
      <t>コウゲキ</t>
    </rPh>
    <rPh sb="25" eb="26">
      <t>テキ</t>
    </rPh>
    <rPh sb="30" eb="34">
      <t>ミカタゼンタイ</t>
    </rPh>
    <rPh sb="35" eb="37">
      <t>ブツリ</t>
    </rPh>
    <rPh sb="43" eb="44">
      <t>スウ</t>
    </rPh>
    <rPh sb="45" eb="46">
      <t>オオ</t>
    </rPh>
    <phoneticPr fontId="1"/>
  </si>
  <si>
    <r>
      <t>2～3R目の相手ターンに、自身に攻撃してきた敵の闘気を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ジシン</t>
    </rPh>
    <rPh sb="16" eb="18">
      <t>コウゲキ</t>
    </rPh>
    <rPh sb="22" eb="23">
      <t>テキ</t>
    </rPh>
    <rPh sb="24" eb="26">
      <t>トウキ</t>
    </rPh>
    <rPh sb="27" eb="28">
      <t>ショウ</t>
    </rPh>
    <phoneticPr fontId="1"/>
  </si>
  <si>
    <r>
      <t>2～3R終了時に、自身が攻撃しなかったとき敵</t>
    </r>
    <r>
      <rPr>
        <sz val="11"/>
        <color rgb="FF000000"/>
        <rFont val="HGPｺﾞｼｯｸE"/>
        <family val="3"/>
        <charset val="128"/>
      </rPr>
      <t>全体</t>
    </r>
    <r>
      <rPr>
        <sz val="11"/>
        <rFont val="HGPｺﾞｼｯｸE"/>
        <family val="3"/>
        <charset val="128"/>
      </rPr>
      <t>のすばやさとぼうぎょを</t>
    </r>
    <r>
      <rPr>
        <sz val="11"/>
        <color rgb="FF7300C3"/>
        <rFont val="HGPｺﾞｼｯｸE"/>
        <family val="3"/>
        <charset val="128"/>
      </rPr>
      <t>大</t>
    </r>
    <r>
      <rPr>
        <sz val="11"/>
        <color rgb="FF000000"/>
        <rFont val="HGPｺﾞｼｯｸE"/>
        <family val="3"/>
        <charset val="128"/>
      </rPr>
      <t>ダウン</t>
    </r>
    <rPh sb="4" eb="7">
      <t>シュウリョウジ</t>
    </rPh>
    <rPh sb="9" eb="11">
      <t>ジシン</t>
    </rPh>
    <rPh sb="12" eb="14">
      <t>コウゲキ</t>
    </rPh>
    <rPh sb="21" eb="24">
      <t>テキゼンタイ</t>
    </rPh>
    <rPh sb="35" eb="36">
      <t>ダイ</t>
    </rPh>
    <phoneticPr fontId="1"/>
  </si>
  <si>
    <r>
      <t>2～4R目の自分ターンに、自身が通常攻撃する敵の全てのステータスを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18">
      <t>ツウジョウ</t>
    </rPh>
    <rPh sb="18" eb="20">
      <t>コウゲキ</t>
    </rPh>
    <rPh sb="22" eb="23">
      <t>テキ</t>
    </rPh>
    <rPh sb="24" eb="25">
      <t>スベ</t>
    </rPh>
    <rPh sb="33" eb="34">
      <t>ナカ</t>
    </rPh>
    <phoneticPr fontId="1"/>
  </si>
  <si>
    <r>
      <t>1～2R目の相手ターンに、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軽減</t>
    </r>
    <rPh sb="4" eb="5">
      <t>メ</t>
    </rPh>
    <rPh sb="6" eb="8">
      <t>アイテ</t>
    </rPh>
    <rPh sb="13" eb="17">
      <t>ミカタゼンタイ</t>
    </rPh>
    <rPh sb="18" eb="19">
      <t>ウ</t>
    </rPh>
    <rPh sb="21" eb="23">
      <t>ブツリ</t>
    </rPh>
    <rPh sb="28" eb="30">
      <t>ミカタ</t>
    </rPh>
    <rPh sb="31" eb="33">
      <t>ヒャクジュウ</t>
    </rPh>
    <rPh sb="35" eb="36">
      <t>オオ</t>
    </rPh>
    <rPh sb="39" eb="41">
      <t>ケイゲン</t>
    </rPh>
    <phoneticPr fontId="1"/>
  </si>
  <si>
    <r>
      <t>3～4R目の相手ターンに、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軽減</t>
    </r>
    <rPh sb="4" eb="5">
      <t>メ</t>
    </rPh>
    <rPh sb="6" eb="8">
      <t>アイテ</t>
    </rPh>
    <rPh sb="13" eb="17">
      <t>ミカタゼンタイ</t>
    </rPh>
    <rPh sb="18" eb="19">
      <t>ウ</t>
    </rPh>
    <rPh sb="21" eb="24">
      <t>ヒッサツワザ</t>
    </rPh>
    <rPh sb="29" eb="31">
      <t>チョクゼン</t>
    </rPh>
    <rPh sb="36" eb="37">
      <t>テキ</t>
    </rPh>
    <rPh sb="38" eb="40">
      <t>ミカタ</t>
    </rPh>
    <rPh sb="41" eb="44">
      <t>トクシュワザ</t>
    </rPh>
    <rPh sb="45" eb="49">
      <t>シヨウカイスウ</t>
    </rPh>
    <rPh sb="50" eb="51">
      <t>オオ</t>
    </rPh>
    <rPh sb="54" eb="56">
      <t>ケイゲン</t>
    </rPh>
    <phoneticPr fontId="1"/>
  </si>
  <si>
    <r>
      <t>自身がHP50%以上の間、自身の攻撃が敵の</t>
    </r>
    <r>
      <rPr>
        <sz val="11"/>
        <color rgb="FF000000"/>
        <rFont val="HGPｺﾞｼｯｸE"/>
        <family val="3"/>
        <charset val="128"/>
      </rPr>
      <t>軽減</t>
    </r>
    <r>
      <rPr>
        <sz val="11"/>
        <rFont val="HGPｺﾞｼｯｸE"/>
        <family val="3"/>
        <charset val="128"/>
      </rPr>
      <t>スキルを無視する</t>
    </r>
    <rPh sb="0" eb="2">
      <t>ジシン</t>
    </rPh>
    <rPh sb="8" eb="10">
      <t>イジョウ</t>
    </rPh>
    <rPh sb="11" eb="12">
      <t>アイダ</t>
    </rPh>
    <rPh sb="13" eb="15">
      <t>ジシン</t>
    </rPh>
    <rPh sb="16" eb="18">
      <t>コウゲキ</t>
    </rPh>
    <rPh sb="19" eb="20">
      <t>テキ</t>
    </rPh>
    <rPh sb="21" eb="23">
      <t>ケイゲン</t>
    </rPh>
    <rPh sb="27" eb="29">
      <t>ムシ</t>
    </rPh>
    <phoneticPr fontId="1"/>
  </si>
  <si>
    <t>いなずまのけん</t>
    <phoneticPr fontId="2"/>
  </si>
  <si>
    <t>かぜのマント [超]</t>
  </si>
  <si>
    <r>
      <t>「マイ勇者」が[暗黒]のとき、追加で必殺技ダメージを</t>
    </r>
    <r>
      <rPr>
        <sz val="11"/>
        <color rgb="FF00739B"/>
        <rFont val="HGPｺﾞｼｯｸE"/>
        <family val="3"/>
        <charset val="128"/>
      </rPr>
      <t>小</t>
    </r>
    <r>
      <rPr>
        <sz val="11"/>
        <color rgb="FF000000"/>
        <rFont val="HGPｺﾞｼｯｸE"/>
        <family val="3"/>
        <charset val="128"/>
      </rPr>
      <t>アップ</t>
    </r>
    <rPh sb="8" eb="10">
      <t>アンコク</t>
    </rPh>
    <rPh sb="15" eb="17">
      <t>ツイカ</t>
    </rPh>
    <rPh sb="18" eb="21">
      <t>ヒッサツワザ</t>
    </rPh>
    <rPh sb="26" eb="27">
      <t>ショウ</t>
    </rPh>
    <phoneticPr fontId="1"/>
  </si>
  <si>
    <r>
      <t>「マイ勇者」が爪が得意な職業のとき、追加で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t>
    </r>
    <r>
      <rPr>
        <sz val="11"/>
        <color rgb="FF7300C3"/>
        <rFont val="HGPｺﾞｼｯｸE"/>
        <family val="3"/>
        <charset val="128"/>
      </rPr>
      <t>大</t>
    </r>
    <r>
      <rPr>
        <sz val="11"/>
        <color rgb="FF000000"/>
        <rFont val="HGPｺﾞｼｯｸE"/>
        <family val="3"/>
        <charset val="128"/>
      </rPr>
      <t>アップ</t>
    </r>
    <rPh sb="7" eb="8">
      <t>ツメ</t>
    </rPh>
    <rPh sb="9" eb="11">
      <t>トクイ</t>
    </rPh>
    <rPh sb="12" eb="14">
      <t>ショクギョウ</t>
    </rPh>
    <rPh sb="18" eb="20">
      <t>ツイカ</t>
    </rPh>
    <rPh sb="21" eb="23">
      <t>ミカタ</t>
    </rPh>
    <rPh sb="23" eb="25">
      <t>ゼンタイ</t>
    </rPh>
    <rPh sb="30" eb="31">
      <t>ダイ</t>
    </rPh>
    <phoneticPr fontId="1"/>
  </si>
  <si>
    <r>
      <t>各R開始時に、最も高いステータスがすばやさの</t>
    </r>
    <r>
      <rPr>
        <sz val="11"/>
        <color rgb="FFFF0000"/>
        <rFont val="HGPｺﾞｼｯｸE"/>
        <family val="3"/>
        <charset val="128"/>
      </rPr>
      <t>味方</t>
    </r>
    <r>
      <rPr>
        <sz val="11"/>
        <rFont val="HGPｺﾞｼｯｸE"/>
        <family val="3"/>
        <charset val="128"/>
      </rPr>
      <t>が受けるブレスダメージを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0" eb="1">
      <t>カク</t>
    </rPh>
    <rPh sb="2" eb="5">
      <t>カイシジ</t>
    </rPh>
    <rPh sb="7" eb="8">
      <t>モット</t>
    </rPh>
    <rPh sb="9" eb="10">
      <t>タカ</t>
    </rPh>
    <rPh sb="22" eb="24">
      <t>ミカタ</t>
    </rPh>
    <rPh sb="25" eb="26">
      <t>ウ</t>
    </rPh>
    <rPh sb="36" eb="37">
      <t>ナカ</t>
    </rPh>
    <rPh sb="37" eb="39">
      <t>ケイゲン</t>
    </rPh>
    <phoneticPr fontId="1"/>
  </si>
  <si>
    <t>初期値→</t>
    <rPh sb="0" eb="3">
      <t>ショキチ</t>
    </rPh>
    <phoneticPr fontId="2"/>
  </si>
  <si>
    <t>合計値</t>
    <rPh sb="0" eb="2">
      <t>ゴウケイ</t>
    </rPh>
    <rPh sb="2" eb="3">
      <t>アタイ</t>
    </rPh>
    <phoneticPr fontId="2"/>
  </si>
  <si>
    <t>上昇量</t>
    <rPh sb="0" eb="2">
      <t>ジョウショウ</t>
    </rPh>
    <rPh sb="2" eb="3">
      <t>リョウ</t>
    </rPh>
    <phoneticPr fontId="2"/>
  </si>
  <si>
    <t>レアリティ</t>
    <phoneticPr fontId="2"/>
  </si>
  <si>
    <t>S武-01</t>
    <rPh sb="1" eb="2">
      <t>タケ</t>
    </rPh>
    <phoneticPr fontId="2"/>
  </si>
  <si>
    <t>S武-02</t>
    <rPh sb="1" eb="2">
      <t>タケ</t>
    </rPh>
    <phoneticPr fontId="2"/>
  </si>
  <si>
    <t>S武-14</t>
    <rPh sb="1" eb="2">
      <t>タケ</t>
    </rPh>
    <phoneticPr fontId="2"/>
  </si>
  <si>
    <t>S武-13</t>
    <rPh sb="1" eb="2">
      <t>タケ</t>
    </rPh>
    <phoneticPr fontId="2"/>
  </si>
  <si>
    <t>S武-12</t>
    <rPh sb="1" eb="2">
      <t>タケ</t>
    </rPh>
    <phoneticPr fontId="2"/>
  </si>
  <si>
    <t>S武-11</t>
    <rPh sb="1" eb="2">
      <t>タケ</t>
    </rPh>
    <phoneticPr fontId="2"/>
  </si>
  <si>
    <t>S武-10</t>
    <rPh sb="1" eb="2">
      <t>タケ</t>
    </rPh>
    <phoneticPr fontId="2"/>
  </si>
  <si>
    <t>S武-09</t>
    <rPh sb="1" eb="2">
      <t>タケ</t>
    </rPh>
    <phoneticPr fontId="2"/>
  </si>
  <si>
    <t>S武-08</t>
    <rPh sb="1" eb="2">
      <t>タケ</t>
    </rPh>
    <phoneticPr fontId="2"/>
  </si>
  <si>
    <t>S武-07</t>
    <rPh sb="1" eb="2">
      <t>タケ</t>
    </rPh>
    <phoneticPr fontId="2"/>
  </si>
  <si>
    <t>S武-06</t>
    <rPh sb="1" eb="2">
      <t>タケ</t>
    </rPh>
    <phoneticPr fontId="2"/>
  </si>
  <si>
    <t>S武-05</t>
    <rPh sb="1" eb="2">
      <t>タケ</t>
    </rPh>
    <phoneticPr fontId="2"/>
  </si>
  <si>
    <t>S武-04</t>
    <rPh sb="1" eb="2">
      <t>タケ</t>
    </rPh>
    <phoneticPr fontId="2"/>
  </si>
  <si>
    <t>S武-03</t>
    <rPh sb="1" eb="2">
      <t>タケ</t>
    </rPh>
    <phoneticPr fontId="2"/>
  </si>
  <si>
    <t>S盾-01</t>
    <rPh sb="1" eb="2">
      <t>タテ</t>
    </rPh>
    <phoneticPr fontId="2"/>
  </si>
  <si>
    <t>S盾-02</t>
    <rPh sb="1" eb="2">
      <t>タテ</t>
    </rPh>
    <phoneticPr fontId="2"/>
  </si>
  <si>
    <t>S盾-10</t>
    <rPh sb="1" eb="2">
      <t>タテ</t>
    </rPh>
    <phoneticPr fontId="2"/>
  </si>
  <si>
    <t>S盾-09</t>
    <rPh sb="1" eb="2">
      <t>タテ</t>
    </rPh>
    <phoneticPr fontId="2"/>
  </si>
  <si>
    <t>S盾-08</t>
    <rPh sb="1" eb="2">
      <t>タテ</t>
    </rPh>
    <phoneticPr fontId="2"/>
  </si>
  <si>
    <t>S盾-07</t>
    <rPh sb="1" eb="2">
      <t>タテ</t>
    </rPh>
    <phoneticPr fontId="2"/>
  </si>
  <si>
    <t>S盾-06</t>
    <rPh sb="1" eb="2">
      <t>タテ</t>
    </rPh>
    <phoneticPr fontId="2"/>
  </si>
  <si>
    <t>S盾-05</t>
    <rPh sb="1" eb="2">
      <t>タテ</t>
    </rPh>
    <phoneticPr fontId="2"/>
  </si>
  <si>
    <t>S盾-04</t>
    <rPh sb="1" eb="2">
      <t>タテ</t>
    </rPh>
    <phoneticPr fontId="2"/>
  </si>
  <si>
    <t>S盾-03</t>
    <rPh sb="1" eb="2">
      <t>タテ</t>
    </rPh>
    <phoneticPr fontId="2"/>
  </si>
  <si>
    <t>Sア-02</t>
    <phoneticPr fontId="2"/>
  </si>
  <si>
    <t>Sア-01</t>
    <phoneticPr fontId="2"/>
  </si>
  <si>
    <t>Sア-09</t>
  </si>
  <si>
    <t>Sア-08</t>
  </si>
  <si>
    <t>Sア-07</t>
  </si>
  <si>
    <t>Sア-06</t>
  </si>
  <si>
    <t>Sア-05</t>
  </si>
  <si>
    <t>Sア-04</t>
  </si>
  <si>
    <t>Sア-03</t>
  </si>
  <si>
    <t>悪霊の神々</t>
  </si>
  <si>
    <t>悪霊の神々</t>
    <rPh sb="0" eb="2">
      <t>アクリョウ</t>
    </rPh>
    <rPh sb="3" eb="5">
      <t>カミガミ</t>
    </rPh>
    <phoneticPr fontId="1"/>
  </si>
  <si>
    <t>マトリフの杖</t>
    <rPh sb="5" eb="6">
      <t>ツエ</t>
    </rPh>
    <phoneticPr fontId="2"/>
  </si>
  <si>
    <t>＊</t>
    <phoneticPr fontId="2"/>
  </si>
  <si>
    <t>竜の騎士のグローブ</t>
    <rPh sb="0" eb="1">
      <t>リュウ</t>
    </rPh>
    <rPh sb="2" eb="4">
      <t>キシ</t>
    </rPh>
    <phoneticPr fontId="2"/>
  </si>
  <si>
    <t>えいえんの盾</t>
    <rPh sb="5" eb="6">
      <t>タテ</t>
    </rPh>
    <phoneticPr fontId="2"/>
  </si>
  <si>
    <t>超越大魔王ロムドラド</t>
  </si>
  <si>
    <t>攻撃ダメージ</t>
    <rPh sb="0" eb="2">
      <t>コウゲキ</t>
    </rPh>
    <phoneticPr fontId="1"/>
  </si>
  <si>
    <t>風のマント</t>
    <rPh sb="0" eb="1">
      <t>カゼ</t>
    </rPh>
    <phoneticPr fontId="2"/>
  </si>
  <si>
    <r>
      <t>1～2R開始時に、ブーストされた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[百獣]と[魔影]のこうげきとまりょくを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2" eb="24">
      <t>ミカタ</t>
    </rPh>
    <rPh sb="25" eb="27">
      <t>ヒャクジュウ</t>
    </rPh>
    <rPh sb="30" eb="32">
      <t>マカゲ</t>
    </rPh>
    <rPh sb="44" eb="45">
      <t>ナカ</t>
    </rPh>
    <phoneticPr fontId="1"/>
  </si>
  <si>
    <t>武-103</t>
    <rPh sb="0" eb="1">
      <t>タケ</t>
    </rPh>
    <phoneticPr fontId="2"/>
  </si>
  <si>
    <t>時空のやり</t>
    <rPh sb="0" eb="2">
      <t>ジクウ</t>
    </rPh>
    <phoneticPr fontId="2"/>
  </si>
  <si>
    <t>ア-168</t>
    <phoneticPr fontId="2"/>
  </si>
  <si>
    <t>みずのはごろも</t>
    <phoneticPr fontId="2"/>
  </si>
  <si>
    <t>Sア-10</t>
    <phoneticPr fontId="2"/>
  </si>
  <si>
    <t>Sア-11</t>
    <phoneticPr fontId="2"/>
  </si>
  <si>
    <t>冥竜王の冠 [超]</t>
  </si>
  <si>
    <t>ゴールドフェザー [超]</t>
  </si>
  <si>
    <r>
      <t>自身が必殺技を使うときに、敵[暗黒]への必殺技ダメージを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4">
      <t>テキ</t>
    </rPh>
    <rPh sb="15" eb="17">
      <t>アンコク</t>
    </rPh>
    <rPh sb="20" eb="23">
      <t>ヒッサツワザ</t>
    </rPh>
    <rPh sb="28" eb="29">
      <t>ナカ</t>
    </rPh>
    <phoneticPr fontId="2"/>
  </si>
  <si>
    <r>
      <t>「マイ勇者」が[光]のとき、代わりに</t>
    </r>
    <r>
      <rPr>
        <sz val="11"/>
        <color rgb="FF7300C3"/>
        <rFont val="HGPｺﾞｼｯｸE"/>
        <family val="3"/>
        <charset val="128"/>
      </rPr>
      <t>大</t>
    </r>
    <r>
      <rPr>
        <sz val="11"/>
        <color rgb="FF000000"/>
        <rFont val="HGPｺﾞｼｯｸE"/>
        <family val="3"/>
        <charset val="128"/>
      </rPr>
      <t>アップ</t>
    </r>
    <rPh sb="8" eb="9">
      <t>ヒカリ</t>
    </rPh>
    <rPh sb="14" eb="15">
      <t>カ</t>
    </rPh>
    <rPh sb="18" eb="19">
      <t>ダイ</t>
    </rPh>
    <phoneticPr fontId="1"/>
  </si>
  <si>
    <r>
      <t>3～5R開始時に、最も高いステータスがぼうぎょの</t>
    </r>
    <r>
      <rPr>
        <sz val="11"/>
        <color rgb="FFFF0000"/>
        <rFont val="HGPｺﾞｼｯｸE"/>
        <family val="3"/>
        <charset val="128"/>
      </rPr>
      <t>味方</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6">
      <t>カイシ</t>
    </rPh>
    <rPh sb="6" eb="7">
      <t>ジ</t>
    </rPh>
    <rPh sb="9" eb="10">
      <t>モット</t>
    </rPh>
    <rPh sb="11" eb="12">
      <t>タカ</t>
    </rPh>
    <rPh sb="24" eb="26">
      <t>ミカタ</t>
    </rPh>
    <rPh sb="35" eb="36">
      <t>ショウ</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</si>
  <si>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3">
      <t>ジュモン</t>
    </rPh>
    <rPh sb="32" eb="35">
      <t>チュウケイゲン</t>
    </rPh>
    <phoneticPr fontId="2"/>
  </si>
  <si>
    <t>　　←上記の中ダウンの効果重複数</t>
    <rPh sb="3" eb="5">
      <t>ジョウキ</t>
    </rPh>
    <rPh sb="6" eb="7">
      <t>ナカ</t>
    </rPh>
    <rPh sb="11" eb="13">
      <t>コウカ</t>
    </rPh>
    <rPh sb="13" eb="15">
      <t>ジュウフク</t>
    </rPh>
    <rPh sb="15" eb="16">
      <t>スウ</t>
    </rPh>
    <phoneticPr fontId="2"/>
  </si>
  <si>
    <t>超4弾</t>
  </si>
  <si>
    <t>S4-001</t>
    <phoneticPr fontId="2"/>
  </si>
  <si>
    <t>S4-002</t>
  </si>
  <si>
    <t>S4-003</t>
  </si>
  <si>
    <t>S4-004</t>
  </si>
  <si>
    <t>S4-005</t>
  </si>
  <si>
    <t>S4-006</t>
  </si>
  <si>
    <t>S4-007</t>
  </si>
  <si>
    <t>S4-008</t>
  </si>
  <si>
    <t>S4-009</t>
  </si>
  <si>
    <t>S4-010</t>
  </si>
  <si>
    <t>S4-011</t>
  </si>
  <si>
    <t>S4-012</t>
  </si>
  <si>
    <t>S4-013</t>
  </si>
  <si>
    <t>S4-014</t>
  </si>
  <si>
    <t>S4-015</t>
  </si>
  <si>
    <t>S4-016</t>
  </si>
  <si>
    <t>S4-017</t>
  </si>
  <si>
    <t>S4-018</t>
  </si>
  <si>
    <t>S4-019</t>
  </si>
  <si>
    <t>S4-020</t>
  </si>
  <si>
    <t>S4-021</t>
  </si>
  <si>
    <t>S4-022</t>
  </si>
  <si>
    <t>S4-023</t>
  </si>
  <si>
    <t>S4-024</t>
  </si>
  <si>
    <t>S4-025</t>
  </si>
  <si>
    <t>S4-026</t>
  </si>
  <si>
    <t>S4-027</t>
  </si>
  <si>
    <t>S4-028</t>
  </si>
  <si>
    <t>S4-029</t>
  </si>
  <si>
    <t>S4-030</t>
  </si>
  <si>
    <t>S4-031</t>
  </si>
  <si>
    <t>S4-032</t>
  </si>
  <si>
    <t>S4-033</t>
  </si>
  <si>
    <t>S4-034</t>
  </si>
  <si>
    <t>S4-035</t>
  </si>
  <si>
    <t>S4-036</t>
  </si>
  <si>
    <t>S4-037</t>
  </si>
  <si>
    <t>S4-038</t>
  </si>
  <si>
    <t>S4-039</t>
  </si>
  <si>
    <t>S4-040</t>
  </si>
  <si>
    <t>S4-041</t>
  </si>
  <si>
    <t>S4-042</t>
  </si>
  <si>
    <t>S4-043</t>
  </si>
  <si>
    <t>S4-044</t>
  </si>
  <si>
    <t>S4-045</t>
  </si>
  <si>
    <t>S4-046</t>
  </si>
  <si>
    <t>S4-047</t>
  </si>
  <si>
    <t>S4-048</t>
  </si>
  <si>
    <t>S4-049</t>
  </si>
  <si>
    <t>S4-050</t>
  </si>
  <si>
    <t>S4-051</t>
  </si>
  <si>
    <t>S4-052</t>
  </si>
  <si>
    <t>S4-053</t>
  </si>
  <si>
    <t>S4-054</t>
  </si>
  <si>
    <t>S4-055</t>
  </si>
  <si>
    <t>S4-056</t>
  </si>
  <si>
    <t>S4-057</t>
  </si>
  <si>
    <t>S4-058</t>
  </si>
  <si>
    <t>S4-059</t>
  </si>
  <si>
    <t>S4-060</t>
  </si>
  <si>
    <t>S4-061</t>
  </si>
  <si>
    <t>S4-062</t>
  </si>
  <si>
    <t>S4-063</t>
  </si>
  <si>
    <t>S4-064</t>
  </si>
  <si>
    <t>S4-065</t>
  </si>
  <si>
    <t>S4-066</t>
  </si>
  <si>
    <t>S4-067</t>
  </si>
  <si>
    <t>S4-068</t>
  </si>
  <si>
    <t>S4-069</t>
  </si>
  <si>
    <t>S4-070</t>
  </si>
  <si>
    <t>S4-071</t>
  </si>
  <si>
    <t>S4-072</t>
  </si>
  <si>
    <t>S4-073</t>
  </si>
  <si>
    <t>S4-074</t>
  </si>
  <si>
    <t>S4-075</t>
  </si>
  <si>
    <t>GGR</t>
  </si>
  <si>
    <t>アイラ</t>
  </si>
  <si>
    <t>ガードブレイクアタック</t>
  </si>
  <si>
    <t>闘気ブレイクアタック</t>
  </si>
  <si>
    <t>バーバラ</t>
  </si>
  <si>
    <t>大魔王デスタムーア</t>
  </si>
  <si>
    <t>天魔王オルゴ・デミーラ</t>
  </si>
  <si>
    <t>バラン (超竜軍団長)</t>
    <phoneticPr fontId="1"/>
  </si>
  <si>
    <t>ヒュンケル (魔剣戦士)</t>
  </si>
  <si>
    <t>ヘルバオム</t>
  </si>
  <si>
    <t>にじくじゃく</t>
  </si>
  <si>
    <t>ゴールデンスライム</t>
  </si>
  <si>
    <t>スペシャル連携</t>
    <rPh sb="5" eb="7">
      <t>レンケイ</t>
    </rPh>
    <phoneticPr fontId="2"/>
  </si>
  <si>
    <t>特殊連携</t>
    <rPh sb="0" eb="2">
      <t>トクシュ</t>
    </rPh>
    <rPh sb="2" eb="4">
      <t>レンケイ</t>
    </rPh>
    <phoneticPr fontId="2"/>
  </si>
  <si>
    <t>ヤリめいじん</t>
    <phoneticPr fontId="1"/>
  </si>
  <si>
    <t>S4-1</t>
    <phoneticPr fontId="2"/>
  </si>
  <si>
    <t>カード種</t>
    <rPh sb="3" eb="4">
      <t>シュ</t>
    </rPh>
    <phoneticPr fontId="2"/>
  </si>
  <si>
    <t>まおうのつかい</t>
  </si>
  <si>
    <t>スマイルロック</t>
  </si>
  <si>
    <t>暗黒</t>
    <phoneticPr fontId="1"/>
  </si>
  <si>
    <r>
      <t>1～2R目の自分ターンに、最も高いステータスがすばやさの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ツウジョウ</t>
    </rPh>
    <rPh sb="33" eb="35">
      <t>コウゲキ</t>
    </rPh>
    <rPh sb="40" eb="41">
      <t>ナカ</t>
    </rPh>
    <phoneticPr fontId="1"/>
  </si>
  <si>
    <t>ステ合計</t>
    <rPh sb="2" eb="4">
      <t>ゴウケイ</t>
    </rPh>
    <phoneticPr fontId="2"/>
  </si>
  <si>
    <t>ヤリめいじん</t>
    <phoneticPr fontId="1"/>
  </si>
  <si>
    <t>みどりのしっぽ</t>
  </si>
  <si>
    <t>S武-17</t>
    <rPh sb="1" eb="2">
      <t>タケ</t>
    </rPh>
    <phoneticPr fontId="2"/>
  </si>
  <si>
    <t>S武-16</t>
    <rPh sb="1" eb="2">
      <t>タケ</t>
    </rPh>
    <phoneticPr fontId="2"/>
  </si>
  <si>
    <t>S武-15</t>
    <rPh sb="1" eb="2">
      <t>タケ</t>
    </rPh>
    <phoneticPr fontId="2"/>
  </si>
  <si>
    <t>ラミアスのつるぎ [超]</t>
  </si>
  <si>
    <r>
      <t>1～3R目の自分ターンに、自身が通常攻撃する敵のこうげきとまりょくを</t>
    </r>
    <r>
      <rPr>
        <sz val="11"/>
        <color rgb="FF0000FF"/>
        <rFont val="HGPｺﾞｼｯｸE"/>
        <family val="3"/>
        <charset val="128"/>
      </rPr>
      <t>中</t>
    </r>
    <r>
      <rPr>
        <sz val="11"/>
        <color rgb="FF000000"/>
        <rFont val="HGPｺﾞｼｯｸE"/>
        <family val="3"/>
        <charset val="128"/>
      </rPr>
      <t>ダウン</t>
    </r>
    <r>
      <rPr>
        <sz val="11"/>
        <rFont val="HGPｺﾞｼｯｸE"/>
        <family val="3"/>
        <charset val="128"/>
      </rPr>
      <t>、</t>
    </r>
    <rPh sb="4" eb="5">
      <t>メ</t>
    </rPh>
    <rPh sb="6" eb="8">
      <t>ジブン</t>
    </rPh>
    <rPh sb="13" eb="15">
      <t>ジシン</t>
    </rPh>
    <rPh sb="16" eb="20">
      <t>ツウジョウコウゲキ</t>
    </rPh>
    <rPh sb="22" eb="23">
      <t>テキ</t>
    </rPh>
    <rPh sb="34" eb="35">
      <t>ナカ</t>
    </rPh>
    <phoneticPr fontId="2"/>
  </si>
  <si>
    <r>
      <t>1～3R開始時に、敵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
      <rPr>
        <sz val="11"/>
        <rFont val="HGPｺﾞｼｯｸE"/>
        <family val="3"/>
        <charset val="128"/>
      </rPr>
      <t>、</t>
    </r>
    <rPh sb="4" eb="6">
      <t>カイシ</t>
    </rPh>
    <rPh sb="6" eb="7">
      <t>ジ</t>
    </rPh>
    <rPh sb="9" eb="10">
      <t>テキ</t>
    </rPh>
    <rPh sb="10" eb="12">
      <t>ゼンタイ</t>
    </rPh>
    <rPh sb="13" eb="15">
      <t>ジュモン</t>
    </rPh>
    <rPh sb="20" eb="21">
      <t>ナカ</t>
    </rPh>
    <phoneticPr fontId="2"/>
  </si>
  <si>
    <t>生命の剣 [超]</t>
  </si>
  <si>
    <t>永続</t>
  </si>
  <si>
    <t>あくまのツメ [超]</t>
  </si>
  <si>
    <t>武-105</t>
    <rPh sb="0" eb="1">
      <t>タケ</t>
    </rPh>
    <phoneticPr fontId="2"/>
  </si>
  <si>
    <t>武-104</t>
    <rPh sb="0" eb="1">
      <t>タケ</t>
    </rPh>
    <phoneticPr fontId="2"/>
  </si>
  <si>
    <t>グラコスのやり</t>
    <phoneticPr fontId="2"/>
  </si>
  <si>
    <t>うみなりの杖</t>
    <rPh sb="5" eb="6">
      <t>ツエ</t>
    </rPh>
    <phoneticPr fontId="2"/>
  </si>
  <si>
    <t>必殺技ブロッカー</t>
  </si>
  <si>
    <t>盾-058</t>
    <rPh sb="0" eb="1">
      <t>タテ</t>
    </rPh>
    <phoneticPr fontId="2"/>
  </si>
  <si>
    <t>はめつの盾</t>
    <rPh sb="4" eb="5">
      <t>タテ</t>
    </rPh>
    <phoneticPr fontId="2"/>
  </si>
  <si>
    <t>Sア-15</t>
  </si>
  <si>
    <t>Sア-14</t>
  </si>
  <si>
    <t>Sア-13</t>
  </si>
  <si>
    <t>Sア-12</t>
  </si>
  <si>
    <t>超4弾</t>
    <rPh sb="0" eb="1">
      <t>チョウ</t>
    </rPh>
    <rPh sb="2" eb="3">
      <t>ダン</t>
    </rPh>
    <phoneticPr fontId="2"/>
  </si>
  <si>
    <t>超越大魔王のローブ [超]</t>
  </si>
  <si>
    <t>竜の騎士のグローブ [超]</t>
  </si>
  <si>
    <t>超魔生物ハドラーの鎧 [超]</t>
  </si>
  <si>
    <t>魔法の闘衣のマント [超]</t>
  </si>
  <si>
    <r>
      <t>1～3R目の自分ターンに、ブーストされた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[氷炎]と[魔影]の攻撃エリアを広くする</t>
    </r>
    <rPh sb="4" eb="5">
      <t>メ</t>
    </rPh>
    <rPh sb="6" eb="8">
      <t>ジブン</t>
    </rPh>
    <rPh sb="20" eb="22">
      <t>ミカタ</t>
    </rPh>
    <rPh sb="26" eb="28">
      <t>ミカタ</t>
    </rPh>
    <rPh sb="29" eb="30">
      <t>コオリ</t>
    </rPh>
    <rPh sb="30" eb="31">
      <t>ホノオ</t>
    </rPh>
    <rPh sb="34" eb="36">
      <t>マカゲ</t>
    </rPh>
    <rPh sb="38" eb="40">
      <t>コウゲキ</t>
    </rPh>
    <rPh sb="44" eb="45">
      <t>ヒロ</t>
    </rPh>
    <phoneticPr fontId="1"/>
  </si>
  <si>
    <r>
      <t>1～3R目の自分ターンに、</t>
    </r>
    <r>
      <rPr>
        <sz val="11"/>
        <color rgb="FFFF5A32"/>
        <rFont val="HGPｺﾞｼｯｸE"/>
        <family val="3"/>
        <charset val="128"/>
      </rPr>
      <t>仲間</t>
    </r>
    <r>
      <rPr>
        <sz val="11"/>
        <rFont val="HGPｺﾞｼｯｸE"/>
        <family val="3"/>
        <charset val="128"/>
      </rPr>
      <t>[氷炎]か[魔影]がいると自身が通常攻撃した敵の攻撃エリアを狭くする</t>
    </r>
    <rPh sb="4" eb="5">
      <t>メ</t>
    </rPh>
    <rPh sb="6" eb="8">
      <t>ジブン</t>
    </rPh>
    <rPh sb="13" eb="15">
      <t>ナカマ</t>
    </rPh>
    <rPh sb="16" eb="17">
      <t>コオリ</t>
    </rPh>
    <rPh sb="17" eb="18">
      <t>ホノオ</t>
    </rPh>
    <rPh sb="21" eb="22">
      <t>マ</t>
    </rPh>
    <rPh sb="22" eb="23">
      <t>カゲ</t>
    </rPh>
    <rPh sb="28" eb="30">
      <t>ジシン</t>
    </rPh>
    <rPh sb="31" eb="35">
      <t>ツウジョウコウゲキ</t>
    </rPh>
    <rPh sb="37" eb="38">
      <t>テキ</t>
    </rPh>
    <rPh sb="39" eb="41">
      <t>コウゲキ</t>
    </rPh>
    <rPh sb="45" eb="46">
      <t>セマ</t>
    </rPh>
    <phoneticPr fontId="1"/>
  </si>
  <si>
    <r>
      <t>3R終了時に、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シュウリョウジ</t>
    </rPh>
    <rPh sb="7" eb="11">
      <t>ミカタゼンタイ</t>
    </rPh>
    <rPh sb="15" eb="16">
      <t>ナカ</t>
    </rPh>
    <rPh sb="16" eb="18">
      <t>カイフク</t>
    </rPh>
    <phoneticPr fontId="1"/>
  </si>
  <si>
    <r>
      <t>1～2R終了時に、ブーストされた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[百獣]と[妖魔]のHPを</t>
    </r>
    <r>
      <rPr>
        <sz val="11"/>
        <color rgb="FF00739B"/>
        <rFont val="HGPｺﾞｼｯｸE"/>
        <family val="3"/>
        <charset val="128"/>
      </rPr>
      <t>小</t>
    </r>
    <r>
      <rPr>
        <sz val="11"/>
        <rFont val="HGPｺﾞｼｯｸE"/>
        <family val="3"/>
        <charset val="128"/>
      </rPr>
      <t>回復</t>
    </r>
    <rPh sb="4" eb="7">
      <t>シュウリョウジ</t>
    </rPh>
    <rPh sb="16" eb="18">
      <t>ミカタ</t>
    </rPh>
    <rPh sb="22" eb="24">
      <t>ミカタ</t>
    </rPh>
    <rPh sb="25" eb="27">
      <t>ヒャクジュウ</t>
    </rPh>
    <rPh sb="30" eb="32">
      <t>ヨウマ</t>
    </rPh>
    <rPh sb="37" eb="38">
      <t>ショウ</t>
    </rPh>
    <rPh sb="38" eb="40">
      <t>カイフク</t>
    </rPh>
    <phoneticPr fontId="1"/>
  </si>
  <si>
    <r>
      <t>各Rの相手ターン終了時に、自身に攻撃してきた敵に</t>
    </r>
    <r>
      <rPr>
        <sz val="11"/>
        <color rgb="FF00739B"/>
        <rFont val="HGPｺﾞｼｯｸE"/>
        <family val="3"/>
        <charset val="128"/>
      </rPr>
      <t>小</t>
    </r>
    <r>
      <rPr>
        <sz val="11"/>
        <rFont val="HGPｺﾞｼｯｸE"/>
        <family val="3"/>
        <charset val="128"/>
      </rPr>
      <t>ダメージ</t>
    </r>
    <rPh sb="0" eb="1">
      <t>カク</t>
    </rPh>
    <rPh sb="3" eb="5">
      <t>アイテ</t>
    </rPh>
    <rPh sb="8" eb="11">
      <t>シュウリョウジ</t>
    </rPh>
    <rPh sb="13" eb="15">
      <t>ジシン</t>
    </rPh>
    <rPh sb="16" eb="18">
      <t>コウゲキ</t>
    </rPh>
    <rPh sb="22" eb="23">
      <t>テキ</t>
    </rPh>
    <rPh sb="24" eb="25">
      <t>ショウ</t>
    </rPh>
    <phoneticPr fontId="1"/>
  </si>
  <si>
    <r>
      <t>3～4R目の自分ターン終了時に、</t>
    </r>
    <r>
      <rPr>
        <sz val="11"/>
        <color rgb="FFFF5A32"/>
        <rFont val="HGPｺﾞｼｯｸE"/>
        <family val="3"/>
        <charset val="128"/>
      </rPr>
      <t>仲間</t>
    </r>
    <r>
      <rPr>
        <sz val="11"/>
        <rFont val="HGPｺﾞｼｯｸE"/>
        <family val="3"/>
        <charset val="128"/>
      </rPr>
      <t>[暗黒]がいると自身が通常攻撃した敵に</t>
    </r>
    <r>
      <rPr>
        <sz val="11"/>
        <color rgb="FF00739B"/>
        <rFont val="HGPｺﾞｼｯｸE"/>
        <family val="3"/>
        <charset val="128"/>
      </rPr>
      <t>小</t>
    </r>
    <r>
      <rPr>
        <sz val="11"/>
        <rFont val="HGPｺﾞｼｯｸE"/>
        <family val="3"/>
        <charset val="128"/>
      </rPr>
      <t>ダメージ</t>
    </r>
    <rPh sb="4" eb="5">
      <t>メ</t>
    </rPh>
    <rPh sb="6" eb="8">
      <t>ジブン</t>
    </rPh>
    <rPh sb="11" eb="14">
      <t>シュウリョウジ</t>
    </rPh>
    <rPh sb="16" eb="18">
      <t>ナカマ</t>
    </rPh>
    <rPh sb="19" eb="21">
      <t>アンコク</t>
    </rPh>
    <rPh sb="26" eb="28">
      <t>ジシン</t>
    </rPh>
    <rPh sb="29" eb="31">
      <t>ツウジョウ</t>
    </rPh>
    <rPh sb="31" eb="33">
      <t>コウゲキ</t>
    </rPh>
    <rPh sb="35" eb="36">
      <t>テキ</t>
    </rPh>
    <rPh sb="37" eb="38">
      <t>ショウ</t>
    </rPh>
    <phoneticPr fontId="1"/>
  </si>
  <si>
    <r>
      <t>2～3R目の相手ターンに、自身が通常攻撃されると闘気ゲージを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ツウジョウ</t>
    </rPh>
    <rPh sb="18" eb="20">
      <t>コウゲキ</t>
    </rPh>
    <rPh sb="24" eb="26">
      <t>トウキ</t>
    </rPh>
    <rPh sb="30" eb="31">
      <t>ショウ</t>
    </rPh>
    <phoneticPr fontId="1"/>
  </si>
  <si>
    <r>
      <t>各Rの自分ターンに、</t>
    </r>
    <r>
      <rPr>
        <sz val="11"/>
        <color rgb="FFFF5A32"/>
        <rFont val="HGPｺﾞｼｯｸE"/>
        <family val="3"/>
        <charset val="128"/>
      </rPr>
      <t>仲間</t>
    </r>
    <r>
      <rPr>
        <sz val="11"/>
        <rFont val="HGPｺﾞｼｯｸE"/>
        <family val="3"/>
        <charset val="128"/>
      </rPr>
      <t>[百獣]か[妖魔]がいると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Ph sb="0" eb="1">
      <t>カク</t>
    </rPh>
    <rPh sb="3" eb="5">
      <t>ジブン</t>
    </rPh>
    <rPh sb="10" eb="12">
      <t>ナカマ</t>
    </rPh>
    <rPh sb="13" eb="15">
      <t>ヒャクジュウ</t>
    </rPh>
    <rPh sb="18" eb="20">
      <t>ヨウマ</t>
    </rPh>
    <rPh sb="25" eb="29">
      <t>ミカタゼンタイ</t>
    </rPh>
    <rPh sb="30" eb="32">
      <t>ブツリ</t>
    </rPh>
    <rPh sb="37" eb="38">
      <t>ショウ</t>
    </rPh>
    <phoneticPr fontId="1"/>
  </si>
  <si>
    <r>
      <t>各Rの相手ターンに、自身が通常攻撃されるたび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6">
      <t>ミカタゼンタイ</t>
    </rPh>
    <rPh sb="32" eb="33">
      <t>ショウ</t>
    </rPh>
    <phoneticPr fontId="1"/>
  </si>
  <si>
    <r>
      <t>3～5R目の自分ターンに、ブレスダメージを自身にブーストされた枚数が多いほど</t>
    </r>
    <r>
      <rPr>
        <sz val="11"/>
        <color rgb="FF000000"/>
        <rFont val="HGPｺﾞｼｯｸE"/>
        <family val="3"/>
        <charset val="128"/>
      </rPr>
      <t>アップ</t>
    </r>
    <rPh sb="4" eb="5">
      <t>メ</t>
    </rPh>
    <rPh sb="6" eb="8">
      <t>ジブン</t>
    </rPh>
    <rPh sb="21" eb="23">
      <t>ジシン</t>
    </rPh>
    <rPh sb="31" eb="33">
      <t>マイスウ</t>
    </rPh>
    <rPh sb="34" eb="35">
      <t>オオ</t>
    </rPh>
    <phoneticPr fontId="1"/>
  </si>
  <si>
    <r>
      <t>2～4R開始時に、</t>
    </r>
    <r>
      <rPr>
        <sz val="11"/>
        <color rgb="FFFF0000"/>
        <rFont val="HGPｺﾞｼｯｸE"/>
        <family val="3"/>
        <charset val="128"/>
      </rPr>
      <t>味方</t>
    </r>
    <r>
      <rPr>
        <sz val="11"/>
        <rFont val="HGPｺﾞｼｯｸE"/>
        <family val="3"/>
        <charset val="128"/>
      </rPr>
      <t>[暗黒]のこうげきとすばやさをR数が多いほど</t>
    </r>
    <r>
      <rPr>
        <sz val="11"/>
        <color rgb="FF000000"/>
        <rFont val="HGPｺﾞｼｯｸE"/>
        <family val="3"/>
        <charset val="128"/>
      </rPr>
      <t>アップ</t>
    </r>
    <rPh sb="4" eb="7">
      <t>カイシジ</t>
    </rPh>
    <rPh sb="9" eb="11">
      <t>ミカタ</t>
    </rPh>
    <rPh sb="12" eb="14">
      <t>アンコク</t>
    </rPh>
    <rPh sb="27" eb="28">
      <t>スウ</t>
    </rPh>
    <rPh sb="29" eb="30">
      <t>オオ</t>
    </rPh>
    <phoneticPr fontId="1"/>
  </si>
  <si>
    <r>
      <t>味方</t>
    </r>
    <r>
      <rPr>
        <sz val="11"/>
        <rFont val="HGPｺﾞｼｯｸE"/>
        <family val="3"/>
        <charset val="128"/>
      </rPr>
      <t>が特殊技を使うときに、</t>
    </r>
    <r>
      <rPr>
        <sz val="11"/>
        <color rgb="FFFF0000"/>
        <rFont val="HGPｺﾞｼｯｸE"/>
        <family val="3"/>
        <charset val="128"/>
      </rPr>
      <t>味方</t>
    </r>
    <r>
      <rPr>
        <sz val="11"/>
        <rFont val="HGPｺﾞｼｯｸE"/>
        <family val="3"/>
        <charset val="128"/>
      </rPr>
      <t>[暗黒]の物理と特技ダメージを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3" eb="15">
      <t>ミカタ</t>
    </rPh>
    <rPh sb="16" eb="18">
      <t>アンコク</t>
    </rPh>
    <rPh sb="20" eb="22">
      <t>ブツリ</t>
    </rPh>
    <rPh sb="23" eb="25">
      <t>トクギ</t>
    </rPh>
    <rPh sb="30" eb="31">
      <t>ナカ</t>
    </rPh>
    <phoneticPr fontId="1"/>
  </si>
  <si>
    <r>
      <t>1～3R終了時に、すばやさが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4" eb="7">
      <t>シュウリョウジ</t>
    </rPh>
    <rPh sb="19" eb="21">
      <t>ミカタ</t>
    </rPh>
    <rPh sb="25" eb="27">
      <t>ミカタ</t>
    </rPh>
    <rPh sb="28" eb="30">
      <t>アンコク</t>
    </rPh>
    <rPh sb="32" eb="35">
      <t>ヒッサツワザ</t>
    </rPh>
    <rPh sb="40" eb="41">
      <t>ナカ</t>
    </rPh>
    <phoneticPr fontId="1"/>
  </si>
  <si>
    <r>
      <t>2～4R目の自分ターンに、最も高いステータスがぼうぎょの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ツウジョウ</t>
    </rPh>
    <rPh sb="33" eb="35">
      <t>コウゲキ</t>
    </rPh>
    <rPh sb="40" eb="41">
      <t>ナカ</t>
    </rPh>
    <phoneticPr fontId="1"/>
  </si>
  <si>
    <r>
      <t>各R終了時に、こうげきが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シュウリョウジ</t>
    </rPh>
    <rPh sb="17" eb="18">
      <t>テキ</t>
    </rPh>
    <rPh sb="22" eb="24">
      <t>ミカタ</t>
    </rPh>
    <rPh sb="25" eb="26">
      <t>ヒカリ</t>
    </rPh>
    <rPh sb="28" eb="30">
      <t>トウキ</t>
    </rPh>
    <rPh sb="34" eb="35">
      <t>ショウ</t>
    </rPh>
    <phoneticPr fontId="1"/>
  </si>
  <si>
    <r>
      <t>1～3R目の自分ターンに、通常攻撃ダメージを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4" eb="5">
      <t>メ</t>
    </rPh>
    <rPh sb="6" eb="8">
      <t>ジブン</t>
    </rPh>
    <rPh sb="13" eb="15">
      <t>ツウジョウ</t>
    </rPh>
    <rPh sb="15" eb="17">
      <t>コウゲキ</t>
    </rPh>
    <rPh sb="22" eb="24">
      <t>ミカタ</t>
    </rPh>
    <rPh sb="25" eb="27">
      <t>ヒャクジュウ</t>
    </rPh>
    <rPh sb="30" eb="32">
      <t>ヨウマ</t>
    </rPh>
    <rPh sb="34" eb="35">
      <t>オオ</t>
    </rPh>
    <phoneticPr fontId="1"/>
  </si>
  <si>
    <r>
      <t>2～3R目の自分ターンに、</t>
    </r>
    <r>
      <rPr>
        <sz val="11"/>
        <color rgb="FFFF0000"/>
        <rFont val="HGPｺﾞｼｯｸE"/>
        <family val="3"/>
        <charset val="128"/>
      </rPr>
      <t>味方</t>
    </r>
    <r>
      <rPr>
        <sz val="11"/>
        <rFont val="HGPｺﾞｼｯｸE"/>
        <family val="3"/>
        <charset val="128"/>
      </rPr>
      <t>[氷炎]と[魔影]の物理ダメージを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コオリ</t>
    </rPh>
    <rPh sb="17" eb="18">
      <t>ホノオ</t>
    </rPh>
    <rPh sb="21" eb="23">
      <t>マカゲ</t>
    </rPh>
    <rPh sb="25" eb="27">
      <t>ブツリ</t>
    </rPh>
    <rPh sb="32" eb="33">
      <t>ナカ</t>
    </rPh>
    <phoneticPr fontId="1"/>
  </si>
  <si>
    <r>
      <t>2～3R目の相手ターンに、自身が通常攻撃されると闘気ゲージを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6">
      <t>トウキ</t>
    </rPh>
    <rPh sb="30" eb="31">
      <t>ショウ</t>
    </rPh>
    <phoneticPr fontId="1"/>
  </si>
  <si>
    <r>
      <t>各R終了時に、ステータスが</t>
    </r>
    <r>
      <rPr>
        <sz val="11"/>
        <color rgb="FF000000"/>
        <rFont val="HGPｺﾞｼｯｸE"/>
        <family val="3"/>
        <charset val="128"/>
      </rPr>
      <t>アップ</t>
    </r>
    <r>
      <rPr>
        <sz val="11"/>
        <rFont val="HGPｺﾞｼｯｸE"/>
        <family val="3"/>
        <charset val="128"/>
      </rPr>
      <t>した敵がいると物理ダメージを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5">
      <t>ブツリ</t>
    </rPh>
    <rPh sb="30" eb="31">
      <t>ナカ</t>
    </rPh>
    <phoneticPr fontId="1"/>
  </si>
  <si>
    <r>
      <t>自身が必殺技を使うときに、HP50%以上の敵がいると</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8" eb="20">
      <t>イジョウ</t>
    </rPh>
    <rPh sb="21" eb="22">
      <t>テキ</t>
    </rPh>
    <rPh sb="26" eb="28">
      <t>ミカタ</t>
    </rPh>
    <rPh sb="29" eb="30">
      <t>ヒカリ</t>
    </rPh>
    <rPh sb="32" eb="35">
      <t>ヒッサツワザ</t>
    </rPh>
    <rPh sb="40" eb="41">
      <t>ナカ</t>
    </rPh>
    <phoneticPr fontId="1"/>
  </si>
  <si>
    <r>
      <t>2～5R開始時に、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のまりょくをR数が多いほど</t>
    </r>
    <r>
      <rPr>
        <sz val="11"/>
        <color rgb="FF000000"/>
        <rFont val="HGPｺﾞｼｯｸE"/>
        <family val="3"/>
        <charset val="128"/>
      </rPr>
      <t>アップ</t>
    </r>
    <rPh sb="4" eb="7">
      <t>カイシジ</t>
    </rPh>
    <rPh sb="9" eb="13">
      <t>ミカタゼンタイ</t>
    </rPh>
    <rPh sb="20" eb="21">
      <t>スウ</t>
    </rPh>
    <rPh sb="22" eb="23">
      <t>オオ</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</si>
  <si>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5">
      <t>ヒカリ</t>
    </rPh>
    <rPh sb="27" eb="29">
      <t>トウキ</t>
    </rPh>
    <rPh sb="33" eb="34">
      <t>ショウ</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</si>
  <si>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8">
      <t>ミカタゼンタイ</t>
    </rPh>
    <rPh sb="29" eb="30">
      <t>ナカ</t>
    </rPh>
    <phoneticPr fontId="1"/>
  </si>
  <si>
    <r>
      <t>味方</t>
    </r>
    <r>
      <rPr>
        <sz val="11"/>
        <rFont val="HGPｺﾞｼｯｸE"/>
        <family val="3"/>
        <charset val="128"/>
      </rPr>
      <t>が必殺技を使うたび、</t>
    </r>
    <r>
      <rPr>
        <sz val="11"/>
        <color rgb="FFFF0000"/>
        <rFont val="HGPｺﾞｼｯｸE"/>
        <family val="3"/>
        <charset val="128"/>
      </rPr>
      <t>味方</t>
    </r>
    <r>
      <rPr>
        <sz val="1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4">
      <t>ミカタ</t>
    </rPh>
    <rPh sb="15" eb="16">
      <t>ヒカリ</t>
    </rPh>
    <rPh sb="18" eb="21">
      <t>ヒッサツワザ</t>
    </rPh>
    <rPh sb="26" eb="27">
      <t>ショウ</t>
    </rPh>
    <phoneticPr fontId="1"/>
  </si>
  <si>
    <r>
      <t>3～5R目の相手ターンに、敵が特殊技を使うとき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13" eb="14">
      <t>テキ</t>
    </rPh>
    <rPh sb="15" eb="18">
      <t>トクシュワザ</t>
    </rPh>
    <rPh sb="19" eb="20">
      <t>ツカ</t>
    </rPh>
    <rPh sb="23" eb="27">
      <t>ミカタゼンタイ</t>
    </rPh>
    <rPh sb="38" eb="39">
      <t>ナカ</t>
    </rPh>
    <phoneticPr fontId="1"/>
  </si>
  <si>
    <r>
      <t>敵が特殊技を使ったときに、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5">
      <t>トクシュワザ</t>
    </rPh>
    <rPh sb="6" eb="7">
      <t>ツカ</t>
    </rPh>
    <rPh sb="13" eb="15">
      <t>ミカタ</t>
    </rPh>
    <rPh sb="16" eb="17">
      <t>ヒカリ</t>
    </rPh>
    <rPh sb="19" eb="21">
      <t>トウキ</t>
    </rPh>
    <rPh sb="25" eb="26">
      <t>ショウ</t>
    </rPh>
    <phoneticPr fontId="1"/>
  </si>
  <si>
    <r>
      <t>2～5R終了時に、すばやさが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7">
      <t>シュウリョウジ</t>
    </rPh>
    <rPh sb="19" eb="21">
      <t>ミカタ</t>
    </rPh>
    <rPh sb="25" eb="27">
      <t>ミカタ</t>
    </rPh>
    <rPh sb="27" eb="29">
      <t>ゼンタイ</t>
    </rPh>
    <rPh sb="30" eb="32">
      <t>ブツリ</t>
    </rPh>
    <rPh sb="37" eb="38">
      <t>ナカ</t>
    </rPh>
    <phoneticPr fontId="1"/>
  </si>
  <si>
    <r>
      <t>2～5R開始時に、</t>
    </r>
    <r>
      <rPr>
        <sz val="11"/>
        <color rgb="FFFF0000"/>
        <rFont val="HGPｺﾞｼｯｸE"/>
        <family val="3"/>
        <charset val="128"/>
      </rPr>
      <t>味方</t>
    </r>
    <r>
      <rPr>
        <sz val="11"/>
        <rFont val="HGPｺﾞｼｯｸE"/>
        <family val="3"/>
        <charset val="128"/>
      </rPr>
      <t>[光]のこうげきとぼうぎょをR数が多いほど</t>
    </r>
    <r>
      <rPr>
        <sz val="11"/>
        <color rgb="FF000000"/>
        <rFont val="HGPｺﾞｼｯｸE"/>
        <family val="3"/>
        <charset val="128"/>
      </rPr>
      <t>アップ</t>
    </r>
    <rPh sb="4" eb="7">
      <t>カイシジ</t>
    </rPh>
    <rPh sb="12" eb="13">
      <t>ヒカリ</t>
    </rPh>
    <phoneticPr fontId="1"/>
  </si>
  <si>
    <r>
      <t>自身が特殊技を使うときに、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0" eb="2">
      <t>ジシン</t>
    </rPh>
    <rPh sb="3" eb="6">
      <t>トクシュワザ</t>
    </rPh>
    <rPh sb="7" eb="8">
      <t>ツカ</t>
    </rPh>
    <rPh sb="13" eb="17">
      <t>ミカタゼンタイ</t>
    </rPh>
    <rPh sb="18" eb="22">
      <t>ツウジョウコウゲキ</t>
    </rPh>
    <rPh sb="27" eb="28">
      <t>ナカ</t>
    </rPh>
    <phoneticPr fontId="1"/>
  </si>
  <si>
    <r>
      <t>2～4R開始時に、</t>
    </r>
    <r>
      <rPr>
        <sz val="11"/>
        <color rgb="FFFF0000"/>
        <rFont val="HGPｺﾞｼｯｸE"/>
        <family val="3"/>
        <charset val="128"/>
      </rPr>
      <t>味方</t>
    </r>
    <r>
      <rPr>
        <sz val="11"/>
        <rFont val="HGPｺﾞｼｯｸE"/>
        <family val="3"/>
        <charset val="128"/>
      </rPr>
      <t>[光]の全てのステータスをR数が多いほど</t>
    </r>
    <r>
      <rPr>
        <sz val="11"/>
        <color rgb="FF000000"/>
        <rFont val="HGPｺﾞｼｯｸE"/>
        <family val="3"/>
        <charset val="128"/>
      </rPr>
      <t>アップ</t>
    </r>
    <rPh sb="4" eb="7">
      <t>カイシジ</t>
    </rPh>
    <rPh sb="9" eb="11">
      <t>ミカタ</t>
    </rPh>
    <rPh sb="12" eb="13">
      <t>ヒカリ</t>
    </rPh>
    <rPh sb="15" eb="16">
      <t>スベ</t>
    </rPh>
    <rPh sb="25" eb="26">
      <t>スウ</t>
    </rPh>
    <rPh sb="27" eb="28">
      <t>オオ</t>
    </rPh>
    <phoneticPr fontId="1"/>
  </si>
  <si>
    <r>
      <t>3～5R目の自分ターンに、敵か</t>
    </r>
    <r>
      <rPr>
        <sz val="11"/>
        <color rgb="FFFF5A32"/>
        <rFont val="HGPｺﾞｼｯｸE"/>
        <family val="3"/>
        <charset val="128"/>
      </rPr>
      <t>仲間</t>
    </r>
    <r>
      <rPr>
        <sz val="11"/>
        <rFont val="HGPｺﾞｼｯｸE"/>
        <family val="3"/>
        <charset val="128"/>
      </rPr>
      <t>に[暗黒]がいると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の通常攻撃ダメージをR数が多いほど</t>
    </r>
    <r>
      <rPr>
        <sz val="11"/>
        <color rgb="FF000000"/>
        <rFont val="HGPｺﾞｼｯｸE"/>
        <family val="3"/>
        <charset val="128"/>
      </rPr>
      <t>アップ</t>
    </r>
    <rPh sb="4" eb="5">
      <t>メ</t>
    </rPh>
    <rPh sb="6" eb="8">
      <t>ジブン</t>
    </rPh>
    <rPh sb="13" eb="14">
      <t>テキ</t>
    </rPh>
    <rPh sb="15" eb="17">
      <t>ナカマ</t>
    </rPh>
    <rPh sb="19" eb="21">
      <t>アンコク</t>
    </rPh>
    <rPh sb="26" eb="30">
      <t>ミカタゼンタイ</t>
    </rPh>
    <rPh sb="31" eb="35">
      <t>ツウジョウコウゲキ</t>
    </rPh>
    <rPh sb="41" eb="42">
      <t>スウ</t>
    </rPh>
    <rPh sb="43" eb="44">
      <t>オオ</t>
    </rPh>
    <phoneticPr fontId="1"/>
  </si>
  <si>
    <r>
      <t>各R終了時に、ステータスが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23" eb="27">
      <t>ミカタゼンタイ</t>
    </rPh>
    <phoneticPr fontId="1"/>
  </si>
  <si>
    <r>
      <t>自身が必殺技を使うときに、敵か</t>
    </r>
    <r>
      <rPr>
        <sz val="11"/>
        <color rgb="FFFF5A32"/>
        <rFont val="HGPｺﾞｼｯｸE"/>
        <family val="3"/>
        <charset val="128"/>
      </rPr>
      <t>仲間</t>
    </r>
    <r>
      <rPr>
        <sz val="11"/>
        <rFont val="HGPｺﾞｼｯｸE"/>
        <family val="3"/>
        <charset val="128"/>
      </rPr>
      <t>に[光]がいると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15" eb="17">
      <t>ナカマ</t>
    </rPh>
    <rPh sb="19" eb="20">
      <t>ヒカリ</t>
    </rPh>
    <rPh sb="27" eb="29">
      <t>ゼンタイ</t>
    </rPh>
    <phoneticPr fontId="1"/>
  </si>
  <si>
    <r>
      <t>2～4R開始時に、こうげきとすばやさを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19" eb="21">
      <t>ミカタ</t>
    </rPh>
    <rPh sb="22" eb="23">
      <t>ヒカリ</t>
    </rPh>
    <rPh sb="25" eb="26">
      <t>オオ</t>
    </rPh>
    <phoneticPr fontId="1"/>
  </si>
  <si>
    <r>
      <t>味方</t>
    </r>
    <r>
      <rPr>
        <sz val="11"/>
        <rFont val="HGPｺﾞｼｯｸE"/>
        <family val="3"/>
        <charset val="128"/>
      </rPr>
      <t>が特殊技を使うたび、必殺技ダメージを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5">
      <t>ヒッサツワザ</t>
    </rPh>
    <rPh sb="20" eb="21">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</si>
  <si>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の呪文ダメージをR数が多いほど</t>
    </r>
    <r>
      <rPr>
        <sz val="11"/>
        <color rgb="FF000000"/>
        <rFont val="HGPｺﾞｼｯｸE"/>
        <family val="3"/>
        <charset val="128"/>
      </rPr>
      <t>アップ</t>
    </r>
    <rPh sb="4" eb="5">
      <t>メ</t>
    </rPh>
    <rPh sb="6" eb="8">
      <t>ジブン</t>
    </rPh>
    <rPh sb="13" eb="17">
      <t>ミカタゼンタイ</t>
    </rPh>
    <rPh sb="18" eb="20">
      <t>ジュモン</t>
    </rPh>
    <rPh sb="26" eb="27">
      <t>スウ</t>
    </rPh>
    <rPh sb="28" eb="29">
      <t>オオ</t>
    </rPh>
    <phoneticPr fontId="1"/>
  </si>
  <si>
    <r>
      <t>2～5R目の自分ターンに、通常攻撃ダメージをR数が少ないほど</t>
    </r>
    <r>
      <rPr>
        <sz val="11"/>
        <color rgb="FF000000"/>
        <rFont val="HGPｺﾞｼｯｸE"/>
        <family val="3"/>
        <charset val="128"/>
      </rPr>
      <t>アップ</t>
    </r>
    <rPh sb="4" eb="5">
      <t>メ</t>
    </rPh>
    <rPh sb="6" eb="8">
      <t>ジブン</t>
    </rPh>
    <rPh sb="13" eb="17">
      <t>ツウジョウコウゲキ</t>
    </rPh>
    <rPh sb="23" eb="24">
      <t>スウ</t>
    </rPh>
    <rPh sb="25" eb="26">
      <t>スク</t>
    </rPh>
    <phoneticPr fontId="1"/>
  </si>
  <si>
    <r>
      <t>自身が必殺技を使うときに、最も高いステータスがすばやさの</t>
    </r>
    <r>
      <rPr>
        <sz val="11"/>
        <color rgb="FFFF0000"/>
        <rFont val="HGPｺﾞｼｯｸE"/>
        <family val="3"/>
        <charset val="128"/>
      </rPr>
      <t>味方</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4">
      <t>モット</t>
    </rPh>
    <rPh sb="15" eb="16">
      <t>タカ</t>
    </rPh>
    <rPh sb="28" eb="30">
      <t>ミカタ</t>
    </rPh>
    <rPh sb="31" eb="34">
      <t>ヒッサツワザ</t>
    </rPh>
    <rPh sb="39" eb="40">
      <t>ナカ</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</si>
  <si>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0" eb="2">
      <t>ミカタ</t>
    </rPh>
    <rPh sb="3" eb="6">
      <t>ヒッサツワザ</t>
    </rPh>
    <rPh sb="7" eb="8">
      <t>ツカ</t>
    </rPh>
    <rPh sb="13" eb="17">
      <t>ミカタゼンタイ</t>
    </rPh>
    <rPh sb="18" eb="21">
      <t>ヒッサツワザ</t>
    </rPh>
    <rPh sb="26" eb="28">
      <t>ミカタ</t>
    </rPh>
    <rPh sb="29" eb="31">
      <t>ゾクセイ</t>
    </rPh>
    <rPh sb="32" eb="33">
      <t>オオ</t>
    </rPh>
    <phoneticPr fontId="1"/>
  </si>
  <si>
    <r>
      <t>敵が特殊技を使うたび、こうげきとぼうぎょを</t>
    </r>
    <r>
      <rPr>
        <sz val="11"/>
        <color rgb="FF00739B"/>
        <rFont val="HGPｺﾞｼｯｸE"/>
        <family val="3"/>
        <charset val="128"/>
      </rPr>
      <t>小</t>
    </r>
    <r>
      <rPr>
        <sz val="11"/>
        <color rgb="FF000000"/>
        <rFont val="HGPｺﾞｼｯｸE"/>
        <family val="3"/>
        <charset val="128"/>
      </rPr>
      <t>アップ</t>
    </r>
    <rPh sb="0" eb="1">
      <t>テキ</t>
    </rPh>
    <rPh sb="2" eb="5">
      <t>トクシュワザ</t>
    </rPh>
    <rPh sb="6" eb="7">
      <t>ツカ</t>
    </rPh>
    <rPh sb="21" eb="22">
      <t>ショウ</t>
    </rPh>
    <phoneticPr fontId="1"/>
  </si>
  <si>
    <r>
      <t>各Rの相手ターンに、自身が通常攻撃されるたびこうげきとぼうぎょを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32" eb="33">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</si>
  <si>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5">
      <t>メ</t>
    </rPh>
    <rPh sb="6" eb="8">
      <t>ジブン</t>
    </rPh>
    <rPh sb="13" eb="17">
      <t>ミカタゼンタイ</t>
    </rPh>
    <rPh sb="26" eb="28">
      <t>チョクゼン</t>
    </rPh>
    <rPh sb="33" eb="34">
      <t>テキ</t>
    </rPh>
    <rPh sb="35" eb="37">
      <t>ミカタ</t>
    </rPh>
    <rPh sb="38" eb="41">
      <t>トクシュワザ</t>
    </rPh>
    <rPh sb="42" eb="44">
      <t>シヨウ</t>
    </rPh>
    <rPh sb="44" eb="46">
      <t>カイスウ</t>
    </rPh>
    <rPh sb="47" eb="48">
      <t>オオ</t>
    </rPh>
    <phoneticPr fontId="1"/>
  </si>
  <si>
    <r>
      <t>1～3R目の相手ターンに、自身が通常攻撃されるたび全てのステータスを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5" eb="26">
      <t>スベ</t>
    </rPh>
    <rPh sb="34" eb="35">
      <t>ショウ</t>
    </rPh>
    <phoneticPr fontId="1"/>
  </si>
  <si>
    <r>
      <t>仲間</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ヒカリ</t>
    </rPh>
    <rPh sb="29" eb="30">
      <t>ナカ</t>
    </rPh>
    <phoneticPr fontId="1"/>
  </si>
  <si>
    <r>
      <t>2～5R終了時に、自身が攻撃しなかったとき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アップ</t>
    </r>
    <rPh sb="4" eb="7">
      <t>シュウリョウジ</t>
    </rPh>
    <rPh sb="9" eb="11">
      <t>ジシン</t>
    </rPh>
    <rPh sb="12" eb="14">
      <t>コウゲキ</t>
    </rPh>
    <rPh sb="21" eb="23">
      <t>ナカマ</t>
    </rPh>
    <rPh sb="23" eb="25">
      <t>ゼンタイ</t>
    </rPh>
    <rPh sb="26" eb="28">
      <t>ブツリ</t>
    </rPh>
    <rPh sb="33" eb="34">
      <t>ダイ</t>
    </rPh>
    <phoneticPr fontId="1"/>
  </si>
  <si>
    <r>
      <t>1～2R目の自分ターンに、自身が通常攻撃する敵のこうげきとぼうぎょを</t>
    </r>
    <r>
      <rPr>
        <sz val="11"/>
        <color rgb="FFFF0000"/>
        <rFont val="HGPｺﾞｼｯｸE"/>
        <family val="3"/>
        <charset val="128"/>
      </rPr>
      <t>味方</t>
    </r>
    <r>
      <rPr>
        <sz val="11"/>
        <rFont val="HGPｺﾞｼｯｸE"/>
        <family val="3"/>
        <charset val="128"/>
      </rPr>
      <t>[不死]か[魔影]が多いほど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34" eb="36">
      <t>ミカタ</t>
    </rPh>
    <rPh sb="37" eb="39">
      <t>フシ</t>
    </rPh>
    <rPh sb="42" eb="44">
      <t>マカゲ</t>
    </rPh>
    <rPh sb="46" eb="47">
      <t>オオ</t>
    </rPh>
    <phoneticPr fontId="1"/>
  </si>
  <si>
    <r>
      <t>1～2R目の相手ターン終了時に、自身に攻撃してきた敵のこうげきとぼうぎょを</t>
    </r>
    <r>
      <rPr>
        <sz val="11"/>
        <color rgb="FF7300C3"/>
        <rFont val="HGPｺﾞｼｯｸE"/>
        <family val="3"/>
        <charset val="128"/>
      </rPr>
      <t>大</t>
    </r>
    <r>
      <rPr>
        <sz val="11"/>
        <color rgb="FF000000"/>
        <rFont val="HGPｺﾞｼｯｸE"/>
        <family val="3"/>
        <charset val="128"/>
      </rPr>
      <t>ダウン</t>
    </r>
    <rPh sb="4" eb="5">
      <t>メ</t>
    </rPh>
    <rPh sb="6" eb="8">
      <t>アイテ</t>
    </rPh>
    <rPh sb="11" eb="14">
      <t>シュウリョウジ</t>
    </rPh>
    <rPh sb="16" eb="18">
      <t>ジシン</t>
    </rPh>
    <rPh sb="19" eb="21">
      <t>コウゲキ</t>
    </rPh>
    <rPh sb="25" eb="26">
      <t>テキ</t>
    </rPh>
    <rPh sb="37" eb="38">
      <t>ダイ</t>
    </rPh>
    <phoneticPr fontId="1"/>
  </si>
  <si>
    <r>
      <t>1～3R目の自分ターンに、</t>
    </r>
    <r>
      <rPr>
        <sz val="11"/>
        <color rgb="FFFF5A32"/>
        <rFont val="HGPｺﾞｼｯｸE"/>
        <family val="3"/>
        <charset val="128"/>
      </rPr>
      <t>仲間</t>
    </r>
    <r>
      <rPr>
        <sz val="11"/>
        <rFont val="HGPｺﾞｼｯｸE"/>
        <family val="3"/>
        <charset val="128"/>
      </rPr>
      <t>[百獣]か[妖魔]がいると自身が通常攻撃する敵のこうげきとまりょくを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8">
      <t>ヒャクジュウ</t>
    </rPh>
    <rPh sb="21" eb="23">
      <t>ヨウマ</t>
    </rPh>
    <rPh sb="28" eb="30">
      <t>ジシン</t>
    </rPh>
    <rPh sb="31" eb="35">
      <t>ツウジョウコウゲキ</t>
    </rPh>
    <rPh sb="37" eb="38">
      <t>テキ</t>
    </rPh>
    <rPh sb="49" eb="50">
      <t>ナカ</t>
    </rPh>
    <phoneticPr fontId="1"/>
  </si>
  <si>
    <r>
      <t>2R目の相手ターン終了時に、自身に攻撃してきた敵の闘気ゲージを</t>
    </r>
    <r>
      <rPr>
        <sz val="11"/>
        <color rgb="FF00739B"/>
        <rFont val="HGPｺﾞｼｯｸE"/>
        <family val="3"/>
        <charset val="128"/>
      </rPr>
      <t>小</t>
    </r>
    <r>
      <rPr>
        <sz val="11"/>
        <color rgb="FF000000"/>
        <rFont val="HGPｺﾞｼｯｸE"/>
        <family val="3"/>
        <charset val="128"/>
      </rPr>
      <t>ダウン</t>
    </r>
    <rPh sb="2" eb="3">
      <t>メ</t>
    </rPh>
    <rPh sb="4" eb="6">
      <t>アイテ</t>
    </rPh>
    <rPh sb="9" eb="12">
      <t>シュウリョウジ</t>
    </rPh>
    <rPh sb="14" eb="16">
      <t>ジシン</t>
    </rPh>
    <rPh sb="17" eb="19">
      <t>コウゲキ</t>
    </rPh>
    <rPh sb="23" eb="24">
      <t>テキ</t>
    </rPh>
    <rPh sb="25" eb="27">
      <t>トウキ</t>
    </rPh>
    <rPh sb="31" eb="32">
      <t>ショウ</t>
    </rPh>
    <phoneticPr fontId="1"/>
  </si>
  <si>
    <r>
      <t>1～3R目の自分ターンに、自身が通常攻撃する敵の物理ダメージを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20">
      <t>ツウジョウコウゲキ</t>
    </rPh>
    <rPh sb="22" eb="23">
      <t>テキ</t>
    </rPh>
    <rPh sb="24" eb="26">
      <t>ブツリ</t>
    </rPh>
    <rPh sb="31" eb="32">
      <t>ナカ</t>
    </rPh>
    <phoneticPr fontId="1"/>
  </si>
  <si>
    <r>
      <t>1～3R目の自分ターンに、自身が通常攻撃する敵のこうげきとまりょくをR数が多いほど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35" eb="36">
      <t>スウ</t>
    </rPh>
    <rPh sb="37" eb="38">
      <t>オオ</t>
    </rPh>
    <phoneticPr fontId="1"/>
  </si>
  <si>
    <r>
      <t>各Rの自分ターンに、</t>
    </r>
    <r>
      <rPr>
        <sz val="11"/>
        <color rgb="FFFF5A32"/>
        <rFont val="HGPｺﾞｼｯｸE"/>
        <family val="3"/>
        <charset val="128"/>
      </rPr>
      <t>仲間</t>
    </r>
    <r>
      <rPr>
        <sz val="11"/>
        <rFont val="HGPｺﾞｼｯｸE"/>
        <family val="3"/>
        <charset val="128"/>
      </rPr>
      <t>[百獣]か[妖魔]がいると自身が通常攻撃する敵のすばやさとぼうぎょをR数が少ないほど</t>
    </r>
    <r>
      <rPr>
        <sz val="11"/>
        <color rgb="FF000000"/>
        <rFont val="HGPｺﾞｼｯｸE"/>
        <family val="3"/>
        <charset val="128"/>
      </rPr>
      <t>ダウン</t>
    </r>
    <rPh sb="0" eb="1">
      <t>カク</t>
    </rPh>
    <rPh sb="3" eb="5">
      <t>ジブン</t>
    </rPh>
    <rPh sb="10" eb="12">
      <t>ナカマ</t>
    </rPh>
    <rPh sb="13" eb="15">
      <t>ヒャクジュウ</t>
    </rPh>
    <rPh sb="25" eb="27">
      <t>ジシン</t>
    </rPh>
    <rPh sb="28" eb="30">
      <t>ツウジョウ</t>
    </rPh>
    <rPh sb="30" eb="32">
      <t>コウゲキ</t>
    </rPh>
    <rPh sb="34" eb="35">
      <t>テキ</t>
    </rPh>
    <rPh sb="47" eb="48">
      <t>スウ</t>
    </rPh>
    <rPh sb="49" eb="50">
      <t>スク</t>
    </rPh>
    <phoneticPr fontId="1"/>
  </si>
  <si>
    <r>
      <t>2～4R開始時に、</t>
    </r>
    <r>
      <rPr>
        <sz val="11"/>
        <color rgb="FFFF0000"/>
        <rFont val="HGPｺﾞｼｯｸE"/>
        <family val="3"/>
        <charset val="128"/>
      </rPr>
      <t>味方</t>
    </r>
    <r>
      <rPr>
        <sz val="11"/>
        <rFont val="HGPｺﾞｼｯｸE"/>
        <family val="3"/>
        <charset val="128"/>
      </rPr>
      <t>[氷炎]と[魔影]のこうげきとまりょく</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3">
      <t>コオリ</t>
    </rPh>
    <rPh sb="13" eb="14">
      <t>ホノオ</t>
    </rPh>
    <rPh sb="17" eb="19">
      <t>マカゲ</t>
    </rPh>
    <rPh sb="30" eb="31">
      <t>ナカ</t>
    </rPh>
    <rPh sb="40" eb="41">
      <t>ショウ</t>
    </rPh>
    <phoneticPr fontId="1"/>
  </si>
  <si>
    <r>
      <t>各Rの相手ターンに、自身が通常攻撃されるたび敵</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ダウン</t>
    </r>
    <rPh sb="0" eb="1">
      <t>カク</t>
    </rPh>
    <rPh sb="3" eb="5">
      <t>アイテ</t>
    </rPh>
    <rPh sb="10" eb="12">
      <t>ジシン</t>
    </rPh>
    <rPh sb="13" eb="17">
      <t>ツウジョウコウゲキ</t>
    </rPh>
    <rPh sb="22" eb="25">
      <t>テキゼンタイ</t>
    </rPh>
    <rPh sb="36" eb="37">
      <t>ショウ</t>
    </rPh>
    <phoneticPr fontId="1"/>
  </si>
  <si>
    <r>
      <t>各Rの自分ターンに、</t>
    </r>
    <r>
      <rPr>
        <sz val="11"/>
        <color rgb="FFFF5A32"/>
        <rFont val="HGPｺﾞｼｯｸE"/>
        <family val="3"/>
        <charset val="128"/>
      </rPr>
      <t>仲間</t>
    </r>
    <r>
      <rPr>
        <sz val="11"/>
        <rFont val="HGPｺﾞｼｯｸE"/>
        <family val="3"/>
        <charset val="128"/>
      </rPr>
      <t>[百獣]と[妖魔]が両方いると自身が通常攻撃する敵の物理ダメージを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13" eb="15">
      <t>ヒャクジュウ</t>
    </rPh>
    <rPh sb="18" eb="20">
      <t>ヨウマ</t>
    </rPh>
    <rPh sb="22" eb="24">
      <t>リョウホウ</t>
    </rPh>
    <rPh sb="27" eb="29">
      <t>ジシン</t>
    </rPh>
    <rPh sb="30" eb="34">
      <t>ツウジョウコウゲキ</t>
    </rPh>
    <rPh sb="36" eb="37">
      <t>テキ</t>
    </rPh>
    <rPh sb="38" eb="40">
      <t>ブツリ</t>
    </rPh>
    <rPh sb="45" eb="46">
      <t>ナカ</t>
    </rPh>
    <phoneticPr fontId="1"/>
  </si>
  <si>
    <r>
      <t>各R終了時に、ステータスが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7">
      <t>ミカタゼンタイ</t>
    </rPh>
    <rPh sb="28" eb="30">
      <t>ブツリ</t>
    </rPh>
    <rPh sb="35" eb="36">
      <t>ナカ</t>
    </rPh>
    <phoneticPr fontId="1"/>
  </si>
  <si>
    <r>
      <t>3～5R目の自分ターンに、</t>
    </r>
    <r>
      <rPr>
        <sz val="11"/>
        <color rgb="FFFF0000"/>
        <rFont val="HGPｺﾞｼｯｸE"/>
        <family val="3"/>
        <charset val="128"/>
      </rPr>
      <t>味方</t>
    </r>
    <r>
      <rPr>
        <sz val="11"/>
        <rFont val="HGPｺﾞｼｯｸE"/>
        <family val="3"/>
        <charset val="128"/>
      </rPr>
      <t>が特殊技を使ったとき敵</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ミカタ</t>
    </rPh>
    <rPh sb="16" eb="19">
      <t>トクシュワザ</t>
    </rPh>
    <rPh sb="20" eb="21">
      <t>ツカ</t>
    </rPh>
    <rPh sb="25" eb="28">
      <t>テキゼンタイ</t>
    </rPh>
    <rPh sb="39" eb="40">
      <t>ナカ</t>
    </rPh>
    <phoneticPr fontId="1"/>
  </si>
  <si>
    <r>
      <t>各R終了時に、物理ダメージが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0" eb="1">
      <t>カク</t>
    </rPh>
    <rPh sb="2" eb="5">
      <t>シュウリョウジ</t>
    </rPh>
    <rPh sb="7" eb="9">
      <t>ブツリ</t>
    </rPh>
    <rPh sb="19" eb="20">
      <t>テキ</t>
    </rPh>
    <rPh sb="24" eb="27">
      <t>テキゼンタイ</t>
    </rPh>
    <rPh sb="28" eb="30">
      <t>ブツリ</t>
    </rPh>
    <rPh sb="35" eb="36">
      <t>ナカ</t>
    </rPh>
    <phoneticPr fontId="1"/>
  </si>
  <si>
    <r>
      <t>敵が必殺技を使うときに、物理ダメージが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ダウン</t>
    </r>
    <rPh sb="0" eb="1">
      <t>テキ</t>
    </rPh>
    <rPh sb="2" eb="5">
      <t>ヒッサツワザ</t>
    </rPh>
    <rPh sb="6" eb="7">
      <t>ツカ</t>
    </rPh>
    <rPh sb="12" eb="14">
      <t>ブツリ</t>
    </rPh>
    <rPh sb="24" eb="25">
      <t>テキ</t>
    </rPh>
    <rPh sb="29" eb="32">
      <t>テキゼンタイ</t>
    </rPh>
    <rPh sb="33" eb="36">
      <t>ヒッサツワザ</t>
    </rPh>
    <rPh sb="41" eb="42">
      <t>ナカ</t>
    </rPh>
    <phoneticPr fontId="1"/>
  </si>
  <si>
    <r>
      <t>各Rの相手ターン終了時に、自身が攻撃されなかったとき敵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1">
      <t>カク</t>
    </rPh>
    <rPh sb="3" eb="5">
      <t>アイテ</t>
    </rPh>
    <rPh sb="8" eb="11">
      <t>シュウリョウジ</t>
    </rPh>
    <rPh sb="13" eb="15">
      <t>ジシン</t>
    </rPh>
    <rPh sb="16" eb="18">
      <t>コウゲキ</t>
    </rPh>
    <rPh sb="26" eb="29">
      <t>テキゼンタイ</t>
    </rPh>
    <rPh sb="30" eb="31">
      <t>スベ</t>
    </rPh>
    <rPh sb="39" eb="40">
      <t>ナカ</t>
    </rPh>
    <phoneticPr fontId="1"/>
  </si>
  <si>
    <r>
      <t>各R終了時に、ぼうぎょが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1">
      <t>カク</t>
    </rPh>
    <rPh sb="2" eb="5">
      <t>シュウリョウジ</t>
    </rPh>
    <rPh sb="17" eb="18">
      <t>テキ</t>
    </rPh>
    <rPh sb="22" eb="25">
      <t>テキゼンタイ</t>
    </rPh>
    <rPh sb="26" eb="27">
      <t>スベ</t>
    </rPh>
    <rPh sb="35" eb="36">
      <t>ナカ</t>
    </rPh>
    <phoneticPr fontId="1"/>
  </si>
  <si>
    <r>
      <t>各Rの相手ターンに、自身がHP50%以下のとき敵</t>
    </r>
    <r>
      <rPr>
        <sz val="11"/>
        <color rgb="FF000000"/>
        <rFont val="HGPｺﾞｼｯｸE"/>
        <family val="3"/>
        <charset val="128"/>
      </rPr>
      <t>全体</t>
    </r>
    <r>
      <rPr>
        <sz val="11"/>
        <rFont val="HGPｺﾞｼｯｸE"/>
        <family val="3"/>
        <charset val="128"/>
      </rPr>
      <t>の全てのダメージを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ジシン</t>
    </rPh>
    <rPh sb="18" eb="20">
      <t>イカ</t>
    </rPh>
    <rPh sb="23" eb="26">
      <t>テキゼンタイ</t>
    </rPh>
    <rPh sb="27" eb="28">
      <t>スベ</t>
    </rPh>
    <rPh sb="35" eb="36">
      <t>ナカ</t>
    </rPh>
    <phoneticPr fontId="1"/>
  </si>
  <si>
    <r>
      <t>1～3R目の相手ターンに、自身が通常攻撃されると</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ジシン</t>
    </rPh>
    <rPh sb="16" eb="18">
      <t>ツウジョウ</t>
    </rPh>
    <rPh sb="18" eb="20">
      <t>コウゲキ</t>
    </rPh>
    <rPh sb="24" eb="26">
      <t>ミカタ</t>
    </rPh>
    <rPh sb="27" eb="28">
      <t>ヒカリ</t>
    </rPh>
    <rPh sb="30" eb="31">
      <t>ウ</t>
    </rPh>
    <rPh sb="33" eb="35">
      <t>ブツリ</t>
    </rPh>
    <rPh sb="40" eb="41">
      <t>ナカ</t>
    </rPh>
    <rPh sb="41" eb="43">
      <t>ケイゲン</t>
    </rPh>
    <phoneticPr fontId="1"/>
  </si>
  <si>
    <r>
      <t>1～2R目の相手ターンに、</t>
    </r>
    <r>
      <rPr>
        <sz val="11"/>
        <color rgb="FFFF0000"/>
        <rFont val="HGPｺﾞｼｯｸE"/>
        <family val="3"/>
        <charset val="128"/>
      </rPr>
      <t>味方</t>
    </r>
    <r>
      <rPr>
        <sz val="11"/>
        <rFont val="HGPｺﾞｼｯｸE"/>
        <family val="3"/>
        <charset val="128"/>
      </rPr>
      <t>[暗黒]が受ける通常攻撃ダメージをR数が少ないほど</t>
    </r>
    <r>
      <rPr>
        <sz val="11"/>
        <color rgb="FF000000"/>
        <rFont val="HGPｺﾞｼｯｸE"/>
        <family val="3"/>
        <charset val="128"/>
      </rPr>
      <t>軽減</t>
    </r>
    <rPh sb="4" eb="5">
      <t>メ</t>
    </rPh>
    <rPh sb="6" eb="8">
      <t>アイテ</t>
    </rPh>
    <rPh sb="13" eb="15">
      <t>ミカタ</t>
    </rPh>
    <rPh sb="16" eb="18">
      <t>アンコク</t>
    </rPh>
    <rPh sb="20" eb="21">
      <t>ウ</t>
    </rPh>
    <rPh sb="23" eb="27">
      <t>ツウジョウコウゲキ</t>
    </rPh>
    <rPh sb="33" eb="34">
      <t>スウ</t>
    </rPh>
    <rPh sb="35" eb="36">
      <t>スク</t>
    </rPh>
    <rPh sb="40" eb="42">
      <t>ケイゲン</t>
    </rPh>
    <phoneticPr fontId="1"/>
  </si>
  <si>
    <r>
      <t>1～3R目の相手ターンに、</t>
    </r>
    <r>
      <rPr>
        <sz val="11"/>
        <color rgb="FFFF0000"/>
        <rFont val="HGPｺﾞｼｯｸE"/>
        <family val="3"/>
        <charset val="128"/>
      </rPr>
      <t>味方</t>
    </r>
    <r>
      <rPr>
        <sz val="11"/>
        <rFont val="HGPｺﾞｼｯｸE"/>
        <family val="3"/>
        <charset val="128"/>
      </rPr>
      <t>[氷炎]と[魔影]が受ける通常攻撃ダメージをR数が少ないほど</t>
    </r>
    <r>
      <rPr>
        <sz val="11"/>
        <color rgb="FF000000"/>
        <rFont val="HGPｺﾞｼｯｸE"/>
        <family val="3"/>
        <charset val="128"/>
      </rPr>
      <t>軽減</t>
    </r>
    <rPh sb="4" eb="5">
      <t>メ</t>
    </rPh>
    <rPh sb="6" eb="8">
      <t>アイテ</t>
    </rPh>
    <rPh sb="13" eb="15">
      <t>ミカタ</t>
    </rPh>
    <rPh sb="16" eb="17">
      <t>コオリ</t>
    </rPh>
    <rPh sb="17" eb="18">
      <t>ホノオ</t>
    </rPh>
    <rPh sb="21" eb="23">
      <t>マカゲ</t>
    </rPh>
    <rPh sb="25" eb="26">
      <t>ウ</t>
    </rPh>
    <rPh sb="28" eb="32">
      <t>ツウジョウコウゲキ</t>
    </rPh>
    <rPh sb="38" eb="39">
      <t>スウ</t>
    </rPh>
    <rPh sb="40" eb="41">
      <t>スク</t>
    </rPh>
    <rPh sb="45" eb="47">
      <t>ケイゲン</t>
    </rPh>
    <phoneticPr fontId="1"/>
  </si>
  <si>
    <r>
      <t>1～3R目の相手ターンに、</t>
    </r>
    <r>
      <rPr>
        <sz val="11"/>
        <color rgb="FFFF0000"/>
        <rFont val="HGPｺﾞｼｯｸE"/>
        <family val="3"/>
        <charset val="128"/>
      </rPr>
      <t>味方</t>
    </r>
    <r>
      <rPr>
        <sz val="11"/>
        <rFont val="HGPｺﾞｼｯｸE"/>
        <family val="3"/>
        <charset val="128"/>
      </rPr>
      <t>[光]が受けるキズナアタックダメージを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34" eb="35">
      <t>ナカ</t>
    </rPh>
    <rPh sb="35" eb="37">
      <t>ケイゲン</t>
    </rPh>
    <phoneticPr fontId="1"/>
  </si>
  <si>
    <r>
      <t>各R開始時に、物理ダメージを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ブツリ</t>
    </rPh>
    <rPh sb="14" eb="16">
      <t>ケイゲン</t>
    </rPh>
    <rPh sb="18" eb="19">
      <t>テキ</t>
    </rPh>
    <rPh sb="23" eb="25">
      <t>ミカタ</t>
    </rPh>
    <rPh sb="26" eb="27">
      <t>ヒカリ</t>
    </rPh>
    <rPh sb="29" eb="31">
      <t>ブツリ</t>
    </rPh>
    <rPh sb="36" eb="37">
      <t>ナカ</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</si>
  <si>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3">
      <t>ジュモン</t>
    </rPh>
    <rPh sb="28" eb="29">
      <t>ナカ</t>
    </rPh>
    <rPh sb="29" eb="31">
      <t>ケイゲン</t>
    </rPh>
    <phoneticPr fontId="1"/>
  </si>
  <si>
    <r>
      <t>3～5R目の相手ターンに、敵が必殺技を使うとき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が受ける必殺技ダメージを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軽減</t>
    </r>
    <rPh sb="4" eb="5">
      <t>メ</t>
    </rPh>
    <rPh sb="6" eb="8">
      <t>アイテ</t>
    </rPh>
    <rPh sb="13" eb="14">
      <t>テキ</t>
    </rPh>
    <rPh sb="15" eb="18">
      <t>ヒッサツワザ</t>
    </rPh>
    <rPh sb="19" eb="20">
      <t>ツカ</t>
    </rPh>
    <rPh sb="23" eb="25">
      <t>ナカマ</t>
    </rPh>
    <rPh sb="25" eb="27">
      <t>ゼンタイ</t>
    </rPh>
    <rPh sb="28" eb="29">
      <t>ウ</t>
    </rPh>
    <rPh sb="31" eb="34">
      <t>ヒッサツワザ</t>
    </rPh>
    <rPh sb="39" eb="41">
      <t>ミカタ</t>
    </rPh>
    <rPh sb="42" eb="43">
      <t>ヒカリ</t>
    </rPh>
    <rPh sb="45" eb="46">
      <t>オオ</t>
    </rPh>
    <rPh sb="49" eb="51">
      <t>ケイゲン</t>
    </rPh>
    <phoneticPr fontId="1"/>
  </si>
  <si>
    <r>
      <t>1～2R目の相手ターンに、最も高いステータスがこうげきの</t>
    </r>
    <r>
      <rPr>
        <sz val="11"/>
        <color rgb="FFFF0000"/>
        <rFont val="HGPｺﾞｼｯｸE"/>
        <family val="3"/>
        <charset val="128"/>
      </rPr>
      <t>味方</t>
    </r>
    <r>
      <rPr>
        <sz val="11"/>
        <rFont val="HGPｺﾞｼｯｸE"/>
        <family val="3"/>
        <charset val="128"/>
      </rPr>
      <t>が受ける物理ダメージを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6">
      <t>ブツリ</t>
    </rPh>
    <rPh sb="41" eb="44">
      <t>ダイケイゲン</t>
    </rPh>
    <phoneticPr fontId="1"/>
  </si>
  <si>
    <r>
      <t>各R終了時に、物理ダメージを</t>
    </r>
    <r>
      <rPr>
        <sz val="11"/>
        <color rgb="FF000000"/>
        <rFont val="HGPｺﾞｼｯｸE"/>
        <family val="3"/>
        <charset val="128"/>
      </rPr>
      <t>軽減</t>
    </r>
    <r>
      <rPr>
        <sz val="11"/>
        <rFont val="HGPｺﾞｼｯｸE"/>
        <family val="3"/>
        <charset val="128"/>
      </rPr>
      <t>する敵がいると[光]以外の</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4">
      <t>シュウリョウ</t>
    </rPh>
    <rPh sb="4" eb="5">
      <t>ジ</t>
    </rPh>
    <rPh sb="7" eb="9">
      <t>ブツリ</t>
    </rPh>
    <rPh sb="14" eb="16">
      <t>ケイゲン</t>
    </rPh>
    <rPh sb="18" eb="19">
      <t>テキ</t>
    </rPh>
    <rPh sb="24" eb="25">
      <t>ヒカリ</t>
    </rPh>
    <rPh sb="26" eb="28">
      <t>イガイ</t>
    </rPh>
    <rPh sb="29" eb="31">
      <t>ミカタ</t>
    </rPh>
    <rPh sb="31" eb="33">
      <t>ゼンタイ</t>
    </rPh>
    <rPh sb="44" eb="45">
      <t>ナカ</t>
    </rPh>
    <phoneticPr fontId="1"/>
  </si>
  <si>
    <r>
      <t>味方</t>
    </r>
    <r>
      <rPr>
        <sz val="11"/>
        <rFont val="HGPｺﾞｼｯｸE"/>
        <family val="3"/>
        <charset val="128"/>
      </rPr>
      <t>が必殺技を使うときに、ダメージを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8" eb="20">
      <t>ケイゲン</t>
    </rPh>
    <rPh sb="22" eb="23">
      <t>テキ</t>
    </rPh>
    <rPh sb="27" eb="29">
      <t>ミカタ</t>
    </rPh>
    <rPh sb="30" eb="32">
      <t>アンコク</t>
    </rPh>
    <rPh sb="34" eb="37">
      <t>ヒッサツワザ</t>
    </rPh>
    <rPh sb="42" eb="43">
      <t>ナカ</t>
    </rPh>
    <phoneticPr fontId="1"/>
  </si>
  <si>
    <r>
      <t>同じ属性の敵が2体以上いる間、自身の攻撃が敵の</t>
    </r>
    <r>
      <rPr>
        <sz val="11"/>
        <color rgb="FF000000"/>
        <rFont val="HGPｺﾞｼｯｸE"/>
        <family val="3"/>
        <charset val="128"/>
      </rPr>
      <t>軽減</t>
    </r>
    <r>
      <rPr>
        <sz val="11"/>
        <rFont val="HGPｺﾞｼｯｸE"/>
        <family val="3"/>
        <charset val="128"/>
      </rPr>
      <t>スキルを無視する</t>
    </r>
    <rPh sb="0" eb="1">
      <t>オナ</t>
    </rPh>
    <rPh sb="2" eb="4">
      <t>ゾクセイ</t>
    </rPh>
    <rPh sb="5" eb="6">
      <t>テキ</t>
    </rPh>
    <rPh sb="8" eb="9">
      <t>タイ</t>
    </rPh>
    <rPh sb="9" eb="11">
      <t>イジョウ</t>
    </rPh>
    <rPh sb="13" eb="14">
      <t>アイダ</t>
    </rPh>
    <rPh sb="15" eb="17">
      <t>ジシン</t>
    </rPh>
    <rPh sb="18" eb="20">
      <t>コウゲキ</t>
    </rPh>
    <rPh sb="21" eb="22">
      <t>テキ</t>
    </rPh>
    <rPh sb="23" eb="25">
      <t>ケイゲン</t>
    </rPh>
    <rPh sb="29" eb="31">
      <t>ムシ</t>
    </rPh>
    <phoneticPr fontId="1"/>
  </si>
  <si>
    <r>
      <t>各R開始時に、闘気ゲージが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0" eb="1">
      <t>カク</t>
    </rPh>
    <rPh sb="2" eb="5">
      <t>カイシジ</t>
    </rPh>
    <rPh sb="7" eb="9">
      <t>トウキ</t>
    </rPh>
    <rPh sb="13" eb="15">
      <t>サイダイ</t>
    </rPh>
    <rPh sb="16" eb="17">
      <t>テキ</t>
    </rPh>
    <rPh sb="22" eb="26">
      <t>ミカタゼンタイ</t>
    </rPh>
    <rPh sb="37" eb="39">
      <t>ミカタ</t>
    </rPh>
    <rPh sb="40" eb="42">
      <t>ヒャクジュウ</t>
    </rPh>
    <rPh sb="45" eb="47">
      <t>ヨウマ</t>
    </rPh>
    <rPh sb="49" eb="50">
      <t>オオ</t>
    </rPh>
    <phoneticPr fontId="1"/>
  </si>
  <si>
    <r>
      <t>2～3R目の自分ターンに、闘気ゲージが</t>
    </r>
    <r>
      <rPr>
        <sz val="11"/>
        <color rgb="FF000000"/>
        <rFont val="HGPｺﾞｼｯｸE"/>
        <family val="3"/>
        <charset val="128"/>
      </rPr>
      <t>最大</t>
    </r>
    <r>
      <rPr>
        <sz val="11"/>
        <rFont val="HGPｺﾞｼｯｸE"/>
        <family val="3"/>
        <charset val="128"/>
      </rPr>
      <t>の敵がいるとき自身が通常攻撃した敵の闘気ゲージを</t>
    </r>
    <r>
      <rPr>
        <sz val="11"/>
        <color rgb="FF00739B"/>
        <rFont val="HGPｺﾞｼｯｸE"/>
        <family val="3"/>
        <charset val="128"/>
      </rPr>
      <t>小</t>
    </r>
    <r>
      <rPr>
        <sz val="11"/>
        <rFont val="HGPｺﾞｼｯｸE"/>
        <family val="3"/>
        <charset val="128"/>
      </rPr>
      <t>吸収する</t>
    </r>
    <rPh sb="4" eb="5">
      <t>メ</t>
    </rPh>
    <rPh sb="6" eb="8">
      <t>ジブン</t>
    </rPh>
    <rPh sb="13" eb="15">
      <t>トウキ</t>
    </rPh>
    <rPh sb="19" eb="21">
      <t>サイダイ</t>
    </rPh>
    <rPh sb="22" eb="23">
      <t>テキ</t>
    </rPh>
    <rPh sb="28" eb="30">
      <t>ジシン</t>
    </rPh>
    <rPh sb="31" eb="35">
      <t>ツウジョウコウゲキ</t>
    </rPh>
    <rPh sb="37" eb="38">
      <t>テキ</t>
    </rPh>
    <rPh sb="39" eb="41">
      <t>トウキ</t>
    </rPh>
    <rPh sb="45" eb="48">
      <t>ショウキュウシュウ</t>
    </rPh>
    <phoneticPr fontId="1"/>
  </si>
  <si>
    <r>
      <t>自身が必殺技を使うときに。闘気ゲージが</t>
    </r>
    <r>
      <rPr>
        <sz val="11"/>
        <color rgb="FF000000"/>
        <rFont val="HGPｺﾞｼｯｸE"/>
        <family val="3"/>
        <charset val="128"/>
      </rPr>
      <t>最大</t>
    </r>
    <r>
      <rPr>
        <sz val="11"/>
        <rFont val="HGPｺﾞｼｯｸE"/>
        <family val="3"/>
        <charset val="128"/>
      </rPr>
      <t>の敵がいると必殺技ダメージをR数が多いほど</t>
    </r>
    <r>
      <rPr>
        <sz val="11"/>
        <color rgb="FF000000"/>
        <rFont val="HGPｺﾞｼｯｸE"/>
        <family val="3"/>
        <charset val="128"/>
      </rPr>
      <t>アップ</t>
    </r>
    <rPh sb="0" eb="2">
      <t>ジシン</t>
    </rPh>
    <rPh sb="3" eb="6">
      <t>ヒッサツワザ</t>
    </rPh>
    <rPh sb="7" eb="8">
      <t>ツカ</t>
    </rPh>
    <rPh sb="13" eb="15">
      <t>トウキ</t>
    </rPh>
    <rPh sb="19" eb="21">
      <t>サイダイ</t>
    </rPh>
    <rPh sb="22" eb="23">
      <t>テキ</t>
    </rPh>
    <rPh sb="27" eb="30">
      <t>ヒッサツワザ</t>
    </rPh>
    <rPh sb="36" eb="37">
      <t>スウ</t>
    </rPh>
    <rPh sb="38" eb="39">
      <t>オオ</t>
    </rPh>
    <phoneticPr fontId="1"/>
  </si>
  <si>
    <r>
      <t>「マイ勇者」が剣が得意な職業のとき、代わりに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7" eb="8">
      <t>ケン</t>
    </rPh>
    <rPh sb="18" eb="19">
      <t>カ</t>
    </rPh>
    <rPh sb="22" eb="24">
      <t>ミカタ</t>
    </rPh>
    <rPh sb="24" eb="26">
      <t>ゼンタイ</t>
    </rPh>
    <rPh sb="32" eb="33">
      <t>ナカ</t>
    </rPh>
    <phoneticPr fontId="1"/>
  </si>
  <si>
    <r>
      <t>「マイ勇者」が[魔影]か[暗黒]のとき、追加でこうげきとまりょくを</t>
    </r>
    <r>
      <rPr>
        <sz val="11"/>
        <color rgb="FF00739B"/>
        <rFont val="HGPｺﾞｼｯｸE"/>
        <family val="3"/>
        <charset val="128"/>
      </rPr>
      <t>小</t>
    </r>
    <r>
      <rPr>
        <sz val="11"/>
        <color rgb="FF000000"/>
        <rFont val="HGPｺﾞｼｯｸE"/>
        <family val="3"/>
        <charset val="128"/>
      </rPr>
      <t>アップ</t>
    </r>
    <rPh sb="8" eb="9">
      <t>マ</t>
    </rPh>
    <rPh sb="9" eb="10">
      <t>カゲ</t>
    </rPh>
    <rPh sb="13" eb="15">
      <t>アンコク</t>
    </rPh>
    <rPh sb="20" eb="22">
      <t>ツイカ</t>
    </rPh>
    <rPh sb="33" eb="34">
      <t>ショウ</t>
    </rPh>
    <phoneticPr fontId="1"/>
  </si>
  <si>
    <r>
      <t>「マイ勇者」が剣が得意な職業のとき、追加でこうげきを</t>
    </r>
    <r>
      <rPr>
        <sz val="11"/>
        <color rgb="FF00739B"/>
        <rFont val="HGPｺﾞｼｯｸE"/>
        <family val="3"/>
        <charset val="128"/>
      </rPr>
      <t>小</t>
    </r>
    <r>
      <rPr>
        <sz val="11"/>
        <color rgb="FF000000"/>
        <rFont val="HGPｺﾞｼｯｸE"/>
        <family val="3"/>
        <charset val="128"/>
      </rPr>
      <t>アップ</t>
    </r>
    <rPh sb="7" eb="8">
      <t>ケン</t>
    </rPh>
    <rPh sb="18" eb="20">
      <t>ツイカ</t>
    </rPh>
    <rPh sb="26" eb="27">
      <t>ショウ</t>
    </rPh>
    <phoneticPr fontId="1"/>
  </si>
  <si>
    <r>
      <t>各R開始時に、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カク</t>
    </rPh>
    <rPh sb="2" eb="5">
      <t>カイシジ</t>
    </rPh>
    <rPh sb="7" eb="11">
      <t>ミカタゼンタイ</t>
    </rPh>
    <rPh sb="17" eb="18">
      <t>ショウ</t>
    </rPh>
    <phoneticPr fontId="2"/>
  </si>
  <si>
    <r>
      <t>各Rの相手ターンに、自身が通常攻撃されるたびすばやさを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カク</t>
    </rPh>
    <rPh sb="3" eb="5">
      <t>アイテ</t>
    </rPh>
    <rPh sb="10" eb="12">
      <t>ジシン</t>
    </rPh>
    <rPh sb="13" eb="17">
      <t>ツウジョウコウゲキ</t>
    </rPh>
    <rPh sb="27" eb="28">
      <t>ショウ</t>
    </rPh>
    <phoneticPr fontId="2"/>
  </si>
  <si>
    <r>
      <t>3～4R目の自分ターンに、自身が複数の敵に通常攻撃するとこうげきを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3" eb="15">
      <t>ジシン</t>
    </rPh>
    <rPh sb="16" eb="18">
      <t>フクスウ</t>
    </rPh>
    <rPh sb="19" eb="20">
      <t>テキ</t>
    </rPh>
    <rPh sb="21" eb="23">
      <t>ツウジョウ</t>
    </rPh>
    <rPh sb="23" eb="25">
      <t>コウゲキ</t>
    </rPh>
    <rPh sb="33" eb="34">
      <t>ナカ</t>
    </rPh>
    <phoneticPr fontId="2"/>
  </si>
  <si>
    <r>
      <t>2～3R目の相手ターンに、自身が通常攻撃されると敵</t>
    </r>
    <r>
      <rPr>
        <sz val="11"/>
        <color rgb="FF000000"/>
        <rFont val="HGPｺﾞｼｯｸE"/>
        <family val="3"/>
        <charset val="128"/>
      </rPr>
      <t>全体</t>
    </r>
    <r>
      <rPr>
        <sz val="11"/>
        <color theme="1"/>
        <rFont val="HGPｺﾞｼｯｸE"/>
        <family val="3"/>
        <charset val="128"/>
      </rPr>
      <t>の全てのステータスを自身のHPが少ないほど</t>
    </r>
    <r>
      <rPr>
        <sz val="11"/>
        <color rgb="FF000000"/>
        <rFont val="HGPｺﾞｼｯｸE"/>
        <family val="3"/>
        <charset val="128"/>
      </rPr>
      <t>ダウン</t>
    </r>
    <rPh sb="4" eb="5">
      <t>メ</t>
    </rPh>
    <rPh sb="6" eb="8">
      <t>アイテ</t>
    </rPh>
    <rPh sb="13" eb="15">
      <t>ジシン</t>
    </rPh>
    <rPh sb="16" eb="18">
      <t>ツウジョウ</t>
    </rPh>
    <rPh sb="18" eb="20">
      <t>コウゲキ</t>
    </rPh>
    <rPh sb="24" eb="27">
      <t>テキゼンタイ</t>
    </rPh>
    <rPh sb="28" eb="29">
      <t>スベ</t>
    </rPh>
    <rPh sb="37" eb="39">
      <t>ジシン</t>
    </rPh>
    <rPh sb="43" eb="44">
      <t>スク</t>
    </rPh>
    <phoneticPr fontId="1"/>
  </si>
  <si>
    <r>
      <t>「マイ勇者」が剣か槍が得意な職業のとき、追加で物理</t>
    </r>
    <r>
      <rPr>
        <sz val="11"/>
        <color rgb="FF000000"/>
        <rFont val="HGPｺﾞｼｯｸE"/>
        <family val="3"/>
        <charset val="128"/>
      </rPr>
      <t>ダメージを</t>
    </r>
    <r>
      <rPr>
        <sz val="11"/>
        <color rgb="FF00739B"/>
        <rFont val="HGPｺﾞｼｯｸE"/>
        <family val="3"/>
        <charset val="128"/>
      </rPr>
      <t>小</t>
    </r>
    <r>
      <rPr>
        <sz val="11"/>
        <color rgb="FF000000"/>
        <rFont val="HGPｺﾞｼｯｸE"/>
        <family val="3"/>
        <charset val="128"/>
      </rPr>
      <t>軽減</t>
    </r>
    <rPh sb="7" eb="8">
      <t>ケン</t>
    </rPh>
    <rPh sb="9" eb="10">
      <t>ヤリ</t>
    </rPh>
    <rPh sb="11" eb="13">
      <t>トクイ</t>
    </rPh>
    <rPh sb="14" eb="16">
      <t>ショクギョウ</t>
    </rPh>
    <rPh sb="20" eb="22">
      <t>ツイカ</t>
    </rPh>
    <rPh sb="23" eb="25">
      <t>ブツリ</t>
    </rPh>
    <rPh sb="30" eb="31">
      <t>ショウ</t>
    </rPh>
    <rPh sb="31" eb="33">
      <t>ケイゲン</t>
    </rPh>
    <phoneticPr fontId="1"/>
  </si>
  <si>
    <r>
      <t>「マイ勇者」が剣か爪が得意な職業のとき、代わりに</t>
    </r>
    <r>
      <rPr>
        <sz val="11"/>
        <color rgb="FFFF0000"/>
        <rFont val="HGPｺﾞｼｯｸE"/>
        <family val="3"/>
        <charset val="128"/>
      </rPr>
      <t>味方</t>
    </r>
    <r>
      <rPr>
        <sz val="11"/>
        <color rgb="FF000000"/>
        <rFont val="HGPｺﾞｼｯｸE"/>
        <family val="3"/>
        <charset val="128"/>
      </rPr>
      <t>全体が受ける通常攻撃ダメージを</t>
    </r>
    <r>
      <rPr>
        <sz val="11"/>
        <color rgb="FF00739B"/>
        <rFont val="HGPｺﾞｼｯｸE"/>
        <family val="3"/>
        <charset val="128"/>
      </rPr>
      <t>小</t>
    </r>
    <r>
      <rPr>
        <sz val="11"/>
        <color rgb="FF000000"/>
        <rFont val="HGPｺﾞｼｯｸE"/>
        <family val="3"/>
        <charset val="128"/>
      </rPr>
      <t>軽減</t>
    </r>
    <rPh sb="7" eb="8">
      <t>ケン</t>
    </rPh>
    <rPh sb="9" eb="10">
      <t>ツメ</t>
    </rPh>
    <rPh sb="11" eb="13">
      <t>トクイ</t>
    </rPh>
    <rPh sb="14" eb="16">
      <t>ショクギョウ</t>
    </rPh>
    <rPh sb="20" eb="21">
      <t>カ</t>
    </rPh>
    <rPh sb="24" eb="26">
      <t>ミカタ</t>
    </rPh>
    <rPh sb="26" eb="28">
      <t>ゼンタイ</t>
    </rPh>
    <rPh sb="29" eb="30">
      <t>ウ</t>
    </rPh>
    <rPh sb="32" eb="34">
      <t>ツウジョウ</t>
    </rPh>
    <rPh sb="34" eb="36">
      <t>コウゲキ</t>
    </rPh>
    <rPh sb="41" eb="42">
      <t>ショウ</t>
    </rPh>
    <rPh sb="42" eb="44">
      <t>ケイゲン</t>
    </rPh>
    <phoneticPr fontId="1"/>
  </si>
  <si>
    <r>
      <t>自身が必殺技を使うときに、必殺技ダメージを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6">
      <t>ヒッサツワザ</t>
    </rPh>
    <rPh sb="21" eb="22">
      <t>ナカ</t>
    </rPh>
    <phoneticPr fontId="2"/>
  </si>
  <si>
    <r>
      <t>3～5R開始時に、まりょくをR数が多いほど</t>
    </r>
    <r>
      <rPr>
        <sz val="11"/>
        <color rgb="FF000000"/>
        <rFont val="HGPｺﾞｼｯｸE"/>
        <family val="3"/>
        <charset val="128"/>
      </rPr>
      <t>アップ</t>
    </r>
    <r>
      <rPr>
        <sz val="11"/>
        <rFont val="HGPｺﾞｼｯｸE"/>
        <family val="3"/>
        <charset val="128"/>
      </rPr>
      <t>、</t>
    </r>
    <rPh sb="4" eb="7">
      <t>カイシジ</t>
    </rPh>
    <rPh sb="15" eb="16">
      <t>スウ</t>
    </rPh>
    <rPh sb="17" eb="18">
      <t>オオ</t>
    </rPh>
    <phoneticPr fontId="1"/>
  </si>
  <si>
    <r>
      <t>「マイ勇者」が[暗黒]のとき、追加で必殺技ダメージをR数が多いほど</t>
    </r>
    <r>
      <rPr>
        <sz val="11"/>
        <color rgb="FF000000"/>
        <rFont val="HGPｺﾞｼｯｸE"/>
        <family val="3"/>
        <charset val="128"/>
      </rPr>
      <t>アップ</t>
    </r>
    <rPh sb="8" eb="10">
      <t>アンコク</t>
    </rPh>
    <rPh sb="15" eb="17">
      <t>ツイカ</t>
    </rPh>
    <rPh sb="18" eb="21">
      <t>ヒッサツワザ</t>
    </rPh>
    <rPh sb="27" eb="28">
      <t>スウ</t>
    </rPh>
    <rPh sb="29" eb="30">
      <t>オオ</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</si>
  <si>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4" eb="5">
      <t>メ</t>
    </rPh>
    <rPh sb="6" eb="8">
      <t>アイテ</t>
    </rPh>
    <rPh sb="13" eb="17">
      <t>ミカタゼンタイ</t>
    </rPh>
    <rPh sb="18" eb="19">
      <t>ウ</t>
    </rPh>
    <rPh sb="21" eb="23">
      <t>ジュモン</t>
    </rPh>
    <rPh sb="28" eb="29">
      <t>ナカ</t>
    </rPh>
    <rPh sb="29" eb="31">
      <t>ケイゲン</t>
    </rPh>
    <phoneticPr fontId="2"/>
  </si>
  <si>
    <r>
      <t>各Rの相手ターンに、自身がHP50%以下のとき自身が受ける通常攻撃ダメージを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0" eb="1">
      <t>カク</t>
    </rPh>
    <rPh sb="3" eb="5">
      <t>アイテ</t>
    </rPh>
    <rPh sb="10" eb="12">
      <t>ジシン</t>
    </rPh>
    <rPh sb="18" eb="20">
      <t>イカ</t>
    </rPh>
    <rPh sb="23" eb="25">
      <t>ジシン</t>
    </rPh>
    <rPh sb="26" eb="27">
      <t>ウ</t>
    </rPh>
    <rPh sb="29" eb="31">
      <t>ツウジョウ</t>
    </rPh>
    <rPh sb="31" eb="33">
      <t>コウゲキ</t>
    </rPh>
    <rPh sb="38" eb="39">
      <t>ナカ</t>
    </rPh>
    <rPh sb="39" eb="41">
      <t>ケイゲン</t>
    </rPh>
    <phoneticPr fontId="1"/>
  </si>
  <si>
    <t>SP-187</t>
  </si>
  <si>
    <t>SP-188</t>
  </si>
  <si>
    <t>SP-189</t>
  </si>
  <si>
    <t>S4-2</t>
  </si>
  <si>
    <t>S4-3</t>
  </si>
  <si>
    <t>XSメダル[超3弾]</t>
    <rPh sb="6" eb="7">
      <t>チョウ</t>
    </rPh>
    <rPh sb="8" eb="9">
      <t>ダン</t>
    </rPh>
    <phoneticPr fontId="2"/>
  </si>
  <si>
    <t>ア-169</t>
    <phoneticPr fontId="2"/>
  </si>
  <si>
    <t>魔神ダークドレアム</t>
  </si>
  <si>
    <t>あくまのツメ [超]</t>
    <rPh sb="8" eb="9">
      <t>チョウ</t>
    </rPh>
    <phoneticPr fontId="2"/>
  </si>
  <si>
    <r>
      <t>3R目の相手ターンに、敵か</t>
    </r>
    <r>
      <rPr>
        <sz val="11"/>
        <color rgb="FFFF5A32"/>
        <rFont val="HGPｺﾞｼｯｸE"/>
        <family val="3"/>
        <charset val="128"/>
      </rPr>
      <t>仲間</t>
    </r>
    <r>
      <rPr>
        <sz val="11"/>
        <rFont val="HGPｺﾞｼｯｸE"/>
        <family val="3"/>
        <charset val="128"/>
      </rPr>
      <t>に[暗黒]がいると自身が受けるダメージを1にする</t>
    </r>
    <rPh sb="2" eb="3">
      <t>メ</t>
    </rPh>
    <rPh sb="4" eb="6">
      <t>アイテ</t>
    </rPh>
    <rPh sb="11" eb="12">
      <t>テキ</t>
    </rPh>
    <rPh sb="13" eb="15">
      <t>ナカマ</t>
    </rPh>
    <rPh sb="17" eb="19">
      <t>アンコク</t>
    </rPh>
    <rPh sb="24" eb="26">
      <t>ジシン</t>
    </rPh>
    <rPh sb="27" eb="28">
      <t>ウ</t>
    </rPh>
    <phoneticPr fontId="1"/>
  </si>
  <si>
    <r>
      <t>2R終了時に、HPが一番低い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シュウリョウジ</t>
    </rPh>
    <rPh sb="10" eb="12">
      <t>イチバン</t>
    </rPh>
    <rPh sb="12" eb="13">
      <t>ヒク</t>
    </rPh>
    <rPh sb="14" eb="16">
      <t>ミカタ</t>
    </rPh>
    <rPh sb="20" eb="21">
      <t>ナカ</t>
    </rPh>
    <rPh sb="21" eb="23">
      <t>カイフク</t>
    </rPh>
    <phoneticPr fontId="1"/>
  </si>
  <si>
    <r>
      <t>敵か</t>
    </r>
    <r>
      <rPr>
        <sz val="11"/>
        <color rgb="FFFF0000"/>
        <rFont val="HGPｺﾞｼｯｸE"/>
        <family val="3"/>
        <charset val="128"/>
      </rPr>
      <t>味方</t>
    </r>
    <r>
      <rPr>
        <sz val="11"/>
        <rFont val="HGPｺﾞｼｯｸE"/>
        <family val="3"/>
        <charset val="128"/>
      </rPr>
      <t>が特殊技を使うたび、全てのステータスを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4" eb="15">
      <t>スベ</t>
    </rPh>
    <rPh sb="23" eb="24">
      <t>ショウ</t>
    </rPh>
    <phoneticPr fontId="1"/>
  </si>
  <si>
    <r>
      <t>3～5R開始時に、敵か</t>
    </r>
    <r>
      <rPr>
        <sz val="11"/>
        <color rgb="FFFF5A32"/>
        <rFont val="HGPｺﾞｼｯｸE"/>
        <family val="3"/>
        <charset val="128"/>
      </rPr>
      <t>仲間</t>
    </r>
    <r>
      <rPr>
        <sz val="11"/>
        <rFont val="HGPｺﾞｼｯｸE"/>
        <family val="3"/>
        <charset val="128"/>
      </rPr>
      <t>に[暗黒]がいると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ナカマ</t>
    </rPh>
    <rPh sb="15" eb="17">
      <t>アンコク</t>
    </rPh>
    <rPh sb="22" eb="26">
      <t>ミカタゼンタイ</t>
    </rPh>
    <rPh sb="37" eb="38">
      <t>ナカ</t>
    </rPh>
    <phoneticPr fontId="1"/>
  </si>
  <si>
    <r>
      <t>各R終了時に、ステータスが</t>
    </r>
    <r>
      <rPr>
        <sz val="11"/>
        <color rgb="FF000000"/>
        <rFont val="HGPｺﾞｼｯｸE"/>
        <family val="3"/>
        <charset val="128"/>
      </rPr>
      <t>アップ</t>
    </r>
    <r>
      <rPr>
        <sz val="11"/>
        <rFont val="HGPｺﾞｼｯｸE"/>
        <family val="3"/>
        <charset val="128"/>
      </rPr>
      <t>した敵がいると全てのステータスを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4">
      <t>スベ</t>
    </rPh>
    <rPh sb="32" eb="33">
      <t>ナカ</t>
    </rPh>
    <phoneticPr fontId="1"/>
  </si>
  <si>
    <r>
      <t>3～5R目に、敵が必殺技を使ったとき必殺技ダメージを</t>
    </r>
    <r>
      <rPr>
        <sz val="11"/>
        <color rgb="FF7300C3"/>
        <rFont val="HGPｺﾞｼｯｸE"/>
        <family val="3"/>
        <charset val="128"/>
      </rPr>
      <t>大</t>
    </r>
    <r>
      <rPr>
        <sz val="11"/>
        <color rgb="FF000000"/>
        <rFont val="HGPｺﾞｼｯｸE"/>
        <family val="3"/>
        <charset val="128"/>
      </rPr>
      <t>アップ</t>
    </r>
    <rPh sb="4" eb="5">
      <t>メ</t>
    </rPh>
    <rPh sb="7" eb="8">
      <t>テキ</t>
    </rPh>
    <rPh sb="9" eb="12">
      <t>ヒッサツワザ</t>
    </rPh>
    <rPh sb="13" eb="14">
      <t>ツカ</t>
    </rPh>
    <rPh sb="18" eb="21">
      <t>ヒッサツワザ</t>
    </rPh>
    <rPh sb="26" eb="27">
      <t>ダイ</t>
    </rPh>
    <phoneticPr fontId="1"/>
  </si>
  <si>
    <r>
      <t>3R開始時に、闘気ゲージを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トウキ</t>
    </rPh>
    <rPh sb="13" eb="14">
      <t>ショウ</t>
    </rPh>
    <phoneticPr fontId="1"/>
  </si>
  <si>
    <r>
      <t>3～5R開始時に、</t>
    </r>
    <r>
      <rPr>
        <sz val="11"/>
        <color rgb="FFFF0000"/>
        <rFont val="HGPｺﾞｼｯｸE"/>
        <family val="3"/>
        <charset val="128"/>
      </rPr>
      <t>味方</t>
    </r>
    <r>
      <rPr>
        <sz val="1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</si>
  <si>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3" eb="15">
      <t>ミカタ</t>
    </rPh>
    <rPh sb="16" eb="17">
      <t>ヒカリ</t>
    </rPh>
    <rPh sb="29" eb="30">
      <t>ショウ</t>
    </rPh>
    <phoneticPr fontId="1"/>
  </si>
  <si>
    <r>
      <t>2R開始時に、闘気ゲージを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トウキ</t>
    </rPh>
    <rPh sb="13" eb="14">
      <t>ショウ</t>
    </rPh>
    <phoneticPr fontId="1"/>
  </si>
  <si>
    <r>
      <t>1～3R目の自分ターンに、特技ダメージを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トクギ</t>
    </rPh>
    <rPh sb="20" eb="21">
      <t>ショウ</t>
    </rPh>
    <phoneticPr fontId="1"/>
  </si>
  <si>
    <r>
      <t>1～2R終了時に、物理ダメージが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ダウン</t>
    </r>
    <rPh sb="4" eb="7">
      <t>シュウリョウジ</t>
    </rPh>
    <rPh sb="9" eb="11">
      <t>ブツリ</t>
    </rPh>
    <rPh sb="21" eb="22">
      <t>テキ</t>
    </rPh>
    <rPh sb="26" eb="29">
      <t>テキゼンタイ</t>
    </rPh>
    <rPh sb="30" eb="32">
      <t>ブツリ</t>
    </rPh>
    <rPh sb="37" eb="38">
      <t>ダイ</t>
    </rPh>
    <phoneticPr fontId="1"/>
  </si>
  <si>
    <t>店舗大会イベント5</t>
  </si>
  <si>
    <t>SP-190</t>
    <phoneticPr fontId="1"/>
  </si>
  <si>
    <t>SP-191</t>
  </si>
  <si>
    <t>SP-192</t>
  </si>
  <si>
    <t>SP-193</t>
  </si>
  <si>
    <t>SP-194</t>
  </si>
  <si>
    <r>
      <t>1～2R終了時に、最も高いステータスがこうげきの</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シュウリョウジ</t>
    </rPh>
    <rPh sb="9" eb="10">
      <t>モット</t>
    </rPh>
    <rPh sb="11" eb="12">
      <t>タカ</t>
    </rPh>
    <rPh sb="24" eb="26">
      <t>ミカタ</t>
    </rPh>
    <rPh sb="30" eb="33">
      <t>ショウカイフク</t>
    </rPh>
    <phoneticPr fontId="1"/>
  </si>
  <si>
    <r>
      <t>1～3R目の相手ターンに、自身が攻撃されるたび全てのステータスを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コウゲキ</t>
    </rPh>
    <rPh sb="23" eb="24">
      <t>スベ</t>
    </rPh>
    <rPh sb="32" eb="33">
      <t>ショウ</t>
    </rPh>
    <phoneticPr fontId="1"/>
  </si>
  <si>
    <r>
      <t>3～5R目の自分ターンに、</t>
    </r>
    <r>
      <rPr>
        <sz val="11"/>
        <color rgb="FFFF0000"/>
        <rFont val="HGPｺﾞｼｯｸE"/>
        <family val="3"/>
        <charset val="128"/>
      </rPr>
      <t>味方</t>
    </r>
    <r>
      <rPr>
        <sz val="11"/>
        <rFont val="HGPｺﾞｼｯｸE"/>
        <family val="3"/>
        <charset val="128"/>
      </rPr>
      <t>が必殺技を使うとき全てのステータスを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ヒッサツワザ</t>
    </rPh>
    <rPh sb="20" eb="21">
      <t>ツカ</t>
    </rPh>
    <rPh sb="24" eb="25">
      <t>スベ</t>
    </rPh>
    <rPh sb="33" eb="34">
      <t>ナカ</t>
    </rPh>
    <phoneticPr fontId="1"/>
  </si>
  <si>
    <r>
      <t>3～4R目の自分ターンに、</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19" eb="21">
      <t>ブツリ</t>
    </rPh>
    <rPh sb="26" eb="27">
      <t>ナカ</t>
    </rPh>
    <phoneticPr fontId="1"/>
  </si>
  <si>
    <r>
      <t>各Rの相手ターンに、敵が特殊技を使うとき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1">
      <t>カク</t>
    </rPh>
    <rPh sb="3" eb="5">
      <t>アイテ</t>
    </rPh>
    <rPh sb="10" eb="11">
      <t>テキ</t>
    </rPh>
    <rPh sb="12" eb="15">
      <t>トクシュワザ</t>
    </rPh>
    <rPh sb="16" eb="17">
      <t>ツカ</t>
    </rPh>
    <rPh sb="20" eb="22">
      <t>ミカタ</t>
    </rPh>
    <rPh sb="23" eb="24">
      <t>ヒカリ</t>
    </rPh>
    <rPh sb="36" eb="37">
      <t>ナカ</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</si>
  <si>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ヒッサツワザ</t>
    </rPh>
    <rPh sb="20" eb="21">
      <t>ツカ</t>
    </rPh>
    <rPh sb="24" eb="28">
      <t>ミカタゼンタイ</t>
    </rPh>
    <rPh sb="29" eb="31">
      <t>ジュモン</t>
    </rPh>
    <rPh sb="36" eb="37">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</si>
  <si>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</si>
  <si>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t>S5-1</t>
    <phoneticPr fontId="2"/>
  </si>
  <si>
    <t>S5-2</t>
  </si>
  <si>
    <t>魔王ムドー</t>
  </si>
  <si>
    <t>物理通常攻撃</t>
    <rPh sb="0" eb="2">
      <t>ブツリ</t>
    </rPh>
    <rPh sb="2" eb="6">
      <t>ツウジョウコウゲキ</t>
    </rPh>
    <phoneticPr fontId="2"/>
  </si>
  <si>
    <t>呪文通常攻撃</t>
    <rPh sb="0" eb="2">
      <t>ジュモン</t>
    </rPh>
    <rPh sb="2" eb="6">
      <t>ツウジョウコウゲキ</t>
    </rPh>
    <phoneticPr fontId="2"/>
  </si>
  <si>
    <t>特技通常攻撃</t>
    <rPh sb="0" eb="2">
      <t>トクギ</t>
    </rPh>
    <rPh sb="2" eb="6">
      <t>ツウジョウコウゲキ</t>
    </rPh>
    <phoneticPr fontId="2"/>
  </si>
  <si>
    <t>参照ステ</t>
    <rPh sb="0" eb="2">
      <t>サンショウ</t>
    </rPh>
    <phoneticPr fontId="2"/>
  </si>
  <si>
    <t>15連打総ダメージ</t>
    <rPh sb="2" eb="4">
      <t>レンダ</t>
    </rPh>
    <rPh sb="4" eb="5">
      <t>ソウ</t>
    </rPh>
    <phoneticPr fontId="2"/>
  </si>
  <si>
    <t>セバスの兜 [超]</t>
  </si>
  <si>
    <t>ダムドのマント [超]</t>
  </si>
  <si>
    <t>Sア-16</t>
    <phoneticPr fontId="2"/>
  </si>
  <si>
    <t>Sア-17</t>
    <phoneticPr fontId="2"/>
  </si>
  <si>
    <t>闘気</t>
    <rPh sb="0" eb="2">
      <t>トウキ</t>
    </rPh>
    <phoneticPr fontId="2"/>
  </si>
  <si>
    <t>S盾-11</t>
    <rPh sb="1" eb="2">
      <t>タテ</t>
    </rPh>
    <phoneticPr fontId="2"/>
  </si>
  <si>
    <t>S盾-12</t>
    <rPh sb="1" eb="2">
      <t>タテ</t>
    </rPh>
    <phoneticPr fontId="2"/>
  </si>
  <si>
    <t>スフィーダの盾 [超]</t>
  </si>
  <si>
    <t>超越魔王の盾 [超]</t>
  </si>
  <si>
    <r>
      <t>「マイ勇者」が[光]のとき、追加で闘気ゲージを</t>
    </r>
    <r>
      <rPr>
        <sz val="11"/>
        <color rgb="FF00739B"/>
        <rFont val="HGPｺﾞｼｯｸE"/>
        <family val="3"/>
        <charset val="128"/>
      </rPr>
      <t>小</t>
    </r>
    <r>
      <rPr>
        <sz val="11"/>
        <color rgb="FF000000"/>
        <rFont val="HGPｺﾞｼｯｸE"/>
        <family val="3"/>
        <charset val="128"/>
      </rPr>
      <t>アップ</t>
    </r>
    <rPh sb="8" eb="9">
      <t>ヒカリ</t>
    </rPh>
    <rPh sb="14" eb="16">
      <t>ツイカ</t>
    </rPh>
    <rPh sb="17" eb="19">
      <t>トウキ</t>
    </rPh>
    <rPh sb="23" eb="24">
      <t>ショウ</t>
    </rPh>
    <phoneticPr fontId="1"/>
  </si>
  <si>
    <r>
      <t>敵が戦闘不能になるたび、</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0" eb="1">
      <t>テキ</t>
    </rPh>
    <rPh sb="2" eb="4">
      <t>セントウ</t>
    </rPh>
    <rPh sb="4" eb="6">
      <t>フノウ</t>
    </rPh>
    <rPh sb="12" eb="16">
      <t>ミカタゼンタイ</t>
    </rPh>
    <rPh sb="17" eb="18">
      <t>ウ</t>
    </rPh>
    <rPh sb="20" eb="22">
      <t>ブツリ</t>
    </rPh>
    <rPh sb="27" eb="28">
      <t>ショウ</t>
    </rPh>
    <rPh sb="28" eb="30">
      <t>ケイゲン</t>
    </rPh>
    <phoneticPr fontId="1"/>
  </si>
  <si>
    <r>
      <t>「マイ勇者」が[暗黒]のとき、追加で呪文ダメージを</t>
    </r>
    <r>
      <rPr>
        <sz val="11"/>
        <color rgb="FF00739B"/>
        <rFont val="HGPｺﾞｼｯｸE"/>
        <family val="3"/>
        <charset val="128"/>
      </rPr>
      <t>小</t>
    </r>
    <r>
      <rPr>
        <sz val="11"/>
        <color rgb="FF000000"/>
        <rFont val="HGPｺﾞｼｯｸE"/>
        <family val="3"/>
        <charset val="128"/>
      </rPr>
      <t>軽減</t>
    </r>
    <rPh sb="8" eb="10">
      <t>アンコク</t>
    </rPh>
    <rPh sb="15" eb="17">
      <t>ツイカ</t>
    </rPh>
    <rPh sb="18" eb="20">
      <t>ジュモン</t>
    </rPh>
    <rPh sb="25" eb="28">
      <t>ショウケイゲン</t>
    </rPh>
    <phoneticPr fontId="1"/>
  </si>
  <si>
    <r>
      <t>3～4R目の相手ターンに、自身が通常攻撃されると自身が受ける物理ダメージを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ジシン</t>
    </rPh>
    <rPh sb="16" eb="20">
      <t>ツウジョウコウゲキ</t>
    </rPh>
    <rPh sb="24" eb="26">
      <t>ジシン</t>
    </rPh>
    <rPh sb="27" eb="28">
      <t>ウ</t>
    </rPh>
    <rPh sb="30" eb="32">
      <t>ブツリ</t>
    </rPh>
    <rPh sb="37" eb="38">
      <t>ナカ</t>
    </rPh>
    <rPh sb="38" eb="40">
      <t>ケイゲン</t>
    </rPh>
    <phoneticPr fontId="1"/>
  </si>
  <si>
    <t>与ダメ</t>
    <rPh sb="0" eb="1">
      <t>アタ</t>
    </rPh>
    <phoneticPr fontId="2"/>
  </si>
  <si>
    <t>花嫁フローラ</t>
  </si>
  <si>
    <t>花嫁フローラ</t>
    <phoneticPr fontId="1"/>
  </si>
  <si>
    <t>花嫁ビアンカ</t>
    <phoneticPr fontId="1"/>
  </si>
  <si>
    <t>トルナードの盾 [超]</t>
  </si>
  <si>
    <t>女神の盾 [超]</t>
  </si>
  <si>
    <t>S盾-13</t>
    <rPh sb="1" eb="2">
      <t>タテ</t>
    </rPh>
    <phoneticPr fontId="2"/>
  </si>
  <si>
    <t>S盾-14</t>
    <rPh sb="1" eb="2">
      <t>タテ</t>
    </rPh>
    <phoneticPr fontId="2"/>
  </si>
  <si>
    <r>
      <t>「マイ勇者」が[光]のとき、追加でブレスダメージを</t>
    </r>
    <r>
      <rPr>
        <sz val="11"/>
        <color rgb="FF0000FF"/>
        <rFont val="HGPｺﾞｼｯｸE"/>
        <family val="3"/>
        <charset val="128"/>
      </rPr>
      <t>中</t>
    </r>
    <r>
      <rPr>
        <sz val="11"/>
        <color rgb="FF000000"/>
        <rFont val="HGPｺﾞｼｯｸE"/>
        <family val="3"/>
        <charset val="128"/>
      </rPr>
      <t>軽減</t>
    </r>
    <rPh sb="8" eb="9">
      <t>ヒカリ</t>
    </rPh>
    <rPh sb="14" eb="16">
      <t>ツイカ</t>
    </rPh>
    <rPh sb="25" eb="26">
      <t>ナカ</t>
    </rPh>
    <rPh sb="26" eb="28">
      <t>ケイゲン</t>
    </rPh>
    <phoneticPr fontId="1"/>
  </si>
  <si>
    <r>
      <t>「マイ勇者」が[光]のとき、追加でぼうぎょを</t>
    </r>
    <r>
      <rPr>
        <sz val="11"/>
        <color rgb="FF0000FF"/>
        <rFont val="HGPｺﾞｼｯｸE"/>
        <family val="3"/>
        <charset val="128"/>
      </rPr>
      <t>中</t>
    </r>
    <r>
      <rPr>
        <sz val="11"/>
        <color rgb="FF000000"/>
        <rFont val="HGPｺﾞｼｯｸE"/>
        <family val="3"/>
        <charset val="128"/>
      </rPr>
      <t>アップ</t>
    </r>
    <rPh sb="8" eb="9">
      <t>ヒカリ</t>
    </rPh>
    <rPh sb="14" eb="16">
      <t>ツイカ</t>
    </rPh>
    <rPh sb="22" eb="23">
      <t>ナカ</t>
    </rPh>
    <phoneticPr fontId="1"/>
  </si>
  <si>
    <r>
      <t>1～3R目の相手ターンに、HP50%以下の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が受ける特技ダメージを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8" eb="20">
      <t>イカ</t>
    </rPh>
    <rPh sb="21" eb="23">
      <t>ミカタ</t>
    </rPh>
    <rPh sb="27" eb="29">
      <t>ミカタ</t>
    </rPh>
    <rPh sb="29" eb="31">
      <t>ゼンタイ</t>
    </rPh>
    <rPh sb="32" eb="33">
      <t>ウ</t>
    </rPh>
    <rPh sb="35" eb="37">
      <t>トクギ</t>
    </rPh>
    <rPh sb="42" eb="43">
      <t>ナカ</t>
    </rPh>
    <rPh sb="43" eb="45">
      <t>ケイゲン</t>
    </rPh>
    <phoneticPr fontId="1"/>
  </si>
  <si>
    <r>
      <t>1～3R目の相手ターンに、</t>
    </r>
    <r>
      <rPr>
        <sz val="11"/>
        <color rgb="FFFF0000"/>
        <rFont val="HGPｺﾞｼｯｸE"/>
        <family val="3"/>
        <charset val="128"/>
      </rPr>
      <t>味方</t>
    </r>
    <r>
      <rPr>
        <sz val="11"/>
        <color theme="1"/>
        <rFont val="HGPｺﾞｼｯｸE"/>
        <family val="3"/>
        <charset val="128"/>
      </rPr>
      <t>[光]が受ける物理ダメージを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ヒカリ</t>
    </rPh>
    <rPh sb="19" eb="20">
      <t>ウ</t>
    </rPh>
    <rPh sb="22" eb="24">
      <t>ブツリ</t>
    </rPh>
    <rPh sb="29" eb="30">
      <t>ショウ</t>
    </rPh>
    <rPh sb="30" eb="32">
      <t>ケイゲン</t>
    </rPh>
    <phoneticPr fontId="1"/>
  </si>
  <si>
    <r>
      <t>3～4R開始時に、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7">
      <t>カイシジ</t>
    </rPh>
    <rPh sb="9" eb="13">
      <t>ミカタゼンタイ</t>
    </rPh>
    <rPh sb="24" eb="26">
      <t>ミカタ</t>
    </rPh>
    <rPh sb="27" eb="28">
      <t>ヒカリ</t>
    </rPh>
    <rPh sb="30" eb="31">
      <t>オオ</t>
    </rPh>
    <phoneticPr fontId="1"/>
  </si>
  <si>
    <r>
      <t>2～3R終了時に、ステータスが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シュウリョウジ</t>
    </rPh>
    <rPh sb="20" eb="21">
      <t>テキ</t>
    </rPh>
    <rPh sb="25" eb="27">
      <t>ミカタ</t>
    </rPh>
    <rPh sb="28" eb="29">
      <t>ヒカリ</t>
    </rPh>
    <rPh sb="31" eb="33">
      <t>トウキ</t>
    </rPh>
    <rPh sb="37" eb="38">
      <t>ショウ</t>
    </rPh>
    <phoneticPr fontId="1"/>
  </si>
  <si>
    <r>
      <t>各R終了時に、物理ダメージが</t>
    </r>
    <r>
      <rPr>
        <sz val="11"/>
        <color rgb="FF000000"/>
        <rFont val="HGPｺﾞｼｯｸE"/>
        <family val="3"/>
        <charset val="128"/>
      </rPr>
      <t>アップ</t>
    </r>
    <r>
      <rPr>
        <sz val="11"/>
        <rFont val="HGPｺﾞｼｯｸE"/>
        <family val="3"/>
        <charset val="128"/>
      </rPr>
      <t>した敵がいると闘気ゲージを</t>
    </r>
    <r>
      <rPr>
        <sz val="11"/>
        <color rgb="FF00739B"/>
        <rFont val="HGPｺﾞｼｯｸE"/>
        <family val="3"/>
        <charset val="128"/>
      </rPr>
      <t>小</t>
    </r>
    <r>
      <rPr>
        <sz val="11"/>
        <color rgb="FF000000"/>
        <rFont val="HGPｺﾞｼｯｸE"/>
        <family val="3"/>
        <charset val="128"/>
      </rPr>
      <t>アップ</t>
    </r>
    <rPh sb="0" eb="1">
      <t>カク</t>
    </rPh>
    <rPh sb="2" eb="5">
      <t>シュウリョウジ</t>
    </rPh>
    <rPh sb="7" eb="9">
      <t>ブツリ</t>
    </rPh>
    <rPh sb="19" eb="20">
      <t>テキ</t>
    </rPh>
    <rPh sb="24" eb="26">
      <t>トウキ</t>
    </rPh>
    <rPh sb="30" eb="31">
      <t>ショウ</t>
    </rPh>
    <phoneticPr fontId="1"/>
  </si>
  <si>
    <r>
      <t>各Rの相手ターンに、自身が通常攻撃されるたび呪文ダメージを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ジュモン</t>
    </rPh>
    <rPh sb="29" eb="30">
      <t>ショウ</t>
    </rPh>
    <phoneticPr fontId="1"/>
  </si>
  <si>
    <r>
      <t>1～3R開始時に、最も高いステータスがまりょくの敵がいると</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0">
      <t>モット</t>
    </rPh>
    <rPh sb="11" eb="12">
      <t>タカ</t>
    </rPh>
    <rPh sb="24" eb="25">
      <t>テキ</t>
    </rPh>
    <rPh sb="29" eb="31">
      <t>ミカタ</t>
    </rPh>
    <rPh sb="32" eb="33">
      <t>ヒカリ</t>
    </rPh>
    <rPh sb="45" eb="46">
      <t>ナカ</t>
    </rPh>
    <phoneticPr fontId="1"/>
  </si>
  <si>
    <r>
      <t>2～5R開始時に、</t>
    </r>
    <r>
      <rPr>
        <sz val="11"/>
        <color rgb="FFFF5A32"/>
        <rFont val="HGPｺﾞｼｯｸE"/>
        <family val="3"/>
        <charset val="128"/>
      </rPr>
      <t>仲間</t>
    </r>
    <r>
      <rPr>
        <sz val="11"/>
        <rFont val="HGPｺﾞｼｯｸE"/>
        <family val="3"/>
        <charset val="128"/>
      </rPr>
      <t>[光]がいるとこうげきとすばやさをR数が多いほど</t>
    </r>
    <r>
      <rPr>
        <sz val="11"/>
        <color rgb="FF000000"/>
        <rFont val="HGPｺﾞｼｯｸE"/>
        <family val="3"/>
        <charset val="128"/>
      </rPr>
      <t>アップ</t>
    </r>
    <rPh sb="4" eb="7">
      <t>カイシジ</t>
    </rPh>
    <rPh sb="9" eb="11">
      <t>ナカマ</t>
    </rPh>
    <rPh sb="12" eb="13">
      <t>ヒカリ</t>
    </rPh>
    <rPh sb="29" eb="30">
      <t>スウ</t>
    </rPh>
    <rPh sb="31" eb="32">
      <t>オオ</t>
    </rPh>
    <phoneticPr fontId="1"/>
  </si>
  <si>
    <r>
      <t>自身が必殺技を使うときに、すばやさが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23" eb="25">
      <t>ミカタ</t>
    </rPh>
    <rPh sb="29" eb="31">
      <t>ミカタ</t>
    </rPh>
    <rPh sb="32" eb="33">
      <t>ヒカリ</t>
    </rPh>
    <rPh sb="35" eb="38">
      <t>ヒッサツワザ</t>
    </rPh>
    <rPh sb="43" eb="44">
      <t>ナカ</t>
    </rPh>
    <phoneticPr fontId="1"/>
  </si>
  <si>
    <r>
      <t>敵が必殺技を使ったときに、最も高いステータスがまりょくの</t>
    </r>
    <r>
      <rPr>
        <sz val="11"/>
        <color rgb="FFFF0000"/>
        <rFont val="HGPｺﾞｼｯｸE"/>
        <family val="3"/>
        <charset val="128"/>
      </rPr>
      <t>味方</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3" eb="14">
      <t>モット</t>
    </rPh>
    <rPh sb="15" eb="16">
      <t>タカ</t>
    </rPh>
    <rPh sb="28" eb="30">
      <t>ミカタ</t>
    </rPh>
    <rPh sb="31" eb="34">
      <t>ヒッサツワザ</t>
    </rPh>
    <rPh sb="39" eb="40">
      <t>ナカ</t>
    </rPh>
    <phoneticPr fontId="1"/>
  </si>
  <si>
    <r>
      <t>1～2R開始時に、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4" eb="7">
      <t>カイシジ</t>
    </rPh>
    <rPh sb="9" eb="13">
      <t>ミカタゼンタイ</t>
    </rPh>
    <rPh sb="24" eb="26">
      <t>ミカタ</t>
    </rPh>
    <rPh sb="27" eb="29">
      <t>ヒャクジュウ</t>
    </rPh>
    <rPh sb="32" eb="34">
      <t>ヨウマ</t>
    </rPh>
    <rPh sb="36" eb="37">
      <t>オオ</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</si>
  <si>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4" eb="5">
      <t>メ</t>
    </rPh>
    <rPh sb="6" eb="8">
      <t>ジブン</t>
    </rPh>
    <rPh sb="13" eb="15">
      <t>ミカタ</t>
    </rPh>
    <rPh sb="16" eb="19">
      <t>ヒッサツワザ</t>
    </rPh>
    <rPh sb="20" eb="21">
      <t>ツカ</t>
    </rPh>
    <rPh sb="24" eb="28">
      <t>ミカタゼンタイ</t>
    </rPh>
    <rPh sb="29" eb="32">
      <t>ヒッサツワザ</t>
    </rPh>
    <rPh sb="37" eb="39">
      <t>ミカタ</t>
    </rPh>
    <rPh sb="40" eb="42">
      <t>ヒャクジュウ</t>
    </rPh>
    <rPh sb="45" eb="47">
      <t>ヨウマ</t>
    </rPh>
    <rPh sb="49" eb="50">
      <t>オオ</t>
    </rPh>
    <phoneticPr fontId="1"/>
  </si>
  <si>
    <r>
      <t>2～4R目の自分ターンに、</t>
    </r>
    <r>
      <rPr>
        <sz val="11"/>
        <color rgb="FFFF0000"/>
        <rFont val="HGPｺﾞｼｯｸE"/>
        <family val="3"/>
        <charset val="128"/>
      </rPr>
      <t>味方</t>
    </r>
    <r>
      <rPr>
        <sz val="11"/>
        <rFont val="HGPｺﾞｼｯｸE"/>
        <family val="3"/>
        <charset val="128"/>
      </rPr>
      <t>が特殊技を使うとき</t>
    </r>
    <r>
      <rPr>
        <sz val="11"/>
        <color rgb="FFFF0000"/>
        <rFont val="HGPｺﾞｼｯｸE"/>
        <family val="3"/>
        <charset val="128"/>
      </rPr>
      <t>味方</t>
    </r>
    <r>
      <rPr>
        <sz val="11"/>
        <rFont val="HGPｺﾞｼｯｸE"/>
        <family val="3"/>
        <charset val="128"/>
      </rPr>
      <t>[百獣]と[妖魔]のこうげきとぼうぎょを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トクシュワザ</t>
    </rPh>
    <rPh sb="20" eb="21">
      <t>ツカ</t>
    </rPh>
    <rPh sb="24" eb="26">
      <t>ミカタ</t>
    </rPh>
    <rPh sb="27" eb="29">
      <t>ヒャクジュウ</t>
    </rPh>
    <rPh sb="32" eb="34">
      <t>ヨウマ</t>
    </rPh>
    <rPh sb="46" eb="47">
      <t>ナカ</t>
    </rPh>
    <phoneticPr fontId="1"/>
  </si>
  <si>
    <r>
      <t>1～3R目の自分ターンに、自身が通常攻撃する敵のこうげきとぼうぎょをR数が少ないほど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35" eb="36">
      <t>スウ</t>
    </rPh>
    <rPh sb="37" eb="38">
      <t>スク</t>
    </rPh>
    <phoneticPr fontId="1"/>
  </si>
  <si>
    <r>
      <t>各R終了時に、ステータスが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5">
      <t>ミカタ</t>
    </rPh>
    <rPh sb="25" eb="27">
      <t>ゼンタイ</t>
    </rPh>
    <rPh sb="38" eb="39">
      <t>ナカ</t>
    </rPh>
    <phoneticPr fontId="1"/>
  </si>
  <si>
    <r>
      <t>各R開始時に、</t>
    </r>
    <r>
      <rPr>
        <sz val="11"/>
        <color rgb="FFFF5A32"/>
        <rFont val="HGPｺﾞｼｯｸE"/>
        <family val="3"/>
        <charset val="128"/>
      </rPr>
      <t>仲間</t>
    </r>
    <r>
      <rPr>
        <sz val="11"/>
        <rFont val="HGPｺﾞｼｯｸE"/>
        <family val="3"/>
        <charset val="128"/>
      </rPr>
      <t>[百獣]か[妖魔]がいるとHPが一番高い敵のこうげきとぼうぎょを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10" eb="12">
      <t>ヒャクジュウ</t>
    </rPh>
    <rPh sb="15" eb="17">
      <t>ヨウマ</t>
    </rPh>
    <rPh sb="25" eb="27">
      <t>イチバン</t>
    </rPh>
    <rPh sb="27" eb="28">
      <t>タカ</t>
    </rPh>
    <rPh sb="29" eb="30">
      <t>テキ</t>
    </rPh>
    <rPh sb="41" eb="42">
      <t>ナカ</t>
    </rPh>
    <phoneticPr fontId="1"/>
  </si>
  <si>
    <r>
      <t>1～3R目の相手ターンに、自身が通常攻撃されるたび敵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ジシン</t>
    </rPh>
    <rPh sb="16" eb="20">
      <t>ツウジョウコウゲキ</t>
    </rPh>
    <rPh sb="25" eb="28">
      <t>テキゼンタイ</t>
    </rPh>
    <rPh sb="29" eb="30">
      <t>スベ</t>
    </rPh>
    <rPh sb="38" eb="39">
      <t>ショウ</t>
    </rPh>
    <phoneticPr fontId="1"/>
  </si>
  <si>
    <r>
      <t>1～3R終了時に、こうげきが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4" eb="7">
      <t>シュウリョウジ</t>
    </rPh>
    <rPh sb="19" eb="20">
      <t>テキ</t>
    </rPh>
    <rPh sb="24" eb="27">
      <t>テキゼンタイ</t>
    </rPh>
    <rPh sb="28" eb="29">
      <t>スベ</t>
    </rPh>
    <rPh sb="37" eb="38">
      <t>ナカ</t>
    </rPh>
    <phoneticPr fontId="1"/>
  </si>
  <si>
    <r>
      <t>各Rの相手ターンに、自身が通常攻撃されるたび自身が受ける物理ダメージを</t>
    </r>
    <r>
      <rPr>
        <sz val="11"/>
        <color rgb="FF00739B"/>
        <rFont val="HGPｺﾞｼｯｸE"/>
        <family val="3"/>
        <charset val="128"/>
      </rPr>
      <t>小</t>
    </r>
    <r>
      <rPr>
        <sz val="11"/>
        <color rgb="FF000000"/>
        <rFont val="HGPｺﾞｼｯｸE"/>
        <family val="3"/>
        <charset val="128"/>
      </rPr>
      <t>軽減</t>
    </r>
    <rPh sb="0" eb="1">
      <t>カク</t>
    </rPh>
    <rPh sb="3" eb="5">
      <t>アイテ</t>
    </rPh>
    <rPh sb="10" eb="12">
      <t>ジシン</t>
    </rPh>
    <rPh sb="13" eb="17">
      <t>ツウジョウコウゲキ</t>
    </rPh>
    <rPh sb="22" eb="24">
      <t>ジシン</t>
    </rPh>
    <rPh sb="25" eb="26">
      <t>ウ</t>
    </rPh>
    <rPh sb="28" eb="30">
      <t>ブツリ</t>
    </rPh>
    <rPh sb="35" eb="38">
      <t>ショウケイゲン</t>
    </rPh>
    <phoneticPr fontId="1"/>
  </si>
  <si>
    <r>
      <t>2～4R開始時に、ステータスが</t>
    </r>
    <r>
      <rPr>
        <sz val="11"/>
        <color rgb="FF000000"/>
        <rFont val="HGPｺﾞｼｯｸE"/>
        <family val="3"/>
        <charset val="128"/>
      </rPr>
      <t>ダウン</t>
    </r>
    <r>
      <rPr>
        <sz val="11"/>
        <rFont val="HGPｺﾞｼｯｸE"/>
        <family val="3"/>
        <charset val="128"/>
      </rPr>
      <t>した敵がいると自身の攻撃が敵の</t>
    </r>
    <r>
      <rPr>
        <sz val="11"/>
        <color rgb="FF000000"/>
        <rFont val="HGPｺﾞｼｯｸE"/>
        <family val="3"/>
        <charset val="128"/>
      </rPr>
      <t>軽減</t>
    </r>
    <r>
      <rPr>
        <sz val="11"/>
        <rFont val="HGPｺﾞｼｯｸE"/>
        <family val="3"/>
        <charset val="128"/>
      </rPr>
      <t>スキルを無視する</t>
    </r>
    <rPh sb="4" eb="7">
      <t>カイシジ</t>
    </rPh>
    <rPh sb="20" eb="21">
      <t>テキ</t>
    </rPh>
    <rPh sb="25" eb="27">
      <t>ジシン</t>
    </rPh>
    <rPh sb="28" eb="30">
      <t>コウゲキ</t>
    </rPh>
    <rPh sb="31" eb="32">
      <t>テキ</t>
    </rPh>
    <rPh sb="33" eb="35">
      <t>ケイゲン</t>
    </rPh>
    <rPh sb="39" eb="41">
      <t>ムシ</t>
    </rPh>
    <phoneticPr fontId="1"/>
  </si>
  <si>
    <r>
      <t>各R開始時に、闘気ゲージが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トウキ</t>
    </rPh>
    <rPh sb="13" eb="15">
      <t>サイダイ</t>
    </rPh>
    <rPh sb="16" eb="18">
      <t>ミカタ</t>
    </rPh>
    <rPh sb="23" eb="24">
      <t>モット</t>
    </rPh>
    <rPh sb="25" eb="26">
      <t>タカ</t>
    </rPh>
    <rPh sb="38" eb="40">
      <t>ミカタ</t>
    </rPh>
    <rPh sb="41" eb="43">
      <t>ブツリ</t>
    </rPh>
    <rPh sb="48" eb="49">
      <t>ナカ</t>
    </rPh>
    <phoneticPr fontId="1"/>
  </si>
  <si>
    <r>
      <t>1～2R目の自分ターンに、闘気ゲージが</t>
    </r>
    <r>
      <rPr>
        <sz val="11"/>
        <color rgb="FF000000"/>
        <rFont val="HGPｺﾞｼｯｸE"/>
        <family val="3"/>
        <charset val="128"/>
      </rPr>
      <t>最大</t>
    </r>
    <r>
      <rPr>
        <sz val="11"/>
        <rFont val="HGPｺﾞｼｯｸE"/>
        <family val="3"/>
        <charset val="128"/>
      </rPr>
      <t>の敵がいるとき自身が通常攻撃した敵の闘気ゲージを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トウキ</t>
    </rPh>
    <rPh sb="19" eb="21">
      <t>サイダイ</t>
    </rPh>
    <rPh sb="22" eb="23">
      <t>テキ</t>
    </rPh>
    <rPh sb="28" eb="30">
      <t>ジシン</t>
    </rPh>
    <rPh sb="31" eb="35">
      <t>ツウジョウコウゲキ</t>
    </rPh>
    <rPh sb="37" eb="38">
      <t>テキ</t>
    </rPh>
    <rPh sb="39" eb="41">
      <t>トウキ</t>
    </rPh>
    <rPh sb="45" eb="46">
      <t>ショウ</t>
    </rPh>
    <phoneticPr fontId="1"/>
  </si>
  <si>
    <r>
      <t>1～3R開始時に、闘気ゲージが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rFont val="HGPｺﾞｼｯｸE"/>
        <family val="3"/>
        <charset val="128"/>
      </rPr>
      <t>[百獣]と[妖魔]の闘気ゲージを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7">
      <t>サイダイ</t>
    </rPh>
    <rPh sb="18" eb="19">
      <t>テキ</t>
    </rPh>
    <rPh sb="24" eb="26">
      <t>ミカタ</t>
    </rPh>
    <rPh sb="27" eb="29">
      <t>ヒャクジュウ</t>
    </rPh>
    <rPh sb="32" eb="34">
      <t>ヨウマ</t>
    </rPh>
    <rPh sb="36" eb="38">
      <t>トウキ</t>
    </rPh>
    <rPh sb="42" eb="43">
      <t>ショウ</t>
    </rPh>
    <phoneticPr fontId="1"/>
  </si>
  <si>
    <r>
      <t>1～3R開始時に、闘気ゲージが</t>
    </r>
    <r>
      <rPr>
        <sz val="11"/>
        <color rgb="FF000000"/>
        <rFont val="HGPｺﾞｼｯｸE"/>
        <family val="3"/>
        <charset val="128"/>
      </rPr>
      <t>最大</t>
    </r>
    <r>
      <rPr>
        <sz val="11"/>
        <rFont val="HGPｺﾞｼｯｸE"/>
        <family val="3"/>
        <charset val="128"/>
      </rPr>
      <t>の敵の物理ダメージを</t>
    </r>
    <r>
      <rPr>
        <sz val="11"/>
        <color rgb="FF0000FF"/>
        <rFont val="HGPｺﾞｼｯｸE"/>
        <family val="3"/>
        <charset val="128"/>
      </rPr>
      <t>中</t>
    </r>
    <r>
      <rPr>
        <sz val="11"/>
        <color rgb="FF000000"/>
        <rFont val="HGPｺﾞｼｯｸE"/>
        <family val="3"/>
        <charset val="128"/>
      </rPr>
      <t>ダウン</t>
    </r>
    <rPh sb="4" eb="7">
      <t>カイシジ</t>
    </rPh>
    <rPh sb="9" eb="11">
      <t>トウキ</t>
    </rPh>
    <rPh sb="15" eb="17">
      <t>サイダイ</t>
    </rPh>
    <rPh sb="18" eb="19">
      <t>テキ</t>
    </rPh>
    <rPh sb="20" eb="22">
      <t>ブツリ</t>
    </rPh>
    <rPh sb="27" eb="28">
      <t>ナカ</t>
    </rPh>
    <phoneticPr fontId="1"/>
  </si>
  <si>
    <t>S武-18</t>
    <rPh sb="1" eb="2">
      <t>タケ</t>
    </rPh>
    <phoneticPr fontId="2"/>
  </si>
  <si>
    <t>オチェアーノの剣 [超]</t>
  </si>
  <si>
    <r>
      <t>「マイ勇者」が剣が得意な職業のとき、追加で必殺技ダメージを</t>
    </r>
    <r>
      <rPr>
        <sz val="11"/>
        <color rgb="FF00739B"/>
        <rFont val="HGPｺﾞｼｯｸE"/>
        <family val="3"/>
        <charset val="128"/>
      </rPr>
      <t>小</t>
    </r>
    <r>
      <rPr>
        <sz val="11"/>
        <color rgb="FF000000"/>
        <rFont val="HGPｺﾞｼｯｸE"/>
        <family val="3"/>
        <charset val="128"/>
      </rPr>
      <t>アップ</t>
    </r>
    <rPh sb="7" eb="8">
      <t>ケン</t>
    </rPh>
    <rPh sb="18" eb="20">
      <t>ツイカ</t>
    </rPh>
    <rPh sb="21" eb="24">
      <t>ヒッサツワザ</t>
    </rPh>
    <rPh sb="29" eb="30">
      <t>ショウ</t>
    </rPh>
    <phoneticPr fontId="1"/>
  </si>
  <si>
    <t>フェーゴの兜</t>
    <rPh sb="5" eb="6">
      <t>カブト</t>
    </rPh>
    <phoneticPr fontId="2"/>
  </si>
  <si>
    <t>大地のトゥーラ</t>
    <rPh sb="0" eb="2">
      <t>ダイチ</t>
    </rPh>
    <phoneticPr fontId="2"/>
  </si>
  <si>
    <t>ア-170</t>
    <phoneticPr fontId="2"/>
  </si>
  <si>
    <t>ア-171</t>
    <phoneticPr fontId="2"/>
  </si>
  <si>
    <t>ヒュンケル</t>
    <phoneticPr fontId="1"/>
  </si>
  <si>
    <t>切り札</t>
  </si>
  <si>
    <r>
      <t>「マイ勇者」が[暗黒]のとき、代わりに</t>
    </r>
    <r>
      <rPr>
        <sz val="11"/>
        <color rgb="FF00739B"/>
        <rFont val="HGPｺﾞｼｯｸE"/>
        <family val="3"/>
        <charset val="128"/>
      </rPr>
      <t>小</t>
    </r>
    <r>
      <rPr>
        <sz val="11"/>
        <rFont val="HGPｺﾞｼｯｸE"/>
        <family val="3"/>
        <charset val="128"/>
      </rPr>
      <t>吸収する</t>
    </r>
    <rPh sb="8" eb="10">
      <t>アンコク</t>
    </rPh>
    <rPh sb="15" eb="16">
      <t>カ</t>
    </rPh>
    <rPh sb="19" eb="20">
      <t>ショウ</t>
    </rPh>
    <rPh sb="20" eb="22">
      <t>キュウシュウ</t>
    </rPh>
    <phoneticPr fontId="1"/>
  </si>
  <si>
    <r>
      <t>1～3R目の自分ターンに、</t>
    </r>
    <r>
      <rPr>
        <sz val="11"/>
        <color rgb="FFFF0000"/>
        <rFont val="HGPｺﾞｼｯｸE"/>
        <family val="3"/>
        <charset val="128"/>
      </rPr>
      <t>味方</t>
    </r>
    <r>
      <rPr>
        <sz val="11"/>
        <rFont val="HGPｺﾞｼｯｸE"/>
        <family val="3"/>
        <charset val="128"/>
      </rPr>
      <t>が特殊技を使ったとき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5">
      <t>メ</t>
    </rPh>
    <rPh sb="6" eb="8">
      <t>ジブン</t>
    </rPh>
    <rPh sb="13" eb="15">
      <t>ミカタ</t>
    </rPh>
    <rPh sb="16" eb="19">
      <t>トクシュワザ</t>
    </rPh>
    <rPh sb="20" eb="21">
      <t>ツカ</t>
    </rPh>
    <rPh sb="25" eb="27">
      <t>ナカマ</t>
    </rPh>
    <rPh sb="27" eb="29">
      <t>ゼンタイ</t>
    </rPh>
    <rPh sb="33" eb="34">
      <t>ショウ</t>
    </rPh>
    <rPh sb="34" eb="36">
      <t>カイフク</t>
    </rPh>
    <phoneticPr fontId="2"/>
  </si>
  <si>
    <r>
      <t>「マイ勇者」が剣が得意な職業のとき、追加で闘気ゲージを</t>
    </r>
    <r>
      <rPr>
        <sz val="11"/>
        <color rgb="FF00739B"/>
        <rFont val="HGPｺﾞｼｯｸE"/>
        <family val="3"/>
        <charset val="128"/>
      </rPr>
      <t>小</t>
    </r>
    <r>
      <rPr>
        <sz val="11"/>
        <color rgb="FF000000"/>
        <rFont val="HGPｺﾞｼｯｸE"/>
        <family val="3"/>
        <charset val="128"/>
      </rPr>
      <t>アップ</t>
    </r>
    <rPh sb="7" eb="8">
      <t>ケン</t>
    </rPh>
    <rPh sb="9" eb="11">
      <t>トクイ</t>
    </rPh>
    <rPh sb="12" eb="14">
      <t>ショクギョウ</t>
    </rPh>
    <rPh sb="18" eb="20">
      <t>ツイカ</t>
    </rPh>
    <rPh sb="21" eb="23">
      <t>トウキ</t>
    </rPh>
    <rPh sb="27" eb="28">
      <t>ショウ</t>
    </rPh>
    <phoneticPr fontId="1"/>
  </si>
  <si>
    <r>
      <t>1～3R目の相手ターンに、自身が通常攻撃されると全てのステータスを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5">
      <t>スベ</t>
    </rPh>
    <rPh sb="33" eb="34">
      <t>ショウ</t>
    </rPh>
    <phoneticPr fontId="2"/>
  </si>
  <si>
    <t>かみさま</t>
  </si>
  <si>
    <t>S4-076</t>
    <phoneticPr fontId="1"/>
  </si>
  <si>
    <t>封印司る四魔王</t>
  </si>
  <si>
    <t>トンガリぼうし</t>
  </si>
  <si>
    <t>トンガリぼうし</t>
    <phoneticPr fontId="1"/>
  </si>
  <si>
    <t>きんピカボディ</t>
  </si>
  <si>
    <t>六軍王</t>
  </si>
  <si>
    <t>六軍王</t>
    <rPh sb="0" eb="3">
      <t>ロクグンオウ</t>
    </rPh>
    <phoneticPr fontId="1"/>
  </si>
  <si>
    <t>ぷにぷにボディ</t>
    <phoneticPr fontId="1"/>
  </si>
  <si>
    <t>ホネホネ</t>
    <phoneticPr fontId="1"/>
  </si>
  <si>
    <t>六大軍団長</t>
  </si>
  <si>
    <t>うでじまん</t>
    <phoneticPr fontId="1"/>
  </si>
  <si>
    <t>とげとげダイスキ</t>
  </si>
  <si>
    <t>とげとげダイスキ</t>
    <phoneticPr fontId="1"/>
  </si>
  <si>
    <t>切り札</t>
    <rPh sb="0" eb="1">
      <t>キ</t>
    </rPh>
    <rPh sb="2" eb="3">
      <t>フダ</t>
    </rPh>
    <phoneticPr fontId="1"/>
  </si>
  <si>
    <t>しんりゅう</t>
  </si>
  <si>
    <t>まじんのオノ [超]</t>
  </si>
  <si>
    <t>ハンマースピア [超]</t>
  </si>
  <si>
    <t>S武-19</t>
    <rPh sb="1" eb="2">
      <t>タケ</t>
    </rPh>
    <phoneticPr fontId="2"/>
  </si>
  <si>
    <t>S武-20</t>
    <rPh sb="1" eb="2">
      <t>タケ</t>
    </rPh>
    <phoneticPr fontId="2"/>
  </si>
  <si>
    <r>
      <t>3～5R目の自分ターンに、切り札として登場したとき闘気ゲージを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キ</t>
    </rPh>
    <rPh sb="15" eb="16">
      <t>フダ</t>
    </rPh>
    <rPh sb="19" eb="21">
      <t>トウジョウ</t>
    </rPh>
    <rPh sb="25" eb="27">
      <t>トウキ</t>
    </rPh>
    <rPh sb="31" eb="32">
      <t>ショウ</t>
    </rPh>
    <phoneticPr fontId="2"/>
  </si>
  <si>
    <r>
      <t>「マイ勇者」が槍が得意な職業のとき、追加で必殺技ダメージを</t>
    </r>
    <r>
      <rPr>
        <sz val="11"/>
        <color rgb="FF00739B"/>
        <rFont val="HGPｺﾞｼｯｸE"/>
        <family val="3"/>
        <charset val="128"/>
      </rPr>
      <t>小</t>
    </r>
    <r>
      <rPr>
        <sz val="11"/>
        <color rgb="FF000000"/>
        <rFont val="HGPｺﾞｼｯｸE"/>
        <family val="3"/>
        <charset val="128"/>
      </rPr>
      <t>アップ</t>
    </r>
    <rPh sb="7" eb="8">
      <t>ヤリ</t>
    </rPh>
    <rPh sb="18" eb="20">
      <t>ツイカ</t>
    </rPh>
    <rPh sb="21" eb="24">
      <t>ヒッサツワザ</t>
    </rPh>
    <rPh sb="29" eb="30">
      <t>ショウ</t>
    </rPh>
    <phoneticPr fontId="1"/>
  </si>
  <si>
    <r>
      <t>「マイ勇者」が斧が得意な職業のとき、追加で敵</t>
    </r>
    <r>
      <rPr>
        <sz val="11"/>
        <color rgb="FF000000"/>
        <rFont val="HGPｺﾞｼｯｸE"/>
        <family val="3"/>
        <charset val="128"/>
      </rPr>
      <t>全体</t>
    </r>
    <r>
      <rPr>
        <sz val="11"/>
        <rFont val="HGPｺﾞｼｯｸE"/>
        <family val="3"/>
        <charset val="128"/>
      </rPr>
      <t>のガードルーレットの痛恨の一撃マスを</t>
    </r>
    <r>
      <rPr>
        <sz val="11"/>
        <color rgb="FF0000FF"/>
        <rFont val="HGPｺﾞｼｯｸE"/>
        <family val="3"/>
        <charset val="128"/>
      </rPr>
      <t>中</t>
    </r>
    <r>
      <rPr>
        <sz val="11"/>
        <color rgb="FF000000"/>
        <rFont val="HGPｺﾞｼｯｸE"/>
        <family val="3"/>
        <charset val="128"/>
      </rPr>
      <t>アップ</t>
    </r>
    <rPh sb="7" eb="8">
      <t>オノ</t>
    </rPh>
    <rPh sb="9" eb="11">
      <t>トクイ</t>
    </rPh>
    <rPh sb="12" eb="14">
      <t>ショクギョウ</t>
    </rPh>
    <rPh sb="18" eb="20">
      <t>ツイカ</t>
    </rPh>
    <rPh sb="21" eb="22">
      <t>テキ</t>
    </rPh>
    <rPh sb="22" eb="24">
      <t>ゼンタイ</t>
    </rPh>
    <rPh sb="34" eb="36">
      <t>ツウコン</t>
    </rPh>
    <rPh sb="37" eb="39">
      <t>イチゲキ</t>
    </rPh>
    <rPh sb="42" eb="43">
      <t>ナカ</t>
    </rPh>
    <phoneticPr fontId="1"/>
  </si>
  <si>
    <r>
      <t>3～5R目の自分ターンに、[光]以外の敵への物理ダメージを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4" eb="15">
      <t>ヒカリ</t>
    </rPh>
    <rPh sb="16" eb="18">
      <t>イガイ</t>
    </rPh>
    <rPh sb="19" eb="20">
      <t>テキ</t>
    </rPh>
    <rPh sb="22" eb="24">
      <t>ブツリ</t>
    </rPh>
    <rPh sb="29" eb="30">
      <t>ショウ</t>
    </rPh>
    <phoneticPr fontId="2"/>
  </si>
  <si>
    <r>
      <t>自身が必殺技を使うときに、物理ダメージを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5">
      <t>ブツリ</t>
    </rPh>
    <rPh sb="20" eb="21">
      <t>ナカ</t>
    </rPh>
    <phoneticPr fontId="2"/>
  </si>
  <si>
    <t>Sア-18</t>
    <phoneticPr fontId="2"/>
  </si>
  <si>
    <t>マァムのサークレット [超]</t>
  </si>
  <si>
    <t>ア-172</t>
    <phoneticPr fontId="2"/>
  </si>
  <si>
    <t>ゴスペルリング</t>
    <phoneticPr fontId="2"/>
  </si>
  <si>
    <r>
      <t>「マイ勇者」が槍か杖が得意な職業のとき、追加で物理ダメージを</t>
    </r>
    <r>
      <rPr>
        <sz val="11"/>
        <color rgb="FF00739B"/>
        <rFont val="HGPｺﾞｼｯｸE"/>
        <family val="3"/>
        <charset val="128"/>
      </rPr>
      <t>小</t>
    </r>
    <r>
      <rPr>
        <sz val="11"/>
        <color rgb="FF000000"/>
        <rFont val="HGPｺﾞｼｯｸE"/>
        <family val="3"/>
        <charset val="128"/>
      </rPr>
      <t>軽減</t>
    </r>
    <rPh sb="7" eb="8">
      <t>ヤリ</t>
    </rPh>
    <rPh sb="9" eb="10">
      <t>ツエ</t>
    </rPh>
    <rPh sb="11" eb="13">
      <t>トクイ</t>
    </rPh>
    <rPh sb="14" eb="16">
      <t>ショクギョウ</t>
    </rPh>
    <rPh sb="20" eb="22">
      <t>ツイカ</t>
    </rPh>
    <rPh sb="23" eb="25">
      <t>ブツリ</t>
    </rPh>
    <rPh sb="30" eb="31">
      <t>ショウ</t>
    </rPh>
    <rPh sb="31" eb="33">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</si>
  <si>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が受ける[光]以外の敵からの通常攻撃ダメージを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2" eb="23">
      <t>ヒカリ</t>
    </rPh>
    <rPh sb="24" eb="26">
      <t>イガイ</t>
    </rPh>
    <rPh sb="27" eb="28">
      <t>テキ</t>
    </rPh>
    <rPh sb="31" eb="35">
      <t>ツウジョウコウゲキ</t>
    </rPh>
    <rPh sb="40" eb="43">
      <t>ショウケイゲン</t>
    </rPh>
    <phoneticPr fontId="2"/>
  </si>
  <si>
    <t>ガード</t>
    <phoneticPr fontId="2"/>
  </si>
  <si>
    <t>ア-173</t>
    <phoneticPr fontId="2"/>
  </si>
  <si>
    <t>時空の兜</t>
    <rPh sb="0" eb="2">
      <t>ジクウ</t>
    </rPh>
    <rPh sb="3" eb="4">
      <t>カブト</t>
    </rPh>
    <phoneticPr fontId="2"/>
  </si>
  <si>
    <t>SP-195</t>
  </si>
  <si>
    <r>
      <t>3R開始時に、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ヒカリ</t>
    </rPh>
    <rPh sb="13" eb="15">
      <t>トウキ</t>
    </rPh>
    <rPh sb="19" eb="20">
      <t>ショウ</t>
    </rPh>
    <phoneticPr fontId="1"/>
  </si>
  <si>
    <r>
      <t>4～5R開始時に、切り札の敵がいると</t>
    </r>
    <r>
      <rPr>
        <sz val="11"/>
        <color rgb="FFFF0000"/>
        <rFont val="HGPｺﾞｼｯｸE"/>
        <family val="3"/>
        <charset val="128"/>
      </rPr>
      <t>味方</t>
    </r>
    <r>
      <rPr>
        <sz val="11"/>
        <color theme="1"/>
        <rFont val="HGPｺﾞｼｯｸE"/>
        <family val="3"/>
        <charset val="128"/>
      </rPr>
      <t>[光]の闘気ゲージを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4">
      <t>テキ</t>
    </rPh>
    <rPh sb="18" eb="20">
      <t>ミカタ</t>
    </rPh>
    <rPh sb="21" eb="22">
      <t>ヒカリ</t>
    </rPh>
    <rPh sb="24" eb="26">
      <t>トウキ</t>
    </rPh>
    <rPh sb="30" eb="31">
      <t>ナカ</t>
    </rPh>
    <phoneticPr fontId="2"/>
  </si>
  <si>
    <t>追加バフ</t>
    <rPh sb="0" eb="2">
      <t>ツイカ</t>
    </rPh>
    <phoneticPr fontId="2"/>
  </si>
  <si>
    <t>トモアキのおすすめ</t>
    <phoneticPr fontId="2"/>
  </si>
  <si>
    <t>◎</t>
  </si>
  <si>
    <t>超5弾</t>
  </si>
  <si>
    <t>S5-001</t>
    <phoneticPr fontId="2"/>
  </si>
  <si>
    <t>S5-002</t>
    <phoneticPr fontId="1"/>
  </si>
  <si>
    <t>S5-003</t>
  </si>
  <si>
    <t>S5-004</t>
  </si>
  <si>
    <t>S5-005</t>
  </si>
  <si>
    <t>S5-006</t>
  </si>
  <si>
    <t>S5-007</t>
  </si>
  <si>
    <t>S5-008</t>
  </si>
  <si>
    <t>S5-009</t>
  </si>
  <si>
    <t>S5-010</t>
  </si>
  <si>
    <t>S5-011</t>
  </si>
  <si>
    <t>S5-012</t>
  </si>
  <si>
    <t>S5-013</t>
  </si>
  <si>
    <t>S5-014</t>
  </si>
  <si>
    <t>S5-015</t>
  </si>
  <si>
    <t>S5-016</t>
  </si>
  <si>
    <t>S5-017</t>
  </si>
  <si>
    <t>S5-018</t>
  </si>
  <si>
    <t>S5-019</t>
  </si>
  <si>
    <t>S5-020</t>
  </si>
  <si>
    <t>S5-021</t>
  </si>
  <si>
    <t>S5-022</t>
  </si>
  <si>
    <t>S5-023</t>
  </si>
  <si>
    <t>S5-024</t>
  </si>
  <si>
    <t>S5-025</t>
  </si>
  <si>
    <t>S5-026</t>
  </si>
  <si>
    <t>S5-027</t>
  </si>
  <si>
    <t>S5-028</t>
  </si>
  <si>
    <t>S5-029</t>
  </si>
  <si>
    <t>S5-030</t>
  </si>
  <si>
    <t>S5-031</t>
  </si>
  <si>
    <t>S5-032</t>
  </si>
  <si>
    <t>S5-033</t>
  </si>
  <si>
    <t>S5-034</t>
  </si>
  <si>
    <t>S5-035</t>
  </si>
  <si>
    <t>S5-036</t>
  </si>
  <si>
    <t>S5-037</t>
  </si>
  <si>
    <t>S5-038</t>
  </si>
  <si>
    <t>S5-039</t>
  </si>
  <si>
    <t>S5-040</t>
  </si>
  <si>
    <t>S5-041</t>
  </si>
  <si>
    <t>S5-042</t>
  </si>
  <si>
    <t>S5-043</t>
  </si>
  <si>
    <t>S5-044</t>
  </si>
  <si>
    <t>S5-045</t>
  </si>
  <si>
    <t>S5-046</t>
  </si>
  <si>
    <t>S5-047</t>
  </si>
  <si>
    <t>S5-048</t>
  </si>
  <si>
    <t>S5-049</t>
  </si>
  <si>
    <t>S5-050</t>
  </si>
  <si>
    <t>S5-051</t>
  </si>
  <si>
    <t>S5-052</t>
  </si>
  <si>
    <t>S5-053</t>
  </si>
  <si>
    <t>S5-054</t>
  </si>
  <si>
    <t>S5-055</t>
  </si>
  <si>
    <t>暗黒神ラプソーン</t>
  </si>
  <si>
    <t>かげのきし</t>
  </si>
  <si>
    <t>カイザードラゴン</t>
  </si>
  <si>
    <r>
      <t>1～2R目の自分ターンに、通常攻撃ダメージを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3" eb="17">
      <t>ツウジョウコウゲキ</t>
    </rPh>
    <rPh sb="22" eb="24">
      <t>ミカタ</t>
    </rPh>
    <rPh sb="25" eb="26">
      <t>ヒカリ</t>
    </rPh>
    <rPh sb="28" eb="29">
      <t>オオ</t>
    </rPh>
    <phoneticPr fontId="1"/>
  </si>
  <si>
    <r>
      <t>各Rの相手ターンに、切り札の敵がいると敵</t>
    </r>
    <r>
      <rPr>
        <sz val="11"/>
        <color rgb="FF000000"/>
        <rFont val="HGPｺﾞｼｯｸE"/>
        <family val="3"/>
        <charset val="128"/>
      </rPr>
      <t>全体</t>
    </r>
    <r>
      <rPr>
        <sz val="11"/>
        <rFont val="HGPｺﾞｼｯｸE"/>
        <family val="3"/>
        <charset val="128"/>
      </rPr>
      <t>の攻撃エリアを狭くする</t>
    </r>
    <rPh sb="0" eb="1">
      <t>カク</t>
    </rPh>
    <rPh sb="3" eb="5">
      <t>アイテ</t>
    </rPh>
    <rPh sb="10" eb="11">
      <t>キ</t>
    </rPh>
    <rPh sb="12" eb="13">
      <t>フダ</t>
    </rPh>
    <rPh sb="14" eb="15">
      <t>テキ</t>
    </rPh>
    <rPh sb="19" eb="22">
      <t>テキゼンタイ</t>
    </rPh>
    <rPh sb="23" eb="25">
      <t>コウゲキ</t>
    </rPh>
    <rPh sb="29" eb="30">
      <t>セマ</t>
    </rPh>
    <phoneticPr fontId="1"/>
  </si>
  <si>
    <r>
      <t>1～3R目の相手ターンに、敵が特殊技を使ったとき敵</t>
    </r>
    <r>
      <rPr>
        <sz val="11"/>
        <color rgb="FF000000"/>
        <rFont val="HGPｺﾞｼｯｸE"/>
        <family val="3"/>
        <charset val="128"/>
      </rPr>
      <t>全体</t>
    </r>
    <r>
      <rPr>
        <sz val="11"/>
        <rFont val="HGPｺﾞｼｯｸE"/>
        <family val="3"/>
        <charset val="128"/>
      </rPr>
      <t>の攻撃エリアを狭くする</t>
    </r>
    <rPh sb="4" eb="5">
      <t>メ</t>
    </rPh>
    <rPh sb="6" eb="8">
      <t>アイテ</t>
    </rPh>
    <rPh sb="13" eb="14">
      <t>テキ</t>
    </rPh>
    <rPh sb="15" eb="18">
      <t>トクシュワザ</t>
    </rPh>
    <rPh sb="19" eb="20">
      <t>ツカ</t>
    </rPh>
    <rPh sb="24" eb="27">
      <t>テキゼンタイ</t>
    </rPh>
    <rPh sb="28" eb="30">
      <t>コウゲキ</t>
    </rPh>
    <rPh sb="34" eb="35">
      <t>セマ</t>
    </rPh>
    <phoneticPr fontId="1"/>
  </si>
  <si>
    <r>
      <t>各R終了時に、敵より自身のまりょくが低いとき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シュウリョウジ</t>
    </rPh>
    <rPh sb="7" eb="8">
      <t>テキ</t>
    </rPh>
    <rPh sb="10" eb="12">
      <t>ジシン</t>
    </rPh>
    <rPh sb="18" eb="19">
      <t>ヒク</t>
    </rPh>
    <rPh sb="22" eb="26">
      <t>ミカタゼンタイ</t>
    </rPh>
    <rPh sb="30" eb="33">
      <t>ショウカイフク</t>
    </rPh>
    <phoneticPr fontId="1"/>
  </si>
  <si>
    <r>
      <t>味方</t>
    </r>
    <r>
      <rPr>
        <sz val="11"/>
        <rFont val="HGPｺﾞｼｯｸE"/>
        <family val="3"/>
        <charset val="128"/>
      </rPr>
      <t>が特殊技を使ったときに、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2">
      <t>ミカタ</t>
    </rPh>
    <rPh sb="3" eb="6">
      <t>トクシュワザ</t>
    </rPh>
    <rPh sb="14" eb="16">
      <t>ナカマ</t>
    </rPh>
    <rPh sb="17" eb="18">
      <t>ヒカリ</t>
    </rPh>
    <rPh sb="23" eb="27">
      <t>ミカタゼンタイ</t>
    </rPh>
    <rPh sb="31" eb="34">
      <t>ショウカイフク</t>
    </rPh>
    <phoneticPr fontId="1"/>
  </si>
  <si>
    <r>
      <t>各R終了時に、敵より自身のこうげきが低いとき闘気ゲージを</t>
    </r>
    <r>
      <rPr>
        <sz val="11"/>
        <color rgb="FF00739B"/>
        <rFont val="HGPｺﾞｼｯｸE"/>
        <family val="3"/>
        <charset val="128"/>
      </rPr>
      <t>小</t>
    </r>
    <r>
      <rPr>
        <sz val="11"/>
        <color rgb="FF000000"/>
        <rFont val="HGPｺﾞｼｯｸE"/>
        <family val="3"/>
        <charset val="128"/>
      </rPr>
      <t>アップ</t>
    </r>
    <rPh sb="0" eb="1">
      <t>カク</t>
    </rPh>
    <rPh sb="2" eb="5">
      <t>シュウリョウジ</t>
    </rPh>
    <rPh sb="7" eb="8">
      <t>テキ</t>
    </rPh>
    <rPh sb="10" eb="12">
      <t>ジシン</t>
    </rPh>
    <rPh sb="18" eb="19">
      <t>ヒク</t>
    </rPh>
    <rPh sb="22" eb="24">
      <t>トウキ</t>
    </rPh>
    <rPh sb="28" eb="29">
      <t>ショウ</t>
    </rPh>
    <phoneticPr fontId="1"/>
  </si>
  <si>
    <r>
      <t>各Rの相手ターンに、自身が通常攻撃されるたびこうげきとすばやさを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ツウジョウ</t>
    </rPh>
    <rPh sb="15" eb="17">
      <t>コウゲキ</t>
    </rPh>
    <rPh sb="32" eb="33">
      <t>ショウ</t>
    </rPh>
    <phoneticPr fontId="1"/>
  </si>
  <si>
    <r>
      <t>1～2R目の自分ターンに、</t>
    </r>
    <r>
      <rPr>
        <sz val="11"/>
        <color rgb="FFFF0000"/>
        <rFont val="HGPｺﾞｼｯｸE"/>
        <family val="3"/>
        <charset val="128"/>
      </rPr>
      <t>味方</t>
    </r>
    <r>
      <rPr>
        <sz val="11"/>
        <rFont val="HGPｺﾞｼｯｸE"/>
        <family val="3"/>
        <charset val="128"/>
      </rPr>
      <t>[百獣]と[魔影]のこうげきをR数が少ないほど</t>
    </r>
    <r>
      <rPr>
        <sz val="11"/>
        <color rgb="FF000000"/>
        <rFont val="HGPｺﾞｼｯｸE"/>
        <family val="3"/>
        <charset val="128"/>
      </rPr>
      <t>アップ</t>
    </r>
    <rPh sb="4" eb="5">
      <t>メ</t>
    </rPh>
    <rPh sb="6" eb="8">
      <t>ジブン</t>
    </rPh>
    <rPh sb="13" eb="15">
      <t>ミカタ</t>
    </rPh>
    <rPh sb="16" eb="18">
      <t>ヒャクジュウ</t>
    </rPh>
    <rPh sb="21" eb="23">
      <t>マカゲ</t>
    </rPh>
    <rPh sb="31" eb="32">
      <t>スウ</t>
    </rPh>
    <rPh sb="33" eb="34">
      <t>スク</t>
    </rPh>
    <phoneticPr fontId="1"/>
  </si>
  <si>
    <r>
      <t>1～3R目の自分ターンに、敵[暗黒]がいると物理ダメージをR数が少ないほど</t>
    </r>
    <r>
      <rPr>
        <sz val="11"/>
        <color rgb="FF000000"/>
        <rFont val="HGPｺﾞｼｯｸE"/>
        <family val="3"/>
        <charset val="128"/>
      </rPr>
      <t>アップ</t>
    </r>
    <rPh sb="4" eb="5">
      <t>メ</t>
    </rPh>
    <rPh sb="6" eb="8">
      <t>ジブン</t>
    </rPh>
    <rPh sb="13" eb="14">
      <t>テキ</t>
    </rPh>
    <rPh sb="15" eb="17">
      <t>アンコク</t>
    </rPh>
    <rPh sb="22" eb="24">
      <t>ブツリ</t>
    </rPh>
    <rPh sb="30" eb="31">
      <t>スウ</t>
    </rPh>
    <rPh sb="32" eb="33">
      <t>スク</t>
    </rPh>
    <phoneticPr fontId="1"/>
  </si>
  <si>
    <r>
      <t>2～3R開始時に、こうげきとすばやさを</t>
    </r>
    <r>
      <rPr>
        <sz val="11"/>
        <color rgb="FFFF0000"/>
        <rFont val="HGPｺﾞｼｯｸE"/>
        <family val="3"/>
        <charset val="128"/>
      </rPr>
      <t>味方</t>
    </r>
    <r>
      <rPr>
        <sz val="11"/>
        <rFont val="HGPｺﾞｼｯｸE"/>
        <family val="3"/>
        <charset val="128"/>
      </rPr>
      <t>[百獣]か[魔影]が多いほど</t>
    </r>
    <r>
      <rPr>
        <sz val="11"/>
        <color rgb="FF000000"/>
        <rFont val="HGPｺﾞｼｯｸE"/>
        <family val="3"/>
        <charset val="128"/>
      </rPr>
      <t>アップ</t>
    </r>
    <rPh sb="4" eb="7">
      <t>カイシジ</t>
    </rPh>
    <rPh sb="19" eb="21">
      <t>ミカタ</t>
    </rPh>
    <rPh sb="22" eb="24">
      <t>ヒャクジュウ</t>
    </rPh>
    <rPh sb="27" eb="29">
      <t>マカゲ</t>
    </rPh>
    <rPh sb="31" eb="32">
      <t>オオ</t>
    </rPh>
    <phoneticPr fontId="1"/>
  </si>
  <si>
    <r>
      <t>1～3R目に敵が攻撃するときに、こうげきかすばやさが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[百獣]と[魔影]のこうげきとすばやさを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31" eb="32">
      <t>テキ</t>
    </rPh>
    <rPh sb="36" eb="38">
      <t>ミカタ</t>
    </rPh>
    <rPh sb="39" eb="41">
      <t>ヒャクジュウ</t>
    </rPh>
    <rPh sb="44" eb="46">
      <t>マカゲ</t>
    </rPh>
    <rPh sb="58" eb="59">
      <t>ナカ</t>
    </rPh>
    <phoneticPr fontId="1"/>
  </si>
  <si>
    <r>
      <t>自身が必殺技を使うときに必殺技ダメージを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2" eb="15">
      <t>ヒッサツワザ</t>
    </rPh>
    <rPh sb="20" eb="21">
      <t>ナカ</t>
    </rPh>
    <phoneticPr fontId="1"/>
  </si>
  <si>
    <r>
      <t>3～5R目の自分ターンに、敵[光]への物理ダメージを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19" eb="21">
      <t>ブツリ</t>
    </rPh>
    <rPh sb="26" eb="27">
      <t>ナカ</t>
    </rPh>
    <phoneticPr fontId="1"/>
  </si>
  <si>
    <r>
      <t>各Rの相手ターンに、自身が通常攻撃されるたびブレスダメージを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ツウジョウ</t>
    </rPh>
    <rPh sb="15" eb="17">
      <t>コウゲキ</t>
    </rPh>
    <rPh sb="30" eb="31">
      <t>ショウ</t>
    </rPh>
    <phoneticPr fontId="1"/>
  </si>
  <si>
    <r>
      <t>2～5R開始時に、自身がHP50%以上のとき</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9" eb="11">
      <t>ジシン</t>
    </rPh>
    <rPh sb="17" eb="19">
      <t>イジョウ</t>
    </rPh>
    <rPh sb="22" eb="24">
      <t>ミカタ</t>
    </rPh>
    <rPh sb="25" eb="26">
      <t>ヒカリ</t>
    </rPh>
    <rPh sb="38" eb="39">
      <t>ショウ</t>
    </rPh>
    <phoneticPr fontId="1"/>
  </si>
  <si>
    <r>
      <t>2～3R目の相手ターンに、自身が通常攻撃されると闘気ゲージを</t>
    </r>
    <r>
      <rPr>
        <sz val="11"/>
        <color rgb="FF0000FF"/>
        <rFont val="HGPｺﾞｼｯｸE"/>
        <family val="3"/>
        <charset val="128"/>
      </rPr>
      <t>中</t>
    </r>
    <r>
      <rPr>
        <sz val="11"/>
        <color rgb="FF000000"/>
        <rFont val="HGPｺﾞｼｯｸE"/>
        <family val="3"/>
        <charset val="128"/>
      </rPr>
      <t>アップ</t>
    </r>
    <rPh sb="6" eb="8">
      <t>アイテ</t>
    </rPh>
    <rPh sb="13" eb="15">
      <t>ジシン</t>
    </rPh>
    <rPh sb="16" eb="20">
      <t>ツウジョウコウゲキ</t>
    </rPh>
    <rPh sb="24" eb="26">
      <t>トウキ</t>
    </rPh>
    <rPh sb="30" eb="31">
      <t>ナカ</t>
    </rPh>
    <phoneticPr fontId="1"/>
  </si>
  <si>
    <r>
      <t>3～4R目の自分ターンに、</t>
    </r>
    <r>
      <rPr>
        <sz val="11"/>
        <color rgb="FFFF0000"/>
        <rFont val="HGPｺﾞｼｯｸE"/>
        <family val="3"/>
        <charset val="128"/>
      </rPr>
      <t>味方</t>
    </r>
    <r>
      <rPr>
        <sz val="11"/>
        <rFont val="HGPｺﾞｼｯｸE"/>
        <family val="3"/>
        <charset val="128"/>
      </rPr>
      <t>が特殊技を使ったとき闘気ゲージを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トクシュワザ</t>
    </rPh>
    <rPh sb="20" eb="21">
      <t>ツカ</t>
    </rPh>
    <rPh sb="25" eb="27">
      <t>トウキ</t>
    </rPh>
    <rPh sb="31" eb="32">
      <t>ショウ</t>
    </rPh>
    <phoneticPr fontId="1"/>
  </si>
  <si>
    <r>
      <t>2～3R開始時に、</t>
    </r>
    <r>
      <rPr>
        <sz val="11"/>
        <color rgb="FFFF0000"/>
        <rFont val="HGPｺﾞｼｯｸE"/>
        <family val="3"/>
        <charset val="128"/>
      </rPr>
      <t>味方</t>
    </r>
    <r>
      <rPr>
        <sz val="11"/>
        <rFont val="HGPｺﾞｼｯｸE"/>
        <family val="3"/>
        <charset val="128"/>
      </rPr>
      <t>[光]のこうげきとすばやさをR数が少ないほど</t>
    </r>
    <r>
      <rPr>
        <sz val="11"/>
        <color rgb="FF000000"/>
        <rFont val="HGPｺﾞｼｯｸE"/>
        <family val="3"/>
        <charset val="128"/>
      </rPr>
      <t>アップ</t>
    </r>
    <rPh sb="4" eb="7">
      <t>カイシジ</t>
    </rPh>
    <rPh sb="9" eb="11">
      <t>ミカタ</t>
    </rPh>
    <rPh sb="12" eb="13">
      <t>ヒカリ</t>
    </rPh>
    <rPh sb="26" eb="27">
      <t>スウ</t>
    </rPh>
    <rPh sb="28" eb="29">
      <t>スク</t>
    </rPh>
    <phoneticPr fontId="1"/>
  </si>
  <si>
    <r>
      <t>3～5R目の自分ターンに、切り札の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の物理と特技ダメージをR数が多いほど</t>
    </r>
    <r>
      <rPr>
        <sz val="11"/>
        <color rgb="FF000000"/>
        <rFont val="HGPｺﾞｼｯｸE"/>
        <family val="3"/>
        <charset val="128"/>
      </rPr>
      <t>アップ</t>
    </r>
    <rPh sb="4" eb="5">
      <t>メ</t>
    </rPh>
    <rPh sb="6" eb="8">
      <t>ジブン</t>
    </rPh>
    <rPh sb="13" eb="14">
      <t>キ</t>
    </rPh>
    <rPh sb="15" eb="16">
      <t>フダ</t>
    </rPh>
    <rPh sb="17" eb="19">
      <t>ナカマ</t>
    </rPh>
    <rPh sb="23" eb="27">
      <t>ミカタゼンタイ</t>
    </rPh>
    <rPh sb="28" eb="30">
      <t>ブツリ</t>
    </rPh>
    <rPh sb="31" eb="33">
      <t>トクギ</t>
    </rPh>
    <rPh sb="39" eb="40">
      <t>スウ</t>
    </rPh>
    <rPh sb="41" eb="42">
      <t>オオ</t>
    </rPh>
    <phoneticPr fontId="1"/>
  </si>
  <si>
    <r>
      <t>敵が特殊技を使うたび、必殺技ダメージを</t>
    </r>
    <r>
      <rPr>
        <sz val="11"/>
        <color rgb="FF00739B"/>
        <rFont val="HGPｺﾞｼｯｸE"/>
        <family val="3"/>
        <charset val="128"/>
      </rPr>
      <t>小</t>
    </r>
    <r>
      <rPr>
        <sz val="11"/>
        <color rgb="FF000000"/>
        <rFont val="HGPｺﾞｼｯｸE"/>
        <family val="3"/>
        <charset val="128"/>
      </rPr>
      <t>アップ</t>
    </r>
    <rPh sb="0" eb="1">
      <t>テキ</t>
    </rPh>
    <rPh sb="2" eb="5">
      <t>トクシュワザ</t>
    </rPh>
    <rPh sb="6" eb="7">
      <t>ツカ</t>
    </rPh>
    <rPh sb="11" eb="14">
      <t>ヒッサツワザ</t>
    </rPh>
    <rPh sb="19" eb="20">
      <t>ショウ</t>
    </rPh>
    <phoneticPr fontId="1"/>
  </si>
  <si>
    <r>
      <t>各R終了時に、敵より自身のすばやさが低いとき</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7" eb="8">
      <t>テキ</t>
    </rPh>
    <rPh sb="10" eb="12">
      <t>ジシン</t>
    </rPh>
    <rPh sb="18" eb="19">
      <t>ヒク</t>
    </rPh>
    <rPh sb="22" eb="24">
      <t>ミカタ</t>
    </rPh>
    <rPh sb="25" eb="26">
      <t>ヒカリ</t>
    </rPh>
    <rPh sb="28" eb="30">
      <t>ブツリ</t>
    </rPh>
    <rPh sb="35" eb="36">
      <t>ナカ</t>
    </rPh>
    <phoneticPr fontId="1"/>
  </si>
  <si>
    <r>
      <t>3～4R目の自分ターンに、自身が必殺技を使ったとき闘気ゲージを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ジシン</t>
    </rPh>
    <rPh sb="16" eb="19">
      <t>ヒッサツワザ</t>
    </rPh>
    <rPh sb="20" eb="21">
      <t>ツカ</t>
    </rPh>
    <rPh sb="25" eb="27">
      <t>トウキ</t>
    </rPh>
    <rPh sb="31" eb="32">
      <t>ナカ</t>
    </rPh>
    <phoneticPr fontId="1"/>
  </si>
  <si>
    <r>
      <t>各R開始時に、自身がHP50%以下のときこうげきとまりょくを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5" eb="17">
      <t>イカ</t>
    </rPh>
    <rPh sb="30" eb="31">
      <t>ナカ</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</si>
  <si>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[光]の物理と呪文ダメージを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8" eb="29">
      <t>ヒカリ</t>
    </rPh>
    <rPh sb="31" eb="33">
      <t>ブツリ</t>
    </rPh>
    <rPh sb="34" eb="36">
      <t>ジュモン</t>
    </rPh>
    <rPh sb="41" eb="42">
      <t>ナカ</t>
    </rPh>
    <phoneticPr fontId="1"/>
  </si>
  <si>
    <r>
      <t>3～5R目の相手ターンに、敵が必殺技を使ったとき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4">
      <t>テキ</t>
    </rPh>
    <rPh sb="15" eb="18">
      <t>ヒッサツワザ</t>
    </rPh>
    <rPh sb="19" eb="20">
      <t>ツカ</t>
    </rPh>
    <rPh sb="24" eb="28">
      <t>ミカタゼンタイ</t>
    </rPh>
    <rPh sb="29" eb="31">
      <t>トウキ</t>
    </rPh>
    <rPh sb="35" eb="36">
      <t>ショウ</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</si>
  <si>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7">
      <t>カイシジ</t>
    </rPh>
    <rPh sb="9" eb="11">
      <t>ミカタ</t>
    </rPh>
    <rPh sb="11" eb="13">
      <t>ゼンタイ</t>
    </rPh>
    <rPh sb="24" eb="26">
      <t>ミカタ</t>
    </rPh>
    <rPh sb="27" eb="28">
      <t>ヒカリ</t>
    </rPh>
    <rPh sb="30" eb="31">
      <t>オオ</t>
    </rPh>
    <phoneticPr fontId="1"/>
  </si>
  <si>
    <r>
      <t>2～3R目の自分ターンに、切り札の敵がいると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8">
      <t>テキ</t>
    </rPh>
    <rPh sb="22" eb="24">
      <t>ミカタ</t>
    </rPh>
    <rPh sb="25" eb="26">
      <t>ヒカリ</t>
    </rPh>
    <rPh sb="28" eb="30">
      <t>トウキ</t>
    </rPh>
    <rPh sb="34" eb="35">
      <t>ショウ</t>
    </rPh>
    <phoneticPr fontId="1"/>
  </si>
  <si>
    <r>
      <t>各R開始時に、こうげきとまりょくを自身の闘気ゲージが多いほど</t>
    </r>
    <r>
      <rPr>
        <sz val="11"/>
        <color rgb="FF000000"/>
        <rFont val="HGPｺﾞｼｯｸE"/>
        <family val="3"/>
        <charset val="128"/>
      </rPr>
      <t>アップ</t>
    </r>
    <rPh sb="0" eb="1">
      <t>カク</t>
    </rPh>
    <rPh sb="2" eb="5">
      <t>カイシジ</t>
    </rPh>
    <rPh sb="17" eb="19">
      <t>ジシン</t>
    </rPh>
    <rPh sb="20" eb="22">
      <t>トウキ</t>
    </rPh>
    <rPh sb="26" eb="27">
      <t>オオ</t>
    </rPh>
    <phoneticPr fontId="1"/>
  </si>
  <si>
    <r>
      <t>敵か</t>
    </r>
    <r>
      <rPr>
        <sz val="11"/>
        <color rgb="FFFF0000"/>
        <rFont val="HGPｺﾞｼｯｸE"/>
        <family val="3"/>
        <charset val="128"/>
      </rPr>
      <t>味方</t>
    </r>
    <r>
      <rPr>
        <sz val="11"/>
        <rFont val="HGPｺﾞｼｯｸE"/>
        <family val="3"/>
        <charset val="128"/>
      </rPr>
      <t>が特殊技を使ったときに、</t>
    </r>
    <r>
      <rPr>
        <sz val="11"/>
        <color rgb="FFFF5A32"/>
        <rFont val="HGPｺﾞｼｯｸE"/>
        <family val="3"/>
        <charset val="128"/>
      </rPr>
      <t>仲間</t>
    </r>
    <r>
      <rPr>
        <sz val="11"/>
        <rFont val="HGPｺﾞｼｯｸE"/>
        <family val="3"/>
        <charset val="128"/>
      </rPr>
      <t>[光]がいると闘気ゲージを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6" eb="18">
      <t>ナカマ</t>
    </rPh>
    <rPh sb="19" eb="20">
      <t>ヒカリ</t>
    </rPh>
    <rPh sb="25" eb="27">
      <t>トウキ</t>
    </rPh>
    <rPh sb="31" eb="32">
      <t>ショウ</t>
    </rPh>
    <phoneticPr fontId="1"/>
  </si>
  <si>
    <r>
      <t>各R終了時に、ステータスが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[光]の呪文と特技ダメージを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20">
      <t>ミカタ</t>
    </rPh>
    <rPh sb="24" eb="26">
      <t>ミカタ</t>
    </rPh>
    <rPh sb="27" eb="28">
      <t>ヒカリ</t>
    </rPh>
    <rPh sb="30" eb="32">
      <t>ジュモン</t>
    </rPh>
    <rPh sb="33" eb="35">
      <t>トクギ</t>
    </rPh>
    <rPh sb="40" eb="41">
      <t>ナカ</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</si>
  <si>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
      <rPr>
        <sz val="11"/>
        <color rgb="FFFF5A32"/>
        <rFont val="HGPｺﾞｼｯｸE"/>
        <family val="3"/>
        <charset val="128"/>
      </rPr>
      <t>仲間</t>
    </r>
    <r>
      <rPr>
        <sz val="11"/>
        <rFont val="HGPｺﾞｼｯｸE"/>
        <family val="3"/>
        <charset val="128"/>
      </rPr>
      <t>[光]がいるとき、追加で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5">
      <t>ミカタゼンタイ</t>
    </rPh>
    <rPh sb="29" eb="32">
      <t>ショウカイフク</t>
    </rPh>
    <rPh sb="33" eb="35">
      <t>ナカマ</t>
    </rPh>
    <rPh sb="36" eb="37">
      <t>ヒカリ</t>
    </rPh>
    <rPh sb="44" eb="46">
      <t>ツイカ</t>
    </rPh>
    <rPh sb="47" eb="51">
      <t>ミカタゼンタイ</t>
    </rPh>
    <rPh sb="52" eb="54">
      <t>トウキ</t>
    </rPh>
    <rPh sb="58" eb="59">
      <t>ショウ</t>
    </rPh>
    <phoneticPr fontId="1"/>
  </si>
  <si>
    <r>
      <t>各Rの相手ターンに、自身が通常攻撃されるたび必殺技ダメージを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5">
      <t>ヒッサツワザ</t>
    </rPh>
    <rPh sb="30" eb="31">
      <t>ショウ</t>
    </rPh>
    <phoneticPr fontId="1"/>
  </si>
  <si>
    <r>
      <t>2～4R開始時に、こうげきとぼうぎょをR数が多いほど</t>
    </r>
    <r>
      <rPr>
        <sz val="11"/>
        <color rgb="FF000000"/>
        <rFont val="HGPｺﾞｼｯｸE"/>
        <family val="3"/>
        <charset val="128"/>
      </rPr>
      <t>アップ</t>
    </r>
    <rPh sb="20" eb="21">
      <t>スウ</t>
    </rPh>
    <rPh sb="22" eb="23">
      <t>オオ</t>
    </rPh>
    <phoneticPr fontId="1"/>
  </si>
  <si>
    <r>
      <t>各Rの相手ターンに、自身が通常攻撃されると闘気ゲージを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1" eb="23">
      <t>トウキ</t>
    </rPh>
    <rPh sb="27" eb="28">
      <t>ショウ</t>
    </rPh>
    <phoneticPr fontId="1"/>
  </si>
  <si>
    <r>
      <t>1～3R目に攻撃するときに、ステータスが</t>
    </r>
    <r>
      <rPr>
        <sz val="11"/>
        <color rgb="FF000000"/>
        <rFont val="HGPｺﾞｼｯｸE"/>
        <family val="3"/>
        <charset val="128"/>
      </rPr>
      <t>ダウン</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4" eb="5">
      <t>メ</t>
    </rPh>
    <rPh sb="6" eb="8">
      <t>コウゲキ</t>
    </rPh>
    <rPh sb="25" eb="26">
      <t>テキ</t>
    </rPh>
    <rPh sb="30" eb="33">
      <t>テキゼンタイ</t>
    </rPh>
    <rPh sb="34" eb="36">
      <t>ブツリ</t>
    </rPh>
    <rPh sb="41" eb="42">
      <t>ナカ</t>
    </rPh>
    <phoneticPr fontId="1"/>
  </si>
  <si>
    <r>
      <t>3～4R目の自分ターンに、自身が通常攻撃した敵の必殺技ダメージを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20">
      <t>ツウジョウコウゲキ</t>
    </rPh>
    <rPh sb="22" eb="23">
      <t>テキ</t>
    </rPh>
    <rPh sb="24" eb="27">
      <t>ヒッサツワザ</t>
    </rPh>
    <rPh sb="32" eb="33">
      <t>ナカ</t>
    </rPh>
    <phoneticPr fontId="1"/>
  </si>
  <si>
    <r>
      <t>1～2R目に攻撃するときに、こうげきかまりょくが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6" eb="8">
      <t>コウゲキ</t>
    </rPh>
    <rPh sb="29" eb="31">
      <t>ミカタ</t>
    </rPh>
    <rPh sb="35" eb="37">
      <t>ミカタ</t>
    </rPh>
    <rPh sb="38" eb="39">
      <t>ヒカリ</t>
    </rPh>
    <rPh sb="51" eb="52">
      <t>ショウ</t>
    </rPh>
    <phoneticPr fontId="1"/>
  </si>
  <si>
    <r>
      <t>1～3R目に攻撃するときに、すばやさかぼうぎょが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[光]のすばやさとぼうぎょを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9" eb="31">
      <t>ミカタ</t>
    </rPh>
    <rPh sb="35" eb="37">
      <t>ミカタ</t>
    </rPh>
    <rPh sb="38" eb="39">
      <t>ヒカリ</t>
    </rPh>
    <rPh sb="51" eb="52">
      <t>ナカ</t>
    </rPh>
    <phoneticPr fontId="1"/>
  </si>
  <si>
    <r>
      <t>2R目の自分ターンに、自身が通常攻撃した敵の闘気ゲージを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Ph sb="2" eb="3">
      <t>メ</t>
    </rPh>
    <rPh sb="4" eb="6">
      <t>ジブン</t>
    </rPh>
    <rPh sb="11" eb="13">
      <t>ジシン</t>
    </rPh>
    <rPh sb="14" eb="16">
      <t>ツウジョウ</t>
    </rPh>
    <rPh sb="16" eb="18">
      <t>コウゲキ</t>
    </rPh>
    <rPh sb="20" eb="21">
      <t>テキ</t>
    </rPh>
    <rPh sb="22" eb="24">
      <t>トウキ</t>
    </rPh>
    <rPh sb="28" eb="29">
      <t>ショウ</t>
    </rPh>
    <phoneticPr fontId="1"/>
  </si>
  <si>
    <r>
      <t>1～2R開始時に、ブーストされた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4" eb="7">
      <t>カイシジ</t>
    </rPh>
    <rPh sb="16" eb="18">
      <t>ミカタ</t>
    </rPh>
    <rPh sb="22" eb="26">
      <t>ミカタゼンタイ</t>
    </rPh>
    <rPh sb="32" eb="33">
      <t>ダイ</t>
    </rPh>
    <rPh sb="42" eb="43">
      <t>ナカ</t>
    </rPh>
    <phoneticPr fontId="1"/>
  </si>
  <si>
    <r>
      <t>2～3R開始時に、</t>
    </r>
    <r>
      <rPr>
        <sz val="11"/>
        <color rgb="FFFF0000"/>
        <rFont val="HGPｺﾞｼｯｸE"/>
        <family val="3"/>
        <charset val="128"/>
      </rPr>
      <t>味方</t>
    </r>
    <r>
      <rPr>
        <sz val="11"/>
        <rFont val="HGPｺﾞｼｯｸE"/>
        <family val="3"/>
        <charset val="128"/>
      </rPr>
      <t>[百獣]と[魔影]の物理ダメージを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ヒャクジュウ</t>
    </rPh>
    <rPh sb="17" eb="19">
      <t>マカゲ</t>
    </rPh>
    <rPh sb="21" eb="23">
      <t>ブツリ</t>
    </rPh>
    <rPh sb="28" eb="29">
      <t>ナカ</t>
    </rPh>
    <rPh sb="38" eb="39">
      <t>ショウ</t>
    </rPh>
    <phoneticPr fontId="1"/>
  </si>
  <si>
    <r>
      <t>1～3R目に攻撃するときに、ステータスが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[不死]と[妖魔]のこうげきとぼうぎょ</t>
    </r>
    <r>
      <rPr>
        <sz val="11"/>
        <color rgb="FF0000FF"/>
        <rFont val="HGPｺﾞｼｯｸE"/>
        <family val="3"/>
        <charset val="128"/>
      </rPr>
      <t>中</t>
    </r>
    <r>
      <rPr>
        <sz val="11"/>
        <color rgb="FF000000"/>
        <rFont val="HGPｺﾞｼｯｸE"/>
        <family val="3"/>
        <charset val="128"/>
      </rPr>
      <t>アップ</t>
    </r>
    <rPh sb="6" eb="8">
      <t>コウゲキ</t>
    </rPh>
    <rPh sb="25" eb="26">
      <t>テキ</t>
    </rPh>
    <rPh sb="30" eb="32">
      <t>ミカタ</t>
    </rPh>
    <rPh sb="33" eb="35">
      <t>フシ</t>
    </rPh>
    <rPh sb="38" eb="40">
      <t>ヨウマ</t>
    </rPh>
    <rPh sb="51" eb="52">
      <t>ナカ</t>
    </rPh>
    <phoneticPr fontId="1"/>
  </si>
  <si>
    <r>
      <t>1～2R目に敵が攻撃するときに、通常攻撃ダメージが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16" eb="20">
      <t>ツウジョウコウゲキ</t>
    </rPh>
    <rPh sb="30" eb="31">
      <t>テキ</t>
    </rPh>
    <rPh sb="35" eb="38">
      <t>テキゼンタイ</t>
    </rPh>
    <rPh sb="39" eb="43">
      <t>ツウジョウコウゲキ</t>
    </rPh>
    <rPh sb="48" eb="49">
      <t>ナカ</t>
    </rPh>
    <phoneticPr fontId="1"/>
  </si>
  <si>
    <r>
      <t>1～3R目に攻撃するときに、ぼうぎょが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[魔影]のぼうぎょを</t>
    </r>
    <r>
      <rPr>
        <sz val="11"/>
        <color rgb="FF7300C3"/>
        <rFont val="HGPｺﾞｼｯｸE"/>
        <family val="3"/>
        <charset val="128"/>
      </rPr>
      <t>大</t>
    </r>
    <r>
      <rPr>
        <sz val="11"/>
        <color rgb="FF000000"/>
        <rFont val="HGPｺﾞｼｯｸE"/>
        <family val="3"/>
        <charset val="128"/>
      </rPr>
      <t>アップ</t>
    </r>
    <rPh sb="4" eb="5">
      <t>メ</t>
    </rPh>
    <rPh sb="6" eb="8">
      <t>コウゲキ</t>
    </rPh>
    <rPh sb="24" eb="26">
      <t>ミカタ</t>
    </rPh>
    <rPh sb="30" eb="32">
      <t>ミカタ</t>
    </rPh>
    <rPh sb="33" eb="35">
      <t>マカゲ</t>
    </rPh>
    <rPh sb="42" eb="43">
      <t>ダイ</t>
    </rPh>
    <phoneticPr fontId="1"/>
  </si>
  <si>
    <r>
      <t>3～5R目に攻撃するときに、ステータスが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7">
      <t>ミカタ</t>
    </rPh>
    <rPh sb="31" eb="35">
      <t>ミカタゼンタイ</t>
    </rPh>
    <rPh sb="46" eb="47">
      <t>ナカ</t>
    </rPh>
    <phoneticPr fontId="1"/>
  </si>
  <si>
    <r>
      <t>2～3R目の自分ターンに、自身が通常攻撃した敵の闘気ゲージを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ジシン</t>
    </rPh>
    <rPh sb="16" eb="20">
      <t>ツウジョウコウゲキ</t>
    </rPh>
    <rPh sb="22" eb="23">
      <t>テキ</t>
    </rPh>
    <rPh sb="24" eb="26">
      <t>トウキ</t>
    </rPh>
    <rPh sb="30" eb="31">
      <t>ショウ</t>
    </rPh>
    <phoneticPr fontId="1"/>
  </si>
  <si>
    <r>
      <t>2～4R目に攻撃するときに、ステータスが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のステータスを</t>
    </r>
    <r>
      <rPr>
        <sz val="11"/>
        <color rgb="FF0000FF"/>
        <rFont val="HGPｺﾞｼｯｸE"/>
        <family val="3"/>
        <charset val="128"/>
      </rPr>
      <t>中</t>
    </r>
    <r>
      <rPr>
        <sz val="11"/>
        <color rgb="FF000000"/>
        <rFont val="HGPｺﾞｼｯｸE"/>
        <family val="3"/>
        <charset val="128"/>
      </rPr>
      <t>ダウン</t>
    </r>
    <rPh sb="4" eb="5">
      <t>メ</t>
    </rPh>
    <rPh sb="6" eb="8">
      <t>コウゲキ</t>
    </rPh>
    <rPh sb="25" eb="26">
      <t>テキ</t>
    </rPh>
    <rPh sb="30" eb="33">
      <t>テキゼンタイ</t>
    </rPh>
    <rPh sb="40" eb="41">
      <t>ナカ</t>
    </rPh>
    <phoneticPr fontId="1"/>
  </si>
  <si>
    <r>
      <t>1～2R目の自分ターンに、</t>
    </r>
    <r>
      <rPr>
        <sz val="11"/>
        <color rgb="FFFF5A32"/>
        <rFont val="HGPｺﾞｼｯｸE"/>
        <family val="3"/>
        <charset val="128"/>
      </rPr>
      <t>仲間</t>
    </r>
    <r>
      <rPr>
        <sz val="11"/>
        <rFont val="HGPｺﾞｼｯｸE"/>
        <family val="3"/>
        <charset val="128"/>
      </rPr>
      <t>[不死]か[妖魔]がいると自身が通常攻撃した敵の闘気ゲージを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ナカマ</t>
    </rPh>
    <rPh sb="16" eb="18">
      <t>フシ</t>
    </rPh>
    <rPh sb="21" eb="23">
      <t>ヨウマ</t>
    </rPh>
    <rPh sb="28" eb="30">
      <t>ジシン</t>
    </rPh>
    <rPh sb="31" eb="35">
      <t>ツウジョウコウゲキ</t>
    </rPh>
    <rPh sb="37" eb="38">
      <t>テキ</t>
    </rPh>
    <rPh sb="39" eb="41">
      <t>トウキ</t>
    </rPh>
    <rPh sb="45" eb="46">
      <t>ショウ</t>
    </rPh>
    <phoneticPr fontId="1"/>
  </si>
  <si>
    <r>
      <t>2～4R目に敵が攻撃するときに、ステータスが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7" eb="28">
      <t>テキ</t>
    </rPh>
    <rPh sb="32" eb="36">
      <t>ミカタゼンタイ</t>
    </rPh>
    <rPh sb="47" eb="48">
      <t>ナカ</t>
    </rPh>
    <phoneticPr fontId="1"/>
  </si>
  <si>
    <r>
      <t>2～4R目に攻撃するときに、ステータスが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7">
      <t>ミカタ</t>
    </rPh>
    <rPh sb="41" eb="42">
      <t>ナカ</t>
    </rPh>
    <phoneticPr fontId="1"/>
  </si>
  <si>
    <r>
      <t>各Rに敵が攻撃するときに、切り札の敵がいると敵</t>
    </r>
    <r>
      <rPr>
        <sz val="11"/>
        <color rgb="FF000000"/>
        <rFont val="HGPｺﾞｼｯｸE"/>
        <family val="3"/>
        <charset val="128"/>
      </rPr>
      <t>全体</t>
    </r>
    <r>
      <rPr>
        <sz val="11"/>
        <rFont val="HGPｺﾞｼｯｸE"/>
        <family val="3"/>
        <charset val="128"/>
      </rPr>
      <t>の全てのダメージを</t>
    </r>
    <r>
      <rPr>
        <sz val="11"/>
        <color rgb="FF0000FF"/>
        <rFont val="HGPｺﾞｼｯｸE"/>
        <family val="3"/>
        <charset val="128"/>
      </rPr>
      <t>中</t>
    </r>
    <r>
      <rPr>
        <sz val="11"/>
        <color rgb="FF000000"/>
        <rFont val="HGPｺﾞｼｯｸE"/>
        <family val="3"/>
        <charset val="128"/>
      </rPr>
      <t>ダウン</t>
    </r>
    <rPh sb="0" eb="1">
      <t>カク</t>
    </rPh>
    <rPh sb="3" eb="4">
      <t>テキ</t>
    </rPh>
    <rPh sb="5" eb="7">
      <t>コウゲキ</t>
    </rPh>
    <rPh sb="13" eb="14">
      <t>キ</t>
    </rPh>
    <rPh sb="15" eb="16">
      <t>フダ</t>
    </rPh>
    <rPh sb="17" eb="18">
      <t>テキ</t>
    </rPh>
    <rPh sb="22" eb="25">
      <t>テキゼンタイ</t>
    </rPh>
    <rPh sb="26" eb="27">
      <t>スベ</t>
    </rPh>
    <rPh sb="34" eb="35">
      <t>ナカ</t>
    </rPh>
    <phoneticPr fontId="1"/>
  </si>
  <si>
    <r>
      <t>2～3R目に攻撃するときに、こうげきが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[光]のこうげきと物理ダメージを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2">
      <t>ミカタ</t>
    </rPh>
    <rPh sb="33" eb="34">
      <t>ヒカリ</t>
    </rPh>
    <rPh sb="41" eb="43">
      <t>ブツリ</t>
    </rPh>
    <rPh sb="48" eb="49">
      <t>ナカ</t>
    </rPh>
    <phoneticPr fontId="1"/>
  </si>
  <si>
    <r>
      <t>1～2R目に敵が攻撃するときに、こうげきが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7">
      <t>テキ</t>
    </rPh>
    <rPh sb="31" eb="33">
      <t>ミカタ</t>
    </rPh>
    <rPh sb="34" eb="35">
      <t>ヒカリ</t>
    </rPh>
    <rPh sb="37" eb="38">
      <t>ウ</t>
    </rPh>
    <rPh sb="40" eb="42">
      <t>ブツリ</t>
    </rPh>
    <rPh sb="47" eb="50">
      <t>チュウケイゲン</t>
    </rPh>
    <phoneticPr fontId="1"/>
  </si>
  <si>
    <r>
      <t>1～3R目の相手ターンに、</t>
    </r>
    <r>
      <rPr>
        <sz val="11"/>
        <color rgb="FFFF0000"/>
        <rFont val="HGPｺﾞｼｯｸE"/>
        <family val="3"/>
        <charset val="128"/>
      </rPr>
      <t>味方</t>
    </r>
    <r>
      <rPr>
        <sz val="11"/>
        <rFont val="HGPｺﾞｼｯｸE"/>
        <family val="3"/>
        <charset val="128"/>
      </rPr>
      <t>[不死]と[妖魔]が受ける通常攻撃ダメージを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フシ</t>
    </rPh>
    <rPh sb="21" eb="23">
      <t>ヨウマ</t>
    </rPh>
    <rPh sb="25" eb="26">
      <t>ウ</t>
    </rPh>
    <rPh sb="28" eb="32">
      <t>ツウジョウコウゲキ</t>
    </rPh>
    <rPh sb="37" eb="40">
      <t>チュウケイゲン</t>
    </rPh>
    <phoneticPr fontId="1"/>
  </si>
  <si>
    <r>
      <t>1～3R開始時に、切り札の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[百獣]と[魔影]が受ける通常攻撃ダメージを</t>
    </r>
    <r>
      <rPr>
        <sz val="11"/>
        <color rgb="FF7300C3"/>
        <rFont val="HGPｺﾞｼｯｸE"/>
        <family val="3"/>
        <charset val="128"/>
      </rPr>
      <t>大</t>
    </r>
    <r>
      <rPr>
        <sz val="11"/>
        <color rgb="FF000000"/>
        <rFont val="HGPｺﾞｼｯｸE"/>
        <family val="3"/>
        <charset val="128"/>
      </rPr>
      <t>軽減</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4" eb="7">
      <t>カイシジ</t>
    </rPh>
    <rPh sb="9" eb="10">
      <t>キ</t>
    </rPh>
    <rPh sb="11" eb="12">
      <t>フダ</t>
    </rPh>
    <rPh sb="13" eb="15">
      <t>ナカマ</t>
    </rPh>
    <rPh sb="19" eb="21">
      <t>ミカタ</t>
    </rPh>
    <rPh sb="22" eb="24">
      <t>ヒャクジュウ</t>
    </rPh>
    <rPh sb="27" eb="29">
      <t>マカゲ</t>
    </rPh>
    <rPh sb="31" eb="32">
      <t>ウ</t>
    </rPh>
    <rPh sb="34" eb="36">
      <t>ツウジョウ</t>
    </rPh>
    <rPh sb="36" eb="38">
      <t>コウゲキ</t>
    </rPh>
    <rPh sb="43" eb="46">
      <t>ダイケイゲン</t>
    </rPh>
    <rPh sb="52" eb="53">
      <t>ナカ</t>
    </rPh>
    <phoneticPr fontId="1"/>
  </si>
  <si>
    <r>
      <t>切り札として登場したときに、</t>
    </r>
    <r>
      <rPr>
        <sz val="11"/>
        <color rgb="FFFF0000"/>
        <rFont val="HGPｺﾞｼｯｸE"/>
        <family val="3"/>
        <charset val="128"/>
      </rPr>
      <t>味方</t>
    </r>
    <r>
      <rPr>
        <sz val="11"/>
        <rFont val="HGPｺﾞｼｯｸE"/>
        <family val="3"/>
        <charset val="128"/>
      </rPr>
      <t>[不死]と[妖魔]の物理ダメージを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、受ける物理ダメージを</t>
    </r>
    <r>
      <rPr>
        <sz val="11"/>
        <color rgb="FF0000FF"/>
        <rFont val="HGPｺﾞｼｯｸE"/>
        <family val="3"/>
        <charset val="128"/>
      </rPr>
      <t>中</t>
    </r>
    <r>
      <rPr>
        <sz val="11"/>
        <color rgb="FF000000"/>
        <rFont val="HGPｺﾞｼｯｸE"/>
        <family val="3"/>
        <charset val="128"/>
      </rPr>
      <t>軽減</t>
    </r>
    <rPh sb="0" eb="1">
      <t>キ</t>
    </rPh>
    <rPh sb="2" eb="3">
      <t>フダ</t>
    </rPh>
    <rPh sb="6" eb="8">
      <t>トウジョウ</t>
    </rPh>
    <rPh sb="14" eb="16">
      <t>ミカタ</t>
    </rPh>
    <rPh sb="17" eb="19">
      <t>フシ</t>
    </rPh>
    <rPh sb="22" eb="24">
      <t>ヨウマ</t>
    </rPh>
    <rPh sb="26" eb="28">
      <t>ブツリ</t>
    </rPh>
    <rPh sb="33" eb="34">
      <t>ナカ</t>
    </rPh>
    <rPh sb="38" eb="39">
      <t>ウ</t>
    </rPh>
    <rPh sb="41" eb="43">
      <t>ブツリ</t>
    </rPh>
    <rPh sb="48" eb="49">
      <t>ナカ</t>
    </rPh>
    <rPh sb="49" eb="51">
      <t>ケイゲン</t>
    </rPh>
    <phoneticPr fontId="1"/>
  </si>
  <si>
    <r>
      <t>各Rに敵が攻撃するときに、物理ダメージが</t>
    </r>
    <r>
      <rPr>
        <sz val="11"/>
        <color rgb="FF000000"/>
        <rFont val="HGPｺﾞｼｯｸE"/>
        <family val="3"/>
        <charset val="128"/>
      </rPr>
      <t>アップ</t>
    </r>
    <r>
      <rPr>
        <sz val="11"/>
        <rFont val="HGPｺﾞｼｯｸE"/>
        <family val="3"/>
        <charset val="128"/>
      </rPr>
      <t>した敵がいると自身が受ける物理ダメージを</t>
    </r>
    <r>
      <rPr>
        <sz val="11"/>
        <color rgb="FF0000FF"/>
        <rFont val="HGPｺﾞｼｯｸE"/>
        <family val="3"/>
        <charset val="128"/>
      </rPr>
      <t>中</t>
    </r>
    <r>
      <rPr>
        <sz val="11"/>
        <color rgb="FF000000"/>
        <rFont val="HGPｺﾞｼｯｸE"/>
        <family val="3"/>
        <charset val="128"/>
      </rPr>
      <t>軽減</t>
    </r>
    <rPh sb="0" eb="1">
      <t>カク</t>
    </rPh>
    <rPh sb="3" eb="4">
      <t>テキ</t>
    </rPh>
    <rPh sb="5" eb="7">
      <t>コウゲキ</t>
    </rPh>
    <rPh sb="13" eb="15">
      <t>ブツリ</t>
    </rPh>
    <rPh sb="25" eb="26">
      <t>テキ</t>
    </rPh>
    <rPh sb="30" eb="32">
      <t>ジシン</t>
    </rPh>
    <rPh sb="33" eb="34">
      <t>ウ</t>
    </rPh>
    <rPh sb="36" eb="38">
      <t>ブツリ</t>
    </rPh>
    <rPh sb="43" eb="44">
      <t>ナカ</t>
    </rPh>
    <rPh sb="44" eb="46">
      <t>ケイゲン</t>
    </rPh>
    <phoneticPr fontId="1"/>
  </si>
  <si>
    <r>
      <t>1～2R目に攻撃するときに、物理ダメージを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[百獣]の通常攻撃ダメージを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6">
      <t>ブツリ</t>
    </rPh>
    <rPh sb="21" eb="23">
      <t>ケイゲン</t>
    </rPh>
    <rPh sb="25" eb="26">
      <t>テキ</t>
    </rPh>
    <rPh sb="30" eb="32">
      <t>ミカタ</t>
    </rPh>
    <rPh sb="33" eb="35">
      <t>ヒャクジュウ</t>
    </rPh>
    <rPh sb="37" eb="41">
      <t>ツウジョウコウゲキ</t>
    </rPh>
    <rPh sb="46" eb="47">
      <t>ナカ</t>
    </rPh>
    <phoneticPr fontId="1"/>
  </si>
  <si>
    <r>
      <t>2～4R目に敵が攻撃するときに、ステータスが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が受ける呪文と特技ダメージを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7" eb="28">
      <t>テキ</t>
    </rPh>
    <rPh sb="32" eb="36">
      <t>ミカタゼンタイ</t>
    </rPh>
    <rPh sb="37" eb="38">
      <t>ウ</t>
    </rPh>
    <rPh sb="40" eb="42">
      <t>ジュモン</t>
    </rPh>
    <rPh sb="43" eb="45">
      <t>トクギ</t>
    </rPh>
    <rPh sb="50" eb="51">
      <t>ナカ</t>
    </rPh>
    <rPh sb="51" eb="53">
      <t>ケイゲン</t>
    </rPh>
    <phoneticPr fontId="1"/>
  </si>
  <si>
    <r>
      <t>各R終了時に、敵より自身のこうげきが低いとき</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0" eb="1">
      <t>カク</t>
    </rPh>
    <rPh sb="2" eb="5">
      <t>シュウリョウジ</t>
    </rPh>
    <rPh sb="7" eb="8">
      <t>テキ</t>
    </rPh>
    <rPh sb="10" eb="12">
      <t>ジシン</t>
    </rPh>
    <rPh sb="18" eb="19">
      <t>ヒク</t>
    </rPh>
    <rPh sb="22" eb="24">
      <t>ミカタ</t>
    </rPh>
    <rPh sb="25" eb="26">
      <t>ヒカリ</t>
    </rPh>
    <rPh sb="28" eb="29">
      <t>ウ</t>
    </rPh>
    <rPh sb="31" eb="33">
      <t>ブツリ</t>
    </rPh>
    <rPh sb="38" eb="39">
      <t>ナカ</t>
    </rPh>
    <rPh sb="39" eb="41">
      <t>ケイゲン</t>
    </rPh>
    <phoneticPr fontId="1"/>
  </si>
  <si>
    <r>
      <t>3～4R目の相手ターンに、敵が必殺技を使うとき自身が受ける必殺技ダメージを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4">
      <t>テキ</t>
    </rPh>
    <rPh sb="15" eb="18">
      <t>ヒッサツワザ</t>
    </rPh>
    <rPh sb="19" eb="20">
      <t>ツカ</t>
    </rPh>
    <rPh sb="23" eb="25">
      <t>ジシン</t>
    </rPh>
    <rPh sb="26" eb="27">
      <t>ウ</t>
    </rPh>
    <rPh sb="29" eb="32">
      <t>ヒッサツワザ</t>
    </rPh>
    <rPh sb="37" eb="40">
      <t>ダイケイゲン</t>
    </rPh>
    <phoneticPr fontId="1"/>
  </si>
  <si>
    <r>
      <t>3～4R目の自分ターンに、自身の攻撃が敵の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16" eb="18">
      <t>コウゲキ</t>
    </rPh>
    <rPh sb="19" eb="20">
      <t>テキ</t>
    </rPh>
    <rPh sb="21" eb="23">
      <t>ケイゲン</t>
    </rPh>
    <rPh sb="27" eb="29">
      <t>ムシ</t>
    </rPh>
    <phoneticPr fontId="1"/>
  </si>
  <si>
    <r>
      <t>1～3R目の相手ターンに、敵が特殊技を使うとき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8">
      <t>トクシュワザ</t>
    </rPh>
    <rPh sb="19" eb="20">
      <t>ツカ</t>
    </rPh>
    <rPh sb="23" eb="27">
      <t>ミカタゼンタイ</t>
    </rPh>
    <rPh sb="28" eb="29">
      <t>ウ</t>
    </rPh>
    <rPh sb="31" eb="35">
      <t>ツウジョウコウゲキ</t>
    </rPh>
    <rPh sb="40" eb="41">
      <t>ナカ</t>
    </rPh>
    <rPh sb="41" eb="43">
      <t>ケイゲン</t>
    </rPh>
    <phoneticPr fontId="1"/>
  </si>
  <si>
    <r>
      <t>自身が必殺技を使うときに、自身がHP50%以下のとき自身の攻撃が敵の</t>
    </r>
    <r>
      <rPr>
        <sz val="11"/>
        <color rgb="FF000000"/>
        <rFont val="HGPｺﾞｼｯｸE"/>
        <family val="3"/>
        <charset val="128"/>
      </rPr>
      <t>軽減</t>
    </r>
    <r>
      <rPr>
        <sz val="11"/>
        <rFont val="HGPｺﾞｼｯｸE"/>
        <family val="3"/>
        <charset val="128"/>
      </rPr>
      <t>スキルを無視する</t>
    </r>
    <rPh sb="0" eb="2">
      <t>ジシン</t>
    </rPh>
    <rPh sb="3" eb="6">
      <t>ヒッサツワザ</t>
    </rPh>
    <rPh sb="7" eb="8">
      <t>ツカ</t>
    </rPh>
    <rPh sb="13" eb="15">
      <t>ジシン</t>
    </rPh>
    <rPh sb="21" eb="23">
      <t>イカ</t>
    </rPh>
    <rPh sb="26" eb="28">
      <t>ジシン</t>
    </rPh>
    <rPh sb="29" eb="31">
      <t>コウゲキ</t>
    </rPh>
    <rPh sb="32" eb="33">
      <t>テキ</t>
    </rPh>
    <rPh sb="34" eb="36">
      <t>ケイゲン</t>
    </rPh>
    <rPh sb="40" eb="42">
      <t>ムシ</t>
    </rPh>
    <phoneticPr fontId="1"/>
  </si>
  <si>
    <r>
      <t>3～5R目の自分ターンに、切り札として登場したとき闘気ゲージが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4">
      <t>キ</t>
    </rPh>
    <rPh sb="15" eb="16">
      <t>フダ</t>
    </rPh>
    <rPh sb="19" eb="21">
      <t>トウジョウ</t>
    </rPh>
    <rPh sb="25" eb="27">
      <t>トウキ</t>
    </rPh>
    <rPh sb="31" eb="33">
      <t>サイダイ</t>
    </rPh>
    <rPh sb="34" eb="35">
      <t>テキ</t>
    </rPh>
    <rPh sb="36" eb="38">
      <t>トウキ</t>
    </rPh>
    <rPh sb="42" eb="43">
      <t>ショウ</t>
    </rPh>
    <phoneticPr fontId="1"/>
  </si>
  <si>
    <r>
      <t>1～2R目の自分ターンに、</t>
    </r>
    <r>
      <rPr>
        <sz val="11"/>
        <color rgb="FFFF5A32"/>
        <rFont val="HGPｺﾞｼｯｸE"/>
        <family val="3"/>
        <charset val="128"/>
      </rPr>
      <t>仲間</t>
    </r>
    <r>
      <rPr>
        <sz val="11"/>
        <rFont val="HGPｺﾞｼｯｸE"/>
        <family val="3"/>
        <charset val="128"/>
      </rPr>
      <t>[不死]か[妖魔]がいると闘気ゲージが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ナカマ</t>
    </rPh>
    <rPh sb="16" eb="18">
      <t>フシ</t>
    </rPh>
    <rPh sb="21" eb="23">
      <t>ヨウマ</t>
    </rPh>
    <rPh sb="28" eb="30">
      <t>トウキ</t>
    </rPh>
    <rPh sb="34" eb="36">
      <t>サイダイ</t>
    </rPh>
    <rPh sb="37" eb="38">
      <t>テキ</t>
    </rPh>
    <rPh sb="39" eb="41">
      <t>トウキ</t>
    </rPh>
    <rPh sb="45" eb="46">
      <t>ショウ</t>
    </rPh>
    <phoneticPr fontId="1"/>
  </si>
  <si>
    <r>
      <t>各R開始時に、闘気ゲージが</t>
    </r>
    <r>
      <rPr>
        <sz val="11"/>
        <color rgb="FF000000"/>
        <rFont val="HGPｺﾞｼｯｸE"/>
        <family val="3"/>
        <charset val="128"/>
      </rPr>
      <t>最大</t>
    </r>
    <r>
      <rPr>
        <sz val="11"/>
        <rFont val="HGPｺﾞｼｯｸE"/>
        <family val="3"/>
        <charset val="128"/>
      </rPr>
      <t>の敵がいるとき闘気ゲージが</t>
    </r>
    <r>
      <rPr>
        <sz val="11"/>
        <color rgb="FF000000"/>
        <rFont val="HGPｺﾞｼｯｸE"/>
        <family val="3"/>
        <charset val="128"/>
      </rPr>
      <t>最大</t>
    </r>
    <r>
      <rPr>
        <sz val="11"/>
        <rFont val="HGPｺﾞｼｯｸE"/>
        <family val="3"/>
        <charset val="128"/>
      </rPr>
      <t>の敵の闘気ゲージを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トウキ</t>
    </rPh>
    <rPh sb="13" eb="15">
      <t>サイダイ</t>
    </rPh>
    <rPh sb="16" eb="17">
      <t>テキ</t>
    </rPh>
    <rPh sb="22" eb="24">
      <t>トウキ</t>
    </rPh>
    <rPh sb="28" eb="30">
      <t>サイダイ</t>
    </rPh>
    <rPh sb="31" eb="32">
      <t>テキ</t>
    </rPh>
    <rPh sb="33" eb="35">
      <t>トウキ</t>
    </rPh>
    <rPh sb="39" eb="40">
      <t>ナカ</t>
    </rPh>
    <phoneticPr fontId="1"/>
  </si>
  <si>
    <r>
      <t>1～3R開始時に、闘気ゲージが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Ph sb="4" eb="7">
      <t>カイシジ</t>
    </rPh>
    <rPh sb="9" eb="11">
      <t>トウキ</t>
    </rPh>
    <rPh sb="15" eb="17">
      <t>サイダイ</t>
    </rPh>
    <rPh sb="18" eb="19">
      <t>テキ</t>
    </rPh>
    <rPh sb="20" eb="22">
      <t>トウキ</t>
    </rPh>
    <rPh sb="26" eb="27">
      <t>ショウ</t>
    </rPh>
    <phoneticPr fontId="1"/>
  </si>
  <si>
    <t>新生・ダイの剣 [超]</t>
  </si>
  <si>
    <t>新生・鎧の魔槍 [超]</t>
  </si>
  <si>
    <t>光魔の杖 [超]</t>
  </si>
  <si>
    <t>ブラックロッド [超]</t>
  </si>
  <si>
    <t>S武-21</t>
    <rPh sb="1" eb="2">
      <t>タケ</t>
    </rPh>
    <phoneticPr fontId="2"/>
  </si>
  <si>
    <t>S武-22</t>
    <rPh sb="1" eb="2">
      <t>タケ</t>
    </rPh>
    <phoneticPr fontId="2"/>
  </si>
  <si>
    <t>S武-23</t>
    <rPh sb="1" eb="2">
      <t>タケ</t>
    </rPh>
    <phoneticPr fontId="2"/>
  </si>
  <si>
    <t>S武-24</t>
    <rPh sb="1" eb="2">
      <t>タケ</t>
    </rPh>
    <phoneticPr fontId="2"/>
  </si>
  <si>
    <t>鎧の魔槍の盾 [超]</t>
  </si>
  <si>
    <t>S盾-15</t>
    <rPh sb="1" eb="2">
      <t>タテ</t>
    </rPh>
    <phoneticPr fontId="2"/>
  </si>
  <si>
    <r>
      <t>「マイ勇者」が槍が得意な職業のとき、代わりに</t>
    </r>
    <r>
      <rPr>
        <sz val="11"/>
        <color rgb="FF0000FF"/>
        <rFont val="HGPｺﾞｼｯｸE"/>
        <family val="3"/>
        <charset val="128"/>
      </rPr>
      <t>中</t>
    </r>
    <r>
      <rPr>
        <sz val="11"/>
        <color rgb="FF000000"/>
        <rFont val="HGPｺﾞｼｯｸE"/>
        <family val="3"/>
        <charset val="128"/>
      </rPr>
      <t>アップ</t>
    </r>
    <rPh sb="7" eb="8">
      <t>ヤリ</t>
    </rPh>
    <rPh sb="9" eb="11">
      <t>トクイ</t>
    </rPh>
    <rPh sb="12" eb="14">
      <t>ショクギョウ</t>
    </rPh>
    <rPh sb="18" eb="19">
      <t>カ</t>
    </rPh>
    <rPh sb="22" eb="23">
      <t>ナカ</t>
    </rPh>
    <phoneticPr fontId="1"/>
  </si>
  <si>
    <r>
      <t>必殺技を使うときに、ガードルーレットの痛恨の一撃マスを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9" eb="21">
      <t>ツウコン</t>
    </rPh>
    <rPh sb="22" eb="24">
      <t>イチゲキ</t>
    </rPh>
    <rPh sb="27" eb="28">
      <t>ダイ</t>
    </rPh>
    <phoneticPr fontId="2"/>
  </si>
  <si>
    <r>
      <t>「マイ勇者」が杖が得意な職業のとき、追加で自身のまりょくを</t>
    </r>
    <r>
      <rPr>
        <sz val="11"/>
        <color rgb="FF0000FF"/>
        <rFont val="HGPｺﾞｼｯｸE"/>
        <family val="3"/>
        <charset val="128"/>
      </rPr>
      <t>中</t>
    </r>
    <r>
      <rPr>
        <sz val="11"/>
        <color rgb="FF000000"/>
        <rFont val="HGPｺﾞｼｯｸE"/>
        <family val="3"/>
        <charset val="128"/>
      </rPr>
      <t>アップ</t>
    </r>
    <rPh sb="7" eb="8">
      <t>ツエ</t>
    </rPh>
    <rPh sb="18" eb="20">
      <t>ツイカ</t>
    </rPh>
    <rPh sb="21" eb="23">
      <t>ジシン</t>
    </rPh>
    <rPh sb="29" eb="30">
      <t>ナカ</t>
    </rPh>
    <phoneticPr fontId="1"/>
  </si>
  <si>
    <r>
      <t>「マイ勇者」が[光]のとき、追加で物理ダメージを</t>
    </r>
    <r>
      <rPr>
        <sz val="11"/>
        <color rgb="FF0000FF"/>
        <rFont val="HGPｺﾞｼｯｸE"/>
        <family val="3"/>
        <charset val="128"/>
      </rPr>
      <t>中</t>
    </r>
    <r>
      <rPr>
        <sz val="11"/>
        <color rgb="FF000000"/>
        <rFont val="HGPｺﾞｼｯｸE"/>
        <family val="3"/>
        <charset val="128"/>
      </rPr>
      <t>アップ</t>
    </r>
    <rPh sb="8" eb="9">
      <t>ヒカリ</t>
    </rPh>
    <rPh sb="14" eb="16">
      <t>ツイカ</t>
    </rPh>
    <rPh sb="17" eb="19">
      <t>ブツリ</t>
    </rPh>
    <rPh sb="24" eb="25">
      <t>ナカ</t>
    </rPh>
    <phoneticPr fontId="1"/>
  </si>
  <si>
    <r>
      <t>2～3R目の自分ターンに、最も高いステータスがまりょくの</t>
    </r>
    <r>
      <rPr>
        <sz val="11"/>
        <color rgb="FFFF0000"/>
        <rFont val="HGPｺﾞｼｯｸE"/>
        <family val="3"/>
        <charset val="128"/>
      </rPr>
      <t>味方</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モット</t>
    </rPh>
    <rPh sb="15" eb="16">
      <t>タカ</t>
    </rPh>
    <rPh sb="28" eb="30">
      <t>ミカタ</t>
    </rPh>
    <rPh sb="36" eb="37">
      <t>ショウ</t>
    </rPh>
    <phoneticPr fontId="2"/>
  </si>
  <si>
    <r>
      <t>1～3R目の自分ターンに、最も高いステータスがまりょくの</t>
    </r>
    <r>
      <rPr>
        <sz val="11"/>
        <color rgb="FFFF0000"/>
        <rFont val="HGPｺﾞｼｯｸE"/>
        <family val="3"/>
        <charset val="128"/>
      </rPr>
      <t>味方</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1" eb="35">
      <t>ツウジョウコウゲキ</t>
    </rPh>
    <rPh sb="40" eb="41">
      <t>ショウ</t>
    </rPh>
    <phoneticPr fontId="2"/>
  </si>
  <si>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キ</t>
    </rPh>
    <rPh sb="15" eb="16">
      <t>フダ</t>
    </rPh>
    <rPh sb="19" eb="21">
      <t>トウジョウ</t>
    </rPh>
    <rPh sb="25" eb="27">
      <t>ミカタ</t>
    </rPh>
    <rPh sb="27" eb="29">
      <t>ゼンタイ</t>
    </rPh>
    <rPh sb="40" eb="41">
      <t>ショウ</t>
    </rPh>
    <phoneticPr fontId="2"/>
  </si>
  <si>
    <r>
      <t>自身が必殺技を使うときに、敵[暗黒]がいると必殺技ダメージを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4">
      <t>テキ</t>
    </rPh>
    <rPh sb="15" eb="17">
      <t>アンコク</t>
    </rPh>
    <rPh sb="22" eb="25">
      <t>ヒッサツワザ</t>
    </rPh>
    <rPh sb="30" eb="31">
      <t>ナカ</t>
    </rPh>
    <phoneticPr fontId="2"/>
  </si>
  <si>
    <r>
      <t>「マイ勇者」が杖が得意な職業のとき、追加で自身の攻撃が敵の</t>
    </r>
    <r>
      <rPr>
        <sz val="11"/>
        <color rgb="FF000000"/>
        <rFont val="HGPｺﾞｼｯｸE"/>
        <family val="3"/>
        <charset val="128"/>
      </rPr>
      <t>軽減</t>
    </r>
    <r>
      <rPr>
        <sz val="11"/>
        <rFont val="HGPｺﾞｼｯｸE"/>
        <family val="3"/>
        <charset val="128"/>
      </rPr>
      <t>スキルを無視する</t>
    </r>
    <rPh sb="7" eb="8">
      <t>ツエ</t>
    </rPh>
    <rPh sb="18" eb="20">
      <t>ツイカ</t>
    </rPh>
    <rPh sb="21" eb="23">
      <t>ジシン</t>
    </rPh>
    <rPh sb="24" eb="26">
      <t>コウゲキ</t>
    </rPh>
    <rPh sb="27" eb="28">
      <t>テキ</t>
    </rPh>
    <rPh sb="29" eb="31">
      <t>ケイゲン</t>
    </rPh>
    <rPh sb="35" eb="37">
      <t>ムシ</t>
    </rPh>
    <phoneticPr fontId="1"/>
  </si>
  <si>
    <t>武-106</t>
    <rPh sb="0" eb="1">
      <t>タケ</t>
    </rPh>
    <phoneticPr fontId="2"/>
  </si>
  <si>
    <t>はおうのオノ</t>
    <phoneticPr fontId="2"/>
  </si>
  <si>
    <t>超5弾</t>
    <rPh sb="0" eb="1">
      <t>チョウ</t>
    </rPh>
    <rPh sb="2" eb="3">
      <t>ダン</t>
    </rPh>
    <phoneticPr fontId="2"/>
  </si>
  <si>
    <t>結界</t>
  </si>
  <si>
    <t>ラプソーンのまもり [超]</t>
  </si>
  <si>
    <t>Sア-19</t>
    <phoneticPr fontId="2"/>
  </si>
  <si>
    <t>ア-174</t>
    <phoneticPr fontId="2"/>
  </si>
  <si>
    <t>ア-175</t>
    <phoneticPr fontId="2"/>
  </si>
  <si>
    <t>ア-176</t>
    <phoneticPr fontId="2"/>
  </si>
  <si>
    <t>ア-177</t>
    <phoneticPr fontId="2"/>
  </si>
  <si>
    <t>ファントムマスク</t>
    <phoneticPr fontId="2"/>
  </si>
  <si>
    <t>暗黒大樹の葉</t>
    <rPh sb="0" eb="2">
      <t>アンコク</t>
    </rPh>
    <rPh sb="2" eb="4">
      <t>タイジュ</t>
    </rPh>
    <rPh sb="5" eb="6">
      <t>ハ</t>
    </rPh>
    <phoneticPr fontId="2"/>
  </si>
  <si>
    <t>竜神のかぶと</t>
    <rPh sb="0" eb="2">
      <t>リュウジン</t>
    </rPh>
    <phoneticPr fontId="2"/>
  </si>
  <si>
    <t>記憶の腕輪</t>
    <rPh sb="0" eb="2">
      <t>キオク</t>
    </rPh>
    <rPh sb="3" eb="5">
      <t>ウデワ</t>
    </rPh>
    <phoneticPr fontId="2"/>
  </si>
  <si>
    <t>ア-178</t>
    <phoneticPr fontId="2"/>
  </si>
  <si>
    <t>XSメダル[超4弾]</t>
    <rPh sb="6" eb="7">
      <t>チョウ</t>
    </rPh>
    <rPh sb="8" eb="9">
      <t>ダン</t>
    </rPh>
    <phoneticPr fontId="2"/>
  </si>
  <si>
    <r>
      <t>「マイ勇者」が杖が得意な職業のとき、追加で必殺技ダメージを</t>
    </r>
    <r>
      <rPr>
        <sz val="11"/>
        <color rgb="FF0000FF"/>
        <rFont val="HGPｺﾞｼｯｸE"/>
        <family val="3"/>
        <charset val="128"/>
      </rPr>
      <t>中</t>
    </r>
    <r>
      <rPr>
        <sz val="11"/>
        <color rgb="FF000000"/>
        <rFont val="HGPｺﾞｼｯｸE"/>
        <family val="3"/>
        <charset val="128"/>
      </rPr>
      <t>軽減</t>
    </r>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</si>
  <si>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の「結界」への通常攻撃ダメージを</t>
    </r>
    <r>
      <rPr>
        <sz val="11"/>
        <color rgb="FF00739B"/>
        <rFont val="HGPｺﾞｼｯｸE"/>
        <family val="3"/>
        <charset val="128"/>
      </rPr>
      <t>小</t>
    </r>
    <r>
      <rPr>
        <sz val="11"/>
        <color rgb="FF000000"/>
        <rFont val="HGPｺﾞｼｯｸE"/>
        <family val="3"/>
        <charset val="128"/>
      </rPr>
      <t>アップ</t>
    </r>
    <r>
      <rPr>
        <sz val="11"/>
        <color theme="1"/>
        <rFont val="HGPｺﾞｼｯｸE"/>
        <family val="3"/>
        <charset val="128"/>
      </rPr>
      <t>、</t>
    </r>
    <rPh sb="4" eb="5">
      <t>メ</t>
    </rPh>
    <rPh sb="6" eb="8">
      <t>ジブン</t>
    </rPh>
    <rPh sb="13" eb="15">
      <t>ミカタ</t>
    </rPh>
    <rPh sb="15" eb="17">
      <t>ゼンタイ</t>
    </rPh>
    <rPh sb="19" eb="21">
      <t>ケッカイ</t>
    </rPh>
    <rPh sb="24" eb="28">
      <t>ツウジョウコウゲキ</t>
    </rPh>
    <rPh sb="33" eb="34">
      <t>ショウ</t>
    </rPh>
    <phoneticPr fontId="1"/>
  </si>
  <si>
    <r>
      <t>仲間</t>
    </r>
    <r>
      <rPr>
        <sz val="11"/>
        <rFont val="HGPｺﾞｼｯｸE"/>
        <family val="3"/>
        <charset val="128"/>
      </rPr>
      <t>が敵の攻撃で戦闘不能になったときに、HPを</t>
    </r>
    <r>
      <rPr>
        <sz val="11"/>
        <color rgb="FF0000FF"/>
        <rFont val="HGPｺﾞｼｯｸE"/>
        <family val="3"/>
        <charset val="128"/>
      </rPr>
      <t>中</t>
    </r>
    <r>
      <rPr>
        <sz val="11"/>
        <rFont val="HGPｺﾞｼｯｸE"/>
        <family val="3"/>
        <charset val="128"/>
      </rPr>
      <t>回復</t>
    </r>
    <rPh sb="0" eb="2">
      <t>ナカマ</t>
    </rPh>
    <rPh sb="3" eb="4">
      <t>テキ</t>
    </rPh>
    <rPh sb="5" eb="7">
      <t>コウゲキ</t>
    </rPh>
    <rPh sb="8" eb="12">
      <t>セントウフノウ</t>
    </rPh>
    <rPh sb="23" eb="24">
      <t>ナカ</t>
    </rPh>
    <rPh sb="24" eb="26">
      <t>カイフク</t>
    </rPh>
    <phoneticPr fontId="2"/>
  </si>
  <si>
    <r>
      <t>「マイ勇者」が[暗黒]のとき、代わりに</t>
    </r>
    <r>
      <rPr>
        <sz val="11"/>
        <color rgb="FF7300C3"/>
        <rFont val="HGPｺﾞｼｯｸE"/>
        <family val="3"/>
        <charset val="128"/>
      </rPr>
      <t>大</t>
    </r>
    <r>
      <rPr>
        <sz val="11"/>
        <color rgb="FF000000"/>
        <rFont val="HGPｺﾞｼｯｸE"/>
        <family val="3"/>
        <charset val="128"/>
      </rPr>
      <t>アップ</t>
    </r>
    <rPh sb="8" eb="10">
      <t>アンコク</t>
    </rPh>
    <rPh sb="15" eb="16">
      <t>カ</t>
    </rPh>
    <rPh sb="19" eb="20">
      <t>ダイ</t>
    </rPh>
    <phoneticPr fontId="1"/>
  </si>
  <si>
    <r>
      <t>3～5R開始時に、全てのステータスを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4" eb="6">
      <t>カイシ</t>
    </rPh>
    <rPh sb="6" eb="7">
      <t>ジ</t>
    </rPh>
    <rPh sb="9" eb="10">
      <t>スベ</t>
    </rPh>
    <rPh sb="18" eb="20">
      <t>ミカタ</t>
    </rPh>
    <rPh sb="21" eb="23">
      <t>ゾクセイ</t>
    </rPh>
    <rPh sb="24" eb="25">
      <t>オオ</t>
    </rPh>
    <phoneticPr fontId="2"/>
  </si>
  <si>
    <r>
      <t>2～4R開始時に、最も高いステータスがまりょくの</t>
    </r>
    <r>
      <rPr>
        <sz val="11"/>
        <color rgb="FFFF0000"/>
        <rFont val="HGPｺﾞｼｯｸE"/>
        <family val="3"/>
        <charset val="128"/>
      </rPr>
      <t>味方</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7">
      <t>カイシジ</t>
    </rPh>
    <rPh sb="9" eb="10">
      <t>モット</t>
    </rPh>
    <rPh sb="11" eb="12">
      <t>タカ</t>
    </rPh>
    <rPh sb="24" eb="26">
      <t>ミカタ</t>
    </rPh>
    <rPh sb="27" eb="31">
      <t>ツウジョウコウゲキ</t>
    </rPh>
    <rPh sb="36" eb="37">
      <t>ショウ</t>
    </rPh>
    <phoneticPr fontId="2"/>
  </si>
  <si>
    <r>
      <t>2～3R目に攻撃するときに、まりょくが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[暗黒]のまりょくを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コウゲキ</t>
    </rPh>
    <rPh sb="24" eb="26">
      <t>ミカタ</t>
    </rPh>
    <rPh sb="30" eb="32">
      <t>ミカタ</t>
    </rPh>
    <rPh sb="33" eb="35">
      <t>アンコク</t>
    </rPh>
    <rPh sb="42" eb="43">
      <t>ナカ</t>
    </rPh>
    <phoneticPr fontId="1"/>
  </si>
  <si>
    <r>
      <t>1～2R目の相手ターンに、自身が通常攻撃されるたび敵[光]の全てのステータスを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ジシン</t>
    </rPh>
    <rPh sb="16" eb="20">
      <t>ツウジョウコウゲキ</t>
    </rPh>
    <rPh sb="25" eb="26">
      <t>テキ</t>
    </rPh>
    <rPh sb="27" eb="28">
      <t>ヒカリ</t>
    </rPh>
    <rPh sb="30" eb="31">
      <t>スベ</t>
    </rPh>
    <rPh sb="39" eb="40">
      <t>ショウ</t>
    </rPh>
    <phoneticPr fontId="2"/>
  </si>
  <si>
    <t>-</t>
    <phoneticPr fontId="2"/>
  </si>
  <si>
    <t>-</t>
    <phoneticPr fontId="2"/>
  </si>
  <si>
    <t>SP-196</t>
  </si>
  <si>
    <t>SP-197</t>
  </si>
  <si>
    <t>SP-198</t>
  </si>
  <si>
    <r>
      <t>3～4R目の自分ターンに、</t>
    </r>
    <r>
      <rPr>
        <sz val="11"/>
        <color rgb="FFFF5A32"/>
        <rFont val="HGPｺﾞｼｯｸE"/>
        <family val="3"/>
        <charset val="128"/>
      </rPr>
      <t>仲間</t>
    </r>
    <r>
      <rPr>
        <sz val="11"/>
        <rFont val="HGPｺﾞｼｯｸE"/>
        <family val="3"/>
        <charset val="128"/>
      </rPr>
      <t>[光]がいると必殺技ダメージをR数が多いほど</t>
    </r>
    <r>
      <rPr>
        <sz val="11"/>
        <color rgb="FF000000"/>
        <rFont val="HGPｺﾞｼｯｸE"/>
        <family val="3"/>
        <charset val="128"/>
      </rPr>
      <t>アップ</t>
    </r>
    <rPh sb="4" eb="5">
      <t>メ</t>
    </rPh>
    <rPh sb="6" eb="8">
      <t>ジブン</t>
    </rPh>
    <rPh sb="13" eb="15">
      <t>ナカマ</t>
    </rPh>
    <rPh sb="16" eb="17">
      <t>ヒカリ</t>
    </rPh>
    <rPh sb="22" eb="25">
      <t>ヒッサツワザ</t>
    </rPh>
    <rPh sb="31" eb="32">
      <t>スウ</t>
    </rPh>
    <rPh sb="33" eb="34">
      <t>オオ</t>
    </rPh>
    <phoneticPr fontId="1"/>
  </si>
  <si>
    <r>
      <t>1～2R開始時に、</t>
    </r>
    <r>
      <rPr>
        <sz val="11"/>
        <color rgb="FFFF0000"/>
        <rFont val="HGPｺﾞｼｯｸE"/>
        <family val="3"/>
        <charset val="128"/>
      </rPr>
      <t>味方</t>
    </r>
    <r>
      <rPr>
        <sz val="11"/>
        <rFont val="HGPｺﾞｼｯｸE"/>
        <family val="3"/>
        <charset val="128"/>
      </rPr>
      <t>[光]のまりょくとすばやさを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</si>
  <si>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ミカタ</t>
    </rPh>
    <rPh sb="9" eb="11">
      <t>ゼンタイ</t>
    </rPh>
    <rPh sb="12" eb="14">
      <t>トウキ</t>
    </rPh>
    <rPh sb="18" eb="19">
      <t>ショウ</t>
    </rPh>
    <phoneticPr fontId="1"/>
  </si>
  <si>
    <r>
      <t>3～5R開始時に、</t>
    </r>
    <r>
      <rPr>
        <sz val="11"/>
        <color rgb="FFFF0000"/>
        <rFont val="HGPｺﾞｼｯｸE"/>
        <family val="3"/>
        <charset val="128"/>
      </rPr>
      <t>味方</t>
    </r>
    <r>
      <rPr>
        <sz val="11"/>
        <rFont val="HGPｺﾞｼｯｸE"/>
        <family val="3"/>
        <charset val="128"/>
      </rPr>
      <t>[光]のこうげきとまりょくをR数が多いほど</t>
    </r>
    <r>
      <rPr>
        <sz val="11"/>
        <color rgb="FF000000"/>
        <rFont val="HGPｺﾞｼｯｸE"/>
        <family val="3"/>
        <charset val="128"/>
      </rPr>
      <t>アップ</t>
    </r>
    <rPh sb="4" eb="6">
      <t>カイシ</t>
    </rPh>
    <rPh sb="6" eb="7">
      <t>ジ</t>
    </rPh>
    <rPh sb="9" eb="11">
      <t>ミカタ</t>
    </rPh>
    <rPh sb="12" eb="13">
      <t>ヒカリ</t>
    </rPh>
    <rPh sb="26" eb="27">
      <t>スウ</t>
    </rPh>
    <rPh sb="28" eb="29">
      <t>オオ</t>
    </rPh>
    <phoneticPr fontId="1"/>
  </si>
  <si>
    <r>
      <t>1～3R目の相手ターンに、</t>
    </r>
    <r>
      <rPr>
        <sz val="11"/>
        <color rgb="FFFF0000"/>
        <rFont val="HGPｺﾞｼｯｸE"/>
        <family val="3"/>
        <charset val="128"/>
      </rPr>
      <t>味方</t>
    </r>
    <r>
      <rPr>
        <sz val="11"/>
        <rFont val="HGPｺﾞｼｯｸE"/>
        <family val="3"/>
        <charset val="128"/>
      </rPr>
      <t>[光]が受ける通常攻撃ダメージをR数が少ないほど</t>
    </r>
    <r>
      <rPr>
        <sz val="11"/>
        <color rgb="FF000000"/>
        <rFont val="HGPｺﾞｼｯｸE"/>
        <family val="3"/>
        <charset val="128"/>
      </rPr>
      <t>軽減</t>
    </r>
    <rPh sb="4" eb="5">
      <t>メ</t>
    </rPh>
    <rPh sb="6" eb="8">
      <t>アイテ</t>
    </rPh>
    <rPh sb="13" eb="15">
      <t>ミカタ</t>
    </rPh>
    <rPh sb="16" eb="17">
      <t>ヒカリ</t>
    </rPh>
    <rPh sb="19" eb="20">
      <t>ウ</t>
    </rPh>
    <rPh sb="22" eb="26">
      <t>ツウジョウコウゲキ</t>
    </rPh>
    <rPh sb="32" eb="33">
      <t>スウ</t>
    </rPh>
    <rPh sb="34" eb="35">
      <t>スク</t>
    </rPh>
    <rPh sb="39" eb="41">
      <t>ケイゲン</t>
    </rPh>
    <phoneticPr fontId="1"/>
  </si>
  <si>
    <t>S5-056</t>
  </si>
  <si>
    <t>S5-057</t>
  </si>
  <si>
    <t>S5-058</t>
  </si>
  <si>
    <t>S5-059</t>
  </si>
  <si>
    <t>S5-060</t>
  </si>
  <si>
    <t>S5-061</t>
  </si>
  <si>
    <t>S5-062</t>
  </si>
  <si>
    <t>S5-063</t>
  </si>
  <si>
    <t>S5-064</t>
  </si>
  <si>
    <t>S5-065</t>
  </si>
  <si>
    <t>S5-066</t>
  </si>
  <si>
    <t>S5-067</t>
  </si>
  <si>
    <t>S5-068</t>
  </si>
  <si>
    <t>S5-069</t>
  </si>
  <si>
    <t>S5-070</t>
  </si>
  <si>
    <t>S5-071</t>
  </si>
  <si>
    <t>S5-072</t>
  </si>
  <si>
    <t>S5-073</t>
  </si>
  <si>
    <t>S5-074</t>
  </si>
  <si>
    <t>S5-075</t>
  </si>
  <si>
    <t>S5-076</t>
  </si>
  <si>
    <t>竜神王</t>
  </si>
  <si>
    <t>軽減無視</t>
    <rPh sb="0" eb="2">
      <t>ケイゲン</t>
    </rPh>
    <rPh sb="2" eb="4">
      <t>ムシ</t>
    </rPh>
    <phoneticPr fontId="2"/>
  </si>
  <si>
    <t>攻撃ダメージ</t>
    <rPh sb="0" eb="2">
      <t>コウゲキ</t>
    </rPh>
    <phoneticPr fontId="1"/>
  </si>
  <si>
    <r>
      <t>2～3R目の相手ターンに、自身が通常攻撃されると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ツウジョウ</t>
    </rPh>
    <rPh sb="18" eb="20">
      <t>コウゲキ</t>
    </rPh>
    <rPh sb="24" eb="26">
      <t>ミカタ</t>
    </rPh>
    <rPh sb="27" eb="28">
      <t>ヒカリ</t>
    </rPh>
    <rPh sb="30" eb="32">
      <t>トウキ</t>
    </rPh>
    <rPh sb="36" eb="37">
      <t>ショウ</t>
    </rPh>
    <phoneticPr fontId="1"/>
  </si>
  <si>
    <t>Lv.100 ステータス</t>
    <phoneticPr fontId="2"/>
  </si>
  <si>
    <t>ア-179</t>
    <phoneticPr fontId="2"/>
  </si>
  <si>
    <t>ア-180</t>
    <phoneticPr fontId="2"/>
  </si>
  <si>
    <t>ゴメちゃんピアス</t>
    <phoneticPr fontId="2"/>
  </si>
  <si>
    <t>ゴメちゃんネックレス</t>
    <phoneticPr fontId="2"/>
  </si>
  <si>
    <r>
      <t>2～5R開始時に、</t>
    </r>
    <r>
      <rPr>
        <sz val="11"/>
        <color rgb="FFFF5A32"/>
        <rFont val="HGPｺﾞｼｯｸE"/>
        <family val="3"/>
        <charset val="128"/>
      </rPr>
      <t>仲間</t>
    </r>
    <r>
      <rPr>
        <sz val="11"/>
        <rFont val="HGPｺﾞｼｯｸE"/>
        <family val="3"/>
        <charset val="128"/>
      </rPr>
      <t>「ダイ」がいると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の全てのステータスをR数が多いほど</t>
    </r>
    <r>
      <rPr>
        <sz val="11"/>
        <color rgb="FF000000"/>
        <rFont val="HGPｺﾞｼｯｸE"/>
        <family val="3"/>
        <charset val="128"/>
      </rPr>
      <t>アップ</t>
    </r>
    <rPh sb="4" eb="7">
      <t>カイシジ</t>
    </rPh>
    <rPh sb="9" eb="11">
      <t>ナカマ</t>
    </rPh>
    <rPh sb="19" eb="21">
      <t>ナカマ</t>
    </rPh>
    <rPh sb="21" eb="23">
      <t>ゼンタイ</t>
    </rPh>
    <rPh sb="24" eb="25">
      <t>スベ</t>
    </rPh>
    <rPh sb="34" eb="35">
      <t>スウ</t>
    </rPh>
    <rPh sb="36" eb="37">
      <t>オオ</t>
    </rPh>
    <phoneticPr fontId="1"/>
  </si>
  <si>
    <r>
      <t>各Rの相手ターンに、自身が通常攻撃されるたび</t>
    </r>
    <r>
      <rPr>
        <sz val="11"/>
        <color rgb="FFFF5A32"/>
        <rFont val="HGPｺﾞｼｯｸE"/>
        <family val="3"/>
        <charset val="128"/>
      </rPr>
      <t>仲間</t>
    </r>
    <r>
      <rPr>
        <sz val="11"/>
        <rFont val="HGPｺﾞｼｯｸE"/>
        <family val="3"/>
        <charset val="128"/>
      </rPr>
      <t>「ダイ」の必殺技ダメージを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ナカマ</t>
    </rPh>
    <rPh sb="29" eb="32">
      <t>ヒッサツワザ</t>
    </rPh>
    <rPh sb="37" eb="38">
      <t>ショウ</t>
    </rPh>
    <phoneticPr fontId="1"/>
  </si>
  <si>
    <r>
      <t>1～3R目の相手ターンに、自身が攻撃されるたび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コウゲキ</t>
    </rPh>
    <rPh sb="23" eb="27">
      <t>ミカタゼンタイ</t>
    </rPh>
    <rPh sb="38" eb="39">
      <t>ショウ</t>
    </rPh>
    <phoneticPr fontId="1"/>
  </si>
  <si>
    <r>
      <t>味方</t>
    </r>
    <r>
      <rPr>
        <sz val="1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のぼうぎょとブレスダメージを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6">
      <t>ミカタゼンタイ</t>
    </rPh>
    <rPh sb="30" eb="31">
      <t>ショウ</t>
    </rPh>
    <phoneticPr fontId="1"/>
  </si>
  <si>
    <t>ア-183</t>
  </si>
  <si>
    <t>ア-182</t>
  </si>
  <si>
    <t>ア-181</t>
  </si>
  <si>
    <t>Sア-20</t>
    <phoneticPr fontId="2"/>
  </si>
  <si>
    <t>黄金のティアラ [超]</t>
  </si>
  <si>
    <t>神の涙</t>
    <rPh sb="0" eb="1">
      <t>カミ</t>
    </rPh>
    <rPh sb="2" eb="3">
      <t>ナミダ</t>
    </rPh>
    <phoneticPr fontId="2"/>
  </si>
  <si>
    <t>バニースーツ</t>
    <phoneticPr fontId="2"/>
  </si>
  <si>
    <t>うさみみバンド</t>
    <phoneticPr fontId="2"/>
  </si>
  <si>
    <r>
      <t>1～3R目の自分ターン終了時に、自身が通常攻撃した敵に</t>
    </r>
    <r>
      <rPr>
        <sz val="11"/>
        <color rgb="FF00739B"/>
        <rFont val="HGPｺﾞｼｯｸE"/>
        <family val="3"/>
        <charset val="128"/>
      </rPr>
      <t>小</t>
    </r>
    <r>
      <rPr>
        <sz val="11"/>
        <rFont val="HGPｺﾞｼｯｸE"/>
        <family val="3"/>
        <charset val="128"/>
      </rPr>
      <t>ダメージ</t>
    </r>
    <rPh sb="4" eb="5">
      <t>メ</t>
    </rPh>
    <rPh sb="6" eb="8">
      <t>ジブン</t>
    </rPh>
    <rPh sb="11" eb="14">
      <t>シュウリョウジ</t>
    </rPh>
    <rPh sb="16" eb="18">
      <t>ジシン</t>
    </rPh>
    <rPh sb="19" eb="23">
      <t>ツウジョウコウゲキ</t>
    </rPh>
    <rPh sb="25" eb="26">
      <t>テキ</t>
    </rPh>
    <rPh sb="27" eb="28">
      <t>ショウ</t>
    </rPh>
    <phoneticPr fontId="1"/>
  </si>
  <si>
    <r>
      <t>各Rの相手ターン終了時に、自身が攻撃されなかったとき自身の攻撃が敵の</t>
    </r>
    <r>
      <rPr>
        <sz val="11"/>
        <color rgb="FF000000"/>
        <rFont val="HGPｺﾞｼｯｸE"/>
        <family val="3"/>
        <charset val="128"/>
      </rPr>
      <t>軽減</t>
    </r>
    <r>
      <rPr>
        <sz val="11"/>
        <rFont val="HGPｺﾞｼｯｸE"/>
        <family val="3"/>
        <charset val="128"/>
      </rPr>
      <t>スキルを無視する</t>
    </r>
    <rPh sb="0" eb="1">
      <t>カク</t>
    </rPh>
    <rPh sb="3" eb="5">
      <t>アイテ</t>
    </rPh>
    <rPh sb="8" eb="11">
      <t>シュウリョウジ</t>
    </rPh>
    <rPh sb="13" eb="15">
      <t>ジシン</t>
    </rPh>
    <rPh sb="16" eb="18">
      <t>コウゲキ</t>
    </rPh>
    <rPh sb="26" eb="28">
      <t>ジシン</t>
    </rPh>
    <rPh sb="29" eb="31">
      <t>コウゲキ</t>
    </rPh>
    <rPh sb="32" eb="33">
      <t>テキ</t>
    </rPh>
    <rPh sb="34" eb="36">
      <t>ケイゲン</t>
    </rPh>
    <rPh sb="40" eb="42">
      <t>ムシ</t>
    </rPh>
    <phoneticPr fontId="1"/>
  </si>
  <si>
    <r>
      <t>1～2R目の自分ターンに、自身が通常攻撃する敵のぼうぎょゲージを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18">
      <t>ツウジョウ</t>
    </rPh>
    <rPh sb="18" eb="20">
      <t>コウゲキ</t>
    </rPh>
    <rPh sb="22" eb="23">
      <t>テキ</t>
    </rPh>
    <rPh sb="32" eb="33">
      <t>ナカ</t>
    </rPh>
    <phoneticPr fontId="1"/>
  </si>
  <si>
    <t>堕天使エルギオス</t>
  </si>
  <si>
    <t>創造神マデサゴーラ</t>
  </si>
  <si>
    <r>
      <t>切り札として登場したときに、「アバンの使途」を含む名前の</t>
    </r>
    <r>
      <rPr>
        <sz val="11"/>
        <color rgb="FFFF0000"/>
        <rFont val="HGPｺﾞｼｯｸE"/>
        <family val="3"/>
        <charset val="128"/>
      </rPr>
      <t>味方</t>
    </r>
    <r>
      <rPr>
        <sz val="11"/>
        <color theme="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シト</t>
    </rPh>
    <rPh sb="23" eb="24">
      <t>フク</t>
    </rPh>
    <rPh sb="25" eb="27">
      <t>ナマエ</t>
    </rPh>
    <rPh sb="28" eb="30">
      <t>ミカタ</t>
    </rPh>
    <rPh sb="31" eb="32">
      <t>スベ</t>
    </rPh>
    <rPh sb="40" eb="41">
      <t>ナカ</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</si>
  <si>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4" eb="5">
      <t>メ</t>
    </rPh>
    <rPh sb="6" eb="8">
      <t>ジブン</t>
    </rPh>
    <rPh sb="13" eb="14">
      <t>キ</t>
    </rPh>
    <rPh sb="15" eb="16">
      <t>フダ</t>
    </rPh>
    <rPh sb="19" eb="21">
      <t>トウジョウ</t>
    </rPh>
    <rPh sb="25" eb="27">
      <t>ミカタ</t>
    </rPh>
    <rPh sb="28" eb="29">
      <t>ヒカリ</t>
    </rPh>
    <rPh sb="34" eb="35">
      <t>ナカ</t>
    </rPh>
    <rPh sb="35" eb="37">
      <t>カイフク</t>
    </rPh>
    <phoneticPr fontId="1"/>
  </si>
  <si>
    <r>
      <t>3～5R目の自分ターンに、切り札として登場したときこうげきと物理ダメージを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30" eb="32">
      <t>ブツリ</t>
    </rPh>
    <rPh sb="37" eb="38">
      <t>ナカ</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</si>
  <si>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8" eb="29">
      <t>ヒカリ</t>
    </rPh>
    <rPh sb="31" eb="33">
      <t>トウキ</t>
    </rPh>
    <rPh sb="37" eb="38">
      <t>ショウ</t>
    </rPh>
    <phoneticPr fontId="1"/>
  </si>
  <si>
    <r>
      <t>各R開始時に、</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2">
      <t>ゼンイン</t>
    </rPh>
    <rPh sb="13" eb="14">
      <t>ヒカリ</t>
    </rPh>
    <rPh sb="18" eb="22">
      <t>ミカタゼンタイ</t>
    </rPh>
    <rPh sb="33" eb="34">
      <t>ナカ</t>
    </rPh>
    <phoneticPr fontId="1"/>
  </si>
  <si>
    <r>
      <t>各Rの相手ターンに、自身が通常攻撃されるたび</t>
    </r>
    <r>
      <rPr>
        <sz val="11"/>
        <color rgb="FFFF0000"/>
        <rFont val="HGPｺﾞｼｯｸE"/>
        <family val="3"/>
        <charset val="128"/>
      </rPr>
      <t>味方</t>
    </r>
    <r>
      <rPr>
        <sz val="11"/>
        <rFont val="HGPｺﾞｼｯｸE"/>
        <family val="3"/>
        <charset val="128"/>
      </rPr>
      <t>[光]の物理ダメージを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ミカタ</t>
    </rPh>
    <rPh sb="25" eb="26">
      <t>ヒカリ</t>
    </rPh>
    <rPh sb="28" eb="30">
      <t>ブツリ</t>
    </rPh>
    <rPh sb="35" eb="36">
      <t>ショウ</t>
    </rPh>
    <phoneticPr fontId="1"/>
  </si>
  <si>
    <r>
      <t>各R開始時に、</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の物理と呪文ダメージを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3" eb="14">
      <t>ヒカリ</t>
    </rPh>
    <rPh sb="18" eb="22">
      <t>ミカタゼンタイ</t>
    </rPh>
    <rPh sb="23" eb="25">
      <t>ブツリ</t>
    </rPh>
    <rPh sb="26" eb="28">
      <t>ジュモン</t>
    </rPh>
    <rPh sb="33" eb="34">
      <t>ショウ</t>
    </rPh>
    <phoneticPr fontId="1"/>
  </si>
  <si>
    <r>
      <t>敵が必殺技を使ったときに、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3" eb="15">
      <t>ミカタ</t>
    </rPh>
    <rPh sb="16" eb="17">
      <t>ヒカリ</t>
    </rPh>
    <rPh sb="19" eb="21">
      <t>トウキ</t>
    </rPh>
    <rPh sb="25" eb="26">
      <t>ショウ</t>
    </rPh>
    <phoneticPr fontId="1"/>
  </si>
  <si>
    <r>
      <t>3～5R開始時に、切り札の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5">
      <t>ナカマ</t>
    </rPh>
    <rPh sb="19" eb="23">
      <t>ミカタゼンタイ</t>
    </rPh>
    <rPh sb="24" eb="27">
      <t>ヒッサツワザ</t>
    </rPh>
    <rPh sb="32" eb="33">
      <t>ナカ</t>
    </rPh>
    <phoneticPr fontId="1"/>
  </si>
  <si>
    <r>
      <t>2～4R目の自分ターンに、</t>
    </r>
    <r>
      <rPr>
        <sz val="11"/>
        <color rgb="FFFF0000"/>
        <rFont val="HGPｺﾞｼｯｸE"/>
        <family val="3"/>
        <charset val="128"/>
      </rPr>
      <t>味方</t>
    </r>
    <r>
      <rPr>
        <sz val="11"/>
        <rFont val="HGPｺﾞｼｯｸE"/>
        <family val="3"/>
        <charset val="128"/>
      </rPr>
      <t>が特殊技を使うとき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トクシュワザ</t>
    </rPh>
    <rPh sb="20" eb="21">
      <t>ツカ</t>
    </rPh>
    <rPh sb="24" eb="28">
      <t>ミカタゼンタイ</t>
    </rPh>
    <rPh sb="39" eb="40">
      <t>ナカ</t>
    </rPh>
    <phoneticPr fontId="1"/>
  </si>
  <si>
    <r>
      <t>3～5R開始時に、敵[暗黒]がいると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アンコク</t>
    </rPh>
    <rPh sb="18" eb="20">
      <t>ミカタ</t>
    </rPh>
    <rPh sb="20" eb="22">
      <t>ゼンタイ</t>
    </rPh>
    <rPh sb="33" eb="34">
      <t>ナカ</t>
    </rPh>
    <phoneticPr fontId="1"/>
  </si>
  <si>
    <r>
      <t>3～5R目の自分ターンに、</t>
    </r>
    <r>
      <rPr>
        <sz val="11"/>
        <color rgb="FFFF0000"/>
        <rFont val="HGPｺﾞｼｯｸE"/>
        <family val="3"/>
        <charset val="128"/>
      </rPr>
      <t>味方</t>
    </r>
    <r>
      <rPr>
        <sz val="11"/>
        <rFont val="HGPｺﾞｼｯｸE"/>
        <family val="3"/>
        <charset val="128"/>
      </rPr>
      <t>が特殊技を使ったとき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トクシュワザ</t>
    </rPh>
    <rPh sb="20" eb="21">
      <t>ツカ</t>
    </rPh>
    <rPh sb="25" eb="27">
      <t>ミカタ</t>
    </rPh>
    <rPh sb="28" eb="29">
      <t>ヒカリ</t>
    </rPh>
    <rPh sb="31" eb="33">
      <t>トウキ</t>
    </rPh>
    <rPh sb="37" eb="38">
      <t>ショウ</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</si>
  <si>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8" eb="29">
      <t>ヒカリ</t>
    </rPh>
    <rPh sb="41" eb="42">
      <t>ナカ</t>
    </rPh>
    <phoneticPr fontId="1"/>
  </si>
  <si>
    <r>
      <t>2～3R開始時に、切り札の敵がいると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4">
      <t>テキ</t>
    </rPh>
    <rPh sb="18" eb="20">
      <t>ミカタ</t>
    </rPh>
    <rPh sb="20" eb="22">
      <t>ゼンタイ</t>
    </rPh>
    <rPh sb="33" eb="34">
      <t>ナカ</t>
    </rPh>
    <phoneticPr fontId="1"/>
  </si>
  <si>
    <r>
      <t>3～5R開始時に、切り札の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5">
      <t>ナカマ</t>
    </rPh>
    <rPh sb="19" eb="21">
      <t>ミカタ</t>
    </rPh>
    <rPh sb="22" eb="23">
      <t>ヒカリ</t>
    </rPh>
    <rPh sb="25" eb="27">
      <t>トウキ</t>
    </rPh>
    <rPh sb="31" eb="32">
      <t>ショウ</t>
    </rPh>
    <phoneticPr fontId="1"/>
  </si>
  <si>
    <r>
      <t>4～5R目の自分ターンに、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7">
      <t>ミカタゼンタイ</t>
    </rPh>
    <rPh sb="18" eb="20">
      <t>トクギ</t>
    </rPh>
    <rPh sb="25" eb="26">
      <t>ナカ</t>
    </rPh>
    <phoneticPr fontId="1"/>
  </si>
  <si>
    <r>
      <t>自身がHP50%以上の間、</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0" eb="2">
      <t>ジシン</t>
    </rPh>
    <rPh sb="8" eb="10">
      <t>イジョウ</t>
    </rPh>
    <rPh sb="11" eb="12">
      <t>アイダ</t>
    </rPh>
    <rPh sb="13" eb="15">
      <t>ナカマ</t>
    </rPh>
    <rPh sb="16" eb="18">
      <t>ゼンイン</t>
    </rPh>
    <rPh sb="19" eb="20">
      <t>ヒカリ</t>
    </rPh>
    <rPh sb="24" eb="28">
      <t>ミカタゼンタイ</t>
    </rPh>
    <rPh sb="29" eb="30">
      <t>スベ</t>
    </rPh>
    <rPh sb="38" eb="39">
      <t>ショウ</t>
    </rPh>
    <phoneticPr fontId="1"/>
  </si>
  <si>
    <r>
      <t>1～2R目の間、最も高いステータスがこうげきの敵の闘気ゲージはキャラクターのスキルによって</t>
    </r>
    <r>
      <rPr>
        <sz val="11"/>
        <color rgb="FF000000"/>
        <rFont val="HGPｺﾞｼｯｸE"/>
        <family val="3"/>
        <charset val="128"/>
      </rPr>
      <t>アップ</t>
    </r>
    <r>
      <rPr>
        <sz val="11"/>
        <rFont val="HGPｺﾞｼｯｸE"/>
        <family val="3"/>
        <charset val="128"/>
      </rPr>
      <t>しない</t>
    </r>
    <rPh sb="4" eb="5">
      <t>メ</t>
    </rPh>
    <rPh sb="6" eb="7">
      <t>アイダ</t>
    </rPh>
    <rPh sb="8" eb="9">
      <t>モット</t>
    </rPh>
    <rPh sb="10" eb="11">
      <t>タカ</t>
    </rPh>
    <rPh sb="23" eb="24">
      <t>テキ</t>
    </rPh>
    <rPh sb="25" eb="27">
      <t>トウキ</t>
    </rPh>
    <phoneticPr fontId="1"/>
  </si>
  <si>
    <r>
      <t>2～4R目に敵が攻撃するときに、こうげきかまりょくが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31" eb="32">
      <t>テキ</t>
    </rPh>
    <rPh sb="36" eb="38">
      <t>ミカタ</t>
    </rPh>
    <rPh sb="39" eb="41">
      <t>アンコク</t>
    </rPh>
    <rPh sb="53" eb="54">
      <t>ナカ</t>
    </rPh>
    <phoneticPr fontId="1"/>
  </si>
  <si>
    <r>
      <t>各Rに攻撃するときに、こうげきかすばやさが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3" eb="5">
      <t>コウゲキ</t>
    </rPh>
    <rPh sb="26" eb="28">
      <t>ミカタ</t>
    </rPh>
    <rPh sb="32" eb="36">
      <t>ミカタゼンタイ</t>
    </rPh>
    <rPh sb="47" eb="48">
      <t>ナカ</t>
    </rPh>
    <phoneticPr fontId="1"/>
  </si>
  <si>
    <r>
      <t>2R目の間、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の闘気ゲージはキャラクターのスキルによって</t>
    </r>
    <r>
      <rPr>
        <sz val="11"/>
        <color rgb="FF000000"/>
        <rFont val="HGPｺﾞｼｯｸE"/>
        <family val="3"/>
        <charset val="128"/>
      </rPr>
      <t>ダウン</t>
    </r>
    <r>
      <rPr>
        <sz val="11"/>
        <rFont val="HGPｺﾞｼｯｸE"/>
        <family val="3"/>
        <charset val="128"/>
      </rPr>
      <t>しない</t>
    </r>
    <rPh sb="2" eb="3">
      <t>メ</t>
    </rPh>
    <rPh sb="4" eb="5">
      <t>アイダ</t>
    </rPh>
    <rPh sb="6" eb="10">
      <t>ミカタゼンタイ</t>
    </rPh>
    <rPh sb="11" eb="13">
      <t>トウキ</t>
    </rPh>
    <phoneticPr fontId="1"/>
  </si>
  <si>
    <r>
      <t>3～5R開始時に、こうげきとまりょくを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、敵[光]がいるとき、追加で敵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7">
      <t>カイシジ</t>
    </rPh>
    <rPh sb="19" eb="20">
      <t>ナカ</t>
    </rPh>
    <rPh sb="24" eb="25">
      <t>テキ</t>
    </rPh>
    <rPh sb="26" eb="27">
      <t>ヒカリ</t>
    </rPh>
    <rPh sb="34" eb="36">
      <t>ツイカ</t>
    </rPh>
    <rPh sb="37" eb="40">
      <t>テキゼンタイ</t>
    </rPh>
    <rPh sb="51" eb="52">
      <t>ナカ</t>
    </rPh>
    <phoneticPr fontId="1"/>
  </si>
  <si>
    <r>
      <t>敵が必殺技を使うときに、特技ダメージが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トクギ</t>
    </rPh>
    <rPh sb="24" eb="25">
      <t>テキ</t>
    </rPh>
    <rPh sb="29" eb="33">
      <t>ミカタゼンタイ</t>
    </rPh>
    <rPh sb="34" eb="35">
      <t>ウ</t>
    </rPh>
    <rPh sb="37" eb="39">
      <t>トクギ</t>
    </rPh>
    <rPh sb="44" eb="45">
      <t>ナカ</t>
    </rPh>
    <rPh sb="45" eb="47">
      <t>ケイゲン</t>
    </rPh>
    <phoneticPr fontId="1"/>
  </si>
  <si>
    <r>
      <t>自身が必殺技を使うときに、敵[暗黒]がいると攻撃が敵の</t>
    </r>
    <r>
      <rPr>
        <sz val="11"/>
        <color rgb="FF000000"/>
        <rFont val="HGPｺﾞｼｯｸE"/>
        <family val="3"/>
        <charset val="128"/>
      </rPr>
      <t>軽減</t>
    </r>
    <r>
      <rPr>
        <sz val="11"/>
        <rFont val="HGPｺﾞｼｯｸE"/>
        <family val="3"/>
        <charset val="128"/>
      </rPr>
      <t>スキルを無視する</t>
    </r>
    <rPh sb="0" eb="2">
      <t>ジシン</t>
    </rPh>
    <rPh sb="3" eb="6">
      <t>ヒッサツワザ</t>
    </rPh>
    <rPh sb="7" eb="8">
      <t>ツカ</t>
    </rPh>
    <rPh sb="13" eb="14">
      <t>テキ</t>
    </rPh>
    <rPh sb="15" eb="17">
      <t>アンコク</t>
    </rPh>
    <rPh sb="22" eb="24">
      <t>コウゲキ</t>
    </rPh>
    <rPh sb="25" eb="26">
      <t>テキ</t>
    </rPh>
    <rPh sb="27" eb="29">
      <t>ケイゲン</t>
    </rPh>
    <rPh sb="33" eb="35">
      <t>ムシ</t>
    </rPh>
    <phoneticPr fontId="1"/>
  </si>
  <si>
    <r>
      <t>1～2R目の相手ターンに、自身が受ける通常攻撃ダメージを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5">
      <t>ジシン</t>
    </rPh>
    <rPh sb="16" eb="17">
      <t>ウ</t>
    </rPh>
    <rPh sb="19" eb="23">
      <t>ツウジョウコウゲキ</t>
    </rPh>
    <rPh sb="28" eb="31">
      <t>ダイケイゲン</t>
    </rPh>
    <phoneticPr fontId="1"/>
  </si>
  <si>
    <r>
      <t>1～3R目の相手ターンに、敵が必殺技を使うとき</t>
    </r>
    <r>
      <rPr>
        <sz val="11"/>
        <color rgb="FFFF0000"/>
        <rFont val="HGPｺﾞｼｯｸE"/>
        <family val="3"/>
        <charset val="128"/>
      </rPr>
      <t>味方</t>
    </r>
    <r>
      <rPr>
        <sz val="11"/>
        <rFont val="HGPｺﾞｼｯｸE"/>
        <family val="3"/>
        <charset val="128"/>
      </rPr>
      <t>[光]が受ける必殺技ダメージを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8">
      <t>ヒッサツワザ</t>
    </rPh>
    <rPh sb="19" eb="20">
      <t>ツカ</t>
    </rPh>
    <rPh sb="23" eb="25">
      <t>ミカタ</t>
    </rPh>
    <rPh sb="26" eb="27">
      <t>ヒカリ</t>
    </rPh>
    <rPh sb="29" eb="30">
      <t>ウ</t>
    </rPh>
    <rPh sb="32" eb="35">
      <t>ヒッサツワザ</t>
    </rPh>
    <rPh sb="40" eb="41">
      <t>ナカ</t>
    </rPh>
    <rPh sb="41" eb="43">
      <t>ケイゲン</t>
    </rPh>
    <phoneticPr fontId="1"/>
  </si>
  <si>
    <r>
      <t>各R開始時に、闘気ゲージが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カイシジ</t>
    </rPh>
    <rPh sb="7" eb="9">
      <t>トウキ</t>
    </rPh>
    <rPh sb="13" eb="15">
      <t>サイダイ</t>
    </rPh>
    <rPh sb="16" eb="17">
      <t>テキ</t>
    </rPh>
    <rPh sb="22" eb="26">
      <t>ミカタゼンタイ</t>
    </rPh>
    <rPh sb="30" eb="31">
      <t>ショウ</t>
    </rPh>
    <rPh sb="31" eb="33">
      <t>カイフク</t>
    </rPh>
    <phoneticPr fontId="1"/>
  </si>
  <si>
    <r>
      <t>3～5R開始時に、闘気ゲージが</t>
    </r>
    <r>
      <rPr>
        <sz val="11"/>
        <color rgb="FF000000"/>
        <rFont val="HGPｺﾞｼｯｸE"/>
        <family val="3"/>
        <charset val="128"/>
      </rPr>
      <t>最大</t>
    </r>
    <r>
      <rPr>
        <sz val="11"/>
        <rFont val="HGPｺﾞｼｯｸE"/>
        <family val="3"/>
        <charset val="128"/>
      </rPr>
      <t>の敵がいるとき物理と特技ダメージを</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19">
      <t>テキ</t>
    </rPh>
    <rPh sb="24" eb="26">
      <t>ブツリ</t>
    </rPh>
    <rPh sb="27" eb="29">
      <t>トクギ</t>
    </rPh>
    <rPh sb="34" eb="35">
      <t>ナカ</t>
    </rPh>
    <phoneticPr fontId="1"/>
  </si>
  <si>
    <t>オリハルコンのツメ</t>
    <phoneticPr fontId="2"/>
  </si>
  <si>
    <t>いかずちのつえ</t>
    <phoneticPr fontId="2"/>
  </si>
  <si>
    <t>えいゆうのやり</t>
    <phoneticPr fontId="2"/>
  </si>
  <si>
    <t>武-109</t>
    <rPh sb="0" eb="1">
      <t>タケ</t>
    </rPh>
    <phoneticPr fontId="2"/>
  </si>
  <si>
    <t>武-108</t>
    <rPh sb="0" eb="1">
      <t>タケ</t>
    </rPh>
    <phoneticPr fontId="2"/>
  </si>
  <si>
    <t>武-107</t>
    <rPh sb="0" eb="1">
      <t>タケ</t>
    </rPh>
    <phoneticPr fontId="2"/>
  </si>
  <si>
    <t>S武-27</t>
    <rPh sb="1" eb="2">
      <t>タケ</t>
    </rPh>
    <phoneticPr fontId="2"/>
  </si>
  <si>
    <t>S武-26</t>
    <rPh sb="1" eb="2">
      <t>タケ</t>
    </rPh>
    <phoneticPr fontId="2"/>
  </si>
  <si>
    <t>S武-25</t>
    <rPh sb="1" eb="2">
      <t>タケ</t>
    </rPh>
    <phoneticPr fontId="2"/>
  </si>
  <si>
    <t>メタルキングのやり [超]</t>
  </si>
  <si>
    <r>
      <t>「マイ勇者」が槍が得意な職業のとき、追加でこうげきを</t>
    </r>
    <r>
      <rPr>
        <sz val="11"/>
        <color rgb="FF0000FF"/>
        <rFont val="HGPｺﾞｼｯｸE"/>
        <family val="3"/>
        <charset val="128"/>
      </rPr>
      <t>中</t>
    </r>
    <r>
      <rPr>
        <sz val="11"/>
        <color rgb="FF000000"/>
        <rFont val="HGPｺﾞｼｯｸE"/>
        <family val="3"/>
        <charset val="128"/>
      </rPr>
      <t>アップ</t>
    </r>
    <rPh sb="7" eb="8">
      <t>ヤリ</t>
    </rPh>
    <rPh sb="18" eb="20">
      <t>ツイカ</t>
    </rPh>
    <rPh sb="26" eb="27">
      <t>ナカ</t>
    </rPh>
    <phoneticPr fontId="1"/>
  </si>
  <si>
    <t>メタルキングの剣 [超]</t>
  </si>
  <si>
    <t>盾-059</t>
    <rPh sb="0" eb="1">
      <t>タテ</t>
    </rPh>
    <phoneticPr fontId="2"/>
  </si>
  <si>
    <t>ウルベアの大盾</t>
    <rPh sb="5" eb="6">
      <t>ダイ</t>
    </rPh>
    <rPh sb="6" eb="7">
      <t>タテ</t>
    </rPh>
    <phoneticPr fontId="2"/>
  </si>
  <si>
    <t>メタルキングの盾 [超]</t>
  </si>
  <si>
    <t>S盾-17</t>
    <rPh sb="1" eb="2">
      <t>タテ</t>
    </rPh>
    <phoneticPr fontId="2"/>
  </si>
  <si>
    <t>S盾-16</t>
    <rPh sb="1" eb="2">
      <t>タテ</t>
    </rPh>
    <phoneticPr fontId="2"/>
  </si>
  <si>
    <t>堕天使の盾 [超]</t>
  </si>
  <si>
    <t>メタルキングヘルム [超]</t>
  </si>
  <si>
    <t>Sア-21</t>
  </si>
  <si>
    <r>
      <t>3～5R目の相手ターンに、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4" eb="5">
      <t>メ</t>
    </rPh>
    <rPh sb="6" eb="8">
      <t>アイテ</t>
    </rPh>
    <rPh sb="13" eb="17">
      <t>ミカタゼンタイ</t>
    </rPh>
    <rPh sb="18" eb="19">
      <t>ウ</t>
    </rPh>
    <rPh sb="21" eb="23">
      <t>トクギ</t>
    </rPh>
    <rPh sb="28" eb="29">
      <t>ナカ</t>
    </rPh>
    <rPh sb="29" eb="31">
      <t>ケイゲン</t>
    </rPh>
    <phoneticPr fontId="1"/>
  </si>
  <si>
    <r>
      <t>2～3R目の自分ターンに、自身が通常攻撃した敵の闘気ゲージを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t>
    </r>
    <rPh sb="4" eb="5">
      <t>メ</t>
    </rPh>
    <rPh sb="6" eb="8">
      <t>ジブン</t>
    </rPh>
    <rPh sb="13" eb="15">
      <t>ジシン</t>
    </rPh>
    <rPh sb="16" eb="20">
      <t>ツウジョウコウゲキ</t>
    </rPh>
    <rPh sb="22" eb="23">
      <t>テキ</t>
    </rPh>
    <rPh sb="24" eb="26">
      <t>トウキ</t>
    </rPh>
    <rPh sb="30" eb="31">
      <t>ショウ</t>
    </rPh>
    <phoneticPr fontId="2"/>
  </si>
  <si>
    <r>
      <t>3R目の相手ターンに、自身が受ける必殺技ダメージを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2" eb="3">
      <t>メ</t>
    </rPh>
    <rPh sb="4" eb="6">
      <t>アイテ</t>
    </rPh>
    <rPh sb="11" eb="13">
      <t>ジシン</t>
    </rPh>
    <rPh sb="14" eb="15">
      <t>ウ</t>
    </rPh>
    <rPh sb="17" eb="20">
      <t>ヒッサツワザ</t>
    </rPh>
    <rPh sb="25" eb="26">
      <t>ナカ</t>
    </rPh>
    <rPh sb="26" eb="28">
      <t>ケイゲン</t>
    </rPh>
    <phoneticPr fontId="1"/>
  </si>
  <si>
    <r>
      <t>3～5R目の自分ターンに、最も高いステータスがすばやさの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1" eb="33">
      <t>ブツリ</t>
    </rPh>
    <rPh sb="38" eb="39">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</si>
  <si>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ミカタ</t>
    </rPh>
    <rPh sb="3" eb="6">
      <t>ヒッサツワザ</t>
    </rPh>
    <rPh sb="7" eb="8">
      <t>ツカ</t>
    </rPh>
    <rPh sb="13" eb="17">
      <t>ミカタゼンタイ</t>
    </rPh>
    <rPh sb="18" eb="20">
      <t>ブツリ</t>
    </rPh>
    <rPh sb="25" eb="26">
      <t>ナカ</t>
    </rPh>
    <phoneticPr fontId="1"/>
  </si>
  <si>
    <r>
      <t>3～5R目の自分ターンに、</t>
    </r>
    <r>
      <rPr>
        <sz val="11"/>
        <color rgb="FFFF0000"/>
        <rFont val="HGPｺﾞｼｯｸE"/>
        <family val="3"/>
        <charset val="128"/>
      </rPr>
      <t>味方</t>
    </r>
    <r>
      <rPr>
        <sz val="11"/>
        <rFont val="HGPｺﾞｼｯｸE"/>
        <family val="3"/>
        <charset val="128"/>
      </rPr>
      <t>が必殺技を使うとき[光]以外の必殺技ダメージを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5">
      <t>ミカタ</t>
    </rPh>
    <rPh sb="16" eb="19">
      <t>ヒッサツワザ</t>
    </rPh>
    <rPh sb="20" eb="21">
      <t>ツカ</t>
    </rPh>
    <rPh sb="25" eb="26">
      <t>ヒカリ</t>
    </rPh>
    <rPh sb="27" eb="29">
      <t>イガイ</t>
    </rPh>
    <rPh sb="30" eb="33">
      <t>ヒッサツワザ</t>
    </rPh>
    <rPh sb="38" eb="39">
      <t>ショウ</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</si>
  <si>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7">
      <t>カイシジ</t>
    </rPh>
    <rPh sb="9" eb="13">
      <t>ミカタゼンタイ</t>
    </rPh>
    <rPh sb="24" eb="25">
      <t>ショウ</t>
    </rPh>
    <phoneticPr fontId="1"/>
  </si>
  <si>
    <r>
      <t>「マイ勇者」が[百獣]のとき、追加でまりょくとぼうぎょを</t>
    </r>
    <r>
      <rPr>
        <sz val="11"/>
        <color rgb="FF00739B"/>
        <rFont val="HGPｺﾞｼｯｸE"/>
        <family val="3"/>
        <charset val="128"/>
      </rPr>
      <t>小</t>
    </r>
    <r>
      <rPr>
        <sz val="11"/>
        <color rgb="FF000000"/>
        <rFont val="HGPｺﾞｼｯｸE"/>
        <family val="3"/>
        <charset val="128"/>
      </rPr>
      <t>アップ</t>
    </r>
    <rPh sb="8" eb="10">
      <t>ヒャクジュウ</t>
    </rPh>
    <rPh sb="15" eb="17">
      <t>ツイカ</t>
    </rPh>
    <rPh sb="28" eb="29">
      <t>ショウ</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</si>
  <si>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0">
      <t>ツウジョウ</t>
    </rPh>
    <rPh sb="20" eb="22">
      <t>コウゲキ</t>
    </rPh>
    <rPh sb="27" eb="28">
      <t>ショウ</t>
    </rPh>
    <phoneticPr fontId="2"/>
  </si>
  <si>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3" eb="17">
      <t>ミカタゼンタイ</t>
    </rPh>
    <rPh sb="28" eb="29">
      <t>ショウ</t>
    </rPh>
    <phoneticPr fontId="2"/>
  </si>
  <si>
    <r>
      <t>自身が敵の攻撃で戦闘不能になったときに、</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、HPを</t>
    </r>
    <r>
      <rPr>
        <sz val="11"/>
        <color rgb="FF0000FF"/>
        <rFont val="HGPｺﾞｼｯｸE"/>
        <family val="3"/>
        <charset val="128"/>
      </rPr>
      <t>中</t>
    </r>
    <r>
      <rPr>
        <sz val="11"/>
        <rFont val="HGPｺﾞｼｯｸE"/>
        <family val="3"/>
        <charset val="128"/>
      </rPr>
      <t>回復</t>
    </r>
    <rPh sb="0" eb="2">
      <t>ジシン</t>
    </rPh>
    <rPh sb="3" eb="4">
      <t>テキ</t>
    </rPh>
    <rPh sb="5" eb="7">
      <t>コウゲキ</t>
    </rPh>
    <rPh sb="8" eb="12">
      <t>セントウフノウ</t>
    </rPh>
    <rPh sb="20" eb="24">
      <t>ナカマゼンタイ</t>
    </rPh>
    <rPh sb="25" eb="27">
      <t>トウキ</t>
    </rPh>
    <rPh sb="31" eb="32">
      <t>ショウ</t>
    </rPh>
    <rPh sb="39" eb="40">
      <t>ナカ</t>
    </rPh>
    <rPh sb="40" eb="42">
      <t>カイフク</t>
    </rPh>
    <phoneticPr fontId="2"/>
  </si>
  <si>
    <r>
      <t>味方</t>
    </r>
    <r>
      <rPr>
        <sz val="11"/>
        <rFont val="HGPｺﾞｼｯｸE"/>
        <family val="3"/>
        <charset val="128"/>
      </rPr>
      <t>が特殊技を使うたび、必殺技ダメージを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5">
      <t>ヒッサツワザ</t>
    </rPh>
    <rPh sb="20" eb="21">
      <t>ショウ</t>
    </rPh>
    <phoneticPr fontId="2"/>
  </si>
  <si>
    <r>
      <t>敵か</t>
    </r>
    <r>
      <rPr>
        <sz val="11"/>
        <color rgb="FFFF0000"/>
        <rFont val="HGPｺﾞｼｯｸE"/>
        <family val="3"/>
        <charset val="128"/>
      </rPr>
      <t>味方</t>
    </r>
    <r>
      <rPr>
        <sz val="1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4" eb="18">
      <t>ミカタゼンタイ</t>
    </rPh>
    <rPh sb="29" eb="30">
      <t>ショウ</t>
    </rPh>
    <phoneticPr fontId="2"/>
  </si>
  <si>
    <r>
      <t>1～3R開始時に、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のすばやさとぼうぎょを自身のぼうぎょゲージが多いほど</t>
    </r>
    <r>
      <rPr>
        <sz val="11"/>
        <color rgb="FF000000"/>
        <rFont val="HGPｺﾞｼｯｸE"/>
        <family val="3"/>
        <charset val="128"/>
      </rPr>
      <t>アップ</t>
    </r>
    <r>
      <rPr>
        <sz val="11"/>
        <color theme="1"/>
        <rFont val="HGPｺﾞｼｯｸE"/>
        <family val="3"/>
        <charset val="128"/>
      </rPr>
      <t>、</t>
    </r>
    <rPh sb="4" eb="7">
      <t>カイシジ</t>
    </rPh>
    <rPh sb="9" eb="13">
      <t>ミカタゼンタイ</t>
    </rPh>
    <rPh sb="24" eb="26">
      <t>ジシン</t>
    </rPh>
    <rPh sb="35" eb="36">
      <t>オオ</t>
    </rPh>
    <phoneticPr fontId="1"/>
  </si>
  <si>
    <r>
      <t>3R開始時に、敵[光]の闘気ゲージを</t>
    </r>
    <r>
      <rPr>
        <sz val="11"/>
        <color rgb="FF00739B"/>
        <rFont val="HGPｺﾞｼｯｸE"/>
        <family val="3"/>
        <charset val="128"/>
      </rPr>
      <t>小</t>
    </r>
    <r>
      <rPr>
        <sz val="11"/>
        <color rgb="FF000000"/>
        <rFont val="HGPｺﾞｼｯｸE"/>
        <family val="3"/>
        <charset val="128"/>
      </rPr>
      <t>ダウン</t>
    </r>
    <r>
      <rPr>
        <sz val="11"/>
        <color theme="1"/>
        <rFont val="HGPｺﾞｼｯｸE"/>
        <family val="3"/>
        <charset val="128"/>
      </rPr>
      <t>、</t>
    </r>
    <rPh sb="2" eb="4">
      <t>カイシ</t>
    </rPh>
    <rPh sb="4" eb="5">
      <t>ジ</t>
    </rPh>
    <rPh sb="7" eb="8">
      <t>テキ</t>
    </rPh>
    <rPh sb="9" eb="10">
      <t>ヒカリ</t>
    </rPh>
    <rPh sb="12" eb="14">
      <t>トウキ</t>
    </rPh>
    <rPh sb="18" eb="19">
      <t>ショウ</t>
    </rPh>
    <phoneticPr fontId="1"/>
  </si>
  <si>
    <r>
      <t>「マイ勇者」が[暗黒]のとき、追加で敵[光]のこうげきとまりょくを</t>
    </r>
    <r>
      <rPr>
        <sz val="11"/>
        <color rgb="FF00739B"/>
        <rFont val="HGPｺﾞｼｯｸE"/>
        <family val="3"/>
        <charset val="128"/>
      </rPr>
      <t>小</t>
    </r>
    <r>
      <rPr>
        <sz val="11"/>
        <color rgb="FF000000"/>
        <rFont val="HGPｺﾞｼｯｸE"/>
        <family val="3"/>
        <charset val="128"/>
      </rPr>
      <t>ダウン</t>
    </r>
    <rPh sb="8" eb="10">
      <t>アンコク</t>
    </rPh>
    <rPh sb="15" eb="17">
      <t>ツイカ</t>
    </rPh>
    <rPh sb="18" eb="19">
      <t>テキ</t>
    </rPh>
    <rPh sb="20" eb="21">
      <t>ヒカリ</t>
    </rPh>
    <rPh sb="33" eb="34">
      <t>ショウ</t>
    </rPh>
    <phoneticPr fontId="1"/>
  </si>
  <si>
    <r>
      <t>「マイ勇者」が剣が得意な職業のとき、追加で物理ダメージを</t>
    </r>
    <r>
      <rPr>
        <sz val="11"/>
        <color rgb="FF00739B"/>
        <rFont val="HGPｺﾞｼｯｸE"/>
        <family val="3"/>
        <charset val="128"/>
      </rPr>
      <t>小</t>
    </r>
    <r>
      <rPr>
        <sz val="11"/>
        <color rgb="FF000000"/>
        <rFont val="HGPｺﾞｼｯｸE"/>
        <family val="3"/>
        <charset val="128"/>
      </rPr>
      <t>軽減</t>
    </r>
    <rPh sb="7" eb="8">
      <t>ケン</t>
    </rPh>
    <rPh sb="9" eb="11">
      <t>トクイ</t>
    </rPh>
    <rPh sb="12" eb="14">
      <t>ショクギョウ</t>
    </rPh>
    <rPh sb="18" eb="20">
      <t>ツイカ</t>
    </rPh>
    <rPh sb="21" eb="23">
      <t>ブツリ</t>
    </rPh>
    <rPh sb="28" eb="29">
      <t>ショウ</t>
    </rPh>
    <rPh sb="29" eb="31">
      <t>ケイゲン</t>
    </rPh>
    <phoneticPr fontId="1"/>
  </si>
  <si>
    <r>
      <t>3～5R目に敵が攻撃するときに、物理ダメージが</t>
    </r>
    <r>
      <rPr>
        <sz val="11"/>
        <color rgb="FF000000"/>
        <rFont val="HGPｺﾞｼｯｸE"/>
        <family val="3"/>
        <charset val="128"/>
      </rPr>
      <t>アップ</t>
    </r>
    <r>
      <rPr>
        <sz val="11"/>
        <color theme="1"/>
        <rFont val="HGPｺﾞｼｯｸE"/>
        <family val="3"/>
        <charset val="128"/>
      </rPr>
      <t>した敵がいると自身が受ける物理ダメージを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8">
      <t>ブツリ</t>
    </rPh>
    <rPh sb="28" eb="29">
      <t>テキ</t>
    </rPh>
    <rPh sb="33" eb="35">
      <t>ジシン</t>
    </rPh>
    <rPh sb="36" eb="37">
      <t>ウ</t>
    </rPh>
    <rPh sb="39" eb="41">
      <t>ブツリ</t>
    </rPh>
    <rPh sb="46" eb="47">
      <t>ナカ</t>
    </rPh>
    <rPh sb="47" eb="49">
      <t>ケイゲン</t>
    </rPh>
    <phoneticPr fontId="1"/>
  </si>
  <si>
    <r>
      <t>自身が必殺技を使うときに、</t>
    </r>
    <r>
      <rPr>
        <sz val="11"/>
        <color rgb="FFFF0000"/>
        <rFont val="HGPｺﾞｼｯｸE"/>
        <family val="3"/>
        <charset val="128"/>
      </rPr>
      <t>味方</t>
    </r>
    <r>
      <rPr>
        <sz val="11"/>
        <rFont val="HGPｺﾞｼｯｸE"/>
        <family val="3"/>
        <charset val="128"/>
      </rPr>
      <t>[光]の敵[暗黒]への必殺技ダメージを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5">
      <t>ミカタ</t>
    </rPh>
    <rPh sb="16" eb="17">
      <t>ヒカリ</t>
    </rPh>
    <rPh sb="19" eb="20">
      <t>テキ</t>
    </rPh>
    <rPh sb="21" eb="23">
      <t>アンコク</t>
    </rPh>
    <rPh sb="26" eb="29">
      <t>ヒッサツワザ</t>
    </rPh>
    <rPh sb="34" eb="35">
      <t>ナカ</t>
    </rPh>
    <phoneticPr fontId="2"/>
  </si>
  <si>
    <r>
      <t>「マイ勇者」が[光]のとき、追加でこうげきとすばやさを</t>
    </r>
    <r>
      <rPr>
        <sz val="11"/>
        <color rgb="FF0000FF"/>
        <rFont val="HGPｺﾞｼｯｸE"/>
        <family val="3"/>
        <charset val="128"/>
      </rPr>
      <t>中</t>
    </r>
    <r>
      <rPr>
        <sz val="11"/>
        <color rgb="FF000000"/>
        <rFont val="HGPｺﾞｼｯｸE"/>
        <family val="3"/>
        <charset val="128"/>
      </rPr>
      <t>アップ</t>
    </r>
    <rPh sb="3" eb="5">
      <t>ユウシャ</t>
    </rPh>
    <rPh sb="8" eb="9">
      <t>ヒカリ</t>
    </rPh>
    <rPh sb="14" eb="16">
      <t>ツイカ</t>
    </rPh>
    <rPh sb="27" eb="28">
      <t>ナカ</t>
    </rPh>
    <phoneticPr fontId="2"/>
  </si>
  <si>
    <r>
      <t>2～4R目の自分ターンに、[光]以外の敵への通常攻撃ダメージを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4" eb="15">
      <t>ヒカリ</t>
    </rPh>
    <rPh sb="16" eb="18">
      <t>イガイ</t>
    </rPh>
    <rPh sb="19" eb="20">
      <t>テキ</t>
    </rPh>
    <rPh sb="22" eb="24">
      <t>ツウジョウ</t>
    </rPh>
    <rPh sb="24" eb="26">
      <t>コウゲキ</t>
    </rPh>
    <rPh sb="31" eb="32">
      <t>ナカ</t>
    </rPh>
    <phoneticPr fontId="2"/>
  </si>
  <si>
    <r>
      <t>「マイ勇者」が剣が特異な職業のとき、追加でこうげきを</t>
    </r>
    <r>
      <rPr>
        <sz val="11"/>
        <color rgb="FF0000FF"/>
        <rFont val="HGPｺﾞｼｯｸE"/>
        <family val="3"/>
        <charset val="128"/>
      </rPr>
      <t>中</t>
    </r>
    <r>
      <rPr>
        <sz val="11"/>
        <color rgb="FF000000"/>
        <rFont val="HGPｺﾞｼｯｸE"/>
        <family val="3"/>
        <charset val="128"/>
      </rPr>
      <t>アップ</t>
    </r>
    <rPh sb="18" eb="20">
      <t>ツイカ</t>
    </rPh>
    <rPh sb="26" eb="27">
      <t>ナカ</t>
    </rPh>
    <phoneticPr fontId="1"/>
  </si>
  <si>
    <r>
      <t>2～4R目の自分ターンに、最も高いステータスがすばやさの</t>
    </r>
    <r>
      <rPr>
        <sz val="11"/>
        <color rgb="FFFF0000"/>
        <rFont val="HGPｺﾞｼｯｸE"/>
        <family val="3"/>
        <charset val="128"/>
      </rPr>
      <t>味方</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6" eb="37">
      <t>ナカ</t>
    </rPh>
    <phoneticPr fontId="2"/>
  </si>
  <si>
    <t>王家のレイピア [超]</t>
  </si>
  <si>
    <t>Sア-23</t>
  </si>
  <si>
    <t>Sア-22</t>
  </si>
  <si>
    <t>真の勇者の証 [超]</t>
  </si>
  <si>
    <t>超越大魔王のマント [超]</t>
  </si>
  <si>
    <t>ロト</t>
    <phoneticPr fontId="2"/>
  </si>
  <si>
    <t>メタキン超</t>
    <rPh sb="4" eb="5">
      <t>チョウ</t>
    </rPh>
    <phoneticPr fontId="2"/>
  </si>
  <si>
    <r>
      <t>「マイ勇者」が[暗黒]のとき、追加で</t>
    </r>
    <r>
      <rPr>
        <sz val="11"/>
        <color rgb="FF00739B"/>
        <rFont val="HGPｺﾞｼｯｸE"/>
        <family val="3"/>
        <charset val="128"/>
      </rPr>
      <t>小</t>
    </r>
    <r>
      <rPr>
        <sz val="11"/>
        <rFont val="HGPｺﾞｼｯｸE"/>
        <family val="3"/>
        <charset val="128"/>
      </rPr>
      <t>ダメージ</t>
    </r>
    <rPh sb="8" eb="10">
      <t>アンコク</t>
    </rPh>
    <rPh sb="15" eb="17">
      <t>ツイカ</t>
    </rPh>
    <rPh sb="18" eb="19">
      <t>ショウ</t>
    </rPh>
    <phoneticPr fontId="1"/>
  </si>
  <si>
    <r>
      <t>各R開始時に、HP50%以下の</t>
    </r>
    <r>
      <rPr>
        <sz val="11"/>
        <color rgb="FFFF0000"/>
        <rFont val="HGPｺﾞｼｯｸE"/>
        <family val="3"/>
        <charset val="128"/>
      </rPr>
      <t>味方</t>
    </r>
    <r>
      <rPr>
        <sz val="11"/>
        <rFont val="HGPｺﾞｼｯｸE"/>
        <family val="3"/>
        <charset val="128"/>
      </rPr>
      <t>がいると必殺技ダメージをR数が多いほど</t>
    </r>
    <r>
      <rPr>
        <sz val="11"/>
        <color rgb="FF000000"/>
        <rFont val="HGPｺﾞｼｯｸE"/>
        <family val="3"/>
        <charset val="128"/>
      </rPr>
      <t>アップ</t>
    </r>
    <r>
      <rPr>
        <sz val="11"/>
        <rFont val="HGPｺﾞｼｯｸE"/>
        <family val="3"/>
        <charset val="128"/>
      </rPr>
      <t>、</t>
    </r>
    <rPh sb="0" eb="1">
      <t>カク</t>
    </rPh>
    <rPh sb="2" eb="5">
      <t>カイシジ</t>
    </rPh>
    <rPh sb="12" eb="14">
      <t>イカ</t>
    </rPh>
    <rPh sb="15" eb="17">
      <t>ミカタ</t>
    </rPh>
    <rPh sb="21" eb="24">
      <t>ヒッサツワザ</t>
    </rPh>
    <rPh sb="30" eb="31">
      <t>スウ</t>
    </rPh>
    <rPh sb="32" eb="33">
      <t>オオ</t>
    </rPh>
    <phoneticPr fontId="1"/>
  </si>
  <si>
    <r>
      <t>「マイ勇者」が[光]のとき、追加で全てのステータス</t>
    </r>
    <r>
      <rPr>
        <sz val="11"/>
        <color rgb="FF00739B"/>
        <rFont val="HGPｺﾞｼｯｸE"/>
        <family val="3"/>
        <charset val="128"/>
      </rPr>
      <t>小</t>
    </r>
    <r>
      <rPr>
        <sz val="11"/>
        <color rgb="FF000000"/>
        <rFont val="HGPｺﾞｼｯｸE"/>
        <family val="3"/>
        <charset val="128"/>
      </rPr>
      <t>アップ</t>
    </r>
    <rPh sb="8" eb="9">
      <t>ヒカリ</t>
    </rPh>
    <rPh sb="14" eb="16">
      <t>ツイカ</t>
    </rPh>
    <rPh sb="17" eb="18">
      <t>スベ</t>
    </rPh>
    <rPh sb="25" eb="26">
      <t>ショウ</t>
    </rPh>
    <phoneticPr fontId="1"/>
  </si>
  <si>
    <r>
      <t>1～2R終了時に、闘気ゲージが</t>
    </r>
    <r>
      <rPr>
        <sz val="11"/>
        <color rgb="FF000000"/>
        <rFont val="HGPｺﾞｼｯｸE"/>
        <family val="3"/>
        <charset val="128"/>
      </rPr>
      <t>最大</t>
    </r>
    <r>
      <rPr>
        <sz val="11"/>
        <rFont val="HGPｺﾞｼｯｸE"/>
        <family val="3"/>
        <charset val="128"/>
      </rPr>
      <t>の敵がいるとき闘気ゲージが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t>
    </r>
    <rPh sb="4" eb="7">
      <t>シュウリョウジ</t>
    </rPh>
    <rPh sb="9" eb="11">
      <t>トウキ</t>
    </rPh>
    <rPh sb="15" eb="17">
      <t>サイダイ</t>
    </rPh>
    <rPh sb="18" eb="19">
      <t>テキ</t>
    </rPh>
    <rPh sb="24" eb="26">
      <t>トウキ</t>
    </rPh>
    <rPh sb="30" eb="32">
      <t>サイダイ</t>
    </rPh>
    <rPh sb="33" eb="34">
      <t>テキ</t>
    </rPh>
    <rPh sb="35" eb="37">
      <t>トウキ</t>
    </rPh>
    <rPh sb="41" eb="42">
      <t>ショウ</t>
    </rPh>
    <phoneticPr fontId="1"/>
  </si>
  <si>
    <t>EX1弾</t>
  </si>
  <si>
    <t>EX-001</t>
    <phoneticPr fontId="1"/>
  </si>
  <si>
    <t>EX-002</t>
    <phoneticPr fontId="1"/>
  </si>
  <si>
    <t>EX-003</t>
  </si>
  <si>
    <t>EX-004</t>
  </si>
  <si>
    <t>EX-005</t>
  </si>
  <si>
    <t>EX-006</t>
  </si>
  <si>
    <t>EX-007</t>
  </si>
  <si>
    <t>EX-008</t>
  </si>
  <si>
    <t>EX-009</t>
  </si>
  <si>
    <t>EX-010</t>
  </si>
  <si>
    <t>EX-011</t>
  </si>
  <si>
    <t>EX-012</t>
  </si>
  <si>
    <t>EX-013</t>
  </si>
  <si>
    <t>そのターン限り</t>
    <rPh sb="5" eb="6">
      <t>カギ</t>
    </rPh>
    <phoneticPr fontId="1"/>
  </si>
  <si>
    <t>コスト</t>
    <phoneticPr fontId="2"/>
  </si>
  <si>
    <t>X1-001</t>
    <phoneticPr fontId="1"/>
  </si>
  <si>
    <t>X1-002</t>
  </si>
  <si>
    <t>X1-003</t>
  </si>
  <si>
    <t>X1-004</t>
  </si>
  <si>
    <t>X1-005</t>
  </si>
  <si>
    <t>X1-006</t>
  </si>
  <si>
    <t>X1-007</t>
  </si>
  <si>
    <t>X1-008</t>
  </si>
  <si>
    <t>X1-009</t>
  </si>
  <si>
    <t>X1-010</t>
  </si>
  <si>
    <t>X1-011</t>
  </si>
  <si>
    <t>X1-012</t>
  </si>
  <si>
    <t>X1-013</t>
  </si>
  <si>
    <t>X1-014</t>
  </si>
  <si>
    <t>X1-015</t>
  </si>
  <si>
    <t>X1-016</t>
  </si>
  <si>
    <t>X1-017</t>
  </si>
  <si>
    <t>X1-018</t>
  </si>
  <si>
    <t>X1-019</t>
  </si>
  <si>
    <t>X1-020</t>
  </si>
  <si>
    <t>X1-021</t>
  </si>
  <si>
    <t>X1-022</t>
  </si>
  <si>
    <t>X1-023</t>
  </si>
  <si>
    <t>X1-024</t>
  </si>
  <si>
    <t>X1-025</t>
  </si>
  <si>
    <t>X1-026</t>
  </si>
  <si>
    <t>X1-027</t>
  </si>
  <si>
    <t>X1-028</t>
  </si>
  <si>
    <t>X1-029</t>
  </si>
  <si>
    <t>X1-030</t>
  </si>
  <si>
    <t>X1-031</t>
  </si>
  <si>
    <t>X1-032</t>
  </si>
  <si>
    <t>X1-033</t>
  </si>
  <si>
    <t>X1-034</t>
  </si>
  <si>
    <t>X1-035</t>
  </si>
  <si>
    <t>X1-036</t>
  </si>
  <si>
    <t>X1-037</t>
  </si>
  <si>
    <t>X1-038</t>
  </si>
  <si>
    <t>X1-039</t>
  </si>
  <si>
    <t>X1-040</t>
  </si>
  <si>
    <t>X1-041</t>
  </si>
  <si>
    <t>X1-042</t>
  </si>
  <si>
    <t>X1-043</t>
  </si>
  <si>
    <t>X1-044</t>
  </si>
  <si>
    <t>X1-045</t>
  </si>
  <si>
    <t>X1-046</t>
  </si>
  <si>
    <t>X1-047</t>
  </si>
  <si>
    <t>X1-048</t>
  </si>
  <si>
    <t>X1-049</t>
  </si>
  <si>
    <t>X1-050</t>
  </si>
  <si>
    <t>X1-051</t>
  </si>
  <si>
    <t>X1-052</t>
  </si>
  <si>
    <t>X1-053</t>
  </si>
  <si>
    <t>X1-054</t>
  </si>
  <si>
    <t>X1-055</t>
  </si>
  <si>
    <t>X1-056</t>
  </si>
  <si>
    <t>X1-057</t>
  </si>
  <si>
    <t>X1-058</t>
  </si>
  <si>
    <t>X1-059</t>
  </si>
  <si>
    <t>X1-060</t>
  </si>
  <si>
    <t>X1-061</t>
  </si>
  <si>
    <t>X1-062</t>
  </si>
  <si>
    <t>X1-063</t>
  </si>
  <si>
    <t>X1-064</t>
  </si>
  <si>
    <t>X1-065</t>
  </si>
  <si>
    <t>X1-066</t>
  </si>
  <si>
    <t>X1-067</t>
  </si>
  <si>
    <t>X1-068</t>
  </si>
  <si>
    <t>ダイ (覚醒)</t>
  </si>
  <si>
    <t>ポップ (覚醒)</t>
  </si>
  <si>
    <t>マァム (覚醒)</t>
  </si>
  <si>
    <t>ヒュンケル (覚醒)</t>
  </si>
  <si>
    <t>バラモスブロス</t>
  </si>
  <si>
    <t>バラモスゾンビ</t>
  </si>
  <si>
    <t>キングヒドラ</t>
  </si>
  <si>
    <t>クロコダイン (覚醒)</t>
  </si>
  <si>
    <t>クロコダイン (覚醒)</t>
    <phoneticPr fontId="1"/>
  </si>
  <si>
    <t>フレイザード (覚醒)</t>
  </si>
  <si>
    <t>アバン (覚醒)</t>
  </si>
  <si>
    <t>ハドラー (覚醒)</t>
  </si>
  <si>
    <t>1～3R目の相手ターンに、自身に攻撃してきた敵の攻撃エリアを狭くする</t>
    <rPh sb="4" eb="5">
      <t>メ</t>
    </rPh>
    <rPh sb="6" eb="8">
      <t>アイテ</t>
    </rPh>
    <rPh sb="13" eb="15">
      <t>ジシン</t>
    </rPh>
    <rPh sb="16" eb="18">
      <t>コウゲキ</t>
    </rPh>
    <rPh sb="22" eb="23">
      <t>テキ</t>
    </rPh>
    <rPh sb="24" eb="26">
      <t>コウゲキ</t>
    </rPh>
    <rPh sb="30" eb="31">
      <t>セマ</t>
    </rPh>
    <phoneticPr fontId="1"/>
  </si>
  <si>
    <t>4～5</t>
  </si>
  <si>
    <t>ためる</t>
    <phoneticPr fontId="1"/>
  </si>
  <si>
    <t>バラン (覚醒)</t>
  </si>
  <si>
    <t>ラーハルト (覚醒)</t>
  </si>
  <si>
    <t>EX</t>
    <phoneticPr fontId="2"/>
  </si>
  <si>
    <t>ダイの剣 [EX]</t>
    <rPh sb="3" eb="4">
      <t>ツルギ</t>
    </rPh>
    <phoneticPr fontId="2"/>
  </si>
  <si>
    <t>時空のやり [EX]</t>
    <rPh sb="0" eb="2">
      <t>ジクウ</t>
    </rPh>
    <phoneticPr fontId="2"/>
  </si>
  <si>
    <t>E武-01</t>
    <rPh sb="1" eb="2">
      <t>タケ</t>
    </rPh>
    <phoneticPr fontId="2"/>
  </si>
  <si>
    <t>EX1弾</t>
    <rPh sb="3" eb="4">
      <t>ダン</t>
    </rPh>
    <phoneticPr fontId="2"/>
  </si>
  <si>
    <t>E武-02</t>
    <rPh sb="1" eb="2">
      <t>タケ</t>
    </rPh>
    <phoneticPr fontId="2"/>
  </si>
  <si>
    <t>E武-03</t>
    <rPh sb="1" eb="2">
      <t>タケ</t>
    </rPh>
    <phoneticPr fontId="2"/>
  </si>
  <si>
    <t>パプニカのナイフ(太陽) [EX]</t>
    <rPh sb="9" eb="11">
      <t>タイヨウ</t>
    </rPh>
    <phoneticPr fontId="2"/>
  </si>
  <si>
    <t>ダイのてつの盾 [EX]</t>
    <rPh sb="6" eb="7">
      <t>タテ</t>
    </rPh>
    <phoneticPr fontId="2"/>
  </si>
  <si>
    <t>E盾-01</t>
    <rPh sb="1" eb="2">
      <t>タテ</t>
    </rPh>
    <phoneticPr fontId="2"/>
  </si>
  <si>
    <t>Eア-01</t>
    <phoneticPr fontId="2"/>
  </si>
  <si>
    <t>Eア-02</t>
    <phoneticPr fontId="2"/>
  </si>
  <si>
    <t>ロトのしるし [EX]</t>
    <phoneticPr fontId="2"/>
  </si>
  <si>
    <t>六星のレリーフ [EX]</t>
    <rPh sb="0" eb="2">
      <t>ロクホシ</t>
    </rPh>
    <phoneticPr fontId="2"/>
  </si>
  <si>
    <t>Eア-03</t>
    <phoneticPr fontId="2"/>
  </si>
  <si>
    <t>ひかりのたま [EX]</t>
    <phoneticPr fontId="2"/>
  </si>
  <si>
    <t>E武-04</t>
    <rPh sb="1" eb="2">
      <t>タケ</t>
    </rPh>
    <phoneticPr fontId="2"/>
  </si>
  <si>
    <t>ヘルズクロー</t>
    <phoneticPr fontId="2"/>
  </si>
  <si>
    <t>ヘルズクロー [EX]</t>
    <phoneticPr fontId="2"/>
  </si>
  <si>
    <t>グランドラゴーン</t>
    <phoneticPr fontId="1"/>
  </si>
  <si>
    <t>0にする</t>
    <phoneticPr fontId="1"/>
  </si>
  <si>
    <t>ガードルーレット</t>
    <phoneticPr fontId="1"/>
  </si>
  <si>
    <t>半分にする</t>
    <rPh sb="0" eb="2">
      <t>ハンブン</t>
    </rPh>
    <phoneticPr fontId="1"/>
  </si>
  <si>
    <t>ボーナス</t>
    <phoneticPr fontId="1"/>
  </si>
  <si>
    <r>
      <t>味方</t>
    </r>
    <r>
      <rPr>
        <sz val="11"/>
        <rFont val="HGPｺﾞｼｯｸE"/>
        <family val="3"/>
        <charset val="128"/>
      </rPr>
      <t>が1体で必殺技を使ったあとに、闘気を消費せずにもう一度必殺技を使う</t>
    </r>
    <rPh sb="0" eb="2">
      <t>ミカタ</t>
    </rPh>
    <rPh sb="4" eb="5">
      <t>タイ</t>
    </rPh>
    <rPh sb="6" eb="9">
      <t>ヒッサツワザ</t>
    </rPh>
    <rPh sb="10" eb="11">
      <t>ツカ</t>
    </rPh>
    <rPh sb="17" eb="19">
      <t>トウキ</t>
    </rPh>
    <rPh sb="20" eb="22">
      <t>ショウヒ</t>
    </rPh>
    <rPh sb="27" eb="29">
      <t>イチド</t>
    </rPh>
    <rPh sb="29" eb="32">
      <t>ヒッサツワザ</t>
    </rPh>
    <rPh sb="33" eb="34">
      <t>ツカ</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</si>
  <si>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が受ける呪文ダメージを0にする</t>
    </r>
    <rPh sb="0" eb="1">
      <t>ツギ</t>
    </rPh>
    <rPh sb="2" eb="4">
      <t>アイテ</t>
    </rPh>
    <rPh sb="8" eb="10">
      <t>ハツドウ</t>
    </rPh>
    <rPh sb="11" eb="15">
      <t>ミカタゼンタイ</t>
    </rPh>
    <rPh sb="16" eb="17">
      <t>ウ</t>
    </rPh>
    <rPh sb="19" eb="21">
      <t>ジュモン</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</si>
  <si>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が受けるブレスダメージを0にする</t>
    </r>
    <rPh sb="0" eb="1">
      <t>ツギ</t>
    </rPh>
    <rPh sb="2" eb="4">
      <t>アイテ</t>
    </rPh>
    <rPh sb="8" eb="10">
      <t>ハツドウ</t>
    </rPh>
    <rPh sb="11" eb="15">
      <t>ミカタゼンタイ</t>
    </rPh>
    <rPh sb="16" eb="17">
      <t>ウ</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</si>
  <si>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が受ける特技ダメージを0にする</t>
    </r>
    <rPh sb="0" eb="1">
      <t>ツギ</t>
    </rPh>
    <rPh sb="2" eb="4">
      <t>アイテ</t>
    </rPh>
    <rPh sb="8" eb="10">
      <t>ハツドウ</t>
    </rPh>
    <rPh sb="11" eb="15">
      <t>ミカタゼンタイ</t>
    </rPh>
    <rPh sb="16" eb="17">
      <t>ウ</t>
    </rPh>
    <rPh sb="19" eb="21">
      <t>トクギ</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</si>
  <si>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が受ける物理ダメージを半分にする</t>
    </r>
    <rPh sb="0" eb="1">
      <t>ツギ</t>
    </rPh>
    <rPh sb="2" eb="4">
      <t>アイテ</t>
    </rPh>
    <rPh sb="8" eb="10">
      <t>ハツドウ</t>
    </rPh>
    <rPh sb="11" eb="15">
      <t>ミカタゼンタイ</t>
    </rPh>
    <rPh sb="16" eb="17">
      <t>ウ</t>
    </rPh>
    <rPh sb="19" eb="21">
      <t>ブツリ</t>
    </rPh>
    <rPh sb="26" eb="28">
      <t>ハンブン</t>
    </rPh>
    <phoneticPr fontId="1"/>
  </si>
  <si>
    <r>
      <t>味方</t>
    </r>
    <r>
      <rPr>
        <sz val="11"/>
        <color rgb="FF000000"/>
        <rFont val="HGPｺﾞｼｯｸE"/>
        <family val="3"/>
        <charset val="128"/>
      </rPr>
      <t>全体</t>
    </r>
    <r>
      <rPr>
        <sz val="11"/>
        <rFont val="HGPｺﾞｼｯｸE"/>
        <family val="3"/>
        <charset val="128"/>
      </rPr>
      <t>の攻撃エリアを広くする</t>
    </r>
    <rPh sb="0" eb="4">
      <t>ミカタゼンタイ</t>
    </rPh>
    <rPh sb="5" eb="7">
      <t>コウゲキ</t>
    </rPh>
    <rPh sb="11" eb="12">
      <t>ヒロ</t>
    </rPh>
    <phoneticPr fontId="1"/>
  </si>
  <si>
    <r>
      <t>2～3R目に、</t>
    </r>
    <r>
      <rPr>
        <sz val="11"/>
        <color rgb="FFFF5A32"/>
        <rFont val="HGPｺﾞｼｯｸE"/>
        <family val="3"/>
        <charset val="128"/>
      </rPr>
      <t>仲間</t>
    </r>
    <r>
      <rPr>
        <sz val="11"/>
        <rFont val="HGPｺﾞｼｯｸE"/>
        <family val="3"/>
        <charset val="128"/>
      </rPr>
      <t>[百獣]か[氷炎]がいると敵</t>
    </r>
    <r>
      <rPr>
        <sz val="11"/>
        <color rgb="FF000000"/>
        <rFont val="HGPｺﾞｼｯｸE"/>
        <family val="3"/>
        <charset val="128"/>
      </rPr>
      <t>全体</t>
    </r>
    <r>
      <rPr>
        <sz val="11"/>
        <rFont val="HGPｺﾞｼｯｸE"/>
        <family val="3"/>
        <charset val="128"/>
      </rPr>
      <t>のぼうぎょゲージを少し減りやすくする</t>
    </r>
    <rPh sb="4" eb="5">
      <t>メ</t>
    </rPh>
    <rPh sb="7" eb="9">
      <t>ナカマ</t>
    </rPh>
    <rPh sb="10" eb="12">
      <t>ヒャクジュウ</t>
    </rPh>
    <rPh sb="15" eb="16">
      <t>コオリ</t>
    </rPh>
    <rPh sb="16" eb="17">
      <t>ホノオ</t>
    </rPh>
    <rPh sb="22" eb="25">
      <t>テキゼンタイ</t>
    </rPh>
    <rPh sb="34" eb="35">
      <t>スコ</t>
    </rPh>
    <rPh sb="36" eb="37">
      <t>ヘ</t>
    </rPh>
    <phoneticPr fontId="1"/>
  </si>
  <si>
    <r>
      <t>3～5R目の自分ターンに、HP50%以下の</t>
    </r>
    <r>
      <rPr>
        <sz val="11"/>
        <color rgb="FFFF0000"/>
        <rFont val="HGPｺﾞｼｯｸE"/>
        <family val="3"/>
        <charset val="128"/>
      </rPr>
      <t>味方</t>
    </r>
    <r>
      <rPr>
        <sz val="11"/>
        <rFont val="HGPｺﾞｼｯｸE"/>
        <family val="3"/>
        <charset val="128"/>
      </rPr>
      <t>がいるとHPが一番低い</t>
    </r>
    <r>
      <rPr>
        <sz val="11"/>
        <color rgb="FFFF5A32"/>
        <rFont val="HGPｺﾞｼｯｸE"/>
        <family val="3"/>
        <charset val="128"/>
      </rPr>
      <t>仲間</t>
    </r>
    <r>
      <rPr>
        <sz val="11"/>
        <rFont val="HGPｺﾞｼｯｸE"/>
        <family val="3"/>
        <charset val="128"/>
      </rPr>
      <t>のHPを</t>
    </r>
    <r>
      <rPr>
        <sz val="11"/>
        <color rgb="FF7300C3"/>
        <rFont val="HGPｺﾞｼｯｸE"/>
        <family val="3"/>
        <charset val="128"/>
      </rPr>
      <t>大</t>
    </r>
    <r>
      <rPr>
        <sz val="11"/>
        <rFont val="HGPｺﾞｼｯｸE"/>
        <family val="3"/>
        <charset val="128"/>
      </rPr>
      <t>回復</t>
    </r>
    <rPh sb="4" eb="5">
      <t>メ</t>
    </rPh>
    <rPh sb="6" eb="8">
      <t>ジブン</t>
    </rPh>
    <rPh sb="18" eb="20">
      <t>イカ</t>
    </rPh>
    <rPh sb="21" eb="23">
      <t>ミカタ</t>
    </rPh>
    <rPh sb="30" eb="32">
      <t>イチバン</t>
    </rPh>
    <rPh sb="32" eb="33">
      <t>ヒク</t>
    </rPh>
    <rPh sb="34" eb="36">
      <t>ナカマ</t>
    </rPh>
    <rPh sb="40" eb="43">
      <t>ダイカイフク</t>
    </rPh>
    <phoneticPr fontId="1"/>
  </si>
  <si>
    <r>
      <t>味方</t>
    </r>
    <r>
      <rPr>
        <sz val="11"/>
        <rFont val="HGPｺﾞｼｯｸE"/>
        <family val="3"/>
        <charset val="128"/>
      </rPr>
      <t>が必殺技を使ったときに、HPが一番低い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ミカタ</t>
    </rPh>
    <rPh sb="3" eb="6">
      <t>ヒッサツワザ</t>
    </rPh>
    <rPh sb="7" eb="8">
      <t>ツカ</t>
    </rPh>
    <rPh sb="17" eb="19">
      <t>イチバン</t>
    </rPh>
    <rPh sb="19" eb="20">
      <t>ヒク</t>
    </rPh>
    <rPh sb="21" eb="23">
      <t>ミカタ</t>
    </rPh>
    <rPh sb="27" eb="28">
      <t>ナカ</t>
    </rPh>
    <rPh sb="28" eb="30">
      <t>カイフク</t>
    </rPh>
    <phoneticPr fontId="1"/>
  </si>
  <si>
    <r>
      <t>3～4R開始時に、HPが一番低い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カイシジ</t>
    </rPh>
    <rPh sb="12" eb="15">
      <t>イチバンヒク</t>
    </rPh>
    <rPh sb="16" eb="18">
      <t>ミカタ</t>
    </rPh>
    <rPh sb="22" eb="23">
      <t>ナカ</t>
    </rPh>
    <rPh sb="23" eb="25">
      <t>カイフク</t>
    </rPh>
    <phoneticPr fontId="1"/>
  </si>
  <si>
    <r>
      <t>2～3R終了時に、HP50%以下の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[百獣]と[氷炎]のHPを</t>
    </r>
    <r>
      <rPr>
        <sz val="11"/>
        <color rgb="FF00739B"/>
        <rFont val="HGPｺﾞｼｯｸE"/>
        <family val="3"/>
        <charset val="128"/>
      </rPr>
      <t>小</t>
    </r>
    <r>
      <rPr>
        <sz val="11"/>
        <rFont val="HGPｺﾞｼｯｸE"/>
        <family val="3"/>
        <charset val="128"/>
      </rPr>
      <t>回復</t>
    </r>
    <rPh sb="4" eb="7">
      <t>シュウリョウジ</t>
    </rPh>
    <rPh sb="14" eb="16">
      <t>イカ</t>
    </rPh>
    <rPh sb="17" eb="19">
      <t>ミカタ</t>
    </rPh>
    <rPh sb="23" eb="25">
      <t>ミカタ</t>
    </rPh>
    <rPh sb="26" eb="28">
      <t>ヒャクジュウ</t>
    </rPh>
    <rPh sb="31" eb="32">
      <t>コオリ</t>
    </rPh>
    <rPh sb="32" eb="33">
      <t>ホノオ</t>
    </rPh>
    <rPh sb="38" eb="39">
      <t>ショウ</t>
    </rPh>
    <rPh sb="39" eb="41">
      <t>カイフク</t>
    </rPh>
    <phoneticPr fontId="1"/>
  </si>
  <si>
    <r>
      <t>1～3R終了時に、HP50%以下の敵がいるとHPが一番低い敵に</t>
    </r>
    <r>
      <rPr>
        <sz val="11"/>
        <color rgb="FF00739B"/>
        <rFont val="HGPｺﾞｼｯｸE"/>
        <family val="3"/>
        <charset val="128"/>
      </rPr>
      <t>小</t>
    </r>
    <r>
      <rPr>
        <sz val="11"/>
        <rFont val="HGPｺﾞｼｯｸE"/>
        <family val="3"/>
        <charset val="128"/>
      </rPr>
      <t>ダメージ</t>
    </r>
    <rPh sb="4" eb="7">
      <t>シュウリョウジ</t>
    </rPh>
    <rPh sb="14" eb="16">
      <t>イカ</t>
    </rPh>
    <rPh sb="17" eb="18">
      <t>テキ</t>
    </rPh>
    <rPh sb="25" eb="27">
      <t>イチバン</t>
    </rPh>
    <rPh sb="27" eb="28">
      <t>ヒク</t>
    </rPh>
    <rPh sb="29" eb="30">
      <t>テキ</t>
    </rPh>
    <rPh sb="31" eb="32">
      <t>ショウ</t>
    </rPh>
    <phoneticPr fontId="1"/>
  </si>
  <si>
    <r>
      <t>1～2R目の自分ターンに、自身が通常攻撃した敵の闘気ゲージを</t>
    </r>
    <r>
      <rPr>
        <sz val="11"/>
        <color rgb="FF00739B"/>
        <rFont val="HGPｺﾞｼｯｸE"/>
        <family val="3"/>
        <charset val="128"/>
      </rPr>
      <t>小</t>
    </r>
    <r>
      <rPr>
        <sz val="11"/>
        <rFont val="HGPｺﾞｼｯｸE"/>
        <family val="3"/>
        <charset val="128"/>
      </rPr>
      <t>吸収する</t>
    </r>
    <rPh sb="4" eb="5">
      <t>メ</t>
    </rPh>
    <rPh sb="6" eb="8">
      <t>ジブン</t>
    </rPh>
    <rPh sb="13" eb="15">
      <t>ジシン</t>
    </rPh>
    <rPh sb="16" eb="20">
      <t>ツウジョウコウゲキ</t>
    </rPh>
    <rPh sb="22" eb="23">
      <t>テキ</t>
    </rPh>
    <rPh sb="24" eb="26">
      <t>トウキ</t>
    </rPh>
    <rPh sb="30" eb="31">
      <t>ショウ</t>
    </rPh>
    <rPh sb="31" eb="33">
      <t>キュウシュウ</t>
    </rPh>
    <phoneticPr fontId="1"/>
  </si>
  <si>
    <r>
      <t>ガードルーレットの痛恨の一撃マスを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し、回転方向を逆にする</t>
    </r>
    <rPh sb="9" eb="11">
      <t>ツウコン</t>
    </rPh>
    <rPh sb="12" eb="14">
      <t>イチゲキ</t>
    </rPh>
    <rPh sb="17" eb="18">
      <t>ナカ</t>
    </rPh>
    <rPh sb="23" eb="27">
      <t>カイテンホウコウ</t>
    </rPh>
    <rPh sb="28" eb="29">
      <t>ギャク</t>
    </rPh>
    <phoneticPr fontId="1"/>
  </si>
  <si>
    <r>
      <t>このステージで敵から獲得する「経験値」を</t>
    </r>
    <r>
      <rPr>
        <sz val="11"/>
        <color rgb="FF000000"/>
        <rFont val="HGPｺﾞｼｯｸE"/>
        <family val="3"/>
        <charset val="128"/>
      </rPr>
      <t>アップ</t>
    </r>
    <rPh sb="7" eb="8">
      <t>テキ</t>
    </rPh>
    <rPh sb="10" eb="12">
      <t>カクトク</t>
    </rPh>
    <rPh sb="15" eb="18">
      <t>ケイケンチ</t>
    </rPh>
    <phoneticPr fontId="1"/>
  </si>
  <si>
    <r>
      <t>このステージで獲得する「宝箱」を</t>
    </r>
    <r>
      <rPr>
        <sz val="11"/>
        <color rgb="FF000000"/>
        <rFont val="HGPｺﾞｼｯｸE"/>
        <family val="3"/>
        <charset val="128"/>
      </rPr>
      <t>アップ</t>
    </r>
    <rPh sb="7" eb="9">
      <t>カクトク</t>
    </rPh>
    <rPh sb="12" eb="14">
      <t>タカラバコ</t>
    </rPh>
    <phoneticPr fontId="1"/>
  </si>
  <si>
    <r>
      <t>味方</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0" eb="4">
      <t>ミカタゼンタイ</t>
    </rPh>
    <rPh sb="15" eb="16">
      <t>ナカ</t>
    </rPh>
    <phoneticPr fontId="1"/>
  </si>
  <si>
    <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4">
      <t>ミカタゼンタイ</t>
    </rPh>
    <rPh sb="15" eb="16">
      <t>ナカ</t>
    </rPh>
    <phoneticPr fontId="1"/>
  </si>
  <si>
    <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4">
      <t>ミカタゼンタイ</t>
    </rPh>
    <rPh sb="15" eb="16">
      <t>ナカ</t>
    </rPh>
    <phoneticPr fontId="1"/>
  </si>
  <si>
    <r>
      <t>2～5R開始時に、HP50%以下の</t>
    </r>
    <r>
      <rPr>
        <sz val="11"/>
        <color rgb="FFFF0000"/>
        <rFont val="HGPｺﾞｼｯｸE"/>
        <family val="3"/>
        <charset val="128"/>
      </rPr>
      <t>味方</t>
    </r>
    <r>
      <rPr>
        <sz val="11"/>
        <rFont val="HGPｺﾞｼｯｸE"/>
        <family val="3"/>
        <charset val="128"/>
      </rPr>
      <t>がいるとこうげき</t>
    </r>
    <r>
      <rPr>
        <sz val="11"/>
        <color rgb="FF0000FF"/>
        <rFont val="HGPｺﾞｼｯｸE"/>
        <family val="3"/>
        <charset val="128"/>
      </rPr>
      <t>中</t>
    </r>
    <r>
      <rPr>
        <sz val="11"/>
        <color rgb="FF000000"/>
        <rFont val="HGPｺﾞｼｯｸE"/>
        <family val="3"/>
        <charset val="128"/>
      </rPr>
      <t>アップ</t>
    </r>
    <rPh sb="4" eb="7">
      <t>カイシジ</t>
    </rPh>
    <rPh sb="14" eb="16">
      <t>イカ</t>
    </rPh>
    <rPh sb="17" eb="19">
      <t>ミカタ</t>
    </rPh>
    <rPh sb="27" eb="28">
      <t>ナカ</t>
    </rPh>
    <phoneticPr fontId="1"/>
  </si>
  <si>
    <r>
      <t>味方</t>
    </r>
    <r>
      <rPr>
        <sz val="11"/>
        <rFont val="HGPｺﾞｼｯｸE"/>
        <family val="3"/>
        <charset val="128"/>
      </rPr>
      <t>が必殺技を使うたび、まりょくを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7" eb="18">
      <t>ショウ</t>
    </rPh>
    <phoneticPr fontId="1"/>
  </si>
  <si>
    <r>
      <t>2～3R目に、自身が通常攻撃されると</t>
    </r>
    <r>
      <rPr>
        <sz val="11"/>
        <color rgb="FFFF0000"/>
        <rFont val="HGPｺﾞｼｯｸE"/>
        <family val="3"/>
        <charset val="128"/>
      </rPr>
      <t>味方</t>
    </r>
    <r>
      <rPr>
        <sz val="1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8" eb="20">
      <t>ミカタ</t>
    </rPh>
    <rPh sb="21" eb="22">
      <t>ヒカリ</t>
    </rPh>
    <rPh sb="24" eb="28">
      <t>ツウジョウコウゲキ</t>
    </rPh>
    <rPh sb="33" eb="34">
      <t>ショウ</t>
    </rPh>
    <phoneticPr fontId="1"/>
  </si>
  <si>
    <r>
      <t>1～2R開始時に、</t>
    </r>
    <r>
      <rPr>
        <sz val="11"/>
        <color rgb="FFFF5A32"/>
        <rFont val="HGPｺﾞｼｯｸE"/>
        <family val="3"/>
        <charset val="128"/>
      </rPr>
      <t>仲間</t>
    </r>
    <r>
      <rPr>
        <sz val="11"/>
        <rFont val="HGPｺﾞｼｯｸE"/>
        <family val="3"/>
        <charset val="128"/>
      </rPr>
      <t>[百獣]か[氷炎]がいると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ヒャクジュウ</t>
    </rPh>
    <rPh sb="17" eb="18">
      <t>コオリ</t>
    </rPh>
    <rPh sb="18" eb="19">
      <t>ホノオ</t>
    </rPh>
    <rPh sb="24" eb="28">
      <t>ミカタゼンタイ</t>
    </rPh>
    <rPh sb="39" eb="40">
      <t>ショウ</t>
    </rPh>
    <phoneticPr fontId="1"/>
  </si>
  <si>
    <r>
      <t>2～3R開始時に、</t>
    </r>
    <r>
      <rPr>
        <sz val="11"/>
        <color rgb="FFFF0000"/>
        <rFont val="HGPｺﾞｼｯｸE"/>
        <family val="3"/>
        <charset val="128"/>
      </rPr>
      <t>味方</t>
    </r>
    <r>
      <rPr>
        <sz val="11"/>
        <rFont val="HGPｺﾞｼｯｸE"/>
        <family val="3"/>
        <charset val="128"/>
      </rPr>
      <t>[百獣]と[氷炎]のこうげきとすばやさを自身のHPが多いほど</t>
    </r>
    <r>
      <rPr>
        <sz val="11"/>
        <color rgb="FF000000"/>
        <rFont val="HGPｺﾞｼｯｸE"/>
        <family val="3"/>
        <charset val="128"/>
      </rPr>
      <t>アップ</t>
    </r>
    <rPh sb="4" eb="7">
      <t>カイシジ</t>
    </rPh>
    <rPh sb="9" eb="11">
      <t>ミカタ</t>
    </rPh>
    <rPh sb="12" eb="14">
      <t>ヒャクジュウ</t>
    </rPh>
    <rPh sb="17" eb="19">
      <t>コオリホノオ</t>
    </rPh>
    <rPh sb="31" eb="33">
      <t>ジシン</t>
    </rPh>
    <rPh sb="37" eb="38">
      <t>オオ</t>
    </rPh>
    <phoneticPr fontId="1"/>
  </si>
  <si>
    <r>
      <t>味方</t>
    </r>
    <r>
      <rPr>
        <sz val="11"/>
        <rFont val="HGPｺﾞｼｯｸE"/>
        <family val="3"/>
        <charset val="128"/>
      </rPr>
      <t>が必殺技を使うたび、</t>
    </r>
    <r>
      <rPr>
        <sz val="11"/>
        <color rgb="FFFF0000"/>
        <rFont val="HGPｺﾞｼｯｸE"/>
        <family val="3"/>
        <charset val="128"/>
      </rPr>
      <t>味方</t>
    </r>
    <r>
      <rPr>
        <sz val="11"/>
        <rFont val="HGPｺﾞｼｯｸE"/>
        <family val="3"/>
        <charset val="128"/>
      </rPr>
      <t>[不死]と[魔影]のぼうぎょを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4">
      <t>ミカタ</t>
    </rPh>
    <rPh sb="15" eb="17">
      <t>フシ</t>
    </rPh>
    <rPh sb="20" eb="22">
      <t>マカゲ</t>
    </rPh>
    <rPh sb="29" eb="30">
      <t>ショウ</t>
    </rPh>
    <phoneticPr fontId="1"/>
  </si>
  <si>
    <r>
      <t>2～3R目に攻撃するときに、ぼうぎょが</t>
    </r>
    <r>
      <rPr>
        <sz val="11"/>
        <color rgb="FF000000"/>
        <rFont val="HGPｺﾞｼｯｸE"/>
        <family val="3"/>
        <charset val="128"/>
      </rPr>
      <t>アップ</t>
    </r>
    <r>
      <rPr>
        <sz val="11"/>
        <rFont val="HGPｺﾞｼｯｸE"/>
        <family val="3"/>
        <charset val="128"/>
      </rPr>
      <t>した敵がいるとこうげきを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34" eb="35">
      <t>ナカ</t>
    </rPh>
    <phoneticPr fontId="1"/>
  </si>
  <si>
    <r>
      <t>2～3R目に攻撃するときに、こうげきが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FF0000"/>
        <rFont val="HGPｺﾞｼｯｸE"/>
        <family val="3"/>
        <charset val="128"/>
      </rPr>
      <t>味方</t>
    </r>
    <r>
      <rPr>
        <sz val="11"/>
        <rFont val="HGPｺﾞｼｯｸE"/>
        <family val="3"/>
        <charset val="128"/>
      </rPr>
      <t>[百獣]か[氷炎]が多いほど</t>
    </r>
    <r>
      <rPr>
        <sz val="11"/>
        <color rgb="FF000000"/>
        <rFont val="HGPｺﾞｼｯｸE"/>
        <family val="3"/>
        <charset val="128"/>
      </rPr>
      <t>アップ</t>
    </r>
    <rPh sb="4" eb="5">
      <t>メ</t>
    </rPh>
    <rPh sb="6" eb="8">
      <t>コウゲキ</t>
    </rPh>
    <rPh sb="24" eb="26">
      <t>ミカタ</t>
    </rPh>
    <rPh sb="30" eb="34">
      <t>ミカタゼンタイ</t>
    </rPh>
    <rPh sb="35" eb="37">
      <t>ブツリ</t>
    </rPh>
    <rPh sb="42" eb="44">
      <t>ミカタ</t>
    </rPh>
    <rPh sb="45" eb="47">
      <t>ヒャクジュウ</t>
    </rPh>
    <rPh sb="50" eb="51">
      <t>コオリ</t>
    </rPh>
    <rPh sb="51" eb="52">
      <t>ホノオ</t>
    </rPh>
    <rPh sb="54" eb="55">
      <t>オオ</t>
    </rPh>
    <phoneticPr fontId="1"/>
  </si>
  <si>
    <r>
      <t>各Rに、自身が攻撃されるたび呪文ダメージを</t>
    </r>
    <r>
      <rPr>
        <sz val="11"/>
        <color rgb="FF00739B"/>
        <rFont val="HGPｺﾞｼｯｸE"/>
        <family val="3"/>
        <charset val="128"/>
      </rPr>
      <t>小</t>
    </r>
    <r>
      <rPr>
        <sz val="11"/>
        <color rgb="FF000000"/>
        <rFont val="HGPｺﾞｼｯｸE"/>
        <family val="3"/>
        <charset val="128"/>
      </rPr>
      <t>アップ</t>
    </r>
    <rPh sb="0" eb="1">
      <t>カク</t>
    </rPh>
    <rPh sb="4" eb="6">
      <t>ジシン</t>
    </rPh>
    <rPh sb="7" eb="9">
      <t>コウゲキ</t>
    </rPh>
    <rPh sb="14" eb="16">
      <t>ジュモン</t>
    </rPh>
    <rPh sb="21" eb="22">
      <t>ショウ</t>
    </rPh>
    <phoneticPr fontId="1"/>
  </si>
  <si>
    <r>
      <t>2～3R開始時に、</t>
    </r>
    <r>
      <rPr>
        <sz val="11"/>
        <color rgb="FFFF5A32"/>
        <rFont val="HGPｺﾞｼｯｸE"/>
        <family val="3"/>
        <charset val="128"/>
      </rPr>
      <t>仲間</t>
    </r>
    <r>
      <rPr>
        <sz val="11"/>
        <rFont val="HGPｺﾞｼｯｸE"/>
        <family val="3"/>
        <charset val="128"/>
      </rPr>
      <t>「ラーハルト」か「ボラホーン」がいると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30" eb="34">
      <t>ミカタゼンタイ</t>
    </rPh>
    <rPh sb="45" eb="46">
      <t>ナカ</t>
    </rPh>
    <phoneticPr fontId="1"/>
  </si>
  <si>
    <r>
      <t>3～4R開始時に、</t>
    </r>
    <r>
      <rPr>
        <sz val="11"/>
        <color rgb="FFFF5A32"/>
        <rFont val="HGPｺﾞｼｯｸE"/>
        <family val="3"/>
        <charset val="128"/>
      </rPr>
      <t>仲間</t>
    </r>
    <r>
      <rPr>
        <sz val="11"/>
        <rFont val="HGPｺﾞｼｯｸE"/>
        <family val="3"/>
        <charset val="128"/>
      </rPr>
      <t>「ラーハルト」か「ガルダンディー」がいると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32" eb="36">
      <t>ミカタゼンタイ</t>
    </rPh>
    <rPh sb="47" eb="48">
      <t>ナカ</t>
    </rPh>
    <phoneticPr fontId="1"/>
  </si>
  <si>
    <r>
      <t>2～3R開始時に、闘気ゲージを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6">
      <t>ショウ</t>
    </rPh>
    <phoneticPr fontId="1"/>
  </si>
  <si>
    <r>
      <t>2～5R開始時に、呪文ダメージを自身の闘気ゲージが多いほど</t>
    </r>
    <r>
      <rPr>
        <sz val="11"/>
        <color rgb="FF000000"/>
        <rFont val="HGPｺﾞｼｯｸE"/>
        <family val="3"/>
        <charset val="128"/>
      </rPr>
      <t>アップ</t>
    </r>
    <rPh sb="4" eb="7">
      <t>カイシジ</t>
    </rPh>
    <rPh sb="9" eb="11">
      <t>ジュモン</t>
    </rPh>
    <rPh sb="16" eb="18">
      <t>ジシン</t>
    </rPh>
    <rPh sb="19" eb="21">
      <t>トウキ</t>
    </rPh>
    <rPh sb="25" eb="26">
      <t>オオ</t>
    </rPh>
    <phoneticPr fontId="1"/>
  </si>
  <si>
    <r>
      <t>2R開始時に、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ヒカリ</t>
    </rPh>
    <rPh sb="13" eb="15">
      <t>トウキ</t>
    </rPh>
    <rPh sb="19" eb="20">
      <t>ショウ</t>
    </rPh>
    <phoneticPr fontId="1"/>
  </si>
  <si>
    <r>
      <t>1～3R開始時に、HP100%の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3" eb="27">
      <t>ミカタゼンタイ</t>
    </rPh>
    <rPh sb="38" eb="39">
      <t>ナカ</t>
    </rPh>
    <phoneticPr fontId="1"/>
  </si>
  <si>
    <r>
      <t>1～3R開始時に、</t>
    </r>
    <r>
      <rPr>
        <sz val="11"/>
        <color rgb="FFFF0000"/>
        <rFont val="HGPｺﾞｼｯｸE"/>
        <family val="3"/>
        <charset val="128"/>
      </rPr>
      <t>味方</t>
    </r>
    <r>
      <rPr>
        <sz val="11"/>
        <rFont val="HGPｺﾞｼｯｸE"/>
        <family val="3"/>
        <charset val="128"/>
      </rPr>
      <t>[氷炎]の攻撃エリアを広くする、敵[光]がいるとき、追加でこうげきとぼうぎょを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コオリ</t>
    </rPh>
    <rPh sb="13" eb="14">
      <t>ホノオ</t>
    </rPh>
    <rPh sb="16" eb="18">
      <t>コウゲキ</t>
    </rPh>
    <rPh sb="22" eb="23">
      <t>ヒロ</t>
    </rPh>
    <rPh sb="27" eb="28">
      <t>テキ</t>
    </rPh>
    <rPh sb="29" eb="30">
      <t>ヒカリ</t>
    </rPh>
    <rPh sb="37" eb="39">
      <t>ツイカ</t>
    </rPh>
    <rPh sb="50" eb="51">
      <t>ショウ</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</si>
  <si>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8" eb="22">
      <t>ツウジョウコウゲキ</t>
    </rPh>
    <rPh sb="27" eb="28">
      <t>ショウ</t>
    </rPh>
    <phoneticPr fontId="1"/>
  </si>
  <si>
    <r>
      <t>自身が必殺技を使うときに、こうげきをR数が多いほど</t>
    </r>
    <r>
      <rPr>
        <sz val="11"/>
        <color rgb="FF000000"/>
        <rFont val="HGPｺﾞｼｯｸE"/>
        <family val="3"/>
        <charset val="128"/>
      </rPr>
      <t>アップ</t>
    </r>
    <rPh sb="0" eb="2">
      <t>ジシン</t>
    </rPh>
    <rPh sb="3" eb="6">
      <t>ヒッサツワザ</t>
    </rPh>
    <rPh sb="7" eb="8">
      <t>ツカ</t>
    </rPh>
    <rPh sb="19" eb="20">
      <t>スウ</t>
    </rPh>
    <rPh sb="21" eb="22">
      <t>オオ</t>
    </rPh>
    <phoneticPr fontId="1"/>
  </si>
  <si>
    <r>
      <t>2～3R目の自分ターンに、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7">
      <t>ヒカリ</t>
    </rPh>
    <rPh sb="22" eb="26">
      <t>ミカタゼンタイ</t>
    </rPh>
    <rPh sb="27" eb="29">
      <t>ジュモン</t>
    </rPh>
    <rPh sb="34" eb="35">
      <t>ナカ</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</si>
  <si>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21" eb="23">
      <t>ミカタ</t>
    </rPh>
    <rPh sb="24" eb="25">
      <t>ヒカリ</t>
    </rPh>
    <phoneticPr fontId="1"/>
  </si>
  <si>
    <r>
      <t>1～3R開始時に、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25" eb="26">
      <t>ナカ</t>
    </rPh>
    <phoneticPr fontId="1"/>
  </si>
  <si>
    <r>
      <t>3～5R開始時に、</t>
    </r>
    <r>
      <rPr>
        <sz val="11"/>
        <color rgb="FFFF5A32"/>
        <rFont val="HGPｺﾞｼｯｸE"/>
        <family val="3"/>
        <charset val="128"/>
      </rPr>
      <t>仲間</t>
    </r>
    <r>
      <rPr>
        <sz val="11"/>
        <rFont val="HGPｺﾞｼｯｸE"/>
        <family val="3"/>
        <charset val="128"/>
      </rPr>
      <t>が全員[暗黒]のとき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のまりょくをR数が多いほど</t>
    </r>
    <r>
      <rPr>
        <sz val="11"/>
        <color rgb="FF000000"/>
        <rFont val="HGPｺﾞｼｯｸE"/>
        <family val="3"/>
        <charset val="128"/>
      </rPr>
      <t>アップ</t>
    </r>
    <rPh sb="4" eb="7">
      <t>カイシジ</t>
    </rPh>
    <rPh sb="9" eb="11">
      <t>ナカマ</t>
    </rPh>
    <rPh sb="12" eb="14">
      <t>ゼンイン</t>
    </rPh>
    <rPh sb="15" eb="17">
      <t>アンコク</t>
    </rPh>
    <rPh sb="21" eb="25">
      <t>ミカタゼンタイ</t>
    </rPh>
    <rPh sb="32" eb="33">
      <t>スウ</t>
    </rPh>
    <rPh sb="34" eb="35">
      <t>オオ</t>
    </rPh>
    <phoneticPr fontId="1"/>
  </si>
  <si>
    <r>
      <t>各R開始時に、自身がHP50%以下のとき</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ジシン</t>
    </rPh>
    <rPh sb="15" eb="17">
      <t>イカ</t>
    </rPh>
    <rPh sb="20" eb="22">
      <t>ミカタ</t>
    </rPh>
    <rPh sb="23" eb="25">
      <t>アンコク</t>
    </rPh>
    <rPh sb="27" eb="29">
      <t>トウキ</t>
    </rPh>
    <rPh sb="33" eb="34">
      <t>ショウ</t>
    </rPh>
    <phoneticPr fontId="1"/>
  </si>
  <si>
    <r>
      <t>3R開始時に、HP100%の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2" eb="5">
      <t>カイシジ</t>
    </rPh>
    <rPh sb="14" eb="16">
      <t>ミカタ</t>
    </rPh>
    <rPh sb="21" eb="25">
      <t>ミカタゼンタイ</t>
    </rPh>
    <rPh sb="36" eb="37">
      <t>ナカ</t>
    </rPh>
    <phoneticPr fontId="1"/>
  </si>
  <si>
    <r>
      <t>2～4R目に、自身が攻撃されるたび</t>
    </r>
    <r>
      <rPr>
        <sz val="11"/>
        <color rgb="FFFF0000"/>
        <rFont val="HGPｺﾞｼｯｸE"/>
        <family val="3"/>
        <charset val="128"/>
      </rPr>
      <t>味方</t>
    </r>
    <r>
      <rPr>
        <sz val="11"/>
        <rFont val="HGPｺﾞｼｯｸE"/>
        <family val="3"/>
        <charset val="128"/>
      </rPr>
      <t>[不死]と[暗黒]のこうげきとぼうぎょを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17" eb="19">
      <t>ミカタ</t>
    </rPh>
    <rPh sb="20" eb="22">
      <t>フシ</t>
    </rPh>
    <rPh sb="25" eb="27">
      <t>アンコク</t>
    </rPh>
    <rPh sb="39" eb="40">
      <t>ショウ</t>
    </rPh>
    <phoneticPr fontId="1"/>
  </si>
  <si>
    <r>
      <t>各R開始時に、自身がHP50%以上のとき物理ダメージをR数が多いほど</t>
    </r>
    <r>
      <rPr>
        <sz val="11"/>
        <color rgb="FF000000"/>
        <rFont val="HGPｺﾞｼｯｸE"/>
        <family val="3"/>
        <charset val="128"/>
      </rPr>
      <t>アップ</t>
    </r>
    <rPh sb="0" eb="1">
      <t>カク</t>
    </rPh>
    <rPh sb="2" eb="5">
      <t>カイシジ</t>
    </rPh>
    <rPh sb="7" eb="9">
      <t>ジシン</t>
    </rPh>
    <rPh sb="15" eb="17">
      <t>イジョウ</t>
    </rPh>
    <rPh sb="20" eb="22">
      <t>ブツリ</t>
    </rPh>
    <rPh sb="28" eb="29">
      <t>スウ</t>
    </rPh>
    <rPh sb="30" eb="31">
      <t>オオ</t>
    </rPh>
    <phoneticPr fontId="1"/>
  </si>
  <si>
    <r>
      <t>2～5R開始時に、闘気ゲージを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6">
      <t>ショウ</t>
    </rPh>
    <phoneticPr fontId="1"/>
  </si>
  <si>
    <r>
      <t>2～4R開始時に、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のまりょくをR数が多いほど</t>
    </r>
    <r>
      <rPr>
        <sz val="11"/>
        <color rgb="FF000000"/>
        <rFont val="HGPｺﾞｼｯｸE"/>
        <family val="3"/>
        <charset val="128"/>
      </rPr>
      <t>アップ</t>
    </r>
    <rPh sb="4" eb="7">
      <t>カイシジ</t>
    </rPh>
    <rPh sb="9" eb="11">
      <t>ナカマ</t>
    </rPh>
    <rPh sb="12" eb="13">
      <t>ヒカリ</t>
    </rPh>
    <rPh sb="18" eb="22">
      <t>ミカタゼンタイ</t>
    </rPh>
    <rPh sb="29" eb="30">
      <t>スウ</t>
    </rPh>
    <rPh sb="31" eb="32">
      <t>オオ</t>
    </rPh>
    <phoneticPr fontId="1"/>
  </si>
  <si>
    <r>
      <t>味方</t>
    </r>
    <r>
      <rPr>
        <sz val="11"/>
        <rFont val="HGPｺﾞｼｯｸE"/>
        <family val="3"/>
        <charset val="128"/>
      </rPr>
      <t>が必殺技を使ったときに、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4" eb="18">
      <t>ミカタゼンタイ</t>
    </rPh>
    <rPh sb="29" eb="30">
      <t>ナカ</t>
    </rPh>
    <phoneticPr fontId="1"/>
  </si>
  <si>
    <r>
      <t>2～5R開始時に、</t>
    </r>
    <r>
      <rPr>
        <sz val="11"/>
        <color rgb="FFFF0000"/>
        <rFont val="HGPｺﾞｼｯｸE"/>
        <family val="3"/>
        <charset val="128"/>
      </rPr>
      <t>味方</t>
    </r>
    <r>
      <rPr>
        <sz val="11"/>
        <rFont val="HGPｺﾞｼｯｸE"/>
        <family val="3"/>
        <charset val="128"/>
      </rPr>
      <t>[光]のこうげきとまりょくをR数が多いほど</t>
    </r>
    <r>
      <rPr>
        <sz val="11"/>
        <color rgb="FF000000"/>
        <rFont val="HGPｺﾞｼｯｸE"/>
        <family val="3"/>
        <charset val="128"/>
      </rPr>
      <t>アップ</t>
    </r>
    <rPh sb="4" eb="7">
      <t>カイシジ</t>
    </rPh>
    <rPh sb="9" eb="11">
      <t>ミカタ</t>
    </rPh>
    <rPh sb="12" eb="13">
      <t>ヒカリ</t>
    </rPh>
    <rPh sb="26" eb="27">
      <t>スウ</t>
    </rPh>
    <rPh sb="28" eb="29">
      <t>オオ</t>
    </rPh>
    <phoneticPr fontId="1"/>
  </si>
  <si>
    <r>
      <t>2～3R目の自分ターンに、自身が通常攻撃した敵のすばやさとぼうぎょをブーストされた枚数が多いほど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41" eb="43">
      <t>マイスウ</t>
    </rPh>
    <rPh sb="44" eb="45">
      <t>オオ</t>
    </rPh>
    <phoneticPr fontId="1"/>
  </si>
  <si>
    <r>
      <t>2R目に、自身が通常攻撃する敵のぼうぎょゲージを</t>
    </r>
    <r>
      <rPr>
        <sz val="11"/>
        <color rgb="FF0000FF"/>
        <rFont val="HGPｺﾞｼｯｸE"/>
        <family val="3"/>
        <charset val="128"/>
      </rPr>
      <t>中</t>
    </r>
    <r>
      <rPr>
        <sz val="11"/>
        <color rgb="FF000000"/>
        <rFont val="HGPｺﾞｼｯｸE"/>
        <family val="3"/>
        <charset val="128"/>
      </rPr>
      <t>ダウン</t>
    </r>
    <rPh sb="2" eb="3">
      <t>メ</t>
    </rPh>
    <rPh sb="5" eb="7">
      <t>ジシン</t>
    </rPh>
    <rPh sb="8" eb="12">
      <t>ツウジョウコウゲキ</t>
    </rPh>
    <rPh sb="14" eb="15">
      <t>テキ</t>
    </rPh>
    <rPh sb="24" eb="25">
      <t>ナカ</t>
    </rPh>
    <phoneticPr fontId="1"/>
  </si>
  <si>
    <r>
      <t>2～3R目の自分ターンに、</t>
    </r>
    <r>
      <rPr>
        <sz val="11"/>
        <color rgb="FFFF0000"/>
        <rFont val="HGPｺﾞｼｯｸE"/>
        <family val="3"/>
        <charset val="128"/>
      </rPr>
      <t>味方</t>
    </r>
    <r>
      <rPr>
        <sz val="11"/>
        <rFont val="HGPｺﾞｼｯｸE"/>
        <family val="3"/>
        <charset val="128"/>
      </rPr>
      <t>[不死]と[魔影]の通常攻撃ダメージを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、必殺技ダメージを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ミカタ</t>
    </rPh>
    <rPh sb="16" eb="18">
      <t>フシ</t>
    </rPh>
    <rPh sb="21" eb="23">
      <t>マカゲ</t>
    </rPh>
    <rPh sb="25" eb="29">
      <t>ツウジョウコウゲキ</t>
    </rPh>
    <rPh sb="34" eb="35">
      <t>ナカ</t>
    </rPh>
    <rPh sb="39" eb="42">
      <t>ヒッサツワザ</t>
    </rPh>
    <rPh sb="47" eb="48">
      <t>ショウ</t>
    </rPh>
    <phoneticPr fontId="1"/>
  </si>
  <si>
    <r>
      <t>1～3R開始時に、</t>
    </r>
    <r>
      <rPr>
        <sz val="11"/>
        <color rgb="FFFF5A32"/>
        <rFont val="HGPｺﾞｼｯｸE"/>
        <family val="3"/>
        <charset val="128"/>
      </rPr>
      <t>仲間</t>
    </r>
    <r>
      <rPr>
        <sz val="11"/>
        <rFont val="HGPｺﾞｼｯｸE"/>
        <family val="3"/>
        <charset val="128"/>
      </rPr>
      <t>が全員[不死]のとき敵</t>
    </r>
    <r>
      <rPr>
        <sz val="11"/>
        <color rgb="FF000000"/>
        <rFont val="HGPｺﾞｼｯｸE"/>
        <family val="3"/>
        <charset val="128"/>
      </rPr>
      <t>全体</t>
    </r>
    <r>
      <rPr>
        <sz val="11"/>
        <rFont val="HGPｺﾞｼｯｸE"/>
        <family val="3"/>
        <charset val="128"/>
      </rPr>
      <t>のこうげきとまりょくをR数が少ないほど</t>
    </r>
    <r>
      <rPr>
        <sz val="11"/>
        <color rgb="FF000000"/>
        <rFont val="HGPｺﾞｼｯｸE"/>
        <family val="3"/>
        <charset val="128"/>
      </rPr>
      <t>ダウン</t>
    </r>
    <rPh sb="4" eb="7">
      <t>カイシジ</t>
    </rPh>
    <rPh sb="9" eb="11">
      <t>ナカマ</t>
    </rPh>
    <rPh sb="12" eb="14">
      <t>ゼンイン</t>
    </rPh>
    <rPh sb="15" eb="17">
      <t>フシ</t>
    </rPh>
    <rPh sb="21" eb="24">
      <t>テキゼンタイ</t>
    </rPh>
    <rPh sb="36" eb="37">
      <t>スウ</t>
    </rPh>
    <rPh sb="38" eb="39">
      <t>スク</t>
    </rPh>
    <phoneticPr fontId="1"/>
  </si>
  <si>
    <r>
      <t>2～3R目に攻撃するときに、すばやさが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がいると敵</t>
    </r>
    <r>
      <rPr>
        <sz val="11"/>
        <color rgb="FF000000"/>
        <rFont val="HGPｺﾞｼｯｸE"/>
        <family val="3"/>
        <charset val="128"/>
      </rPr>
      <t>全体</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コウゲキ</t>
    </rPh>
    <rPh sb="24" eb="26">
      <t>ミカタ</t>
    </rPh>
    <rPh sb="30" eb="33">
      <t>テキゼンタイ</t>
    </rPh>
    <rPh sb="44" eb="45">
      <t>ナカ</t>
    </rPh>
    <phoneticPr fontId="1"/>
  </si>
  <si>
    <r>
      <t>2～3R目に、自身が通常攻撃されると敵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4" eb="5">
      <t>メ</t>
    </rPh>
    <rPh sb="7" eb="9">
      <t>ジシン</t>
    </rPh>
    <rPh sb="10" eb="14">
      <t>ツウジョウコウゲキ</t>
    </rPh>
    <rPh sb="18" eb="21">
      <t>テキゼンタイ</t>
    </rPh>
    <rPh sb="22" eb="24">
      <t>トウキ</t>
    </rPh>
    <rPh sb="28" eb="29">
      <t>ショウ</t>
    </rPh>
    <phoneticPr fontId="1"/>
  </si>
  <si>
    <r>
      <t>2～4R開始時に、HP100%の敵がいるとき敵</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4" eb="7">
      <t>カイシジ</t>
    </rPh>
    <rPh sb="16" eb="17">
      <t>テキ</t>
    </rPh>
    <rPh sb="22" eb="25">
      <t>テキゼンタイ</t>
    </rPh>
    <rPh sb="36" eb="37">
      <t>ナカ</t>
    </rPh>
    <phoneticPr fontId="1"/>
  </si>
  <si>
    <r>
      <t>1～4R開始時に、HP100%の敵がいるとき敵</t>
    </r>
    <r>
      <rPr>
        <sz val="11"/>
        <color rgb="FF000000"/>
        <rFont val="HGPｺﾞｼｯｸE"/>
        <family val="3"/>
        <charset val="128"/>
      </rPr>
      <t>全体</t>
    </r>
    <r>
      <rPr>
        <sz val="11"/>
        <rFont val="HGPｺﾞｼｯｸE"/>
        <family val="3"/>
        <charset val="128"/>
      </rPr>
      <t>のこうげきとすばやさをR数が多いほど</t>
    </r>
    <r>
      <rPr>
        <sz val="11"/>
        <color rgb="FF000000"/>
        <rFont val="HGPｺﾞｼｯｸE"/>
        <family val="3"/>
        <charset val="128"/>
      </rPr>
      <t>ダウン</t>
    </r>
    <rPh sb="4" eb="7">
      <t>カイシジ</t>
    </rPh>
    <rPh sb="16" eb="17">
      <t>テキ</t>
    </rPh>
    <rPh sb="22" eb="25">
      <t>テキゼンタイ</t>
    </rPh>
    <rPh sb="37" eb="38">
      <t>スウ</t>
    </rPh>
    <rPh sb="39" eb="40">
      <t>オオ</t>
    </rPh>
    <phoneticPr fontId="1"/>
  </si>
  <si>
    <r>
      <t>味方</t>
    </r>
    <r>
      <rPr>
        <sz val="11"/>
        <rFont val="HGPｺﾞｼｯｸE"/>
        <family val="3"/>
        <charset val="128"/>
      </rPr>
      <t>が必殺技を使うときに、敵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、HP100%の敵がいるとき、代わりに</t>
    </r>
    <r>
      <rPr>
        <sz val="11"/>
        <color rgb="FF0000FF"/>
        <rFont val="HGPｺﾞｼｯｸE"/>
        <family val="3"/>
        <charset val="128"/>
      </rPr>
      <t>中</t>
    </r>
    <r>
      <rPr>
        <sz val="11"/>
        <color rgb="FF000000"/>
        <rFont val="HGPｺﾞｼｯｸE"/>
        <family val="3"/>
        <charset val="128"/>
      </rPr>
      <t>ダウン</t>
    </r>
    <rPh sb="0" eb="2">
      <t>ミカタ</t>
    </rPh>
    <rPh sb="3" eb="6">
      <t>ヒッサツワザ</t>
    </rPh>
    <rPh sb="7" eb="8">
      <t>ツカ</t>
    </rPh>
    <rPh sb="13" eb="16">
      <t>テキゼンタイ</t>
    </rPh>
    <rPh sb="17" eb="18">
      <t>スベ</t>
    </rPh>
    <rPh sb="26" eb="27">
      <t>ショウ</t>
    </rPh>
    <rPh sb="38" eb="39">
      <t>テキ</t>
    </rPh>
    <rPh sb="45" eb="46">
      <t>カ</t>
    </rPh>
    <rPh sb="49" eb="50">
      <t>ナカ</t>
    </rPh>
    <phoneticPr fontId="1"/>
  </si>
  <si>
    <r>
      <t>2～3R開始時に、HP100%の敵がいるたび敵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4" eb="7">
      <t>カイシジ</t>
    </rPh>
    <rPh sb="16" eb="17">
      <t>テキ</t>
    </rPh>
    <rPh sb="22" eb="25">
      <t>テキゼンタイ</t>
    </rPh>
    <rPh sb="26" eb="27">
      <t>スベ</t>
    </rPh>
    <rPh sb="35" eb="36">
      <t>ショウ</t>
    </rPh>
    <phoneticPr fontId="1"/>
  </si>
  <si>
    <r>
      <t>2～5R目に攻撃するときに、まりょくが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7300C3"/>
        <rFont val="HGPｺﾞｼｯｸE"/>
        <family val="3"/>
        <charset val="128"/>
      </rPr>
      <t>大</t>
    </r>
    <r>
      <rPr>
        <sz val="11"/>
        <color rgb="FF000000"/>
        <rFont val="HGPｺﾞｼｯｸE"/>
        <family val="3"/>
        <charset val="128"/>
      </rPr>
      <t>アップ</t>
    </r>
    <rPh sb="4" eb="5">
      <t>メ</t>
    </rPh>
    <rPh sb="6" eb="8">
      <t>コウゲキ</t>
    </rPh>
    <rPh sb="24" eb="26">
      <t>ミカタ</t>
    </rPh>
    <rPh sb="30" eb="34">
      <t>ミカタゼンタイ</t>
    </rPh>
    <rPh sb="45" eb="46">
      <t>ダイ</t>
    </rPh>
    <phoneticPr fontId="1"/>
  </si>
  <si>
    <r>
      <t>1～3R目に敵が攻撃するときに、こうげきが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4">
      <t>テキゼンタイ</t>
    </rPh>
    <rPh sb="40" eb="41">
      <t>ナカ</t>
    </rPh>
    <phoneticPr fontId="1"/>
  </si>
  <si>
    <r>
      <t>1～3R目の相手ターンに、[光]以外の敵の物理と特技ダメージをR数が少ないほど</t>
    </r>
    <r>
      <rPr>
        <sz val="11"/>
        <color rgb="FF000000"/>
        <rFont val="HGPｺﾞｼｯｸE"/>
        <family val="3"/>
        <charset val="128"/>
      </rPr>
      <t>ダウン</t>
    </r>
    <rPh sb="4" eb="5">
      <t>メ</t>
    </rPh>
    <rPh sb="6" eb="8">
      <t>アイテ</t>
    </rPh>
    <rPh sb="14" eb="15">
      <t>ヒカリ</t>
    </rPh>
    <rPh sb="16" eb="18">
      <t>イガイ</t>
    </rPh>
    <rPh sb="19" eb="20">
      <t>テキ</t>
    </rPh>
    <rPh sb="21" eb="23">
      <t>ブツリ</t>
    </rPh>
    <rPh sb="24" eb="26">
      <t>トクギ</t>
    </rPh>
    <rPh sb="32" eb="33">
      <t>スウ</t>
    </rPh>
    <rPh sb="34" eb="35">
      <t>スク</t>
    </rPh>
    <phoneticPr fontId="1"/>
  </si>
  <si>
    <r>
      <t>HPが一番低い</t>
    </r>
    <r>
      <rPr>
        <sz val="11"/>
        <color rgb="FFFF0000"/>
        <rFont val="HGPｺﾞｼｯｸE"/>
        <family val="3"/>
        <charset val="128"/>
      </rPr>
      <t>味方</t>
    </r>
    <r>
      <rPr>
        <sz val="11"/>
        <rFont val="HGPｺﾞｼｯｸE"/>
        <family val="3"/>
        <charset val="128"/>
      </rPr>
      <t>の攻撃が敵の</t>
    </r>
    <r>
      <rPr>
        <sz val="11"/>
        <color rgb="FF000000"/>
        <rFont val="HGPｺﾞｼｯｸE"/>
        <family val="3"/>
        <charset val="128"/>
      </rPr>
      <t>軽減</t>
    </r>
    <r>
      <rPr>
        <sz val="11"/>
        <rFont val="HGPｺﾞｼｯｸE"/>
        <family val="3"/>
        <charset val="128"/>
      </rPr>
      <t>スキルを無視する</t>
    </r>
    <rPh sb="3" eb="5">
      <t>イチバン</t>
    </rPh>
    <rPh sb="5" eb="6">
      <t>ヒク</t>
    </rPh>
    <rPh sb="7" eb="9">
      <t>ミカタ</t>
    </rPh>
    <rPh sb="10" eb="12">
      <t>コウゲキ</t>
    </rPh>
    <rPh sb="13" eb="14">
      <t>テキ</t>
    </rPh>
    <rPh sb="15" eb="17">
      <t>ケイゲン</t>
    </rPh>
    <rPh sb="21" eb="23">
      <t>ムシ</t>
    </rPh>
    <phoneticPr fontId="1"/>
  </si>
  <si>
    <r>
      <t>1～3R目の相手ターンに、</t>
    </r>
    <r>
      <rPr>
        <sz val="11"/>
        <color rgb="FFFF5A32"/>
        <rFont val="HGPｺﾞｼｯｸE"/>
        <family val="3"/>
        <charset val="128"/>
      </rPr>
      <t>仲間</t>
    </r>
    <r>
      <rPr>
        <sz val="11"/>
        <rFont val="HGPｺﾞｼｯｸE"/>
        <family val="3"/>
        <charset val="128"/>
      </rPr>
      <t>[不死]か[魔影]がいるとHP50%以下の</t>
    </r>
    <r>
      <rPr>
        <sz val="11"/>
        <color rgb="FFFF0000"/>
        <rFont val="HGPｺﾞｼｯｸE"/>
        <family val="3"/>
        <charset val="128"/>
      </rPr>
      <t>味方</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1" eb="23">
      <t>マカゲ</t>
    </rPh>
    <rPh sb="33" eb="35">
      <t>イカ</t>
    </rPh>
    <rPh sb="36" eb="38">
      <t>ミカタ</t>
    </rPh>
    <rPh sb="39" eb="40">
      <t>ウ</t>
    </rPh>
    <rPh sb="42" eb="46">
      <t>ツウジョウコウゲキ</t>
    </rPh>
    <rPh sb="51" eb="52">
      <t>ナカ</t>
    </rPh>
    <rPh sb="52" eb="54">
      <t>ケイゲン</t>
    </rPh>
    <phoneticPr fontId="1"/>
  </si>
  <si>
    <r>
      <t>1～3R目に敵が攻撃するときに、ぼうぎょが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8">
      <t>ミカタ</t>
    </rPh>
    <rPh sb="32" eb="34">
      <t>ミカタ</t>
    </rPh>
    <rPh sb="35" eb="37">
      <t>フシ</t>
    </rPh>
    <rPh sb="40" eb="41">
      <t>マ</t>
    </rPh>
    <rPh sb="41" eb="42">
      <t>カゲ</t>
    </rPh>
    <rPh sb="44" eb="45">
      <t>ウ</t>
    </rPh>
    <rPh sb="47" eb="49">
      <t>ブツリ</t>
    </rPh>
    <rPh sb="54" eb="55">
      <t>ナカ</t>
    </rPh>
    <rPh sb="55" eb="57">
      <t>ケイゲン</t>
    </rPh>
    <phoneticPr fontId="1"/>
  </si>
  <si>
    <r>
      <t>1～2R目の相手ターンに、</t>
    </r>
    <r>
      <rPr>
        <sz val="11"/>
        <color rgb="FFFF0000"/>
        <rFont val="HGPｺﾞｼｯｸE"/>
        <family val="3"/>
        <charset val="128"/>
      </rPr>
      <t>味方</t>
    </r>
    <r>
      <rPr>
        <sz val="11"/>
        <rFont val="HGPｺﾞｼｯｸE"/>
        <family val="3"/>
        <charset val="128"/>
      </rPr>
      <t>[百獣]が受ける全てのダメージをR数が少ないほど</t>
    </r>
    <r>
      <rPr>
        <sz val="11"/>
        <color rgb="FF000000"/>
        <rFont val="HGPｺﾞｼｯｸE"/>
        <family val="3"/>
        <charset val="128"/>
      </rPr>
      <t>軽減</t>
    </r>
    <rPh sb="4" eb="5">
      <t>メ</t>
    </rPh>
    <rPh sb="6" eb="8">
      <t>アイテ</t>
    </rPh>
    <rPh sb="13" eb="15">
      <t>ミカタ</t>
    </rPh>
    <rPh sb="16" eb="18">
      <t>ヒャクジュウ</t>
    </rPh>
    <rPh sb="20" eb="21">
      <t>ウ</t>
    </rPh>
    <rPh sb="23" eb="24">
      <t>スベ</t>
    </rPh>
    <rPh sb="32" eb="33">
      <t>スウ</t>
    </rPh>
    <rPh sb="34" eb="35">
      <t>スク</t>
    </rPh>
    <rPh sb="39" eb="41">
      <t>ケイゲン</t>
    </rPh>
    <phoneticPr fontId="1"/>
  </si>
  <si>
    <r>
      <t>1～3R目の相手ターンに、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ナカマ</t>
    </rPh>
    <rPh sb="16" eb="17">
      <t>ヒカリ</t>
    </rPh>
    <rPh sb="22" eb="26">
      <t>ミカタゼンタイ</t>
    </rPh>
    <rPh sb="27" eb="28">
      <t>ウ</t>
    </rPh>
    <rPh sb="30" eb="34">
      <t>ツウジョウコウゲキ</t>
    </rPh>
    <rPh sb="39" eb="40">
      <t>ショウ</t>
    </rPh>
    <rPh sb="40" eb="42">
      <t>ケイゲン</t>
    </rPh>
    <phoneticPr fontId="1"/>
  </si>
  <si>
    <r>
      <t>2～3R目の相手ターンに、敵が必殺技を使うとき</t>
    </r>
    <r>
      <rPr>
        <sz val="11"/>
        <color rgb="FFFF0000"/>
        <rFont val="HGPｺﾞｼｯｸE"/>
        <family val="3"/>
        <charset val="128"/>
      </rPr>
      <t>味方</t>
    </r>
    <r>
      <rPr>
        <sz val="11"/>
        <rFont val="HGPｺﾞｼｯｸE"/>
        <family val="3"/>
        <charset val="128"/>
      </rPr>
      <t>[暗黒]が受ける必殺技ダメージを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8">
      <t>ヒッサツワザ</t>
    </rPh>
    <rPh sb="19" eb="20">
      <t>ツカ</t>
    </rPh>
    <rPh sb="23" eb="25">
      <t>ミカタ</t>
    </rPh>
    <rPh sb="26" eb="28">
      <t>アンコク</t>
    </rPh>
    <rPh sb="30" eb="31">
      <t>ウ</t>
    </rPh>
    <rPh sb="33" eb="36">
      <t>ヒッサツワザ</t>
    </rPh>
    <rPh sb="41" eb="42">
      <t>ナカ</t>
    </rPh>
    <rPh sb="42" eb="44">
      <t>ケイゲン</t>
    </rPh>
    <phoneticPr fontId="1"/>
  </si>
  <si>
    <r>
      <t>2～3R開始時に、闘気ゲージが</t>
    </r>
    <r>
      <rPr>
        <sz val="11"/>
        <color rgb="FF000000"/>
        <rFont val="HGPｺﾞｼｯｸE"/>
        <family val="3"/>
        <charset val="128"/>
      </rPr>
      <t>最大</t>
    </r>
    <r>
      <rPr>
        <sz val="11"/>
        <rFont val="HGPｺﾞｼｯｸE"/>
        <family val="3"/>
        <charset val="128"/>
      </rPr>
      <t>の敵がいるとき敵</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ダウン</t>
    </r>
    <rPh sb="4" eb="7">
      <t>カイシジ</t>
    </rPh>
    <rPh sb="9" eb="11">
      <t>トウキ</t>
    </rPh>
    <rPh sb="15" eb="17">
      <t>サイダイ</t>
    </rPh>
    <rPh sb="18" eb="19">
      <t>テキ</t>
    </rPh>
    <rPh sb="24" eb="27">
      <t>テキゼンタイ</t>
    </rPh>
    <rPh sb="38" eb="39">
      <t>ナカ</t>
    </rPh>
    <phoneticPr fontId="1"/>
  </si>
  <si>
    <r>
      <t>3～4R開始時に、自身の闘気ゲージが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5">
      <t>ミカタ</t>
    </rPh>
    <rPh sb="26" eb="27">
      <t>ヒカリ</t>
    </rPh>
    <rPh sb="39" eb="40">
      <t>ナカ</t>
    </rPh>
    <phoneticPr fontId="1"/>
  </si>
  <si>
    <r>
      <t>2～4R開始時に、闘気ゲージが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rFont val="HGPｺﾞｼｯｸE"/>
        <family val="3"/>
        <charset val="128"/>
      </rPr>
      <t>[不死]と[魔影]のこうげきとぼうぎょを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20">
      <t>ミカタ</t>
    </rPh>
    <rPh sb="25" eb="27">
      <t>ミカタ</t>
    </rPh>
    <rPh sb="28" eb="30">
      <t>フシ</t>
    </rPh>
    <rPh sb="33" eb="35">
      <t>マカゲ</t>
    </rPh>
    <rPh sb="47" eb="48">
      <t>ナカ</t>
    </rPh>
    <phoneticPr fontId="1"/>
  </si>
  <si>
    <r>
      <t>2～4R開始時に、自身の闘気ゲージが</t>
    </r>
    <r>
      <rPr>
        <sz val="11"/>
        <color rgb="FF000000"/>
        <rFont val="HGPｺﾞｼｯｸE"/>
        <family val="3"/>
        <charset val="128"/>
      </rPr>
      <t>最大</t>
    </r>
    <r>
      <rPr>
        <sz val="11"/>
        <rFont val="HGPｺﾞｼｯｸE"/>
        <family val="3"/>
        <charset val="128"/>
      </rPr>
      <t>のとき敵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7">
      <t>カイシジ</t>
    </rPh>
    <rPh sb="9" eb="11">
      <t>ジシン</t>
    </rPh>
    <rPh sb="12" eb="14">
      <t>トウキ</t>
    </rPh>
    <rPh sb="18" eb="20">
      <t>サイダイ</t>
    </rPh>
    <rPh sb="23" eb="26">
      <t>テキゼンタイ</t>
    </rPh>
    <rPh sb="37" eb="38">
      <t>ナカ</t>
    </rPh>
    <phoneticPr fontId="1"/>
  </si>
  <si>
    <r>
      <t>各Rの相手ターンに、自身の闘気ゲージが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0" eb="1">
      <t>カク</t>
    </rPh>
    <rPh sb="3" eb="5">
      <t>アイテ</t>
    </rPh>
    <rPh sb="10" eb="12">
      <t>ジシン</t>
    </rPh>
    <rPh sb="13" eb="15">
      <t>トウキ</t>
    </rPh>
    <rPh sb="19" eb="21">
      <t>サイダイ</t>
    </rPh>
    <rPh sb="24" eb="26">
      <t>ミカタ</t>
    </rPh>
    <rPh sb="27" eb="28">
      <t>ヒカリ</t>
    </rPh>
    <rPh sb="30" eb="31">
      <t>ウ</t>
    </rPh>
    <rPh sb="33" eb="35">
      <t>ブツリ</t>
    </rPh>
    <rPh sb="40" eb="41">
      <t>ナカ</t>
    </rPh>
    <rPh sb="41" eb="43">
      <t>ケイゲン</t>
    </rPh>
    <phoneticPr fontId="1"/>
  </si>
  <si>
    <r>
      <t>3～5R開始時に、闘気ゲージが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7">
      <t>サイダイ</t>
    </rPh>
    <rPh sb="18" eb="20">
      <t>ミカタ</t>
    </rPh>
    <rPh sb="25" eb="29">
      <t>ミカタゼンタイ</t>
    </rPh>
    <rPh sb="40" eb="41">
      <t>ショウ</t>
    </rPh>
    <phoneticPr fontId="1"/>
  </si>
  <si>
    <r>
      <t>各R開始時に、自身の闘気ゲージが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[不死]のこうげきとぼうぎょを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0" eb="12">
      <t>トウキ</t>
    </rPh>
    <rPh sb="16" eb="18">
      <t>サイダイ</t>
    </rPh>
    <rPh sb="21" eb="23">
      <t>ミカタ</t>
    </rPh>
    <rPh sb="24" eb="26">
      <t>フシ</t>
    </rPh>
    <rPh sb="38" eb="39">
      <t>ナカ</t>
    </rPh>
    <phoneticPr fontId="1"/>
  </si>
  <si>
    <r>
      <t>各R開始時に、闘気ゲージが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トウキ</t>
    </rPh>
    <rPh sb="13" eb="15">
      <t>サイダイ</t>
    </rPh>
    <rPh sb="16" eb="17">
      <t>テキ</t>
    </rPh>
    <rPh sb="22" eb="26">
      <t>ミカタゼンタイ</t>
    </rPh>
    <rPh sb="27" eb="29">
      <t>トウキ</t>
    </rPh>
    <rPh sb="33" eb="34">
      <t>ショウ</t>
    </rPh>
    <phoneticPr fontId="1"/>
  </si>
  <si>
    <r>
      <t>3～4R開始時に、闘気ゲージが</t>
    </r>
    <r>
      <rPr>
        <sz val="11"/>
        <color rgb="FF000000"/>
        <rFont val="HGPｺﾞｼｯｸE"/>
        <family val="3"/>
        <charset val="128"/>
      </rPr>
      <t>最大</t>
    </r>
    <r>
      <rPr>
        <sz val="11"/>
        <rFont val="HGPｺﾞｼｯｸE"/>
        <family val="3"/>
        <charset val="128"/>
      </rPr>
      <t>の敵がいるとき闘気ゲージを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、敵[暗黒]がいるとき、追加でこうげきを</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19">
      <t>テキ</t>
    </rPh>
    <rPh sb="24" eb="26">
      <t>トウキ</t>
    </rPh>
    <rPh sb="30" eb="31">
      <t>ナカ</t>
    </rPh>
    <rPh sb="35" eb="36">
      <t>テキ</t>
    </rPh>
    <rPh sb="37" eb="39">
      <t>アンコク</t>
    </rPh>
    <rPh sb="46" eb="48">
      <t>ツイカ</t>
    </rPh>
    <rPh sb="54" eb="55">
      <t>ナカ</t>
    </rPh>
    <phoneticPr fontId="1"/>
  </si>
  <si>
    <r>
      <t>各R開始時に、自身の闘気ゲージが</t>
    </r>
    <r>
      <rPr>
        <sz val="11"/>
        <color rgb="FF000000"/>
        <rFont val="HGPｺﾞｼｯｸE"/>
        <family val="3"/>
        <charset val="128"/>
      </rPr>
      <t>最大</t>
    </r>
    <r>
      <rPr>
        <sz val="11"/>
        <rFont val="HGPｺﾞｼｯｸE"/>
        <family val="3"/>
        <charset val="128"/>
      </rPr>
      <t>のとき[光]以外の</t>
    </r>
    <r>
      <rPr>
        <sz val="11"/>
        <color rgb="FFFF0000"/>
        <rFont val="HGPｺﾞｼｯｸE"/>
        <family val="3"/>
        <charset val="128"/>
      </rPr>
      <t>味方</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0" eb="12">
      <t>トウキ</t>
    </rPh>
    <rPh sb="16" eb="18">
      <t>サイダイ</t>
    </rPh>
    <rPh sb="22" eb="23">
      <t>ヒカリ</t>
    </rPh>
    <rPh sb="24" eb="26">
      <t>イガイ</t>
    </rPh>
    <rPh sb="27" eb="29">
      <t>ミカタ</t>
    </rPh>
    <rPh sb="35" eb="36">
      <t>ナカ</t>
    </rPh>
    <phoneticPr fontId="1"/>
  </si>
  <si>
    <r>
      <t>各R終了時に、自身の闘気ゲージが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シュウリョウジ</t>
    </rPh>
    <rPh sb="7" eb="9">
      <t>ジシン</t>
    </rPh>
    <rPh sb="10" eb="12">
      <t>トウキ</t>
    </rPh>
    <rPh sb="16" eb="18">
      <t>サイダイ</t>
    </rPh>
    <rPh sb="21" eb="25">
      <t>ミカタゼンタイ</t>
    </rPh>
    <rPh sb="29" eb="30">
      <t>ショウ</t>
    </rPh>
    <rPh sb="30" eb="32">
      <t>カイフク</t>
    </rPh>
    <phoneticPr fontId="1"/>
  </si>
  <si>
    <r>
      <t>4～5R開始時に、闘気ゲージが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がいるときブレスダメージ</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20">
      <t>ミカタ</t>
    </rPh>
    <rPh sb="32" eb="33">
      <t>ナカ</t>
    </rPh>
    <phoneticPr fontId="1"/>
  </si>
  <si>
    <r>
      <t>2～4R開始時に、物理ダメージを自身のHPが多いほど</t>
    </r>
    <r>
      <rPr>
        <sz val="11"/>
        <color rgb="FF000000"/>
        <rFont val="HGPｺﾞｼｯｸE"/>
        <family val="3"/>
        <charset val="128"/>
      </rPr>
      <t>アップ</t>
    </r>
    <rPh sb="4" eb="7">
      <t>カイシジ</t>
    </rPh>
    <rPh sb="9" eb="11">
      <t>ブツリ</t>
    </rPh>
    <rPh sb="16" eb="18">
      <t>ジシン</t>
    </rPh>
    <rPh sb="22" eb="23">
      <t>オオ</t>
    </rPh>
    <phoneticPr fontId="2"/>
  </si>
  <si>
    <r>
      <t>1～2R目の自分ターンに、敵か</t>
    </r>
    <r>
      <rPr>
        <sz val="11"/>
        <color rgb="FFFF5A32"/>
        <rFont val="HGPｺﾞｼｯｸE"/>
        <family val="3"/>
        <charset val="128"/>
      </rPr>
      <t>仲間</t>
    </r>
    <r>
      <rPr>
        <sz val="11"/>
        <rFont val="HGPｺﾞｼｯｸE"/>
        <family val="3"/>
        <charset val="128"/>
      </rPr>
      <t>に[光]か[暗黒]がいると自身が通常攻撃した敵の闘気ゲージを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4">
      <t>テキ</t>
    </rPh>
    <rPh sb="15" eb="17">
      <t>ナカマ</t>
    </rPh>
    <rPh sb="19" eb="20">
      <t>ヒカリ</t>
    </rPh>
    <rPh sb="23" eb="25">
      <t>アンコク</t>
    </rPh>
    <rPh sb="30" eb="32">
      <t>ジシン</t>
    </rPh>
    <rPh sb="33" eb="35">
      <t>ツウジョウ</t>
    </rPh>
    <rPh sb="35" eb="37">
      <t>コウゲキ</t>
    </rPh>
    <rPh sb="39" eb="40">
      <t>テキ</t>
    </rPh>
    <rPh sb="41" eb="43">
      <t>トウキ</t>
    </rPh>
    <rPh sb="47" eb="48">
      <t>ショウ</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</si>
  <si>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5">
      <t>ツウジョウコウゲキ</t>
    </rPh>
    <rPh sb="30" eb="31">
      <t>ショウ</t>
    </rPh>
    <rPh sb="31" eb="33">
      <t>ケイゲン</t>
    </rPh>
    <phoneticPr fontId="1"/>
  </si>
  <si>
    <r>
      <t>2～4R開始時に、HP50%以下の</t>
    </r>
    <r>
      <rPr>
        <sz val="11"/>
        <color rgb="FFFF0000"/>
        <rFont val="HGPｺﾞｼｯｸE"/>
        <family val="3"/>
        <charset val="128"/>
      </rPr>
      <t>味方</t>
    </r>
    <r>
      <rPr>
        <sz val="11"/>
        <rFont val="HGPｺﾞｼｯｸE"/>
        <family val="3"/>
        <charset val="128"/>
      </rPr>
      <t>がいると[光]と[暗黒]以外の</t>
    </r>
    <r>
      <rPr>
        <sz val="11"/>
        <color rgb="FFFF0000"/>
        <rFont val="HGPｺﾞｼｯｸE"/>
        <family val="3"/>
        <charset val="128"/>
      </rPr>
      <t>味方</t>
    </r>
    <r>
      <rPr>
        <sz val="11"/>
        <rFont val="HGPｺﾞｼｯｸE"/>
        <family val="3"/>
        <charset val="128"/>
      </rPr>
      <t>の通常攻撃ダメージをR数が多いほど</t>
    </r>
    <r>
      <rPr>
        <sz val="11"/>
        <color rgb="FF000000"/>
        <rFont val="HGPｺﾞｼｯｸE"/>
        <family val="3"/>
        <charset val="128"/>
      </rPr>
      <t>アップ</t>
    </r>
    <rPh sb="4" eb="6">
      <t>カイシ</t>
    </rPh>
    <rPh sb="6" eb="7">
      <t>ジ</t>
    </rPh>
    <rPh sb="14" eb="16">
      <t>イカ</t>
    </rPh>
    <rPh sb="17" eb="19">
      <t>ミカタ</t>
    </rPh>
    <rPh sb="24" eb="25">
      <t>ヒカリ</t>
    </rPh>
    <rPh sb="28" eb="30">
      <t>アンコク</t>
    </rPh>
    <rPh sb="31" eb="33">
      <t>イガイ</t>
    </rPh>
    <rPh sb="34" eb="36">
      <t>ミカタ</t>
    </rPh>
    <rPh sb="37" eb="41">
      <t>ツウジョウコウゲキ</t>
    </rPh>
    <rPh sb="47" eb="48">
      <t>スウ</t>
    </rPh>
    <rPh sb="49" eb="50">
      <t>オオ</t>
    </rPh>
    <phoneticPr fontId="2"/>
  </si>
  <si>
    <r>
      <t>2～3R自分ターンに、自身が必殺技を使うとき敵[暗黒]の全てのステータスを</t>
    </r>
    <r>
      <rPr>
        <sz val="11"/>
        <color rgb="FF0000FF"/>
        <rFont val="HGPｺﾞｼｯｸE"/>
        <family val="3"/>
        <charset val="128"/>
      </rPr>
      <t>中</t>
    </r>
    <r>
      <rPr>
        <sz val="11"/>
        <color rgb="FF000000"/>
        <rFont val="HGPｺﾞｼｯｸE"/>
        <family val="3"/>
        <charset val="128"/>
      </rPr>
      <t>ダウン</t>
    </r>
    <rPh sb="4" eb="6">
      <t>ジブン</t>
    </rPh>
    <rPh sb="11" eb="13">
      <t>ジシン</t>
    </rPh>
    <rPh sb="14" eb="17">
      <t>ヒッサツワザ</t>
    </rPh>
    <rPh sb="18" eb="19">
      <t>ツカ</t>
    </rPh>
    <rPh sb="22" eb="23">
      <t>テキ</t>
    </rPh>
    <rPh sb="24" eb="26">
      <t>アンコク</t>
    </rPh>
    <rPh sb="28" eb="29">
      <t>スベ</t>
    </rPh>
    <rPh sb="37" eb="38">
      <t>ナカ</t>
    </rPh>
    <phoneticPr fontId="2"/>
  </si>
  <si>
    <t>X1-1</t>
    <phoneticPr fontId="2"/>
  </si>
  <si>
    <t>X1-2</t>
  </si>
  <si>
    <t>X1-3</t>
  </si>
  <si>
    <t>X1-4</t>
  </si>
  <si>
    <t>ア-184</t>
    <phoneticPr fontId="2"/>
  </si>
  <si>
    <t>XSメダル[超5弾]</t>
    <rPh sb="6" eb="7">
      <t>チョウ</t>
    </rPh>
    <rPh sb="8" eb="9">
      <t>ダン</t>
    </rPh>
    <phoneticPr fontId="2"/>
  </si>
  <si>
    <r>
      <t>「EX1弾」のトーナメントモードのバトルの間、全てのステータスが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4" eb="5">
      <t>ダン</t>
    </rPh>
    <rPh sb="21" eb="22">
      <t>アイダ</t>
    </rPh>
    <rPh sb="23" eb="24">
      <t>スベ</t>
    </rPh>
    <rPh sb="32" eb="33">
      <t>ショウ</t>
    </rPh>
    <phoneticPr fontId="2"/>
  </si>
  <si>
    <t>家庭教師</t>
    <rPh sb="0" eb="4">
      <t>カテイキョウシ</t>
    </rPh>
    <phoneticPr fontId="2"/>
  </si>
  <si>
    <t>極クロブレ勇者</t>
    <rPh sb="0" eb="1">
      <t>ゴク</t>
    </rPh>
    <rPh sb="5" eb="7">
      <t>ユウシャ</t>
    </rPh>
    <phoneticPr fontId="2"/>
  </si>
  <si>
    <t>味方全体のすばやさを味方[光]が多いほどアップ</t>
    <rPh sb="0" eb="4">
      <t>ミカタゼンタイ</t>
    </rPh>
    <rPh sb="10" eb="12">
      <t>ミカタ</t>
    </rPh>
    <rPh sb="13" eb="14">
      <t>ヒカリ</t>
    </rPh>
    <rPh sb="16" eb="17">
      <t>オオ</t>
    </rPh>
    <phoneticPr fontId="2"/>
  </si>
  <si>
    <t>極クロブレ</t>
    <rPh sb="0" eb="1">
      <t>ゴク</t>
    </rPh>
    <phoneticPr fontId="2"/>
  </si>
  <si>
    <t>　</t>
    <phoneticPr fontId="2"/>
  </si>
  <si>
    <t>味方全体のぼうぎょを味方[光]が多いほどアップ</t>
    <rPh sb="0" eb="4">
      <t>ミカタゼンタイ</t>
    </rPh>
    <rPh sb="10" eb="12">
      <t>ミカタ</t>
    </rPh>
    <rPh sb="13" eb="14">
      <t>ヒカリ</t>
    </rPh>
    <rPh sb="16" eb="17">
      <t>オオ</t>
    </rPh>
    <phoneticPr fontId="2"/>
  </si>
  <si>
    <t>こうげきが高い味方はこうげきを、まりょくが高い味方はまりょくを味方[光]が多いほどアップ</t>
    <rPh sb="5" eb="6">
      <t>タカ</t>
    </rPh>
    <rPh sb="7" eb="9">
      <t>ミカタ</t>
    </rPh>
    <rPh sb="21" eb="22">
      <t>タカ</t>
    </rPh>
    <rPh sb="23" eb="25">
      <t>ミカタ</t>
    </rPh>
    <rPh sb="31" eb="33">
      <t>ミカタ</t>
    </rPh>
    <rPh sb="34" eb="35">
      <t>ヒカリ</t>
    </rPh>
    <rPh sb="37" eb="38">
      <t>オオ</t>
    </rPh>
    <phoneticPr fontId="2"/>
  </si>
  <si>
    <t>S盾-18</t>
    <rPh sb="1" eb="2">
      <t>タテ</t>
    </rPh>
    <phoneticPr fontId="2"/>
  </si>
  <si>
    <t>ちからのたて [超]</t>
    <phoneticPr fontId="1"/>
  </si>
  <si>
    <r>
      <t>各R開始時に、自身がHP50%以下のときHPを</t>
    </r>
    <r>
      <rPr>
        <sz val="11"/>
        <color rgb="FF7300C3"/>
        <rFont val="HGPｺﾞｼｯｸE"/>
        <family val="3"/>
        <charset val="128"/>
      </rPr>
      <t>大</t>
    </r>
    <r>
      <rPr>
        <sz val="11"/>
        <color theme="1"/>
        <rFont val="HGPｺﾞｼｯｸE"/>
        <family val="3"/>
        <charset val="128"/>
      </rPr>
      <t>回復、</t>
    </r>
    <rPh sb="0" eb="1">
      <t>カク</t>
    </rPh>
    <rPh sb="2" eb="5">
      <t>カイシジ</t>
    </rPh>
    <rPh sb="7" eb="9">
      <t>ジシン</t>
    </rPh>
    <rPh sb="15" eb="17">
      <t>イカ</t>
    </rPh>
    <rPh sb="23" eb="26">
      <t>ダイカイフク</t>
    </rPh>
    <phoneticPr fontId="1"/>
  </si>
  <si>
    <r>
      <t>「マイ勇者」が杖が得意な職業のとき、代わりに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7" eb="8">
      <t>ツエ</t>
    </rPh>
    <rPh sb="9" eb="11">
      <t>トクイ</t>
    </rPh>
    <rPh sb="12" eb="14">
      <t>ショクギョウ</t>
    </rPh>
    <rPh sb="18" eb="19">
      <t>カ</t>
    </rPh>
    <rPh sb="22" eb="26">
      <t>ミカタゼンタイ</t>
    </rPh>
    <rPh sb="30" eb="31">
      <t>ナカ</t>
    </rPh>
    <rPh sb="31" eb="33">
      <t>カイフク</t>
    </rPh>
    <phoneticPr fontId="1"/>
  </si>
  <si>
    <t>やまびこ</t>
    <phoneticPr fontId="1"/>
  </si>
  <si>
    <r>
      <t>3～5R目に敵が攻撃するときに、ぼうぎょが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[不死]と[魔影]が受ける必殺技ダメージを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8">
      <t>ミカタ</t>
    </rPh>
    <rPh sb="32" eb="34">
      <t>ミカタ</t>
    </rPh>
    <rPh sb="35" eb="37">
      <t>フシ</t>
    </rPh>
    <rPh sb="40" eb="41">
      <t>マ</t>
    </rPh>
    <rPh sb="41" eb="42">
      <t>カゲ</t>
    </rPh>
    <rPh sb="44" eb="45">
      <t>ウ</t>
    </rPh>
    <rPh sb="47" eb="50">
      <t>ヒッサツワザ</t>
    </rPh>
    <rPh sb="55" eb="56">
      <t>ナカ</t>
    </rPh>
    <rPh sb="56" eb="58">
      <t>ケイゲン</t>
    </rPh>
    <phoneticPr fontId="1"/>
  </si>
  <si>
    <r>
      <t>1～3R開始時に、</t>
    </r>
    <r>
      <rPr>
        <sz val="11"/>
        <color rgb="FFFF5A32"/>
        <rFont val="HGPｺﾞｼｯｸE"/>
        <family val="3"/>
        <charset val="128"/>
      </rPr>
      <t>仲間</t>
    </r>
    <r>
      <rPr>
        <sz val="11"/>
        <rFont val="HGPｺﾞｼｯｸE"/>
        <family val="3"/>
        <charset val="128"/>
      </rPr>
      <t>[百獣]か[氷炎]がいるとまりょくとぼうぎょをR数が少ないほど</t>
    </r>
    <r>
      <rPr>
        <sz val="11"/>
        <color rgb="FF000000"/>
        <rFont val="HGPｺﾞｼｯｸE"/>
        <family val="3"/>
        <charset val="128"/>
      </rPr>
      <t>アップ</t>
    </r>
    <rPh sb="4" eb="7">
      <t>カイシジ</t>
    </rPh>
    <rPh sb="9" eb="11">
      <t>ナカマ</t>
    </rPh>
    <rPh sb="12" eb="14">
      <t>ヒャクジュウ</t>
    </rPh>
    <rPh sb="17" eb="18">
      <t>コオリ</t>
    </rPh>
    <rPh sb="18" eb="19">
      <t>ホノオ</t>
    </rPh>
    <rPh sb="35" eb="36">
      <t>スウ</t>
    </rPh>
    <rPh sb="37" eb="38">
      <t>スク</t>
    </rPh>
    <phoneticPr fontId="1"/>
  </si>
  <si>
    <r>
      <t>1～3R目の自分ターンに、自身が通常攻撃した敵のこうげきとすばやさを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ジシン</t>
    </rPh>
    <rPh sb="16" eb="20">
      <t>ツウジョウコウゲキ</t>
    </rPh>
    <rPh sb="22" eb="23">
      <t>テキ</t>
    </rPh>
    <rPh sb="34" eb="35">
      <t>ショウ</t>
    </rPh>
    <phoneticPr fontId="1"/>
  </si>
  <si>
    <t>戦闘不能になるダメージを受けたときに、HP1で耐える</t>
    <rPh sb="0" eb="4">
      <t>セントウフノウ</t>
    </rPh>
    <rPh sb="12" eb="13">
      <t>ウ</t>
    </rPh>
    <rPh sb="23" eb="24">
      <t>タ</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</si>
  <si>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が受ける特技とブレスダメージをR数が少ないほど</t>
    </r>
    <r>
      <rPr>
        <sz val="11"/>
        <color rgb="FF000000"/>
        <rFont val="HGPｺﾞｼｯｸE"/>
        <family val="3"/>
        <charset val="128"/>
      </rPr>
      <t>軽減</t>
    </r>
    <rPh sb="4" eb="5">
      <t>メ</t>
    </rPh>
    <rPh sb="6" eb="8">
      <t>アイテ</t>
    </rPh>
    <rPh sb="13" eb="15">
      <t>ミカタ</t>
    </rPh>
    <rPh sb="15" eb="17">
      <t>ゼンタイ</t>
    </rPh>
    <rPh sb="18" eb="19">
      <t>ウ</t>
    </rPh>
    <rPh sb="21" eb="23">
      <t>トクギ</t>
    </rPh>
    <rPh sb="33" eb="34">
      <t>スウ</t>
    </rPh>
    <rPh sb="35" eb="36">
      <t>スク</t>
    </rPh>
    <rPh sb="40" eb="42">
      <t>ケイゲン</t>
    </rPh>
    <phoneticPr fontId="1"/>
  </si>
  <si>
    <r>
      <t>各R終了時に、HP50%以下の</t>
    </r>
    <r>
      <rPr>
        <sz val="11"/>
        <color rgb="FFFF0000"/>
        <rFont val="HGPｺﾞｼｯｸE"/>
        <family val="3"/>
        <charset val="128"/>
      </rPr>
      <t>味方</t>
    </r>
    <r>
      <rPr>
        <sz val="11"/>
        <rFont val="HGPｺﾞｼｯｸE"/>
        <family val="3"/>
        <charset val="128"/>
      </rPr>
      <t>がいるとHPが一番低い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1">
      <t>カク</t>
    </rPh>
    <rPh sb="2" eb="5">
      <t>シュウリョウジ</t>
    </rPh>
    <rPh sb="12" eb="14">
      <t>イカ</t>
    </rPh>
    <rPh sb="15" eb="17">
      <t>ミカタ</t>
    </rPh>
    <rPh sb="24" eb="26">
      <t>イチバン</t>
    </rPh>
    <rPh sb="26" eb="27">
      <t>ヒク</t>
    </rPh>
    <rPh sb="28" eb="30">
      <t>ミカタ</t>
    </rPh>
    <rPh sb="34" eb="35">
      <t>ナカ</t>
    </rPh>
    <rPh sb="35" eb="37">
      <t>カイフク</t>
    </rPh>
    <phoneticPr fontId="1"/>
  </si>
  <si>
    <r>
      <t>4～5R目の自分ターンに、自身がHP50%以上のとき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ジシン</t>
    </rPh>
    <rPh sb="21" eb="23">
      <t>イジョウ</t>
    </rPh>
    <rPh sb="26" eb="30">
      <t>ミカタゼンタイ</t>
    </rPh>
    <rPh sb="31" eb="34">
      <t>ヒッサツワザ</t>
    </rPh>
    <rPh sb="39" eb="40">
      <t>ナカ</t>
    </rPh>
    <phoneticPr fontId="1"/>
  </si>
  <si>
    <r>
      <t>3～4R開始時に、HP50%以下の敵がいると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14" eb="16">
      <t>イカ</t>
    </rPh>
    <rPh sb="17" eb="18">
      <t>テキ</t>
    </rPh>
    <rPh sb="22" eb="24">
      <t>ミカタ</t>
    </rPh>
    <rPh sb="25" eb="26">
      <t>ヒカリ</t>
    </rPh>
    <rPh sb="28" eb="30">
      <t>トウキ</t>
    </rPh>
    <rPh sb="34" eb="35">
      <t>ショウ</t>
    </rPh>
    <phoneticPr fontId="1"/>
  </si>
  <si>
    <r>
      <t>2～4R目に攻撃するときに、こうげきかまりょくが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コウゲキ</t>
    </rPh>
    <rPh sb="29" eb="30">
      <t>テキ</t>
    </rPh>
    <rPh sb="34" eb="38">
      <t>ミカタゼンタイ</t>
    </rPh>
    <rPh sb="49" eb="50">
      <t>ナカ</t>
    </rPh>
    <phoneticPr fontId="1"/>
  </si>
  <si>
    <r>
      <t>1～3R目に、自身が通常攻撃されると闘気ゲージを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8" eb="20">
      <t>トウキ</t>
    </rPh>
    <rPh sb="24" eb="25">
      <t>ショウ</t>
    </rPh>
    <phoneticPr fontId="1"/>
  </si>
  <si>
    <r>
      <t>3～5R目の自分ターンに、</t>
    </r>
    <r>
      <rPr>
        <sz val="11"/>
        <color rgb="FFFF0000"/>
        <rFont val="HGPｺﾞｼｯｸE"/>
        <family val="3"/>
        <charset val="128"/>
      </rPr>
      <t>味方</t>
    </r>
    <r>
      <rPr>
        <sz val="11"/>
        <rFont val="HGPｺﾞｼｯｸE"/>
        <family val="3"/>
        <charset val="128"/>
      </rPr>
      <t>が必殺技を使ったとき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ヒッサツワザ</t>
    </rPh>
    <rPh sb="20" eb="21">
      <t>ツカ</t>
    </rPh>
    <rPh sb="25" eb="27">
      <t>ミカタ</t>
    </rPh>
    <rPh sb="28" eb="29">
      <t>ヒカリ</t>
    </rPh>
    <rPh sb="31" eb="33">
      <t>トウキ</t>
    </rPh>
    <rPh sb="37" eb="38">
      <t>ショウ</t>
    </rPh>
    <phoneticPr fontId="1"/>
  </si>
  <si>
    <r>
      <t>3～5R開始時に、HP100%の敵がいるとき闘気ゲージを</t>
    </r>
    <r>
      <rPr>
        <sz val="11"/>
        <color rgb="FF00739B"/>
        <rFont val="HGPｺﾞｼｯｸE"/>
        <family val="3"/>
        <charset val="128"/>
      </rPr>
      <t>小</t>
    </r>
    <r>
      <rPr>
        <sz val="11"/>
        <color rgb="FF000000"/>
        <rFont val="HGPｺﾞｼｯｸE"/>
        <family val="3"/>
        <charset val="128"/>
      </rPr>
      <t>アップ</t>
    </r>
    <rPh sb="4" eb="7">
      <t>カイシジ</t>
    </rPh>
    <rPh sb="16" eb="17">
      <t>テキ</t>
    </rPh>
    <rPh sb="22" eb="24">
      <t>トウキ</t>
    </rPh>
    <rPh sb="28" eb="29">
      <t>ショウ</t>
    </rPh>
    <phoneticPr fontId="1"/>
  </si>
  <si>
    <r>
      <t>4～5R目の自分ターンに、自身が必殺技を使うとき最も高いステータスがすばやさの</t>
    </r>
    <r>
      <rPr>
        <sz val="11"/>
        <color rgb="FFFF0000"/>
        <rFont val="HGPｺﾞｼｯｸE"/>
        <family val="3"/>
        <charset val="128"/>
      </rPr>
      <t>味方</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ジシン</t>
    </rPh>
    <rPh sb="16" eb="19">
      <t>ヒッサツワザ</t>
    </rPh>
    <rPh sb="20" eb="21">
      <t>ツカ</t>
    </rPh>
    <rPh sb="24" eb="25">
      <t>モット</t>
    </rPh>
    <rPh sb="26" eb="27">
      <t>タカ</t>
    </rPh>
    <rPh sb="39" eb="41">
      <t>ミカタ</t>
    </rPh>
    <rPh sb="42" eb="45">
      <t>ヒッサツワザ</t>
    </rPh>
    <rPh sb="50" eb="51">
      <t>ナカ</t>
    </rPh>
    <phoneticPr fontId="1"/>
  </si>
  <si>
    <r>
      <t>2～4R目に攻撃するときに、まりょくが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ジュモン</t>
    </rPh>
    <rPh sb="42" eb="43">
      <t>ナカ</t>
    </rPh>
    <phoneticPr fontId="1"/>
  </si>
  <si>
    <r>
      <t>3R開始時に、</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2">
      <t>アンコク</t>
    </rPh>
    <rPh sb="14" eb="16">
      <t>トウキ</t>
    </rPh>
    <rPh sb="20" eb="21">
      <t>ショウ</t>
    </rPh>
    <phoneticPr fontId="1"/>
  </si>
  <si>
    <r>
      <t>各R開始時に、こうげきを自身のHPが少ないほど</t>
    </r>
    <r>
      <rPr>
        <sz val="11"/>
        <color rgb="FF000000"/>
        <rFont val="HGPｺﾞｼｯｸE"/>
        <family val="3"/>
        <charset val="128"/>
      </rPr>
      <t>アップ</t>
    </r>
    <rPh sb="0" eb="1">
      <t>カク</t>
    </rPh>
    <rPh sb="2" eb="5">
      <t>カイシジ</t>
    </rPh>
    <rPh sb="12" eb="14">
      <t>ジシン</t>
    </rPh>
    <rPh sb="18" eb="19">
      <t>スク</t>
    </rPh>
    <phoneticPr fontId="1"/>
  </si>
  <si>
    <r>
      <t>2～4R目に攻撃するときに、ステータスが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6">
      <t>テキ</t>
    </rPh>
    <rPh sb="30" eb="34">
      <t>ミカタゼンタイ</t>
    </rPh>
    <rPh sb="45" eb="46">
      <t>ナカ</t>
    </rPh>
    <phoneticPr fontId="1"/>
  </si>
  <si>
    <r>
      <t>1～2R目の自分ターンに、自身が通常攻撃するとき自身の攻撃が敵の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16" eb="18">
      <t>ツウジョウ</t>
    </rPh>
    <rPh sb="18" eb="20">
      <t>コウゲキ</t>
    </rPh>
    <rPh sb="24" eb="26">
      <t>ジシン</t>
    </rPh>
    <rPh sb="27" eb="29">
      <t>コウゲキ</t>
    </rPh>
    <rPh sb="30" eb="31">
      <t>テキ</t>
    </rPh>
    <rPh sb="32" eb="34">
      <t>ケイゲン</t>
    </rPh>
    <rPh sb="38" eb="40">
      <t>ムシ</t>
    </rPh>
    <phoneticPr fontId="1"/>
  </si>
  <si>
    <r>
      <t>自身が特殊技を使うときに、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0" eb="2">
      <t>ジシン</t>
    </rPh>
    <rPh sb="3" eb="6">
      <t>トクシュワザ</t>
    </rPh>
    <rPh sb="7" eb="8">
      <t>ツカ</t>
    </rPh>
    <rPh sb="13" eb="17">
      <t>ミカタゼンタイ</t>
    </rPh>
    <rPh sb="18" eb="19">
      <t>ウ</t>
    </rPh>
    <rPh sb="21" eb="24">
      <t>ヒッサツワザ</t>
    </rPh>
    <rPh sb="29" eb="30">
      <t>ナカ</t>
    </rPh>
    <rPh sb="30" eb="32">
      <t>ケイゲン</t>
    </rPh>
    <phoneticPr fontId="1"/>
  </si>
  <si>
    <r>
      <t>1～2R目の相手ターンに、</t>
    </r>
    <r>
      <rPr>
        <sz val="11"/>
        <color rgb="FFFF0000"/>
        <rFont val="HGPｺﾞｼｯｸE"/>
        <family val="3"/>
        <charset val="128"/>
      </rPr>
      <t>味方</t>
    </r>
    <r>
      <rPr>
        <sz val="1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6">
      <t>ツウジョウコウゲキ</t>
    </rPh>
    <rPh sb="31" eb="32">
      <t>ナカ</t>
    </rPh>
    <rPh sb="32" eb="34">
      <t>ケイゲン</t>
    </rPh>
    <phoneticPr fontId="1"/>
  </si>
  <si>
    <r>
      <t>敵が必殺技を使うときに、</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ナカマ</t>
    </rPh>
    <rPh sb="15" eb="17">
      <t>ゼンイン</t>
    </rPh>
    <rPh sb="18" eb="19">
      <t>ヒカリ</t>
    </rPh>
    <rPh sb="23" eb="27">
      <t>ミカタゼンタイ</t>
    </rPh>
    <rPh sb="28" eb="29">
      <t>ウ</t>
    </rPh>
    <rPh sb="31" eb="34">
      <t>ヒッサツワザ</t>
    </rPh>
    <rPh sb="39" eb="40">
      <t>ナカ</t>
    </rPh>
    <rPh sb="40" eb="42">
      <t>ケイゲン</t>
    </rPh>
    <phoneticPr fontId="1"/>
  </si>
  <si>
    <r>
      <t>3～5R開始時に、闘気ゲージが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7">
      <t>サイダイ</t>
    </rPh>
    <rPh sb="18" eb="20">
      <t>ミカタ</t>
    </rPh>
    <rPh sb="25" eb="27">
      <t>トウキ</t>
    </rPh>
    <rPh sb="31" eb="32">
      <t>ショウ</t>
    </rPh>
    <phoneticPr fontId="1"/>
  </si>
  <si>
    <r>
      <t>3～5R開始時に、自身の闘気ゲージが</t>
    </r>
    <r>
      <rPr>
        <sz val="11"/>
        <color rgb="FF000000"/>
        <rFont val="HGPｺﾞｼｯｸE"/>
        <family val="3"/>
        <charset val="128"/>
      </rPr>
      <t>最大</t>
    </r>
    <r>
      <rPr>
        <sz val="11"/>
        <rFont val="HGPｺﾞｼｯｸE"/>
        <family val="3"/>
        <charset val="128"/>
      </rPr>
      <t>のときこうげきとぼうぎょを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、敵[暗黒]がいるとき、代わりに</t>
    </r>
    <r>
      <rPr>
        <sz val="11"/>
        <color rgb="FF7300C3"/>
        <rFont val="HGPｺﾞｼｯｸE"/>
        <family val="3"/>
        <charset val="128"/>
      </rPr>
      <t>大</t>
    </r>
    <r>
      <rPr>
        <sz val="11"/>
        <color rgb="FF000000"/>
        <rFont val="HGPｺﾞｼｯｸE"/>
        <family val="3"/>
        <charset val="128"/>
      </rPr>
      <t>アップ</t>
    </r>
    <rPh sb="4" eb="7">
      <t>カイシジ</t>
    </rPh>
    <rPh sb="9" eb="11">
      <t>ジシン</t>
    </rPh>
    <rPh sb="12" eb="14">
      <t>トウキ</t>
    </rPh>
    <rPh sb="18" eb="20">
      <t>サイダイ</t>
    </rPh>
    <rPh sb="33" eb="34">
      <t>ナカ</t>
    </rPh>
    <rPh sb="38" eb="39">
      <t>テキ</t>
    </rPh>
    <rPh sb="40" eb="42">
      <t>アンコク</t>
    </rPh>
    <rPh sb="49" eb="50">
      <t>カ</t>
    </rPh>
    <rPh sb="53" eb="54">
      <t>ダイ</t>
    </rPh>
    <phoneticPr fontId="1"/>
  </si>
  <si>
    <r>
      <t>自身がHP50%以上の間、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0" eb="2">
      <t>ジシン</t>
    </rPh>
    <rPh sb="8" eb="10">
      <t>イジョウ</t>
    </rPh>
    <rPh sb="11" eb="12">
      <t>アイダ</t>
    </rPh>
    <rPh sb="13" eb="17">
      <t>ミカタゼンタイ</t>
    </rPh>
    <rPh sb="18" eb="19">
      <t>ウ</t>
    </rPh>
    <rPh sb="21" eb="23">
      <t>ブツリ</t>
    </rPh>
    <rPh sb="28" eb="29">
      <t>ナカ</t>
    </rPh>
    <rPh sb="29" eb="31">
      <t>ケイゲン</t>
    </rPh>
    <phoneticPr fontId="1"/>
  </si>
  <si>
    <t>E盾-02</t>
    <rPh sb="1" eb="2">
      <t>タテ</t>
    </rPh>
    <phoneticPr fontId="2"/>
  </si>
  <si>
    <t>メタスラの盾 [EX]</t>
    <rPh sb="5" eb="6">
      <t>タテ</t>
    </rPh>
    <phoneticPr fontId="2"/>
  </si>
  <si>
    <t>りゅうおうの杖 [EX]</t>
    <rPh sb="6" eb="7">
      <t>ツエ</t>
    </rPh>
    <phoneticPr fontId="2"/>
  </si>
  <si>
    <t>真空の斧 [EX]</t>
    <rPh sb="0" eb="2">
      <t>シンクウ</t>
    </rPh>
    <rPh sb="3" eb="4">
      <t>オノ</t>
    </rPh>
    <phoneticPr fontId="2"/>
  </si>
  <si>
    <t>メタルフィスト [EX]</t>
    <phoneticPr fontId="2"/>
  </si>
  <si>
    <t>メタスラの剣 [EX]</t>
    <rPh sb="5" eb="6">
      <t>ツルギ</t>
    </rPh>
    <phoneticPr fontId="2"/>
  </si>
  <si>
    <t>メタスラのやり [EX]</t>
    <phoneticPr fontId="2"/>
  </si>
  <si>
    <t>カールのまもり [超]</t>
    <phoneticPr fontId="2"/>
  </si>
  <si>
    <t>カールのまもり [EX]</t>
  </si>
  <si>
    <t>Eア-04</t>
    <phoneticPr fontId="2"/>
  </si>
  <si>
    <t>E武-09</t>
    <rPh sb="1" eb="2">
      <t>タケ</t>
    </rPh>
    <phoneticPr fontId="2"/>
  </si>
  <si>
    <t>E武-08</t>
    <rPh sb="1" eb="2">
      <t>タケ</t>
    </rPh>
    <phoneticPr fontId="2"/>
  </si>
  <si>
    <t>E武-07</t>
    <rPh sb="1" eb="2">
      <t>タケ</t>
    </rPh>
    <phoneticPr fontId="2"/>
  </si>
  <si>
    <t>E武-06</t>
    <rPh sb="1" eb="2">
      <t>タケ</t>
    </rPh>
    <phoneticPr fontId="2"/>
  </si>
  <si>
    <t>E武-05</t>
    <rPh sb="1" eb="2">
      <t>タケ</t>
    </rPh>
    <phoneticPr fontId="2"/>
  </si>
  <si>
    <t>初期値の問題で真1弾まで　　検証のため上記を別途調査</t>
    <rPh sb="0" eb="3">
      <t>ショキチ</t>
    </rPh>
    <rPh sb="4" eb="6">
      <t>モンダイ</t>
    </rPh>
    <rPh sb="7" eb="8">
      <t>シン</t>
    </rPh>
    <rPh sb="9" eb="10">
      <t>ダン</t>
    </rPh>
    <rPh sb="14" eb="16">
      <t>ケンショウ</t>
    </rPh>
    <rPh sb="19" eb="21">
      <t>ジョウキ</t>
    </rPh>
    <rPh sb="22" eb="24">
      <t>ベット</t>
    </rPh>
    <rPh sb="24" eb="26">
      <t>チョウサ</t>
    </rPh>
    <phoneticPr fontId="2"/>
  </si>
  <si>
    <r>
      <t>敵が呪文必殺技を使うときに、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テキ</t>
    </rPh>
    <rPh sb="2" eb="4">
      <t>ジュモン</t>
    </rPh>
    <rPh sb="4" eb="7">
      <t>ヒッサツワザ</t>
    </rPh>
    <rPh sb="8" eb="9">
      <t>ツカ</t>
    </rPh>
    <rPh sb="14" eb="16">
      <t>ミカタ</t>
    </rPh>
    <rPh sb="16" eb="18">
      <t>ゼンタイ</t>
    </rPh>
    <rPh sb="19" eb="21">
      <t>トウキ</t>
    </rPh>
    <rPh sb="25" eb="26">
      <t>ナカ</t>
    </rPh>
    <phoneticPr fontId="2"/>
  </si>
  <si>
    <r>
      <t>1～2R目の自分ターンに、</t>
    </r>
    <r>
      <rPr>
        <sz val="11"/>
        <color rgb="FFFF0000"/>
        <rFont val="HGPｺﾞｼｯｸE"/>
        <family val="3"/>
        <charset val="128"/>
      </rPr>
      <t>味方</t>
    </r>
    <r>
      <rPr>
        <sz val="11"/>
        <rFont val="HGPｺﾞｼｯｸE"/>
        <family val="3"/>
        <charset val="128"/>
      </rPr>
      <t>[百獣]と[光]の通常攻撃ダメージを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1" eb="22">
      <t>ヒカリ</t>
    </rPh>
    <rPh sb="24" eb="26">
      <t>ツウジョウ</t>
    </rPh>
    <rPh sb="26" eb="28">
      <t>コウゲキ</t>
    </rPh>
    <rPh sb="33" eb="34">
      <t>ショウ</t>
    </rPh>
    <phoneticPr fontId="2"/>
  </si>
  <si>
    <r>
      <t>1～3R目に、自身が攻撃されるたびこうげきとぼうぎょを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27" eb="28">
      <t>ショウ</t>
    </rPh>
    <phoneticPr fontId="2"/>
  </si>
  <si>
    <r>
      <t>味方</t>
    </r>
    <r>
      <rPr>
        <sz val="11"/>
        <color rgb="FF000000"/>
        <rFont val="HGPｺﾞｼｯｸE"/>
        <family val="3"/>
        <charset val="128"/>
      </rPr>
      <t>全体</t>
    </r>
    <r>
      <rPr>
        <sz val="11"/>
        <rFont val="HGPｺﾞｼｯｸE"/>
        <family val="3"/>
        <charset val="128"/>
      </rPr>
      <t>の敵「メタル系」への全てのダメージを</t>
    </r>
    <r>
      <rPr>
        <sz val="11"/>
        <color rgb="FF7300C3"/>
        <rFont val="HGPｺﾞｼｯｸE"/>
        <family val="3"/>
        <charset val="128"/>
      </rPr>
      <t>大</t>
    </r>
    <r>
      <rPr>
        <sz val="11"/>
        <color rgb="FF000000"/>
        <rFont val="HGPｺﾞｼｯｸE"/>
        <family val="3"/>
        <charset val="128"/>
      </rPr>
      <t>アップ</t>
    </r>
    <rPh sb="0" eb="4">
      <t>ミカタゼンタイ</t>
    </rPh>
    <rPh sb="5" eb="6">
      <t>テキ</t>
    </rPh>
    <rPh sb="10" eb="11">
      <t>ケイ</t>
    </rPh>
    <rPh sb="14" eb="15">
      <t>スベ</t>
    </rPh>
    <rPh sb="22" eb="23">
      <t>ダイ</t>
    </rPh>
    <phoneticPr fontId="2"/>
  </si>
  <si>
    <r>
      <t>2～3R開始時に、HP100%の敵がいるたび敵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4" eb="7">
      <t>カイシジ</t>
    </rPh>
    <rPh sb="16" eb="17">
      <t>テキ</t>
    </rPh>
    <rPh sb="22" eb="23">
      <t>テキ</t>
    </rPh>
    <rPh sb="23" eb="25">
      <t>ゼンタイ</t>
    </rPh>
    <rPh sb="36" eb="37">
      <t>ショウ</t>
    </rPh>
    <phoneticPr fontId="2"/>
  </si>
  <si>
    <r>
      <t>1～3R開始時に、敵「メタル系」がいると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4" eb="7">
      <t>カイシジ</t>
    </rPh>
    <rPh sb="9" eb="10">
      <t>テキ</t>
    </rPh>
    <rPh sb="14" eb="15">
      <t>ケイ</t>
    </rPh>
    <rPh sb="20" eb="24">
      <t>ミカタゼンタイ</t>
    </rPh>
    <rPh sb="35" eb="36">
      <t>ナカ</t>
    </rPh>
    <phoneticPr fontId="1"/>
  </si>
  <si>
    <t>EX</t>
  </si>
  <si>
    <t>覚醒クロコ</t>
    <rPh sb="0" eb="2">
      <t>カクセイ</t>
    </rPh>
    <phoneticPr fontId="2"/>
  </si>
  <si>
    <t>バラン (覚醒 竜魔人)</t>
  </si>
  <si>
    <t>時空の斧 [EX]</t>
    <rPh sb="0" eb="2">
      <t>ジクウ</t>
    </rPh>
    <rPh sb="3" eb="4">
      <t>オノ</t>
    </rPh>
    <phoneticPr fontId="2"/>
  </si>
  <si>
    <t>E武-10</t>
    <rPh sb="1" eb="2">
      <t>タケ</t>
    </rPh>
    <phoneticPr fontId="2"/>
  </si>
  <si>
    <t>E盾-03</t>
    <rPh sb="1" eb="2">
      <t>タテ</t>
    </rPh>
    <phoneticPr fontId="2"/>
  </si>
  <si>
    <t>ロトの盾 [EX]</t>
    <rPh sb="3" eb="4">
      <t>タテ</t>
    </rPh>
    <phoneticPr fontId="2"/>
  </si>
  <si>
    <t>Eア-05</t>
    <phoneticPr fontId="2"/>
  </si>
  <si>
    <t>アバンの冠 [EX]</t>
    <rPh sb="4" eb="5">
      <t>カンムリ</t>
    </rPh>
    <phoneticPr fontId="2"/>
  </si>
  <si>
    <r>
      <t>敵が必殺技を使ったとき、戦闘不能になるダメージを受けるとHP1で耐える、「マイ勇者」が[光]のとき、追加でHPを</t>
    </r>
    <r>
      <rPr>
        <sz val="10"/>
        <color rgb="FF00739B"/>
        <rFont val="HGPｺﾞｼｯｸE"/>
        <family val="3"/>
        <charset val="128"/>
      </rPr>
      <t>小</t>
    </r>
    <r>
      <rPr>
        <sz val="10"/>
        <rFont val="HGPｺﾞｼｯｸE"/>
        <family val="3"/>
        <charset val="128"/>
      </rPr>
      <t>回復</t>
    </r>
    <rPh sb="0" eb="1">
      <t>テキ</t>
    </rPh>
    <rPh sb="2" eb="5">
      <t>ヒッサツワザ</t>
    </rPh>
    <rPh sb="6" eb="7">
      <t>ツカ</t>
    </rPh>
    <rPh sb="12" eb="16">
      <t>セントウフノウ</t>
    </rPh>
    <rPh sb="24" eb="25">
      <t>ウ</t>
    </rPh>
    <rPh sb="32" eb="33">
      <t>タ</t>
    </rPh>
    <phoneticPr fontId="2"/>
  </si>
  <si>
    <r>
      <t>3～5R開始時に、HP50%以下の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14" eb="16">
      <t>イカ</t>
    </rPh>
    <rPh sb="17" eb="19">
      <t>ミカタ</t>
    </rPh>
    <rPh sb="23" eb="27">
      <t>ミカタゼンタイ</t>
    </rPh>
    <rPh sb="28" eb="30">
      <t>トウキ</t>
    </rPh>
    <rPh sb="34" eb="35">
      <t>ショウ</t>
    </rPh>
    <phoneticPr fontId="2"/>
  </si>
  <si>
    <r>
      <t>2～4R目の自分ターンに、最も高いステータスがすばやさの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1" eb="33">
      <t>ブツリ</t>
    </rPh>
    <rPh sb="38" eb="39">
      <t>ショウ</t>
    </rPh>
    <phoneticPr fontId="1"/>
  </si>
  <si>
    <r>
      <t>「マイ勇者」が槍が得意な職業のとき、追加で通常攻撃ダメージを</t>
    </r>
    <r>
      <rPr>
        <sz val="11"/>
        <color rgb="FF00739B"/>
        <rFont val="HGPｺﾞｼｯｸE"/>
        <family val="3"/>
        <charset val="128"/>
      </rPr>
      <t>小</t>
    </r>
    <r>
      <rPr>
        <sz val="11"/>
        <color rgb="FF000000"/>
        <rFont val="HGPｺﾞｼｯｸE"/>
        <family val="3"/>
        <charset val="128"/>
      </rPr>
      <t>アップ</t>
    </r>
    <rPh sb="7" eb="8">
      <t>ヤリ</t>
    </rPh>
    <rPh sb="9" eb="11">
      <t>トクイ</t>
    </rPh>
    <rPh sb="12" eb="14">
      <t>ショクギョウ</t>
    </rPh>
    <rPh sb="18" eb="20">
      <t>ツイカ</t>
    </rPh>
    <rPh sb="21" eb="23">
      <t>ツウジョウ</t>
    </rPh>
    <rPh sb="23" eb="25">
      <t>コウゲキ</t>
    </rPh>
    <phoneticPr fontId="1"/>
  </si>
  <si>
    <r>
      <t>3～5R開始時に、全てのステータスを</t>
    </r>
    <r>
      <rPr>
        <sz val="11"/>
        <color rgb="FF000000"/>
        <rFont val="HGPｺﾞｼｯｸE"/>
        <family val="3"/>
        <charset val="128"/>
      </rPr>
      <t>装備中</t>
    </r>
    <r>
      <rPr>
        <sz val="11"/>
        <rFont val="HGPｺﾞｼｯｸE"/>
        <family val="3"/>
        <charset val="128"/>
      </rPr>
      <t>の「ロト」を含む名前の装備が多いほど</t>
    </r>
    <r>
      <rPr>
        <sz val="11"/>
        <color rgb="FF000000"/>
        <rFont val="HGPｺﾞｼｯｸE"/>
        <family val="3"/>
        <charset val="128"/>
      </rPr>
      <t>アップ</t>
    </r>
    <rPh sb="4" eb="6">
      <t>カイシ</t>
    </rPh>
    <rPh sb="6" eb="7">
      <t>ジ</t>
    </rPh>
    <rPh sb="9" eb="10">
      <t>スベ</t>
    </rPh>
    <rPh sb="18" eb="20">
      <t>ソウビ</t>
    </rPh>
    <rPh sb="20" eb="21">
      <t>チュウ</t>
    </rPh>
    <rPh sb="27" eb="28">
      <t>フク</t>
    </rPh>
    <rPh sb="29" eb="31">
      <t>ナマエ</t>
    </rPh>
    <rPh sb="32" eb="34">
      <t>ソウビ</t>
    </rPh>
    <rPh sb="35" eb="36">
      <t>オオ</t>
    </rPh>
    <phoneticPr fontId="2"/>
  </si>
  <si>
    <r>
      <t>3～5R開始時に、こうげきとまりょくをR数が多いほど</t>
    </r>
    <r>
      <rPr>
        <sz val="11"/>
        <color rgb="FF000000"/>
        <rFont val="HGPｺﾞｼｯｸE"/>
        <family val="3"/>
        <charset val="128"/>
      </rPr>
      <t>アップ</t>
    </r>
    <rPh sb="4" eb="7">
      <t>カイシジ</t>
    </rPh>
    <rPh sb="20" eb="21">
      <t>スウ</t>
    </rPh>
    <rPh sb="22" eb="23">
      <t>オオ</t>
    </rPh>
    <phoneticPr fontId="1"/>
  </si>
  <si>
    <r>
      <t>各Rの相手ターン終了時に、自身が攻撃されなかったとき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0" eb="1">
      <t>カク</t>
    </rPh>
    <rPh sb="3" eb="5">
      <t>アイテ</t>
    </rPh>
    <rPh sb="8" eb="11">
      <t>シュウリョウジ</t>
    </rPh>
    <rPh sb="13" eb="15">
      <t>ジシン</t>
    </rPh>
    <rPh sb="16" eb="18">
      <t>コウゲキ</t>
    </rPh>
    <rPh sb="26" eb="28">
      <t>ナカマ</t>
    </rPh>
    <rPh sb="28" eb="30">
      <t>ゼンタイ</t>
    </rPh>
    <rPh sb="31" eb="32">
      <t>スベ</t>
    </rPh>
    <rPh sb="40" eb="41">
      <t>ナカ</t>
    </rPh>
    <phoneticPr fontId="1"/>
  </si>
  <si>
    <r>
      <t>1～3R目に、自身が通常攻撃されるたび</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9" eb="21">
      <t>ミカタ</t>
    </rPh>
    <rPh sb="22" eb="23">
      <t>ヒカリ</t>
    </rPh>
    <rPh sb="35" eb="36">
      <t>ショウ</t>
    </rPh>
    <phoneticPr fontId="1"/>
  </si>
  <si>
    <r>
      <t>3～5R目に攻撃するときに、ステータスが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6">
      <t>テキ</t>
    </rPh>
    <rPh sb="30" eb="32">
      <t>ミカタ</t>
    </rPh>
    <rPh sb="33" eb="34">
      <t>ヒカリ</t>
    </rPh>
    <rPh sb="46" eb="47">
      <t>ナカ</t>
    </rPh>
    <phoneticPr fontId="1"/>
  </si>
  <si>
    <r>
      <t>1～2R目の相手ターンに、自身が受ける全てのダメージを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5">
      <t>ジシン</t>
    </rPh>
    <rPh sb="16" eb="17">
      <t>ウ</t>
    </rPh>
    <rPh sb="19" eb="20">
      <t>スベ</t>
    </rPh>
    <rPh sb="27" eb="30">
      <t>ダイケイゲン</t>
    </rPh>
    <phoneticPr fontId="1"/>
  </si>
  <si>
    <r>
      <t>自身がHP50%以上の間、</t>
    </r>
    <r>
      <rPr>
        <sz val="11"/>
        <color rgb="FFFF0000"/>
        <rFont val="HGPｺﾞｼｯｸE"/>
        <family val="3"/>
        <charset val="128"/>
      </rPr>
      <t>味方</t>
    </r>
    <r>
      <rPr>
        <sz val="11"/>
        <rFont val="HGPｺﾞｼｯｸE"/>
        <family val="3"/>
        <charset val="128"/>
      </rPr>
      <t>[光]が受ける呪文とブレスダメージを</t>
    </r>
    <r>
      <rPr>
        <sz val="11"/>
        <color rgb="FF0000FF"/>
        <rFont val="HGPｺﾞｼｯｸE"/>
        <family val="3"/>
        <charset val="128"/>
      </rPr>
      <t>中</t>
    </r>
    <r>
      <rPr>
        <sz val="11"/>
        <color rgb="FF000000"/>
        <rFont val="HGPｺﾞｼｯｸE"/>
        <family val="3"/>
        <charset val="128"/>
      </rPr>
      <t>軽減</t>
    </r>
    <rPh sb="0" eb="2">
      <t>ジシン</t>
    </rPh>
    <rPh sb="8" eb="10">
      <t>イジョウ</t>
    </rPh>
    <rPh sb="11" eb="12">
      <t>アイダ</t>
    </rPh>
    <rPh sb="13" eb="15">
      <t>ミカタ</t>
    </rPh>
    <rPh sb="16" eb="17">
      <t>ヒカリ</t>
    </rPh>
    <rPh sb="19" eb="20">
      <t>ウ</t>
    </rPh>
    <rPh sb="22" eb="24">
      <t>ジュモン</t>
    </rPh>
    <rPh sb="33" eb="34">
      <t>ナカ</t>
    </rPh>
    <rPh sb="34" eb="36">
      <t>ケイゲン</t>
    </rPh>
    <phoneticPr fontId="1"/>
  </si>
  <si>
    <t>バラン (竜魔人バラン)</t>
  </si>
  <si>
    <t>店舗大会イベント6</t>
  </si>
  <si>
    <t>SP-199</t>
  </si>
  <si>
    <t>SP-200</t>
  </si>
  <si>
    <t>SP-201</t>
  </si>
  <si>
    <t>SP-202</t>
  </si>
  <si>
    <t>SP-203</t>
  </si>
  <si>
    <t>SP-204</t>
  </si>
  <si>
    <t>SP-205</t>
  </si>
  <si>
    <t>SP-206</t>
  </si>
  <si>
    <t>SP-207</t>
  </si>
  <si>
    <t>SP-208</t>
  </si>
  <si>
    <t>SP-209</t>
  </si>
  <si>
    <t>SP-210</t>
  </si>
  <si>
    <t>SP-211</t>
  </si>
  <si>
    <t>SP-212</t>
  </si>
  <si>
    <t>SP-213</t>
  </si>
  <si>
    <t>SP-214</t>
  </si>
  <si>
    <t>SP-215</t>
  </si>
  <si>
    <t>SP-216</t>
  </si>
  <si>
    <t>SP DGR</t>
    <phoneticPr fontId="1"/>
  </si>
  <si>
    <r>
      <t>3R開始時に、闘気ゲージを</t>
    </r>
    <r>
      <rPr>
        <sz val="11"/>
        <color rgb="FF00739B"/>
        <rFont val="HGPｺﾞｼｯｸE"/>
        <family val="3"/>
        <charset val="128"/>
      </rPr>
      <t>小</t>
    </r>
    <r>
      <rPr>
        <sz val="11"/>
        <color rgb="FF000000"/>
        <rFont val="HGPｺﾞｼｯｸE"/>
        <family val="3"/>
        <charset val="128"/>
      </rPr>
      <t>アップ</t>
    </r>
    <rPh sb="2" eb="5">
      <t>カイシジ</t>
    </rPh>
    <rPh sb="7" eb="9">
      <t>トウキ</t>
    </rPh>
    <rPh sb="13" eb="14">
      <t>ショウ</t>
    </rPh>
    <phoneticPr fontId="1"/>
  </si>
  <si>
    <r>
      <t>2～3R目の自分ターンに、複数の敵に通常攻撃すると闘気ゲージを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フクスウ</t>
    </rPh>
    <rPh sb="16" eb="17">
      <t>テキ</t>
    </rPh>
    <rPh sb="18" eb="22">
      <t>ツウジョウコウゲキ</t>
    </rPh>
    <phoneticPr fontId="1"/>
  </si>
  <si>
    <t>Eア-06</t>
    <phoneticPr fontId="2"/>
  </si>
  <si>
    <t>竜の牙 [EX]</t>
    <rPh sb="0" eb="1">
      <t>リュウ</t>
    </rPh>
    <rPh sb="2" eb="3">
      <t>キバ</t>
    </rPh>
    <phoneticPr fontId="2"/>
  </si>
  <si>
    <t>E盾-04</t>
    <rPh sb="1" eb="2">
      <t>タテ</t>
    </rPh>
    <phoneticPr fontId="2"/>
  </si>
  <si>
    <t>ちからのたて [EX]</t>
    <phoneticPr fontId="2"/>
  </si>
  <si>
    <r>
      <t>3～5R開始時に、HP50%以下の</t>
    </r>
    <r>
      <rPr>
        <sz val="11"/>
        <color rgb="FFFF0000"/>
        <rFont val="HGPｺﾞｼｯｸE"/>
        <family val="3"/>
        <charset val="128"/>
      </rPr>
      <t>味方</t>
    </r>
    <r>
      <rPr>
        <sz val="11"/>
        <color theme="1"/>
        <rFont val="HGPｺﾞｼｯｸE"/>
        <family val="3"/>
        <charset val="128"/>
      </rPr>
      <t>がいるとHPが一番低い</t>
    </r>
    <r>
      <rPr>
        <sz val="11"/>
        <color rgb="FFFF0000"/>
        <rFont val="HGPｺﾞｼｯｸE"/>
        <family val="3"/>
        <charset val="128"/>
      </rPr>
      <t>味方</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4" eb="6">
      <t>カイシ</t>
    </rPh>
    <rPh sb="6" eb="7">
      <t>ジ</t>
    </rPh>
    <rPh sb="14" eb="16">
      <t>イカ</t>
    </rPh>
    <rPh sb="17" eb="19">
      <t>ミカタ</t>
    </rPh>
    <rPh sb="26" eb="28">
      <t>イチバン</t>
    </rPh>
    <rPh sb="28" eb="29">
      <t>ヒク</t>
    </rPh>
    <rPh sb="30" eb="32">
      <t>ミカタ</t>
    </rPh>
    <rPh sb="36" eb="37">
      <t>ナカ</t>
    </rPh>
    <rPh sb="37" eb="39">
      <t>カイフク</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</si>
  <si>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が受ける物理と特技ダメージをR数が少ないほど</t>
    </r>
    <r>
      <rPr>
        <sz val="11"/>
        <color rgb="FF000000"/>
        <rFont val="HGPｺﾞｼｯｸE"/>
        <family val="3"/>
        <charset val="128"/>
      </rPr>
      <t>軽減</t>
    </r>
    <rPh sb="4" eb="5">
      <t>メ</t>
    </rPh>
    <rPh sb="6" eb="8">
      <t>アイテ</t>
    </rPh>
    <rPh sb="13" eb="17">
      <t>ミカタゼンタイ</t>
    </rPh>
    <rPh sb="18" eb="19">
      <t>ウ</t>
    </rPh>
    <rPh sb="21" eb="23">
      <t>ブツリ</t>
    </rPh>
    <rPh sb="24" eb="26">
      <t>トクギ</t>
    </rPh>
    <rPh sb="32" eb="33">
      <t>スウ</t>
    </rPh>
    <rPh sb="34" eb="35">
      <t>スク</t>
    </rPh>
    <rPh sb="39" eb="41">
      <t>ケイゲン</t>
    </rPh>
    <phoneticPr fontId="1"/>
  </si>
  <si>
    <r>
      <t>3～5R開始時に、こうげきとぼうぎょを</t>
    </r>
    <r>
      <rPr>
        <sz val="11"/>
        <color rgb="FF0000FF"/>
        <rFont val="HGPｺﾞｼｯｸE"/>
        <family val="3"/>
        <charset val="128"/>
      </rPr>
      <t>中</t>
    </r>
    <r>
      <rPr>
        <sz val="11"/>
        <color rgb="FF000000"/>
        <rFont val="HGPｺﾞｼｯｸE"/>
        <family val="3"/>
        <charset val="128"/>
      </rPr>
      <t>アップ</t>
    </r>
    <rPh sb="4" eb="7">
      <t>カイシジ</t>
    </rPh>
    <rPh sb="19" eb="20">
      <t>ナカ</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</si>
  <si>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1">
      <t>カク</t>
    </rPh>
    <rPh sb="2" eb="5">
      <t>カイシジ</t>
    </rPh>
    <rPh sb="12" eb="14">
      <t>イカ</t>
    </rPh>
    <rPh sb="15" eb="17">
      <t>ミカタ</t>
    </rPh>
    <rPh sb="21" eb="23">
      <t>ミカタ</t>
    </rPh>
    <rPh sb="24" eb="25">
      <t>ヒカリ</t>
    </rPh>
    <rPh sb="30" eb="31">
      <t>ナカ</t>
    </rPh>
    <rPh sb="31" eb="33">
      <t>カイフク</t>
    </rPh>
    <phoneticPr fontId="1"/>
  </si>
  <si>
    <r>
      <t>1～3R終了時に、自身が攻撃しなかったとき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シュウリョウジ</t>
    </rPh>
    <rPh sb="9" eb="11">
      <t>ジシン</t>
    </rPh>
    <rPh sb="12" eb="14">
      <t>コウゲキ</t>
    </rPh>
    <rPh sb="21" eb="23">
      <t>ミカタ</t>
    </rPh>
    <rPh sb="23" eb="25">
      <t>ゼンタイ</t>
    </rPh>
    <rPh sb="29" eb="30">
      <t>ショウ</t>
    </rPh>
    <rPh sb="30" eb="32">
      <t>カイフク</t>
    </rPh>
    <phoneticPr fontId="1"/>
  </si>
  <si>
    <r>
      <t>2～3R終了時に、HPが一番低い</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シュウリョウジ</t>
    </rPh>
    <rPh sb="12" eb="14">
      <t>イチバン</t>
    </rPh>
    <rPh sb="14" eb="15">
      <t>ヒク</t>
    </rPh>
    <rPh sb="16" eb="18">
      <t>ミカタ</t>
    </rPh>
    <rPh sb="22" eb="23">
      <t>ショウ</t>
    </rPh>
    <rPh sb="23" eb="25">
      <t>カイフク</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</si>
  <si>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のこうがきが</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19" eb="20">
      <t>ショウ</t>
    </rPh>
    <phoneticPr fontId="1"/>
  </si>
  <si>
    <r>
      <t>自身が必殺技を使うときに、自身がHP50%以下のとき必殺技ダメージを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ジシン</t>
    </rPh>
    <rPh sb="21" eb="23">
      <t>イカ</t>
    </rPh>
    <rPh sb="26" eb="29">
      <t>ヒッサツワザ</t>
    </rPh>
    <rPh sb="34" eb="35">
      <t>ナカ</t>
    </rPh>
    <phoneticPr fontId="1"/>
  </si>
  <si>
    <r>
      <t>2～4R開始時に、こうげきを自身のHPが少ないほど</t>
    </r>
    <r>
      <rPr>
        <sz val="11"/>
        <color rgb="FF000000"/>
        <rFont val="HGPｺﾞｼｯｸE"/>
        <family val="3"/>
        <charset val="128"/>
      </rPr>
      <t>アップ</t>
    </r>
    <rPh sb="4" eb="6">
      <t>カイシ</t>
    </rPh>
    <rPh sb="6" eb="7">
      <t>ジ</t>
    </rPh>
    <rPh sb="14" eb="16">
      <t>ジシン</t>
    </rPh>
    <rPh sb="20" eb="21">
      <t>スク</t>
    </rPh>
    <phoneticPr fontId="1"/>
  </si>
  <si>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9">
      <t>ミカタゼンタイ</t>
    </rPh>
    <rPh sb="40" eb="41">
      <t>ナカ</t>
    </rPh>
    <phoneticPr fontId="1"/>
  </si>
  <si>
    <r>
      <t>3～5R目の自分ターンに、</t>
    </r>
    <r>
      <rPr>
        <sz val="11"/>
        <color rgb="FFFF0000"/>
        <rFont val="HGPｺﾞｼｯｸE"/>
        <family val="3"/>
        <charset val="128"/>
      </rPr>
      <t>味方</t>
    </r>
    <r>
      <rPr>
        <sz val="11"/>
        <rFont val="HGPｺﾞｼｯｸE"/>
        <family val="3"/>
        <charset val="128"/>
      </rPr>
      <t>が必殺技を使ったとき</t>
    </r>
    <r>
      <rPr>
        <sz val="11"/>
        <color rgb="FFFF5A32"/>
        <rFont val="HGPｺﾞｼｯｸE"/>
        <family val="3"/>
        <charset val="128"/>
      </rPr>
      <t>仲間</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ヒッサツワザ</t>
    </rPh>
    <rPh sb="20" eb="21">
      <t>ツカ</t>
    </rPh>
    <rPh sb="25" eb="27">
      <t>ナカマ</t>
    </rPh>
    <rPh sb="28" eb="29">
      <t>ヒカリ</t>
    </rPh>
    <rPh sb="31" eb="33">
      <t>トウキ</t>
    </rPh>
    <rPh sb="37" eb="38">
      <t>ショウ</t>
    </rPh>
    <phoneticPr fontId="1"/>
  </si>
  <si>
    <r>
      <t>各R開始時に、自身がHP50%以上のとき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ジシン</t>
    </rPh>
    <rPh sb="15" eb="17">
      <t>イジョウ</t>
    </rPh>
    <rPh sb="20" eb="24">
      <t>ミカタゼンタイ</t>
    </rPh>
    <rPh sb="35" eb="36">
      <t>ショウ</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</si>
  <si>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19" eb="20">
      <t>ショウ</t>
    </rPh>
    <phoneticPr fontId="1"/>
  </si>
  <si>
    <r>
      <t>仲間</t>
    </r>
    <r>
      <rPr>
        <sz val="11"/>
        <rFont val="HGPｺﾞｼｯｸE"/>
        <family val="3"/>
        <charset val="128"/>
      </rPr>
      <t>が敵の攻撃で戦闘不能になったときに、闘気ゲージを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4">
      <t>テキ</t>
    </rPh>
    <rPh sb="5" eb="7">
      <t>コウゲキ</t>
    </rPh>
    <rPh sb="8" eb="12">
      <t>セントウフノウ</t>
    </rPh>
    <rPh sb="20" eb="22">
      <t>トウキ</t>
    </rPh>
    <rPh sb="26" eb="27">
      <t>ショウ</t>
    </rPh>
    <phoneticPr fontId="1"/>
  </si>
  <si>
    <r>
      <t>3～4R開始時に、こうげきとすばやさを自身の闘気ゲージが多いほど</t>
    </r>
    <r>
      <rPr>
        <sz val="11"/>
        <color rgb="FF000000"/>
        <rFont val="HGPｺﾞｼｯｸE"/>
        <family val="3"/>
        <charset val="128"/>
      </rPr>
      <t>アップ</t>
    </r>
    <rPh sb="4" eb="6">
      <t>カイシ</t>
    </rPh>
    <rPh sb="6" eb="7">
      <t>ジ</t>
    </rPh>
    <rPh sb="19" eb="21">
      <t>ジシン</t>
    </rPh>
    <rPh sb="22" eb="24">
      <t>トウキ</t>
    </rPh>
    <rPh sb="28" eb="29">
      <t>オオ</t>
    </rPh>
    <phoneticPr fontId="1"/>
  </si>
  <si>
    <r>
      <t>2～3R開始時に、最も高いステータスがまりょくの</t>
    </r>
    <r>
      <rPr>
        <sz val="11"/>
        <color rgb="FFFF0000"/>
        <rFont val="HGPｺﾞｼｯｸE"/>
        <family val="3"/>
        <charset val="128"/>
      </rPr>
      <t>味方</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アップ</t>
    </r>
    <rPh sb="4" eb="7">
      <t>カイシジ</t>
    </rPh>
    <rPh sb="9" eb="10">
      <t>モット</t>
    </rPh>
    <rPh sb="11" eb="12">
      <t>タカ</t>
    </rPh>
    <rPh sb="24" eb="26">
      <t>ミカタ</t>
    </rPh>
    <rPh sb="37" eb="38">
      <t>ショウ</t>
    </rPh>
    <phoneticPr fontId="1"/>
  </si>
  <si>
    <r>
      <t>仲間</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のステータスを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7">
      <t>ミカタゼンタイ</t>
    </rPh>
    <rPh sb="24" eb="25">
      <t>ナカ</t>
    </rPh>
    <phoneticPr fontId="1"/>
  </si>
  <si>
    <r>
      <t>2～3R目の自分ターンに、自身が通常攻撃する敵のまりょくとぼうぎょを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ジシン</t>
    </rPh>
    <rPh sb="16" eb="18">
      <t>ツウジョウ</t>
    </rPh>
    <rPh sb="18" eb="20">
      <t>コウゲキ</t>
    </rPh>
    <rPh sb="22" eb="23">
      <t>テキ</t>
    </rPh>
    <rPh sb="34" eb="35">
      <t>ショウ</t>
    </rPh>
    <phoneticPr fontId="1"/>
  </si>
  <si>
    <r>
      <t>3～5R目の相手ターンに、HP50%以下の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8" eb="20">
      <t>イカ</t>
    </rPh>
    <rPh sb="21" eb="23">
      <t>ミカタ</t>
    </rPh>
    <rPh sb="27" eb="29">
      <t>ミカタ</t>
    </rPh>
    <rPh sb="29" eb="31">
      <t>ゼンタイ</t>
    </rPh>
    <rPh sb="32" eb="33">
      <t>ウ</t>
    </rPh>
    <rPh sb="35" eb="38">
      <t>ヒッサツワザ</t>
    </rPh>
    <rPh sb="43" eb="44">
      <t>ショウ</t>
    </rPh>
    <rPh sb="44" eb="46">
      <t>ケイゲン</t>
    </rPh>
    <phoneticPr fontId="1"/>
  </si>
  <si>
    <r>
      <t>1～3R目の相手ターンに、</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が受ける物理ダメージをR数が少ないほど</t>
    </r>
    <r>
      <rPr>
        <sz val="11"/>
        <color rgb="FF000000"/>
        <rFont val="HGPｺﾞｼｯｸE"/>
        <family val="3"/>
        <charset val="128"/>
      </rPr>
      <t>軽減</t>
    </r>
    <rPh sb="4" eb="5">
      <t>メ</t>
    </rPh>
    <rPh sb="6" eb="8">
      <t>アイテ</t>
    </rPh>
    <rPh sb="13" eb="15">
      <t>ナカマ</t>
    </rPh>
    <rPh sb="15" eb="17">
      <t>ゼンタイ</t>
    </rPh>
    <rPh sb="18" eb="19">
      <t>ウ</t>
    </rPh>
    <rPh sb="21" eb="23">
      <t>ブツリ</t>
    </rPh>
    <rPh sb="29" eb="30">
      <t>スウ</t>
    </rPh>
    <rPh sb="31" eb="32">
      <t>スク</t>
    </rPh>
    <rPh sb="36" eb="38">
      <t>ケイゲン</t>
    </rPh>
    <phoneticPr fontId="1"/>
  </si>
  <si>
    <r>
      <t>2～4R目の相手ターンに、</t>
    </r>
    <r>
      <rPr>
        <sz val="11"/>
        <color rgb="FFFF0000"/>
        <rFont val="HGPｺﾞｼｯｸE"/>
        <family val="3"/>
        <charset val="128"/>
      </rPr>
      <t>味方</t>
    </r>
    <r>
      <rPr>
        <sz val="11"/>
        <rFont val="HGPｺﾞｼｯｸE"/>
        <family val="3"/>
        <charset val="128"/>
      </rPr>
      <t>[光]が受ける呪文ダメージを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ヒカリ</t>
    </rPh>
    <rPh sb="19" eb="20">
      <t>ウ</t>
    </rPh>
    <rPh sb="22" eb="24">
      <t>ジュモン</t>
    </rPh>
    <rPh sb="29" eb="32">
      <t>ショウケイゲン</t>
    </rPh>
    <phoneticPr fontId="1"/>
  </si>
  <si>
    <r>
      <t>敵が必殺技を使うときに、自身の闘気ゲージが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ジシン</t>
    </rPh>
    <rPh sb="15" eb="17">
      <t>トウキ</t>
    </rPh>
    <rPh sb="21" eb="23">
      <t>サイダイ</t>
    </rPh>
    <rPh sb="26" eb="30">
      <t>ミカタゼンタイ</t>
    </rPh>
    <rPh sb="31" eb="32">
      <t>ウ</t>
    </rPh>
    <rPh sb="34" eb="36">
      <t>ジュモン</t>
    </rPh>
    <rPh sb="41" eb="42">
      <t>ナカ</t>
    </rPh>
    <rPh sb="42" eb="44">
      <t>ケイゲン</t>
    </rPh>
    <phoneticPr fontId="1"/>
  </si>
  <si>
    <r>
      <t>3～5R開始時に、自身の闘気ゲージが</t>
    </r>
    <r>
      <rPr>
        <sz val="11"/>
        <color rgb="FF000000"/>
        <rFont val="HGPｺﾞｼｯｸE"/>
        <family val="3"/>
        <charset val="128"/>
      </rPr>
      <t>最大</t>
    </r>
    <r>
      <rPr>
        <sz val="11"/>
        <rFont val="HGPｺﾞｼｯｸE"/>
        <family val="3"/>
        <charset val="128"/>
      </rPr>
      <t>のとき敵</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4" eb="7">
      <t>カイシジ</t>
    </rPh>
    <rPh sb="9" eb="11">
      <t>ジシン</t>
    </rPh>
    <rPh sb="12" eb="14">
      <t>トウキ</t>
    </rPh>
    <rPh sb="18" eb="20">
      <t>サイダイ</t>
    </rPh>
    <rPh sb="23" eb="26">
      <t>テキゼンタイ</t>
    </rPh>
    <rPh sb="37" eb="38">
      <t>ショウ</t>
    </rPh>
    <phoneticPr fontId="1"/>
  </si>
  <si>
    <r>
      <t>3～5R開始時に、自身の闘気ゲージが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7">
      <t>カイシジ</t>
    </rPh>
    <rPh sb="9" eb="11">
      <t>ジシン</t>
    </rPh>
    <rPh sb="12" eb="14">
      <t>トウキ</t>
    </rPh>
    <rPh sb="18" eb="20">
      <t>サイダイ</t>
    </rPh>
    <rPh sb="23" eb="27">
      <t>ミカタゼンタイ</t>
    </rPh>
    <rPh sb="28" eb="30">
      <t>ジュモン</t>
    </rPh>
    <rPh sb="35" eb="36">
      <t>ショウ</t>
    </rPh>
    <phoneticPr fontId="1"/>
  </si>
  <si>
    <t>攻撃ステ</t>
    <rPh sb="0" eb="2">
      <t>コウゲキ</t>
    </rPh>
    <phoneticPr fontId="2"/>
  </si>
  <si>
    <t>防御ステ</t>
    <rPh sb="0" eb="2">
      <t>ボウギョ</t>
    </rPh>
    <phoneticPr fontId="2"/>
  </si>
  <si>
    <t>攻撃側</t>
    <rPh sb="0" eb="3">
      <t>コウゲキガワ</t>
    </rPh>
    <phoneticPr fontId="2"/>
  </si>
  <si>
    <t>防御側</t>
    <rPh sb="0" eb="2">
      <t>ボウギョ</t>
    </rPh>
    <rPh sb="2" eb="3">
      <t>ガワ</t>
    </rPh>
    <phoneticPr fontId="2"/>
  </si>
  <si>
    <t>属性ボーナス含む</t>
    <rPh sb="0" eb="2">
      <t>ゾクセイ</t>
    </rPh>
    <rPh sb="6" eb="7">
      <t>フク</t>
    </rPh>
    <phoneticPr fontId="2"/>
  </si>
  <si>
    <t>軽減1</t>
    <rPh sb="0" eb="2">
      <t>ケイゲン</t>
    </rPh>
    <phoneticPr fontId="2"/>
  </si>
  <si>
    <t>軽減2</t>
    <rPh sb="0" eb="2">
      <t>ケイゲン</t>
    </rPh>
    <phoneticPr fontId="2"/>
  </si>
  <si>
    <t>軽減3</t>
    <rPh sb="0" eb="2">
      <t>ケイゲン</t>
    </rPh>
    <phoneticPr fontId="2"/>
  </si>
  <si>
    <t>軽減4</t>
    <rPh sb="0" eb="2">
      <t>ケイゲン</t>
    </rPh>
    <phoneticPr fontId="2"/>
  </si>
  <si>
    <t>ブレス通常攻撃</t>
    <rPh sb="3" eb="7">
      <t>ツウジョウコウゲキ</t>
    </rPh>
    <phoneticPr fontId="2"/>
  </si>
  <si>
    <t>追加軽減</t>
    <rPh sb="0" eb="2">
      <t>ツイカ</t>
    </rPh>
    <rPh sb="2" eb="4">
      <t>ケイゲン</t>
    </rPh>
    <phoneticPr fontId="2"/>
  </si>
  <si>
    <t>しない</t>
  </si>
  <si>
    <t>小アップ</t>
    <rPh sb="0" eb="1">
      <t>ショウ</t>
    </rPh>
    <phoneticPr fontId="2"/>
  </si>
  <si>
    <t>中アップ</t>
    <rPh sb="0" eb="1">
      <t>ナカ</t>
    </rPh>
    <phoneticPr fontId="2"/>
  </si>
  <si>
    <t>大アップ</t>
    <rPh sb="0" eb="1">
      <t>ダイ</t>
    </rPh>
    <phoneticPr fontId="2"/>
  </si>
  <si>
    <t>参考数値</t>
    <rPh sb="0" eb="2">
      <t>サンコウ</t>
    </rPh>
    <rPh sb="2" eb="4">
      <t>スウチ</t>
    </rPh>
    <phoneticPr fontId="2"/>
  </si>
  <si>
    <t>*例外はたくさんあるが、一部はデータべースwebページのバフ・デバフ項目に掲載</t>
    <rPh sb="1" eb="3">
      <t>レイガイ</t>
    </rPh>
    <rPh sb="12" eb="14">
      <t>イチブ</t>
    </rPh>
    <rPh sb="34" eb="36">
      <t>コウモク</t>
    </rPh>
    <rPh sb="37" eb="39">
      <t>ケイサイ</t>
    </rPh>
    <phoneticPr fontId="2"/>
  </si>
  <si>
    <t>↑ 1段階</t>
    <rPh sb="3" eb="5">
      <t>ダンカイ</t>
    </rPh>
    <phoneticPr fontId="2"/>
  </si>
  <si>
    <t>↑ 2段階</t>
    <rPh sb="3" eb="5">
      <t>ダンカイ</t>
    </rPh>
    <phoneticPr fontId="2"/>
  </si>
  <si>
    <t>↑ 3段階</t>
    <rPh sb="3" eb="5">
      <t>ダンカイ</t>
    </rPh>
    <phoneticPr fontId="2"/>
  </si>
  <si>
    <t>追加バフは足し算で入力　中アップ2つなら31% + 31%の62%を入力</t>
    <rPh sb="0" eb="2">
      <t>ツイカ</t>
    </rPh>
    <rPh sb="5" eb="6">
      <t>タ</t>
    </rPh>
    <rPh sb="7" eb="8">
      <t>ザン</t>
    </rPh>
    <rPh sb="9" eb="11">
      <t>ニュウリョク</t>
    </rPh>
    <rPh sb="12" eb="13">
      <t>ナカ</t>
    </rPh>
    <rPh sb="34" eb="36">
      <t>ニュウリョク</t>
    </rPh>
    <phoneticPr fontId="2"/>
  </si>
  <si>
    <t>軽減バフのみ足し算ではなく発生している効果別に入力　中軽減2つなら軽減1に 31% 軽減2に 31%</t>
    <rPh sb="0" eb="2">
      <t>ケイゲン</t>
    </rPh>
    <rPh sb="6" eb="7">
      <t>タ</t>
    </rPh>
    <rPh sb="8" eb="9">
      <t>ザン</t>
    </rPh>
    <rPh sb="13" eb="15">
      <t>ハッセイ</t>
    </rPh>
    <rPh sb="19" eb="21">
      <t>コウカ</t>
    </rPh>
    <rPh sb="21" eb="22">
      <t>ベツ</t>
    </rPh>
    <rPh sb="23" eb="25">
      <t>ニュウリョク</t>
    </rPh>
    <rPh sb="26" eb="27">
      <t>ナカ</t>
    </rPh>
    <rPh sb="27" eb="29">
      <t>ケイゲン</t>
    </rPh>
    <rPh sb="33" eb="35">
      <t>ケイゲン</t>
    </rPh>
    <rPh sb="42" eb="44">
      <t>ケイゲン</t>
    </rPh>
    <phoneticPr fontId="2"/>
  </si>
  <si>
    <r>
      <t>各Rに、自身が攻撃されるたび全てのステータスを</t>
    </r>
    <r>
      <rPr>
        <sz val="11"/>
        <color rgb="FF00739B"/>
        <rFont val="HGPｺﾞｼｯｸE"/>
        <family val="3"/>
        <charset val="128"/>
      </rPr>
      <t>小</t>
    </r>
    <r>
      <rPr>
        <sz val="11"/>
        <color rgb="FF000000"/>
        <rFont val="HGPｺﾞｼｯｸE"/>
        <family val="3"/>
        <charset val="128"/>
      </rPr>
      <t>アップ</t>
    </r>
    <rPh sb="0" eb="1">
      <t>カク</t>
    </rPh>
    <rPh sb="4" eb="6">
      <t>ジシン</t>
    </rPh>
    <rPh sb="7" eb="9">
      <t>コウゲキ</t>
    </rPh>
    <rPh sb="14" eb="15">
      <t>スベ</t>
    </rPh>
    <rPh sb="23" eb="24">
      <t>ショウ</t>
    </rPh>
    <phoneticPr fontId="1"/>
  </si>
  <si>
    <r>
      <t>2～5R開始時に、HP100%の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4" eb="7">
      <t>カイシジ</t>
    </rPh>
    <rPh sb="16" eb="18">
      <t>ミカタ</t>
    </rPh>
    <rPh sb="23" eb="25">
      <t>ミカタ</t>
    </rPh>
    <rPh sb="26" eb="28">
      <t>アンコク</t>
    </rPh>
    <rPh sb="30" eb="32">
      <t>トウキ</t>
    </rPh>
    <rPh sb="36" eb="37">
      <t>ショウ</t>
    </rPh>
    <phoneticPr fontId="1"/>
  </si>
  <si>
    <r>
      <t>各Rに、自身が通常攻撃されると敵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1">
      <t>カク</t>
    </rPh>
    <rPh sb="4" eb="6">
      <t>ジシン</t>
    </rPh>
    <rPh sb="7" eb="11">
      <t>ツウジョウコウゲキ</t>
    </rPh>
    <rPh sb="15" eb="18">
      <t>テキゼンタイ</t>
    </rPh>
    <rPh sb="19" eb="21">
      <t>トウキ</t>
    </rPh>
    <rPh sb="25" eb="26">
      <t>ショウ</t>
    </rPh>
    <phoneticPr fontId="1"/>
  </si>
  <si>
    <r>
      <t>3～5R開始時に、[光]以外の</t>
    </r>
    <r>
      <rPr>
        <sz val="11"/>
        <color rgb="FFFF0000"/>
        <rFont val="HGPｺﾞｼｯｸE"/>
        <family val="3"/>
        <charset val="128"/>
      </rPr>
      <t>味方</t>
    </r>
    <r>
      <rPr>
        <sz val="11"/>
        <rFont val="HGPｺﾞｼｯｸE"/>
        <family val="3"/>
        <charset val="128"/>
      </rPr>
      <t>のまりょくを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4" eb="7">
      <t>カイシジ</t>
    </rPh>
    <rPh sb="10" eb="11">
      <t>ヒカリ</t>
    </rPh>
    <rPh sb="12" eb="14">
      <t>イガイ</t>
    </rPh>
    <rPh sb="15" eb="17">
      <t>ミカタ</t>
    </rPh>
    <rPh sb="23" eb="24">
      <t>ダイ</t>
    </rPh>
    <rPh sb="33" eb="34">
      <t>ナカ</t>
    </rPh>
    <phoneticPr fontId="1"/>
  </si>
  <si>
    <t>〇</t>
  </si>
  <si>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4" eb="18">
      <t>ミカタゼンタイ</t>
    </rPh>
    <rPh sb="19" eb="21">
      <t>ブツリ</t>
    </rPh>
    <rPh sb="26" eb="27">
      <t>ナカ</t>
    </rPh>
    <rPh sb="36" eb="37">
      <t>ナカ</t>
    </rPh>
    <phoneticPr fontId="1"/>
  </si>
  <si>
    <r>
      <t>切り札として登場したときに、</t>
    </r>
    <r>
      <rPr>
        <sz val="11"/>
        <color rgb="FFFF5A32"/>
        <rFont val="HGPｺﾞｼｯｸE"/>
        <family val="3"/>
        <charset val="128"/>
      </rPr>
      <t>仲間</t>
    </r>
    <r>
      <rPr>
        <sz val="11"/>
        <rFont val="HGPｺﾞｼｯｸE"/>
        <family val="3"/>
        <charset val="128"/>
      </rPr>
      <t>[百獣]か[魔影]がいると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が使う特殊技のダメージ</t>
    </r>
    <r>
      <rPr>
        <sz val="11"/>
        <color rgb="FF000000"/>
        <rFont val="HGPｺﾞｼｯｸE"/>
        <family val="3"/>
        <charset val="128"/>
      </rPr>
      <t>アップ</t>
    </r>
    <r>
      <rPr>
        <sz val="11"/>
        <rFont val="HGPｺﾞｼｯｸE"/>
        <family val="3"/>
        <charset val="128"/>
      </rPr>
      <t>効果をさらに</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ナカマ</t>
    </rPh>
    <rPh sb="17" eb="19">
      <t>ヒャクジュウ</t>
    </rPh>
    <rPh sb="22" eb="24">
      <t>マカゲ</t>
    </rPh>
    <rPh sb="29" eb="33">
      <t>ミカタゼンタイ</t>
    </rPh>
    <rPh sb="34" eb="35">
      <t>ツカ</t>
    </rPh>
    <rPh sb="36" eb="39">
      <t>トクシュワザ</t>
    </rPh>
    <rPh sb="47" eb="49">
      <t>コウカ</t>
    </rPh>
    <rPh sb="53" eb="54">
      <t>ショウ</t>
    </rPh>
    <phoneticPr fontId="1"/>
  </si>
  <si>
    <r>
      <t>自身のぼうぎょゲージが一定以上の間、</t>
    </r>
    <r>
      <rPr>
        <sz val="11"/>
        <color rgb="FFFF5A32"/>
        <rFont val="HGPｺﾞｼｯｸE"/>
        <family val="3"/>
        <charset val="128"/>
      </rPr>
      <t>仲間</t>
    </r>
    <r>
      <rPr>
        <sz val="11"/>
        <rFont val="HGPｺﾞｼｯｸE"/>
        <family val="3"/>
        <charset val="128"/>
      </rPr>
      <t>[不死]か[魔影]がいると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2">
      <t>ジシン</t>
    </rPh>
    <rPh sb="21" eb="23">
      <t>フシ</t>
    </rPh>
    <rPh sb="26" eb="28">
      <t>マカゲ</t>
    </rPh>
    <rPh sb="33" eb="35">
      <t>ミカタ</t>
    </rPh>
    <phoneticPr fontId="1"/>
  </si>
  <si>
    <r>
      <t>3～5R開始時に、自身がHP50%以下のとき[光]以外の</t>
    </r>
    <r>
      <rPr>
        <sz val="11"/>
        <color rgb="FFFF0000"/>
        <rFont val="HGPｺﾞｼｯｸE"/>
        <family val="3"/>
        <charset val="128"/>
      </rPr>
      <t>味方</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7" eb="19">
      <t>イカ</t>
    </rPh>
    <rPh sb="23" eb="24">
      <t>ヒカリ</t>
    </rPh>
    <rPh sb="25" eb="27">
      <t>イガイ</t>
    </rPh>
    <rPh sb="28" eb="30">
      <t>ミカタ</t>
    </rPh>
    <rPh sb="41" eb="42">
      <t>ナカ</t>
    </rPh>
    <phoneticPr fontId="1"/>
  </si>
  <si>
    <r>
      <t>1～4R開始時に、[光]以外の</t>
    </r>
    <r>
      <rPr>
        <sz val="11"/>
        <color rgb="FFFF0000"/>
        <rFont val="HGPｺﾞｼｯｸE"/>
        <family val="3"/>
        <charset val="128"/>
      </rPr>
      <t>味方</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10" eb="11">
      <t>ヒカリ</t>
    </rPh>
    <rPh sb="12" eb="14">
      <t>イガイ</t>
    </rPh>
    <rPh sb="15" eb="17">
      <t>ミカタ</t>
    </rPh>
    <rPh sb="28" eb="29">
      <t>ナカ</t>
    </rPh>
    <rPh sb="38" eb="39">
      <t>ショウ</t>
    </rPh>
    <phoneticPr fontId="1"/>
  </si>
  <si>
    <r>
      <t>1～2R目の自分ターンに、自身が通常攻撃する敵のこうげきとすばやさを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20">
      <t>ツウジョウコウゲキ</t>
    </rPh>
    <rPh sb="22" eb="23">
      <t>テキ</t>
    </rPh>
    <rPh sb="34" eb="35">
      <t>ナカ</t>
    </rPh>
    <phoneticPr fontId="1"/>
  </si>
  <si>
    <r>
      <t>1～4R開始時に、HP100%の敵がいるとき敵</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4" eb="7">
      <t>カイシジ</t>
    </rPh>
    <rPh sb="16" eb="17">
      <t>テキ</t>
    </rPh>
    <rPh sb="22" eb="25">
      <t>テキゼンタイ</t>
    </rPh>
    <rPh sb="36" eb="37">
      <t>ナカ</t>
    </rPh>
    <phoneticPr fontId="1"/>
  </si>
  <si>
    <t>備考</t>
    <rPh sb="0" eb="2">
      <t>ビコウ</t>
    </rPh>
    <phoneticPr fontId="2"/>
  </si>
  <si>
    <t>ムーンブルクの杖 [EX]</t>
    <rPh sb="7" eb="8">
      <t>ツエ</t>
    </rPh>
    <phoneticPr fontId="2"/>
  </si>
  <si>
    <t>E武-11</t>
    <rPh sb="1" eb="2">
      <t>タケ</t>
    </rPh>
    <phoneticPr fontId="2"/>
  </si>
  <si>
    <t>氷炎将軍の盾 [EX]</t>
    <rPh sb="0" eb="2">
      <t>コオリホノオ</t>
    </rPh>
    <rPh sb="2" eb="4">
      <t>ショウグン</t>
    </rPh>
    <rPh sb="5" eb="6">
      <t>タテ</t>
    </rPh>
    <phoneticPr fontId="2"/>
  </si>
  <si>
    <t>SP-217</t>
    <phoneticPr fontId="1"/>
  </si>
  <si>
    <t>攻略本付録</t>
    <rPh sb="0" eb="3">
      <t>コウリャクボン</t>
    </rPh>
    <rPh sb="3" eb="5">
      <t>フロク</t>
    </rPh>
    <phoneticPr fontId="1"/>
  </si>
  <si>
    <t>Twitter RT</t>
    <phoneticPr fontId="1"/>
  </si>
  <si>
    <t>マクドナルド</t>
    <phoneticPr fontId="1"/>
  </si>
  <si>
    <t>超5弾コレ1開始 店頭</t>
    <rPh sb="0" eb="1">
      <t>チョウ</t>
    </rPh>
    <rPh sb="2" eb="3">
      <t>ダン</t>
    </rPh>
    <rPh sb="6" eb="8">
      <t>カイシ</t>
    </rPh>
    <rPh sb="9" eb="11">
      <t>テントウ</t>
    </rPh>
    <phoneticPr fontId="1"/>
  </si>
  <si>
    <t>EX1弾コレ1開始 店頭</t>
    <rPh sb="3" eb="4">
      <t>ダン</t>
    </rPh>
    <rPh sb="7" eb="9">
      <t>カイシ</t>
    </rPh>
    <rPh sb="10" eb="12">
      <t>テントウ</t>
    </rPh>
    <phoneticPr fontId="1"/>
  </si>
  <si>
    <t>EX1弾コレ2開始 店頭</t>
    <rPh sb="3" eb="4">
      <t>ダン</t>
    </rPh>
    <rPh sb="7" eb="9">
      <t>カイシ</t>
    </rPh>
    <rPh sb="10" eb="12">
      <t>テントウ</t>
    </rPh>
    <phoneticPr fontId="1"/>
  </si>
  <si>
    <t>ジャンバル2023 入場</t>
    <rPh sb="10" eb="12">
      <t>ニュウジョウ</t>
    </rPh>
    <phoneticPr fontId="1"/>
  </si>
  <si>
    <t>バトルアリーナ 店頭</t>
    <rPh sb="8" eb="10">
      <t>テントウ</t>
    </rPh>
    <phoneticPr fontId="1"/>
  </si>
  <si>
    <t>超3弾コレ2開始 店頭</t>
    <rPh sb="0" eb="1">
      <t>チョウ</t>
    </rPh>
    <rPh sb="2" eb="3">
      <t>ダン</t>
    </rPh>
    <rPh sb="6" eb="8">
      <t>カイシ</t>
    </rPh>
    <rPh sb="9" eb="11">
      <t>テントウ</t>
    </rPh>
    <phoneticPr fontId="1"/>
  </si>
  <si>
    <t>超2弾コレ1開始 店頭</t>
    <rPh sb="0" eb="1">
      <t>チョウ</t>
    </rPh>
    <rPh sb="2" eb="3">
      <t>ダン</t>
    </rPh>
    <rPh sb="6" eb="8">
      <t>カイシ</t>
    </rPh>
    <rPh sb="9" eb="11">
      <t>テントウ</t>
    </rPh>
    <phoneticPr fontId="1"/>
  </si>
  <si>
    <t>超4弾コレ1開始 店頭</t>
    <rPh sb="0" eb="1">
      <t>チョウ</t>
    </rPh>
    <rPh sb="2" eb="3">
      <t>ダン</t>
    </rPh>
    <rPh sb="6" eb="8">
      <t>カイシ</t>
    </rPh>
    <rPh sb="9" eb="11">
      <t>テントウ</t>
    </rPh>
    <phoneticPr fontId="1"/>
  </si>
  <si>
    <t>超1弾コレ1開始 店頭</t>
    <rPh sb="0" eb="1">
      <t>チョウ</t>
    </rPh>
    <rPh sb="2" eb="3">
      <t>ダン</t>
    </rPh>
    <rPh sb="6" eb="8">
      <t>カイシ</t>
    </rPh>
    <rPh sb="9" eb="11">
      <t>テントウ</t>
    </rPh>
    <phoneticPr fontId="1"/>
  </si>
  <si>
    <t>超1弾コレ2開始 店頭</t>
    <rPh sb="0" eb="1">
      <t>チョウ</t>
    </rPh>
    <rPh sb="2" eb="3">
      <t>ダン</t>
    </rPh>
    <rPh sb="6" eb="8">
      <t>カイシ</t>
    </rPh>
    <rPh sb="9" eb="11">
      <t>テントウ</t>
    </rPh>
    <phoneticPr fontId="1"/>
  </si>
  <si>
    <t>展示イベント</t>
    <rPh sb="0" eb="2">
      <t>テンジ</t>
    </rPh>
    <phoneticPr fontId="1"/>
  </si>
  <si>
    <t>真5弾開始 店頭</t>
    <rPh sb="0" eb="1">
      <t>シン</t>
    </rPh>
    <rPh sb="2" eb="3">
      <t>ダン</t>
    </rPh>
    <rPh sb="3" eb="5">
      <t>カイシ</t>
    </rPh>
    <rPh sb="6" eb="8">
      <t>テントウ</t>
    </rPh>
    <phoneticPr fontId="1"/>
  </si>
  <si>
    <t>ジャンバル2022 ロゴ
真5弾CP開始 店頭</t>
    <rPh sb="13" eb="14">
      <t>シン</t>
    </rPh>
    <rPh sb="15" eb="16">
      <t>ダン</t>
    </rPh>
    <rPh sb="18" eb="20">
      <t>カイシ</t>
    </rPh>
    <rPh sb="21" eb="23">
      <t>テントウ</t>
    </rPh>
    <phoneticPr fontId="1"/>
  </si>
  <si>
    <t>DGR当たりキャンペーン</t>
    <rPh sb="3" eb="4">
      <t>ア</t>
    </rPh>
    <phoneticPr fontId="1"/>
  </si>
  <si>
    <t>GGR当たりキャンペーン</t>
    <rPh sb="3" eb="4">
      <t>ア</t>
    </rPh>
    <phoneticPr fontId="1"/>
  </si>
  <si>
    <t>真4弾開始 店頭</t>
    <rPh sb="0" eb="1">
      <t>シン</t>
    </rPh>
    <rPh sb="2" eb="3">
      <t>ダン</t>
    </rPh>
    <rPh sb="3" eb="5">
      <t>カイシ</t>
    </rPh>
    <rPh sb="6" eb="8">
      <t>テントウ</t>
    </rPh>
    <phoneticPr fontId="1"/>
  </si>
  <si>
    <t>モーリー&amp;PALO 店頭</t>
    <rPh sb="10" eb="12">
      <t>テントウ</t>
    </rPh>
    <phoneticPr fontId="1"/>
  </si>
  <si>
    <t>真3弾開始 店頭</t>
    <rPh sb="0" eb="1">
      <t>シン</t>
    </rPh>
    <rPh sb="2" eb="3">
      <t>ダン</t>
    </rPh>
    <rPh sb="3" eb="5">
      <t>カイシ</t>
    </rPh>
    <rPh sb="6" eb="8">
      <t>テントウ</t>
    </rPh>
    <phoneticPr fontId="1"/>
  </si>
  <si>
    <t>真2弾開始 店頭</t>
    <rPh sb="0" eb="1">
      <t>シン</t>
    </rPh>
    <rPh sb="2" eb="3">
      <t>ダン</t>
    </rPh>
    <rPh sb="3" eb="5">
      <t>カイシ</t>
    </rPh>
    <rPh sb="6" eb="8">
      <t>テントウ</t>
    </rPh>
    <phoneticPr fontId="1"/>
  </si>
  <si>
    <t>ジャンフェス2023 入場
超4弾コレ2開始 店頭</t>
    <rPh sb="11" eb="13">
      <t>ニュウジョウ</t>
    </rPh>
    <rPh sb="14" eb="15">
      <t>チョウ</t>
    </rPh>
    <rPh sb="16" eb="17">
      <t>ダン</t>
    </rPh>
    <rPh sb="20" eb="22">
      <t>カイシ</t>
    </rPh>
    <rPh sb="23" eb="25">
      <t>テントウ</t>
    </rPh>
    <phoneticPr fontId="1"/>
  </si>
  <si>
    <t>ジャンフェス2022 入場</t>
    <rPh sb="11" eb="13">
      <t>ニュウジョウ</t>
    </rPh>
    <phoneticPr fontId="1"/>
  </si>
  <si>
    <t>真1弾開始 店頭</t>
    <rPh sb="0" eb="1">
      <t>シン</t>
    </rPh>
    <rPh sb="2" eb="3">
      <t>ダン</t>
    </rPh>
    <rPh sb="3" eb="5">
      <t>カイシ</t>
    </rPh>
    <rPh sb="6" eb="8">
      <t>テントウ</t>
    </rPh>
    <phoneticPr fontId="1"/>
  </si>
  <si>
    <t>6弾開始 店頭</t>
    <rPh sb="1" eb="2">
      <t>ダン</t>
    </rPh>
    <rPh sb="2" eb="4">
      <t>カイシ</t>
    </rPh>
    <rPh sb="5" eb="7">
      <t>テントウ</t>
    </rPh>
    <phoneticPr fontId="1"/>
  </si>
  <si>
    <t>夏祭り 店頭</t>
    <rPh sb="0" eb="2">
      <t>ナツマツ</t>
    </rPh>
    <rPh sb="4" eb="6">
      <t>テントウ</t>
    </rPh>
    <phoneticPr fontId="1"/>
  </si>
  <si>
    <t>5弾開始 店頭</t>
    <rPh sb="1" eb="2">
      <t>ダン</t>
    </rPh>
    <rPh sb="2" eb="4">
      <t>カイシ</t>
    </rPh>
    <rPh sb="5" eb="7">
      <t>テントウ</t>
    </rPh>
    <phoneticPr fontId="1"/>
  </si>
  <si>
    <t>4弾開始 店頭</t>
    <rPh sb="1" eb="2">
      <t>ダン</t>
    </rPh>
    <rPh sb="2" eb="4">
      <t>カイシ</t>
    </rPh>
    <rPh sb="5" eb="7">
      <t>テントウ</t>
    </rPh>
    <phoneticPr fontId="1"/>
  </si>
  <si>
    <t>3弾開始 店頭</t>
    <rPh sb="1" eb="2">
      <t>ダン</t>
    </rPh>
    <rPh sb="2" eb="4">
      <t>カイシ</t>
    </rPh>
    <rPh sb="5" eb="7">
      <t>テントウ</t>
    </rPh>
    <phoneticPr fontId="1"/>
  </si>
  <si>
    <t>2弾開始 店頭</t>
    <rPh sb="1" eb="2">
      <t>ダン</t>
    </rPh>
    <rPh sb="2" eb="4">
      <t>カイシ</t>
    </rPh>
    <rPh sb="5" eb="7">
      <t>テントウ</t>
    </rPh>
    <phoneticPr fontId="1"/>
  </si>
  <si>
    <t>パラレル有</t>
  </si>
  <si>
    <t>おやすみゴメちゃん</t>
    <phoneticPr fontId="1"/>
  </si>
  <si>
    <t>最強ジャンプ9月 付録</t>
    <rPh sb="0" eb="2">
      <t>サイキョウ</t>
    </rPh>
    <rPh sb="7" eb="8">
      <t>ガツ</t>
    </rPh>
    <rPh sb="9" eb="11">
      <t>フロク</t>
    </rPh>
    <phoneticPr fontId="1"/>
  </si>
  <si>
    <t>Vジャンプ9月 付録</t>
    <rPh sb="6" eb="7">
      <t>ガツ</t>
    </rPh>
    <rPh sb="8" eb="10">
      <t>フロク</t>
    </rPh>
    <phoneticPr fontId="1"/>
  </si>
  <si>
    <t>コミックス6巻 付録</t>
    <rPh sb="6" eb="7">
      <t>カン</t>
    </rPh>
    <rPh sb="8" eb="10">
      <t>フロク</t>
    </rPh>
    <phoneticPr fontId="1"/>
  </si>
  <si>
    <t>コミックス5巻 付録</t>
    <rPh sb="6" eb="7">
      <t>カン</t>
    </rPh>
    <rPh sb="8" eb="10">
      <t>フロク</t>
    </rPh>
    <phoneticPr fontId="1"/>
  </si>
  <si>
    <t>コミックス4巻 付録</t>
    <rPh sb="6" eb="7">
      <t>カン</t>
    </rPh>
    <rPh sb="8" eb="10">
      <t>フロク</t>
    </rPh>
    <phoneticPr fontId="1"/>
  </si>
  <si>
    <t>最強ジャンプ12月 付録</t>
    <rPh sb="0" eb="2">
      <t>サイキョウ</t>
    </rPh>
    <rPh sb="8" eb="9">
      <t>ガツ</t>
    </rPh>
    <rPh sb="10" eb="12">
      <t>フロク</t>
    </rPh>
    <phoneticPr fontId="1"/>
  </si>
  <si>
    <t>コミックス3巻 付録</t>
    <rPh sb="6" eb="7">
      <t>カン</t>
    </rPh>
    <rPh sb="8" eb="10">
      <t>フロク</t>
    </rPh>
    <phoneticPr fontId="1"/>
  </si>
  <si>
    <t>カードアルバム 付録</t>
    <rPh sb="8" eb="10">
      <t>フロク</t>
    </rPh>
    <phoneticPr fontId="1"/>
  </si>
  <si>
    <t>最強ジャンプ6月 付録</t>
    <rPh sb="0" eb="2">
      <t>サイキョウ</t>
    </rPh>
    <rPh sb="7" eb="8">
      <t>ガツ</t>
    </rPh>
    <rPh sb="9" eb="11">
      <t>フロク</t>
    </rPh>
    <phoneticPr fontId="1"/>
  </si>
  <si>
    <t>最強ジャンプ8月 付録</t>
    <rPh sb="0" eb="2">
      <t>サイキョウ</t>
    </rPh>
    <rPh sb="7" eb="8">
      <t>ガツ</t>
    </rPh>
    <rPh sb="9" eb="11">
      <t>フロク</t>
    </rPh>
    <phoneticPr fontId="1"/>
  </si>
  <si>
    <t>Vジャンプ12月 付録</t>
    <rPh sb="7" eb="8">
      <t>ガツ</t>
    </rPh>
    <rPh sb="9" eb="11">
      <t>フロク</t>
    </rPh>
    <phoneticPr fontId="1"/>
  </si>
  <si>
    <t>Vジャンプ6月 付録</t>
    <rPh sb="6" eb="7">
      <t>ガツ</t>
    </rPh>
    <rPh sb="8" eb="10">
      <t>フロク</t>
    </rPh>
    <phoneticPr fontId="1"/>
  </si>
  <si>
    <t>Vジャンプ4月 付録</t>
    <rPh sb="6" eb="7">
      <t>ガツ</t>
    </rPh>
    <rPh sb="8" eb="10">
      <t>フロク</t>
    </rPh>
    <phoneticPr fontId="1"/>
  </si>
  <si>
    <t>Vジャンプ11月 付録</t>
    <rPh sb="7" eb="8">
      <t>ガツ</t>
    </rPh>
    <rPh sb="9" eb="11">
      <t>フロク</t>
    </rPh>
    <phoneticPr fontId="1"/>
  </si>
  <si>
    <t>Vジャンプ8月 付録</t>
    <rPh sb="6" eb="7">
      <t>ガツ</t>
    </rPh>
    <rPh sb="8" eb="10">
      <t>フロク</t>
    </rPh>
    <phoneticPr fontId="1"/>
  </si>
  <si>
    <t>Vジャンプ10月 付録</t>
    <rPh sb="7" eb="8">
      <t>ガツ</t>
    </rPh>
    <rPh sb="9" eb="11">
      <t>フロク</t>
    </rPh>
    <phoneticPr fontId="1"/>
  </si>
  <si>
    <t>Vジャンプ2月 付録</t>
    <rPh sb="6" eb="7">
      <t>ガツ</t>
    </rPh>
    <rPh sb="8" eb="10">
      <t>フロク</t>
    </rPh>
    <phoneticPr fontId="1"/>
  </si>
  <si>
    <t>最強ジャンプ10月 付録</t>
    <rPh sb="0" eb="2">
      <t>サイキョウ</t>
    </rPh>
    <rPh sb="8" eb="9">
      <t>ガツ</t>
    </rPh>
    <rPh sb="10" eb="12">
      <t>フロク</t>
    </rPh>
    <phoneticPr fontId="1"/>
  </si>
  <si>
    <t>最強ジャンプ5月 付録</t>
    <rPh sb="0" eb="2">
      <t>サイキョウ</t>
    </rPh>
    <rPh sb="7" eb="8">
      <t>ガツ</t>
    </rPh>
    <rPh sb="9" eb="11">
      <t>フロク</t>
    </rPh>
    <phoneticPr fontId="1"/>
  </si>
  <si>
    <t>最強ジャンプ2月 付録</t>
    <rPh sb="0" eb="2">
      <t>サイキョウ</t>
    </rPh>
    <rPh sb="7" eb="8">
      <t>ガツ</t>
    </rPh>
    <rPh sb="9" eb="11">
      <t>フロク</t>
    </rPh>
    <phoneticPr fontId="1"/>
  </si>
  <si>
    <t>最強ジャンプ4月 付録</t>
    <rPh sb="0" eb="2">
      <t>サイキョウ</t>
    </rPh>
    <rPh sb="7" eb="8">
      <t>ガツ</t>
    </rPh>
    <rPh sb="9" eb="11">
      <t>フロク</t>
    </rPh>
    <phoneticPr fontId="1"/>
  </si>
  <si>
    <t>最強ジャンプ3月 付録</t>
    <rPh sb="0" eb="2">
      <t>サイキョウ</t>
    </rPh>
    <rPh sb="7" eb="8">
      <t>ガツ</t>
    </rPh>
    <rPh sb="9" eb="11">
      <t>フロク</t>
    </rPh>
    <phoneticPr fontId="1"/>
  </si>
  <si>
    <t>最強ジャンプ1月 付録</t>
    <rPh sb="0" eb="2">
      <t>サイキョウ</t>
    </rPh>
    <rPh sb="7" eb="8">
      <t>ガツ</t>
    </rPh>
    <rPh sb="9" eb="11">
      <t>フロク</t>
    </rPh>
    <phoneticPr fontId="1"/>
  </si>
  <si>
    <t>Season6 店頭</t>
    <rPh sb="8" eb="10">
      <t>テントウ</t>
    </rPh>
    <phoneticPr fontId="1"/>
  </si>
  <si>
    <t>Season5 店頭</t>
    <rPh sb="8" eb="10">
      <t>テントウ</t>
    </rPh>
    <phoneticPr fontId="1"/>
  </si>
  <si>
    <t>Season4 店頭</t>
    <rPh sb="8" eb="10">
      <t>テントウ</t>
    </rPh>
    <phoneticPr fontId="1"/>
  </si>
  <si>
    <t>Season3 店頭</t>
    <rPh sb="8" eb="10">
      <t>テントウ</t>
    </rPh>
    <phoneticPr fontId="1"/>
  </si>
  <si>
    <t>Season2 店頭</t>
    <rPh sb="8" eb="10">
      <t>テントウ</t>
    </rPh>
    <phoneticPr fontId="1"/>
  </si>
  <si>
    <t>Season1 店頭</t>
    <rPh sb="8" eb="10">
      <t>テントウ</t>
    </rPh>
    <phoneticPr fontId="1"/>
  </si>
  <si>
    <t>コミックス1巻 付録</t>
    <rPh sb="6" eb="7">
      <t>カン</t>
    </rPh>
    <rPh sb="8" eb="10">
      <t>フロク</t>
    </rPh>
    <phoneticPr fontId="1"/>
  </si>
  <si>
    <t>コミックス2巻 付録</t>
    <rPh sb="6" eb="7">
      <t>カン</t>
    </rPh>
    <rPh sb="8" eb="10">
      <t>フロク</t>
    </rPh>
    <phoneticPr fontId="1"/>
  </si>
  <si>
    <t>3弾途中 店頭</t>
    <rPh sb="1" eb="2">
      <t>ダン</t>
    </rPh>
    <rPh sb="2" eb="4">
      <t>トチュウ</t>
    </rPh>
    <rPh sb="5" eb="7">
      <t>テントウ</t>
    </rPh>
    <phoneticPr fontId="1"/>
  </si>
  <si>
    <t>1弾開始 店頭</t>
    <rPh sb="1" eb="2">
      <t>ダン</t>
    </rPh>
    <rPh sb="2" eb="4">
      <t>カイシ</t>
    </rPh>
    <rPh sb="5" eb="7">
      <t>テントウ</t>
    </rPh>
    <phoneticPr fontId="1"/>
  </si>
  <si>
    <t>1弾開始 限定店頭</t>
    <rPh sb="1" eb="2">
      <t>ダン</t>
    </rPh>
    <rPh sb="2" eb="4">
      <t>カイシ</t>
    </rPh>
    <rPh sb="5" eb="7">
      <t>ゲンテイ</t>
    </rPh>
    <rPh sb="7" eb="9">
      <t>テントウ</t>
    </rPh>
    <phoneticPr fontId="1"/>
  </si>
  <si>
    <t>ポータブルアドベンチャー</t>
    <phoneticPr fontId="1"/>
  </si>
  <si>
    <r>
      <t>1～2R目の相手ターンに、自身が受ける通常攻撃ダメージを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ジシン</t>
    </rPh>
    <rPh sb="16" eb="17">
      <t>ウ</t>
    </rPh>
    <rPh sb="19" eb="23">
      <t>ツウジョウコウゲキ</t>
    </rPh>
    <rPh sb="28" eb="29">
      <t>ショウ</t>
    </rPh>
    <rPh sb="29" eb="31">
      <t>ケイゲン</t>
    </rPh>
    <phoneticPr fontId="1"/>
  </si>
  <si>
    <r>
      <t>3～5R開始時に、闘気ゲージが</t>
    </r>
    <r>
      <rPr>
        <sz val="11"/>
        <color rgb="FF000000"/>
        <rFont val="HGPｺﾞｼｯｸE"/>
        <family val="3"/>
        <charset val="128"/>
      </rPr>
      <t>最大</t>
    </r>
    <r>
      <rPr>
        <sz val="11"/>
        <rFont val="HGPｺﾞｼｯｸE"/>
        <family val="3"/>
        <charset val="128"/>
      </rPr>
      <t>の敵がいるとき敵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4" eb="7">
      <t>カイシジ</t>
    </rPh>
    <rPh sb="9" eb="11">
      <t>トウキ</t>
    </rPh>
    <rPh sb="15" eb="17">
      <t>サイダイ</t>
    </rPh>
    <rPh sb="18" eb="19">
      <t>テキ</t>
    </rPh>
    <rPh sb="24" eb="27">
      <t>テキゼンタイ</t>
    </rPh>
    <rPh sb="38" eb="39">
      <t>ショウ</t>
    </rPh>
    <phoneticPr fontId="1"/>
  </si>
  <si>
    <t>シルバーフェザー [EX]</t>
    <phoneticPr fontId="2"/>
  </si>
  <si>
    <t>時空のネックレス [EX]</t>
    <rPh sb="0" eb="2">
      <t>ジクウ</t>
    </rPh>
    <phoneticPr fontId="2"/>
  </si>
  <si>
    <t>ロトのつるぎ [EX]</t>
    <phoneticPr fontId="2"/>
  </si>
  <si>
    <t>ステータス+</t>
    <phoneticPr fontId="1"/>
  </si>
  <si>
    <t>ステータス+</t>
    <phoneticPr fontId="2"/>
  </si>
  <si>
    <t>ステータス-</t>
    <phoneticPr fontId="1"/>
  </si>
  <si>
    <t>ステータス-</t>
    <phoneticPr fontId="2"/>
  </si>
  <si>
    <r>
      <t>1R開始時に、敵[光]と[暗黒]の全てのステータスを</t>
    </r>
    <r>
      <rPr>
        <sz val="11"/>
        <color rgb="FF00739B"/>
        <rFont val="HGPｺﾞｼｯｸE"/>
        <family val="3"/>
        <charset val="128"/>
      </rPr>
      <t>小</t>
    </r>
    <r>
      <rPr>
        <sz val="11"/>
        <color rgb="FF000000"/>
        <rFont val="HGPｺﾞｼｯｸE"/>
        <family val="3"/>
        <charset val="128"/>
      </rPr>
      <t>ダウン</t>
    </r>
    <rPh sb="2" eb="5">
      <t>カイシジ</t>
    </rPh>
    <rPh sb="7" eb="8">
      <t>テキ</t>
    </rPh>
    <rPh sb="9" eb="10">
      <t>ヒカリ</t>
    </rPh>
    <rPh sb="13" eb="15">
      <t>アンコク</t>
    </rPh>
    <rPh sb="17" eb="18">
      <t>スベ</t>
    </rPh>
    <rPh sb="26" eb="27">
      <t>ショウ</t>
    </rPh>
    <phoneticPr fontId="2"/>
  </si>
  <si>
    <r>
      <t>3～5R目の相手ターンに、闘気ゲージが</t>
    </r>
    <r>
      <rPr>
        <sz val="10"/>
        <color rgb="FF000000"/>
        <rFont val="HGPｺﾞｼｯｸE"/>
        <family val="3"/>
        <charset val="128"/>
      </rPr>
      <t>最大</t>
    </r>
    <r>
      <rPr>
        <sz val="10"/>
        <rFont val="HGPｺﾞｼｯｸE"/>
        <family val="3"/>
        <charset val="128"/>
      </rPr>
      <t>の敵がいると最も高いステータスがまりょくの</t>
    </r>
    <r>
      <rPr>
        <sz val="10"/>
        <color rgb="FFFF0000"/>
        <rFont val="HGPｺﾞｼｯｸE"/>
        <family val="3"/>
        <charset val="128"/>
      </rPr>
      <t>味方</t>
    </r>
    <r>
      <rPr>
        <sz val="10"/>
        <rFont val="HGPｺﾞｼｯｸE"/>
        <family val="3"/>
        <charset val="128"/>
      </rPr>
      <t>の闘気ゲージを</t>
    </r>
    <r>
      <rPr>
        <sz val="10"/>
        <color rgb="FF00739B"/>
        <rFont val="HGPｺﾞｼｯｸE"/>
        <family val="3"/>
        <charset val="128"/>
      </rPr>
      <t>小</t>
    </r>
    <r>
      <rPr>
        <sz val="10"/>
        <color rgb="FF000000"/>
        <rFont val="HGPｺﾞｼｯｸE"/>
        <family val="3"/>
        <charset val="128"/>
      </rPr>
      <t>アップ</t>
    </r>
    <rPh sb="4" eb="5">
      <t>メ</t>
    </rPh>
    <rPh sb="6" eb="8">
      <t>アイテ</t>
    </rPh>
    <rPh sb="13" eb="15">
      <t>トウキ</t>
    </rPh>
    <rPh sb="19" eb="21">
      <t>サイダイ</t>
    </rPh>
    <rPh sb="22" eb="23">
      <t>テキ</t>
    </rPh>
    <rPh sb="27" eb="28">
      <t>モット</t>
    </rPh>
    <rPh sb="29" eb="30">
      <t>タカ</t>
    </rPh>
    <rPh sb="42" eb="44">
      <t>ミカタ</t>
    </rPh>
    <rPh sb="45" eb="47">
      <t>トウキ</t>
    </rPh>
    <rPh sb="51" eb="52">
      <t>ショウ</t>
    </rPh>
    <phoneticPr fontId="2"/>
  </si>
  <si>
    <t>闘気+</t>
    <rPh sb="0" eb="2">
      <t>トウキ</t>
    </rPh>
    <phoneticPr fontId="2"/>
  </si>
  <si>
    <t>＊物理通常攻撃の例</t>
    <rPh sb="1" eb="3">
      <t>ブツリ</t>
    </rPh>
    <rPh sb="3" eb="7">
      <t>ツウジョウコウゲキ</t>
    </rPh>
    <rPh sb="8" eb="9">
      <t>レイ</t>
    </rPh>
    <phoneticPr fontId="2"/>
  </si>
  <si>
    <t>21+20+66</t>
    <phoneticPr fontId="2"/>
  </si>
  <si>
    <t>マイ勇者：魔軍司令、あくまのツメ [超]でミストマァムの通常攻撃　敵は中軽減のみ発動</t>
    <rPh sb="2" eb="4">
      <t>ユウシャ</t>
    </rPh>
    <rPh sb="5" eb="9">
      <t>マグンシレイ</t>
    </rPh>
    <rPh sb="18" eb="19">
      <t>チョウ</t>
    </rPh>
    <rPh sb="28" eb="32">
      <t>ツウジョウコウゲキ</t>
    </rPh>
    <rPh sb="33" eb="34">
      <t>テキ</t>
    </rPh>
    <rPh sb="35" eb="36">
      <t>チュウ</t>
    </rPh>
    <rPh sb="36" eb="38">
      <t>ケイゲン</t>
    </rPh>
    <rPh sb="40" eb="42">
      <t>ハツドウ</t>
    </rPh>
    <phoneticPr fontId="2"/>
  </si>
  <si>
    <t>魔軍司令+あくまのツメ[超]+ミストマァム</t>
    <rPh sb="0" eb="4">
      <t>マグンシレイ</t>
    </rPh>
    <rPh sb="12" eb="13">
      <t>チョウ</t>
    </rPh>
    <phoneticPr fontId="2"/>
  </si>
  <si>
    <t>E武-12</t>
    <rPh sb="1" eb="2">
      <t>タケ</t>
    </rPh>
    <phoneticPr fontId="2"/>
  </si>
  <si>
    <t>E盾-05</t>
    <rPh sb="1" eb="2">
      <t>タテ</t>
    </rPh>
    <phoneticPr fontId="2"/>
  </si>
  <si>
    <t>Eア-07</t>
    <phoneticPr fontId="2"/>
  </si>
  <si>
    <t>Eア-08</t>
    <phoneticPr fontId="2"/>
  </si>
  <si>
    <t>ミストマァム</t>
    <phoneticPr fontId="2"/>
  </si>
  <si>
    <r>
      <t>1～3R開始時に、自身がHP50%以上のとき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のこうげきと物理ダメージを</t>
    </r>
    <r>
      <rPr>
        <sz val="11"/>
        <color rgb="FF00739B"/>
        <rFont val="HGPｺﾞｼｯｸE"/>
        <family val="3"/>
        <charset val="128"/>
      </rPr>
      <t>小</t>
    </r>
    <r>
      <rPr>
        <sz val="11"/>
        <color rgb="FF000000"/>
        <rFont val="HGPｺﾞｼｯｸE"/>
        <family val="3"/>
        <charset val="128"/>
      </rPr>
      <t>アップ</t>
    </r>
    <rPh sb="4" eb="7">
      <t>カイシジ</t>
    </rPh>
    <rPh sb="9" eb="11">
      <t>ジシン</t>
    </rPh>
    <rPh sb="17" eb="19">
      <t>イジョウ</t>
    </rPh>
    <rPh sb="22" eb="26">
      <t>ミカタゼンタイ</t>
    </rPh>
    <rPh sb="32" eb="34">
      <t>ブツリ</t>
    </rPh>
    <rPh sb="39" eb="40">
      <t>ショウ</t>
    </rPh>
    <phoneticPr fontId="2"/>
  </si>
  <si>
    <t>＊キルバーンのローブ　/　SP-216呪われしマルティナ　/　S3-044妖魔士団長ザボエラ　/　09-010ガーゴイル　のデバフスキル</t>
    <rPh sb="19" eb="20">
      <t>ノロ</t>
    </rPh>
    <rPh sb="37" eb="39">
      <t>ヨウマ</t>
    </rPh>
    <rPh sb="39" eb="40">
      <t>シ</t>
    </rPh>
    <rPh sb="40" eb="42">
      <t>ダンチョウ</t>
    </rPh>
    <phoneticPr fontId="2"/>
  </si>
  <si>
    <t>EX2弾</t>
  </si>
  <si>
    <t>X2-001</t>
    <phoneticPr fontId="1"/>
  </si>
  <si>
    <t>X2-002</t>
    <phoneticPr fontId="1"/>
  </si>
  <si>
    <t>X2-003</t>
  </si>
  <si>
    <t>X2-004</t>
  </si>
  <si>
    <t>X2-005</t>
  </si>
  <si>
    <t>X2-006</t>
  </si>
  <si>
    <t>X2-007</t>
  </si>
  <si>
    <t>X2-008</t>
  </si>
  <si>
    <t>X2-009</t>
  </si>
  <si>
    <t>X2-010</t>
  </si>
  <si>
    <t>X2-011</t>
  </si>
  <si>
    <t>X2-012</t>
  </si>
  <si>
    <t>X2-013</t>
  </si>
  <si>
    <t>X2-014</t>
  </si>
  <si>
    <t>X2-015</t>
  </si>
  <si>
    <t>X2-016</t>
  </si>
  <si>
    <t>X2-017</t>
  </si>
  <si>
    <t>X2-018</t>
  </si>
  <si>
    <t>X2-019</t>
  </si>
  <si>
    <t>X2-020</t>
  </si>
  <si>
    <t>X2-021</t>
  </si>
  <si>
    <t>X2-022</t>
  </si>
  <si>
    <t>X2-023</t>
  </si>
  <si>
    <t>X2-024</t>
  </si>
  <si>
    <t>X2-025</t>
  </si>
  <si>
    <t>X2-026</t>
  </si>
  <si>
    <t>X2-027</t>
  </si>
  <si>
    <t>X2-028</t>
  </si>
  <si>
    <t>X2-029</t>
  </si>
  <si>
    <t>X2-030</t>
  </si>
  <si>
    <t>X2-031</t>
  </si>
  <si>
    <t>X2-032</t>
  </si>
  <si>
    <t>X2-033</t>
  </si>
  <si>
    <t>X2-034</t>
  </si>
  <si>
    <t>X2-035</t>
  </si>
  <si>
    <t>X2-036</t>
  </si>
  <si>
    <t>X2-037</t>
  </si>
  <si>
    <t>X2-038</t>
  </si>
  <si>
    <t>X2-039</t>
  </si>
  <si>
    <t>X2-040</t>
  </si>
  <si>
    <t>X2-041</t>
  </si>
  <si>
    <t>X2-042</t>
  </si>
  <si>
    <t>X2-043</t>
  </si>
  <si>
    <t>X2-044</t>
  </si>
  <si>
    <t>X2-045</t>
  </si>
  <si>
    <t>X2-046</t>
  </si>
  <si>
    <t>X2-047</t>
  </si>
  <si>
    <t>X2-048</t>
  </si>
  <si>
    <t>X2-049</t>
  </si>
  <si>
    <t>X2-050</t>
  </si>
  <si>
    <t>X2-051</t>
  </si>
  <si>
    <t>X2-052</t>
  </si>
  <si>
    <t>X2-053</t>
  </si>
  <si>
    <t>X2-054</t>
  </si>
  <si>
    <t>X2-055</t>
  </si>
  <si>
    <t>X2-056</t>
  </si>
  <si>
    <t>X2-057</t>
  </si>
  <si>
    <t>X2-058</t>
  </si>
  <si>
    <t>X2-059</t>
  </si>
  <si>
    <t>X2-060</t>
  </si>
  <si>
    <t>X2-061</t>
  </si>
  <si>
    <t>X2-062</t>
  </si>
  <si>
    <t>X2-063</t>
  </si>
  <si>
    <t>X2-064</t>
  </si>
  <si>
    <t>X2-065</t>
  </si>
  <si>
    <t>X2-066</t>
  </si>
  <si>
    <t>X2-067</t>
  </si>
  <si>
    <t>X2-068</t>
  </si>
  <si>
    <t>トロルボンバー</t>
  </si>
  <si>
    <t>レオナ (覚醒)</t>
  </si>
  <si>
    <t>ザボエラ (覚醒)</t>
  </si>
  <si>
    <t>ミストバーン (覚醒)</t>
  </si>
  <si>
    <t>キルバーン (覚醒)</t>
  </si>
  <si>
    <t>超越魔王ダムド (覚醒)</t>
  </si>
  <si>
    <t>デボラ</t>
  </si>
  <si>
    <t>エビルプリースト</t>
  </si>
  <si>
    <t>EX-014</t>
    <phoneticPr fontId="1"/>
  </si>
  <si>
    <t>EX-015</t>
    <phoneticPr fontId="1"/>
  </si>
  <si>
    <t>EX-016</t>
    <phoneticPr fontId="1"/>
  </si>
  <si>
    <t>EX-017</t>
    <phoneticPr fontId="1"/>
  </si>
  <si>
    <t>EX-018</t>
    <phoneticPr fontId="1"/>
  </si>
  <si>
    <t>EX-019</t>
    <phoneticPr fontId="1"/>
  </si>
  <si>
    <t>EX-020</t>
    <phoneticPr fontId="1"/>
  </si>
  <si>
    <t>EX-021</t>
    <phoneticPr fontId="1"/>
  </si>
  <si>
    <t>EX-022</t>
    <phoneticPr fontId="1"/>
  </si>
  <si>
    <t>EX-023</t>
    <phoneticPr fontId="1"/>
  </si>
  <si>
    <t>EX-024</t>
    <phoneticPr fontId="1"/>
  </si>
  <si>
    <t>次の相手ターンまで</t>
    <rPh sb="0" eb="1">
      <t>ツギ</t>
    </rPh>
    <rPh sb="2" eb="4">
      <t>アイテ</t>
    </rPh>
    <phoneticPr fontId="1"/>
  </si>
  <si>
    <t>軽減無視</t>
    <rPh sb="0" eb="2">
      <t>ケイゲン</t>
    </rPh>
    <rPh sb="2" eb="4">
      <t>ムシ</t>
    </rPh>
    <phoneticPr fontId="1"/>
  </si>
  <si>
    <t>ステータス-</t>
    <phoneticPr fontId="1"/>
  </si>
  <si>
    <t>闘気</t>
    <rPh sb="0" eb="2">
      <t>トウキ</t>
    </rPh>
    <phoneticPr fontId="1"/>
  </si>
  <si>
    <t>ステータス</t>
    <phoneticPr fontId="1"/>
  </si>
  <si>
    <t>攻撃エリア+</t>
    <rPh sb="0" eb="2">
      <t>コウゲキ</t>
    </rPh>
    <phoneticPr fontId="2"/>
  </si>
  <si>
    <t>常時</t>
    <rPh sb="0" eb="2">
      <t>ジョウジ</t>
    </rPh>
    <phoneticPr fontId="1"/>
  </si>
  <si>
    <t>戦闘不能になるダメージを受けたときに、HP1で耐える</t>
    <rPh sb="0" eb="4">
      <t>セントウフノウ</t>
    </rPh>
    <rPh sb="12" eb="13">
      <t>ウ</t>
    </rPh>
    <rPh sb="23" eb="24">
      <t>タ</t>
    </rPh>
    <phoneticPr fontId="1"/>
  </si>
  <si>
    <t>ステータス+</t>
    <phoneticPr fontId="1"/>
  </si>
  <si>
    <t>このステージで相手の切り札が分かる</t>
    <rPh sb="7" eb="9">
      <t>アイテ</t>
    </rPh>
    <rPh sb="10" eb="11">
      <t>キ</t>
    </rPh>
    <rPh sb="12" eb="13">
      <t>フダ</t>
    </rPh>
    <rPh sb="14" eb="15">
      <t>ワ</t>
    </rPh>
    <phoneticPr fontId="1"/>
  </si>
  <si>
    <t>範囲内の敵の全てのステータスを1にするトラップを配置</t>
    <rPh sb="0" eb="3">
      <t>ハンイナイ</t>
    </rPh>
    <rPh sb="4" eb="5">
      <t>テキ</t>
    </rPh>
    <rPh sb="6" eb="7">
      <t>スベ</t>
    </rPh>
    <rPh sb="24" eb="26">
      <t>ハイチ</t>
    </rPh>
    <phoneticPr fontId="1"/>
  </si>
  <si>
    <t>範囲内の敵にダメージを与えるトラップを配置</t>
    <rPh sb="0" eb="3">
      <t>ハンイナイ</t>
    </rPh>
    <rPh sb="4" eb="5">
      <t>テキ</t>
    </rPh>
    <rPh sb="11" eb="12">
      <t>アタ</t>
    </rPh>
    <rPh sb="19" eb="21">
      <t>ハイチ</t>
    </rPh>
    <phoneticPr fontId="1"/>
  </si>
  <si>
    <t>HPが一番低い敵は一番近くのキャラクターを強制的に通常攻撃する</t>
    <rPh sb="3" eb="5">
      <t>イチバン</t>
    </rPh>
    <rPh sb="5" eb="6">
      <t>ヒク</t>
    </rPh>
    <rPh sb="7" eb="8">
      <t>テキ</t>
    </rPh>
    <rPh sb="9" eb="12">
      <t>イチバンチカ</t>
    </rPh>
    <rPh sb="21" eb="24">
      <t>キョウセイテキ</t>
    </rPh>
    <rPh sb="25" eb="29">
      <t>ツウジョウコウゲキ</t>
    </rPh>
    <phoneticPr fontId="1"/>
  </si>
  <si>
    <r>
      <t>味方</t>
    </r>
    <r>
      <rPr>
        <sz val="11"/>
        <color rgb="FF000000"/>
        <rFont val="HGPｺﾞｼｯｸE"/>
        <family val="3"/>
        <charset val="128"/>
      </rPr>
      <t>全体</t>
    </r>
    <r>
      <rPr>
        <sz val="11"/>
        <rFont val="HGPｺﾞｼｯｸE"/>
        <family val="3"/>
        <charset val="128"/>
      </rPr>
      <t>のこうげきとまりょくをR数が多いほど</t>
    </r>
    <r>
      <rPr>
        <sz val="11"/>
        <color rgb="FF000000"/>
        <rFont val="HGPｺﾞｼｯｸE"/>
        <family val="3"/>
        <charset val="128"/>
      </rPr>
      <t>アップ</t>
    </r>
    <rPh sb="0" eb="4">
      <t>ミカタゼンタイ</t>
    </rPh>
    <rPh sb="16" eb="17">
      <t>スウ</t>
    </rPh>
    <rPh sb="18" eb="19">
      <t>オオ</t>
    </rPh>
    <phoneticPr fontId="1"/>
  </si>
  <si>
    <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4">
      <t>ミカタゼンタイ</t>
    </rPh>
    <rPh sb="5" eb="7">
      <t>ブツリ</t>
    </rPh>
    <rPh sb="12" eb="13">
      <t>ナカ</t>
    </rPh>
    <phoneticPr fontId="1"/>
  </si>
  <si>
    <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4">
      <t>ミカタゼンタイ</t>
    </rPh>
    <rPh sb="5" eb="7">
      <t>ジュモン</t>
    </rPh>
    <rPh sb="12" eb="13">
      <t>ナカ</t>
    </rPh>
    <phoneticPr fontId="1"/>
  </si>
  <si>
    <t>新生・鎧の魔槍 [EX]</t>
    <rPh sb="0" eb="2">
      <t>シンセイ</t>
    </rPh>
    <rPh sb="3" eb="4">
      <t>ヨロイ</t>
    </rPh>
    <rPh sb="5" eb="6">
      <t>マ</t>
    </rPh>
    <rPh sb="6" eb="7">
      <t>ヤリ</t>
    </rPh>
    <phoneticPr fontId="2"/>
  </si>
  <si>
    <t>E武-13</t>
    <rPh sb="1" eb="2">
      <t>タケ</t>
    </rPh>
    <phoneticPr fontId="2"/>
  </si>
  <si>
    <t>EX2弾</t>
    <rPh sb="3" eb="4">
      <t>ダン</t>
    </rPh>
    <phoneticPr fontId="2"/>
  </si>
  <si>
    <t>E盾-06</t>
    <rPh sb="1" eb="2">
      <t>タテ</t>
    </rPh>
    <phoneticPr fontId="2"/>
  </si>
  <si>
    <t>てんくうのたて [EX]</t>
    <phoneticPr fontId="2"/>
  </si>
  <si>
    <t>Eア-09</t>
    <phoneticPr fontId="2"/>
  </si>
  <si>
    <t>Eア-12</t>
  </si>
  <si>
    <t>Eア-11</t>
  </si>
  <si>
    <t>Eア-10</t>
  </si>
  <si>
    <t>EX2弾</t>
    <phoneticPr fontId="2"/>
  </si>
  <si>
    <t>竜の血 [EX]</t>
    <rPh sb="0" eb="1">
      <t>リュウ</t>
    </rPh>
    <rPh sb="2" eb="3">
      <t>チ</t>
    </rPh>
    <phoneticPr fontId="2"/>
  </si>
  <si>
    <t>やすらぎのローブ [EX]</t>
    <phoneticPr fontId="2"/>
  </si>
  <si>
    <t>時空の兜 [EX]</t>
    <rPh sb="0" eb="2">
      <t>ジクウ</t>
    </rPh>
    <rPh sb="3" eb="4">
      <t>カブト</t>
    </rPh>
    <phoneticPr fontId="2"/>
  </si>
  <si>
    <t>大魔王のエンブレム [EX]</t>
    <rPh sb="0" eb="3">
      <t>ダイマオウ</t>
    </rPh>
    <phoneticPr fontId="2"/>
  </si>
  <si>
    <t>1R目の自分ターンに、自身がキズナアタック以外で敵を通常攻撃するとき相手はスマッシュ攻撃をガードできない</t>
    <rPh sb="2" eb="3">
      <t>メ</t>
    </rPh>
    <rPh sb="4" eb="6">
      <t>ジブン</t>
    </rPh>
    <rPh sb="11" eb="13">
      <t>ジシン</t>
    </rPh>
    <rPh sb="21" eb="23">
      <t>イガイ</t>
    </rPh>
    <rPh sb="24" eb="25">
      <t>テキ</t>
    </rPh>
    <rPh sb="26" eb="30">
      <t>ツウジョウコウゲキ</t>
    </rPh>
    <rPh sb="34" eb="36">
      <t>アイテ</t>
    </rPh>
    <rPh sb="42" eb="44">
      <t>コウゲキ</t>
    </rPh>
    <phoneticPr fontId="2"/>
  </si>
  <si>
    <t>永続</t>
    <rPh sb="0" eb="2">
      <t>エイゾク</t>
    </rPh>
    <phoneticPr fontId="2"/>
  </si>
  <si>
    <t>スマッシュガード</t>
    <phoneticPr fontId="2"/>
  </si>
  <si>
    <t>X2-1</t>
    <phoneticPr fontId="2"/>
  </si>
  <si>
    <t>X2-2</t>
  </si>
  <si>
    <t>X2-3</t>
  </si>
  <si>
    <t>SP-218</t>
    <phoneticPr fontId="1"/>
  </si>
  <si>
    <t>EX2弾コレ1開始 店頭</t>
    <rPh sb="3" eb="4">
      <t>ダン</t>
    </rPh>
    <rPh sb="7" eb="9">
      <t>カイシ</t>
    </rPh>
    <rPh sb="10" eb="12">
      <t>テントウ</t>
    </rPh>
    <phoneticPr fontId="1"/>
  </si>
  <si>
    <t>2～3R目の自分ターンに、攻撃エリアを広くする</t>
    <rPh sb="4" eb="5">
      <t>メ</t>
    </rPh>
    <rPh sb="6" eb="8">
      <t>ジブン</t>
    </rPh>
    <rPh sb="13" eb="15">
      <t>コウゲキ</t>
    </rPh>
    <rPh sb="19" eb="20">
      <t>ヒロ</t>
    </rPh>
    <phoneticPr fontId="1"/>
  </si>
  <si>
    <r>
      <t>1～3R目の相手ターンに、自身がHP50%以上のとき敵</t>
    </r>
    <r>
      <rPr>
        <sz val="11"/>
        <color rgb="FF000000"/>
        <rFont val="HGPｺﾞｼｯｸE"/>
        <family val="3"/>
        <charset val="128"/>
      </rPr>
      <t>全体</t>
    </r>
    <r>
      <rPr>
        <sz val="11"/>
        <rFont val="HGPｺﾞｼｯｸE"/>
        <family val="3"/>
        <charset val="128"/>
      </rPr>
      <t>の攻撃エリアを狭くする</t>
    </r>
    <rPh sb="4" eb="5">
      <t>メ</t>
    </rPh>
    <rPh sb="6" eb="8">
      <t>アイテ</t>
    </rPh>
    <rPh sb="13" eb="15">
      <t>ジシン</t>
    </rPh>
    <rPh sb="21" eb="23">
      <t>イジョウ</t>
    </rPh>
    <rPh sb="26" eb="29">
      <t>テキゼンタイ</t>
    </rPh>
    <rPh sb="30" eb="32">
      <t>コウゲキ</t>
    </rPh>
    <rPh sb="36" eb="37">
      <t>セマ</t>
    </rPh>
    <phoneticPr fontId="1"/>
  </si>
  <si>
    <r>
      <t>味方</t>
    </r>
    <r>
      <rPr>
        <sz val="1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ミカタ</t>
    </rPh>
    <rPh sb="4" eb="6">
      <t>ケッカイ</t>
    </rPh>
    <rPh sb="8" eb="9">
      <t>コワ</t>
    </rPh>
    <rPh sb="15" eb="19">
      <t>ミカタゼンタイ</t>
    </rPh>
    <rPh sb="23" eb="24">
      <t>ナカ</t>
    </rPh>
    <rPh sb="24" eb="26">
      <t>カイフク</t>
    </rPh>
    <phoneticPr fontId="1"/>
  </si>
  <si>
    <r>
      <t>自身が必殺技を使うときに、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2">
      <t>ジシン</t>
    </rPh>
    <rPh sb="3" eb="6">
      <t>ヒッサツワザ</t>
    </rPh>
    <rPh sb="7" eb="8">
      <t>ツカ</t>
    </rPh>
    <rPh sb="13" eb="15">
      <t>ミカタ</t>
    </rPh>
    <rPh sb="16" eb="17">
      <t>ヒカリ</t>
    </rPh>
    <rPh sb="22" eb="23">
      <t>ナカ</t>
    </rPh>
    <rPh sb="23" eb="25">
      <t>カイフク</t>
    </rPh>
    <phoneticPr fontId="1"/>
  </si>
  <si>
    <r>
      <t>自身が必殺技を使うときに、呪文ダメージを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ジュモン</t>
    </rPh>
    <rPh sb="20" eb="21">
      <t>ナカ</t>
    </rPh>
    <phoneticPr fontId="1"/>
  </si>
  <si>
    <r>
      <t>2～4R開始時に、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</si>
  <si>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3R開始時に、HP100%の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2" eb="5">
      <t>カイシジ</t>
    </rPh>
    <rPh sb="14" eb="16">
      <t>ミカタ</t>
    </rPh>
    <rPh sb="21" eb="25">
      <t>ミカタゼンタイ</t>
    </rPh>
    <rPh sb="31" eb="32">
      <t>ナカ</t>
    </rPh>
    <phoneticPr fontId="1"/>
  </si>
  <si>
    <r>
      <t>1～2R開始時に、</t>
    </r>
    <r>
      <rPr>
        <sz val="11"/>
        <color rgb="FFFF0000"/>
        <rFont val="HGPｺﾞｼｯｸE"/>
        <family val="3"/>
        <charset val="128"/>
      </rPr>
      <t>味方</t>
    </r>
    <r>
      <rPr>
        <sz val="11"/>
        <rFont val="HGPｺﾞｼｯｸE"/>
        <family val="3"/>
        <charset val="128"/>
      </rPr>
      <t>[百獣]と[妖魔]のこうげきとぼうぎょを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4">
      <t>ヒャクジュウ</t>
    </rPh>
    <rPh sb="17" eb="19">
      <t>ヨウマ</t>
    </rPh>
    <rPh sb="31" eb="32">
      <t>ショウ</t>
    </rPh>
    <phoneticPr fontId="1"/>
  </si>
  <si>
    <r>
      <t>1～3R開始時に、</t>
    </r>
    <r>
      <rPr>
        <sz val="11"/>
        <color rgb="FFFF0000"/>
        <rFont val="HGPｺﾞｼｯｸE"/>
        <family val="3"/>
        <charset val="128"/>
      </rPr>
      <t>味方</t>
    </r>
    <r>
      <rPr>
        <sz val="11"/>
        <rFont val="HGPｺﾞｼｯｸE"/>
        <family val="3"/>
        <charset val="128"/>
      </rPr>
      <t>[百獣]と[妖魔]のぼうぎょをブーストされた枚数が多いほど</t>
    </r>
    <r>
      <rPr>
        <sz val="11"/>
        <color rgb="FF000000"/>
        <rFont val="HGPｺﾞｼｯｸE"/>
        <family val="3"/>
        <charset val="128"/>
      </rPr>
      <t>アップ</t>
    </r>
    <rPh sb="4" eb="7">
      <t>カイシジ</t>
    </rPh>
    <rPh sb="9" eb="11">
      <t>ミカタ</t>
    </rPh>
    <rPh sb="12" eb="14">
      <t>ヒャクジュウ</t>
    </rPh>
    <rPh sb="17" eb="19">
      <t>ヨウマ</t>
    </rPh>
    <rPh sb="33" eb="35">
      <t>マイスウ</t>
    </rPh>
    <rPh sb="36" eb="37">
      <t>オオ</t>
    </rPh>
    <phoneticPr fontId="1"/>
  </si>
  <si>
    <r>
      <t>味方</t>
    </r>
    <r>
      <rPr>
        <sz val="11"/>
        <rFont val="HGPｺﾞｼｯｸE"/>
        <family val="3"/>
        <charset val="128"/>
      </rPr>
      <t>が「結界」を壊したときに、</t>
    </r>
    <r>
      <rPr>
        <sz val="11"/>
        <color rgb="FFFF0000"/>
        <rFont val="HGPｺﾞｼｯｸE"/>
        <family val="3"/>
        <charset val="128"/>
      </rPr>
      <t>味方</t>
    </r>
    <r>
      <rPr>
        <sz val="11"/>
        <rFont val="HGPｺﾞｼｯｸE"/>
        <family val="3"/>
        <charset val="128"/>
      </rPr>
      <t>[百獣]と[妖魔]の闘気ゲージを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5" eb="17">
      <t>ミカタ</t>
    </rPh>
    <rPh sb="18" eb="20">
      <t>ヒャクジュウ</t>
    </rPh>
    <rPh sb="23" eb="25">
      <t>ヨウマ</t>
    </rPh>
    <rPh sb="27" eb="29">
      <t>トウキ</t>
    </rPh>
    <rPh sb="33" eb="34">
      <t>ショウ</t>
    </rPh>
    <phoneticPr fontId="1"/>
  </si>
  <si>
    <r>
      <t>2～4R目に攻撃するときに、一番近い</t>
    </r>
    <r>
      <rPr>
        <sz val="11"/>
        <color rgb="FFFF5A32"/>
        <rFont val="HGPｺﾞｼｯｸE"/>
        <family val="3"/>
        <charset val="128"/>
      </rPr>
      <t>仲間</t>
    </r>
    <r>
      <rPr>
        <sz val="11"/>
        <rFont val="HGPｺﾞｼｯｸE"/>
        <family val="3"/>
        <charset val="128"/>
      </rPr>
      <t>と自身の物理ダメージをR数が多いほど</t>
    </r>
    <r>
      <rPr>
        <sz val="11"/>
        <color rgb="FF000000"/>
        <rFont val="HGPｺﾞｼｯｸE"/>
        <family val="3"/>
        <charset val="128"/>
      </rPr>
      <t>アップ</t>
    </r>
    <rPh sb="4" eb="5">
      <t>メ</t>
    </rPh>
    <rPh sb="6" eb="8">
      <t>コウゲキ</t>
    </rPh>
    <rPh sb="14" eb="17">
      <t>イチバンチカ</t>
    </rPh>
    <rPh sb="18" eb="20">
      <t>ナカマ</t>
    </rPh>
    <rPh sb="21" eb="23">
      <t>ジシン</t>
    </rPh>
    <rPh sb="24" eb="26">
      <t>ブツリ</t>
    </rPh>
    <rPh sb="32" eb="33">
      <t>スウ</t>
    </rPh>
    <rPh sb="34" eb="35">
      <t>オオ</t>
    </rPh>
    <phoneticPr fontId="1"/>
  </si>
  <si>
    <r>
      <t>1～3R目に、自身が通常攻撃されるたび</t>
    </r>
    <r>
      <rPr>
        <sz val="11"/>
        <color rgb="FFFF0000"/>
        <rFont val="HGPｺﾞｼｯｸE"/>
        <family val="3"/>
        <charset val="128"/>
      </rPr>
      <t>味方</t>
    </r>
    <r>
      <rPr>
        <sz val="11"/>
        <rFont val="HGPｺﾞｼｯｸE"/>
        <family val="3"/>
        <charset val="128"/>
      </rPr>
      <t>[不死]と[氷炎]のこうげきとぼうぎょを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9" eb="21">
      <t>ミカタ</t>
    </rPh>
    <rPh sb="22" eb="24">
      <t>フシ</t>
    </rPh>
    <rPh sb="27" eb="28">
      <t>コオリ</t>
    </rPh>
    <rPh sb="28" eb="29">
      <t>ホノオ</t>
    </rPh>
    <rPh sb="41" eb="42">
      <t>ショウ</t>
    </rPh>
    <phoneticPr fontId="1"/>
  </si>
  <si>
    <r>
      <t>2～5R目の自分ターンに、切り札として登場したとき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7" eb="29">
      <t>ゼンタイ</t>
    </rPh>
    <rPh sb="40" eb="41">
      <t>ナカ</t>
    </rPh>
    <phoneticPr fontId="1"/>
  </si>
  <si>
    <r>
      <t>仲間</t>
    </r>
    <r>
      <rPr>
        <sz val="11"/>
        <rFont val="HGPｺﾞｼｯｸE"/>
        <family val="3"/>
        <charset val="128"/>
      </rPr>
      <t>が敵の攻撃で戦闘不能になったときに、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ナカマ</t>
    </rPh>
    <rPh sb="3" eb="4">
      <t>テキ</t>
    </rPh>
    <rPh sb="5" eb="7">
      <t>コウゲキ</t>
    </rPh>
    <rPh sb="8" eb="12">
      <t>セントウフノウ</t>
    </rPh>
    <rPh sb="20" eb="24">
      <t>ミカタゼンタイ</t>
    </rPh>
    <rPh sb="25" eb="27">
      <t>トウキ</t>
    </rPh>
    <rPh sb="31" eb="32">
      <t>ショウ</t>
    </rPh>
    <phoneticPr fontId="1"/>
  </si>
  <si>
    <r>
      <t>自身が必殺技を使うときに、すばやさが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23" eb="25">
      <t>ミカタ</t>
    </rPh>
    <rPh sb="29" eb="33">
      <t>ミカタゼンタイ</t>
    </rPh>
    <rPh sb="34" eb="36">
      <t>トクギ</t>
    </rPh>
    <rPh sb="41" eb="42">
      <t>ナカ</t>
    </rPh>
    <phoneticPr fontId="1"/>
  </si>
  <si>
    <r>
      <t>各Rの自分ターンに、</t>
    </r>
    <r>
      <rPr>
        <sz val="11"/>
        <color rgb="FFFF5A32"/>
        <rFont val="HGPｺﾞｼｯｸE"/>
        <family val="3"/>
        <charset val="128"/>
      </rPr>
      <t>仲間</t>
    </r>
    <r>
      <rPr>
        <sz val="11"/>
        <rFont val="HGPｺﾞｼｯｸE"/>
        <family val="3"/>
        <charset val="128"/>
      </rPr>
      <t>が全員[百獣]のとき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の通常攻撃ダメージをブーストされた枚数が多いほど</t>
    </r>
    <r>
      <rPr>
        <sz val="11"/>
        <color rgb="FF000000"/>
        <rFont val="HGPｺﾞｼｯｸE"/>
        <family val="3"/>
        <charset val="128"/>
      </rPr>
      <t>アップ</t>
    </r>
    <rPh sb="0" eb="1">
      <t>カク</t>
    </rPh>
    <rPh sb="3" eb="5">
      <t>ジブン</t>
    </rPh>
    <rPh sb="10" eb="12">
      <t>ナカマ</t>
    </rPh>
    <rPh sb="13" eb="15">
      <t>ゼンイン</t>
    </rPh>
    <rPh sb="16" eb="18">
      <t>ヒャクジュウ</t>
    </rPh>
    <rPh sb="22" eb="26">
      <t>ミカタゼンタイ</t>
    </rPh>
    <rPh sb="27" eb="31">
      <t>ツウジョウコウゲキ</t>
    </rPh>
    <rPh sb="43" eb="45">
      <t>マイスウ</t>
    </rPh>
    <rPh sb="46" eb="47">
      <t>オオ</t>
    </rPh>
    <phoneticPr fontId="1"/>
  </si>
  <si>
    <r>
      <t>味方</t>
    </r>
    <r>
      <rPr>
        <sz val="11"/>
        <rFont val="HGPｺﾞｼｯｸE"/>
        <family val="3"/>
        <charset val="128"/>
      </rPr>
      <t>が「結果」を壊すたび、</t>
    </r>
    <r>
      <rPr>
        <sz val="11"/>
        <color rgb="FFFF0000"/>
        <rFont val="HGPｺﾞｼｯｸE"/>
        <family val="3"/>
        <charset val="128"/>
      </rPr>
      <t>味方</t>
    </r>
    <r>
      <rPr>
        <sz val="11"/>
        <rFont val="HGPｺﾞｼｯｸE"/>
        <family val="3"/>
        <charset val="128"/>
      </rPr>
      <t>[不死]と[氷炎]のぼうぎょを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アップ</t>
    </r>
    <rPh sb="0" eb="2">
      <t>ミカタ</t>
    </rPh>
    <rPh sb="4" eb="6">
      <t>ケッカ</t>
    </rPh>
    <rPh sb="8" eb="9">
      <t>コワ</t>
    </rPh>
    <rPh sb="13" eb="15">
      <t>ミカタ</t>
    </rPh>
    <rPh sb="16" eb="18">
      <t>フシ</t>
    </rPh>
    <rPh sb="21" eb="22">
      <t>コオリ</t>
    </rPh>
    <rPh sb="22" eb="23">
      <t>ホノオ</t>
    </rPh>
    <rPh sb="30" eb="31">
      <t>ショウ</t>
    </rPh>
    <rPh sb="35" eb="37">
      <t>ジシン</t>
    </rPh>
    <rPh sb="49" eb="50">
      <t>カ</t>
    </rPh>
    <rPh sb="53" eb="54">
      <t>ナカ</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</si>
  <si>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4" eb="7">
      <t>カイシジ</t>
    </rPh>
    <rPh sb="9" eb="13">
      <t>ミカタゼンタイ</t>
    </rPh>
    <rPh sb="15" eb="17">
      <t>ケッカイ</t>
    </rPh>
    <rPh sb="25" eb="26">
      <t>ナカ</t>
    </rPh>
    <phoneticPr fontId="1"/>
  </si>
  <si>
    <r>
      <t>1～3R目に攻撃するときに、一番近い</t>
    </r>
    <r>
      <rPr>
        <sz val="11"/>
        <color rgb="FFFF5A32"/>
        <rFont val="HGPｺﾞｼｯｸE"/>
        <family val="3"/>
        <charset val="128"/>
      </rPr>
      <t>仲間</t>
    </r>
    <r>
      <rPr>
        <sz val="11"/>
        <rFont val="HGPｺﾞｼｯｸE"/>
        <family val="3"/>
        <charset val="128"/>
      </rPr>
      <t>と自身のこうげきとぼうぎょをR数が少ないほど</t>
    </r>
    <r>
      <rPr>
        <sz val="11"/>
        <color rgb="FF000000"/>
        <rFont val="HGPｺﾞｼｯｸE"/>
        <family val="3"/>
        <charset val="128"/>
      </rPr>
      <t>アップ</t>
    </r>
    <rPh sb="4" eb="5">
      <t>メ</t>
    </rPh>
    <rPh sb="6" eb="8">
      <t>コウゲキ</t>
    </rPh>
    <rPh sb="14" eb="17">
      <t>イチバンチカ</t>
    </rPh>
    <rPh sb="18" eb="20">
      <t>ナカマ</t>
    </rPh>
    <rPh sb="21" eb="23">
      <t>ジシン</t>
    </rPh>
    <rPh sb="35" eb="36">
      <t>スウ</t>
    </rPh>
    <rPh sb="37" eb="38">
      <t>スク</t>
    </rPh>
    <phoneticPr fontId="1"/>
  </si>
  <si>
    <r>
      <t>2～4R目に攻撃するときに、一番近い</t>
    </r>
    <r>
      <rPr>
        <sz val="11"/>
        <color rgb="FFFF5A32"/>
        <rFont val="HGPｺﾞｼｯｸE"/>
        <family val="3"/>
        <charset val="128"/>
      </rPr>
      <t>仲間</t>
    </r>
    <r>
      <rPr>
        <sz val="11"/>
        <rFont val="HGPｺﾞｼｯｸE"/>
        <family val="3"/>
        <charset val="128"/>
      </rPr>
      <t>と自身の呪文ダメージをブーストされた枚数が多いほど</t>
    </r>
    <r>
      <rPr>
        <sz val="11"/>
        <color rgb="FF000000"/>
        <rFont val="HGPｺﾞｼｯｸE"/>
        <family val="3"/>
        <charset val="128"/>
      </rPr>
      <t>アップ</t>
    </r>
    <rPh sb="4" eb="5">
      <t>メ</t>
    </rPh>
    <rPh sb="6" eb="8">
      <t>コウゲキ</t>
    </rPh>
    <rPh sb="14" eb="17">
      <t>イチバンチカ</t>
    </rPh>
    <rPh sb="18" eb="20">
      <t>ナカマ</t>
    </rPh>
    <rPh sb="21" eb="23">
      <t>ジシン</t>
    </rPh>
    <rPh sb="24" eb="26">
      <t>ジュモン</t>
    </rPh>
    <rPh sb="38" eb="40">
      <t>マイスウ</t>
    </rPh>
    <rPh sb="41" eb="42">
      <t>オオ</t>
    </rPh>
    <phoneticPr fontId="1"/>
  </si>
  <si>
    <r>
      <t>味方</t>
    </r>
    <r>
      <rPr>
        <sz val="1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のすばやさをブーストされた枚数が多いほど</t>
    </r>
    <r>
      <rPr>
        <sz val="11"/>
        <color rgb="FF000000"/>
        <rFont val="HGPｺﾞｼｯｸE"/>
        <family val="3"/>
        <charset val="128"/>
      </rPr>
      <t>アップ</t>
    </r>
    <rPh sb="0" eb="2">
      <t>ミカタ</t>
    </rPh>
    <rPh sb="4" eb="6">
      <t>ケッカイ</t>
    </rPh>
    <rPh sb="8" eb="9">
      <t>コワ</t>
    </rPh>
    <rPh sb="15" eb="19">
      <t>ミカタゼンタイ</t>
    </rPh>
    <rPh sb="32" eb="34">
      <t>マイスウ</t>
    </rPh>
    <rPh sb="35" eb="36">
      <t>オオ</t>
    </rPh>
    <phoneticPr fontId="1"/>
  </si>
  <si>
    <r>
      <t>「結界」を含む攻撃をするときに、ぼうぎょとブレスダメージを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29" eb="30">
      <t>ナカ</t>
    </rPh>
    <phoneticPr fontId="1"/>
  </si>
  <si>
    <r>
      <t>「結界」を含む攻撃をするときに、</t>
    </r>
    <r>
      <rPr>
        <sz val="11"/>
        <color rgb="FFFF0000"/>
        <rFont val="HGPｺﾞｼｯｸE"/>
        <family val="3"/>
        <charset val="128"/>
      </rPr>
      <t>味方</t>
    </r>
    <r>
      <rPr>
        <sz val="11"/>
        <rFont val="HGPｺﾞｼｯｸE"/>
        <family val="3"/>
        <charset val="128"/>
      </rPr>
      <t>[百獣]と[妖魔]の通常攻撃ダメージを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18">
      <t>ミカタ</t>
    </rPh>
    <rPh sb="19" eb="21">
      <t>ヒャクジュウ</t>
    </rPh>
    <rPh sb="24" eb="26">
      <t>ヨウマ</t>
    </rPh>
    <rPh sb="28" eb="30">
      <t>ツウジョウ</t>
    </rPh>
    <rPh sb="30" eb="32">
      <t>コウゲキ</t>
    </rPh>
    <rPh sb="37" eb="38">
      <t>ナカ</t>
    </rPh>
    <phoneticPr fontId="1"/>
  </si>
  <si>
    <r>
      <t>各Rに、自身が通常攻撃されるたびこうげきとすばやさ</t>
    </r>
    <r>
      <rPr>
        <sz val="11"/>
        <color rgb="FF00739B"/>
        <rFont val="HGPｺﾞｼｯｸE"/>
        <family val="3"/>
        <charset val="128"/>
      </rPr>
      <t>小</t>
    </r>
    <r>
      <rPr>
        <sz val="11"/>
        <color rgb="FF000000"/>
        <rFont val="HGPｺﾞｼｯｸE"/>
        <family val="3"/>
        <charset val="128"/>
      </rPr>
      <t>アップ</t>
    </r>
    <rPh sb="0" eb="1">
      <t>カク</t>
    </rPh>
    <rPh sb="4" eb="6">
      <t>ジシン</t>
    </rPh>
    <rPh sb="7" eb="9">
      <t>ツウジョウ</t>
    </rPh>
    <rPh sb="9" eb="11">
      <t>コウゲキ</t>
    </rPh>
    <rPh sb="25" eb="26">
      <t>ショウ</t>
    </rPh>
    <phoneticPr fontId="1"/>
  </si>
  <si>
    <r>
      <t>2～5R開始時に、自身がHP50%以上のとき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7" eb="19">
      <t>イジョウ</t>
    </rPh>
    <rPh sb="22" eb="24">
      <t>ミカタ</t>
    </rPh>
    <rPh sb="25" eb="26">
      <t>ヒカリ</t>
    </rPh>
    <rPh sb="38" eb="39">
      <t>ナカ</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</si>
  <si>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7">
      <t>ミカタゼンタイ</t>
    </rPh>
    <rPh sb="28" eb="29">
      <t>ナカ</t>
    </rPh>
    <phoneticPr fontId="1"/>
  </si>
  <si>
    <r>
      <t>2～4R開始時に、自身がHP50%以下のときこうげきとぼうぎょを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7" eb="19">
      <t>イカ</t>
    </rPh>
    <rPh sb="32" eb="33">
      <t>ナカ</t>
    </rPh>
    <phoneticPr fontId="1"/>
  </si>
  <si>
    <r>
      <t>3～5R開始時に、</t>
    </r>
    <r>
      <rPr>
        <sz val="11"/>
        <color rgb="FFFF0000"/>
        <rFont val="HGPｺﾞｼｯｸE"/>
        <family val="3"/>
        <charset val="128"/>
      </rPr>
      <t>味方</t>
    </r>
    <r>
      <rPr>
        <sz val="11"/>
        <rFont val="HGPｺﾞｼｯｸE"/>
        <family val="3"/>
        <charset val="128"/>
      </rPr>
      <t>[妖魔]のまりょくとすばやさを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ヨウマ</t>
    </rPh>
    <rPh sb="26" eb="27">
      <t>ナカ</t>
    </rPh>
    <phoneticPr fontId="1"/>
  </si>
  <si>
    <r>
      <t>1～3R開始時に、物理ダメージを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7">
      <t>カイシジ</t>
    </rPh>
    <rPh sb="9" eb="11">
      <t>ブツリ</t>
    </rPh>
    <rPh sb="16" eb="18">
      <t>ミカタ</t>
    </rPh>
    <rPh sb="19" eb="20">
      <t>ヒカリ</t>
    </rPh>
    <rPh sb="22" eb="23">
      <t>オオ</t>
    </rPh>
    <phoneticPr fontId="1"/>
  </si>
  <si>
    <r>
      <t>2～4R目に攻撃するときに、一番近い</t>
    </r>
    <r>
      <rPr>
        <sz val="11"/>
        <color rgb="FFFF5A32"/>
        <rFont val="HGPｺﾞｼｯｸE"/>
        <family val="3"/>
        <charset val="128"/>
      </rPr>
      <t>仲間</t>
    </r>
    <r>
      <rPr>
        <sz val="11"/>
        <rFont val="HGPｺﾞｼｯｸE"/>
        <family val="3"/>
        <charset val="128"/>
      </rPr>
      <t>と自身のこうげきとすばやさをR数が多いほど</t>
    </r>
    <r>
      <rPr>
        <sz val="11"/>
        <color rgb="FF000000"/>
        <rFont val="HGPｺﾞｼｯｸE"/>
        <family val="3"/>
        <charset val="128"/>
      </rPr>
      <t>アップ</t>
    </r>
    <rPh sb="4" eb="5">
      <t>メ</t>
    </rPh>
    <rPh sb="6" eb="8">
      <t>コウゲキ</t>
    </rPh>
    <rPh sb="14" eb="17">
      <t>イチバンチカ</t>
    </rPh>
    <rPh sb="18" eb="20">
      <t>ナカマ</t>
    </rPh>
    <rPh sb="21" eb="23">
      <t>ジシン</t>
    </rPh>
    <rPh sb="35" eb="36">
      <t>スウ</t>
    </rPh>
    <rPh sb="37" eb="38">
      <t>オオ</t>
    </rPh>
    <phoneticPr fontId="1"/>
  </si>
  <si>
    <r>
      <t>全ての敵よりすばやさが高い間、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15" eb="19">
      <t>ミカタゼンタイ</t>
    </rPh>
    <rPh sb="25" eb="26">
      <t>ナカ</t>
    </rPh>
    <phoneticPr fontId="1"/>
  </si>
  <si>
    <r>
      <t>1～2R目の自分ターンに、攻撃エリアを広くする、</t>
    </r>
    <r>
      <rPr>
        <sz val="11"/>
        <color rgb="FFFF5A32"/>
        <rFont val="HGPｺﾞｼｯｸE"/>
        <family val="3"/>
        <charset val="128"/>
      </rPr>
      <t>仲間</t>
    </r>
    <r>
      <rPr>
        <sz val="11"/>
        <rFont val="HGPｺﾞｼｯｸE"/>
        <family val="3"/>
        <charset val="128"/>
      </rPr>
      <t>[光]がいるとき、追加で通常攻撃ダメージを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コウゲキ</t>
    </rPh>
    <rPh sb="19" eb="20">
      <t>ヒロ</t>
    </rPh>
    <rPh sb="24" eb="26">
      <t>ナカマ</t>
    </rPh>
    <rPh sb="27" eb="28">
      <t>ヒカリ</t>
    </rPh>
    <rPh sb="35" eb="37">
      <t>ツイカ</t>
    </rPh>
    <rPh sb="38" eb="42">
      <t>ツウジョウコウゲキ</t>
    </rPh>
    <rPh sb="47" eb="48">
      <t>ナカ</t>
    </rPh>
    <phoneticPr fontId="1"/>
  </si>
  <si>
    <r>
      <t>味方</t>
    </r>
    <r>
      <rPr>
        <sz val="11"/>
        <rFont val="HGPｺﾞｼｯｸE"/>
        <family val="3"/>
        <charset val="128"/>
      </rPr>
      <t>が「結界」を壊したときに、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5" eb="17">
      <t>ミカタ</t>
    </rPh>
    <rPh sb="18" eb="19">
      <t>ヒカリ</t>
    </rPh>
    <rPh sb="31" eb="32">
      <t>ナカ</t>
    </rPh>
    <phoneticPr fontId="1"/>
  </si>
  <si>
    <r>
      <t>3～5R開始時に、HP50%以下の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14" eb="16">
      <t>イカ</t>
    </rPh>
    <rPh sb="17" eb="19">
      <t>ミカタ</t>
    </rPh>
    <rPh sb="23" eb="25">
      <t>ミカタ</t>
    </rPh>
    <rPh sb="26" eb="27">
      <t>ヒカリ</t>
    </rPh>
    <rPh sb="29" eb="31">
      <t>トウキ</t>
    </rPh>
    <rPh sb="35" eb="36">
      <t>ショウ</t>
    </rPh>
    <phoneticPr fontId="1"/>
  </si>
  <si>
    <r>
      <t>1～3R目に攻撃するときに、一番近い</t>
    </r>
    <r>
      <rPr>
        <sz val="11"/>
        <color rgb="FFFF5A32"/>
        <rFont val="HGPｺﾞｼｯｸE"/>
        <family val="3"/>
        <charset val="128"/>
      </rPr>
      <t>仲間</t>
    </r>
    <r>
      <rPr>
        <sz val="11"/>
        <rFont val="HGPｺﾞｼｯｸE"/>
        <family val="3"/>
        <charset val="128"/>
      </rPr>
      <t>と自身のまりょくとすばやさをR数が少ないほど</t>
    </r>
    <r>
      <rPr>
        <sz val="11"/>
        <color rgb="FF000000"/>
        <rFont val="HGPｺﾞｼｯｸE"/>
        <family val="3"/>
        <charset val="128"/>
      </rPr>
      <t>アップ</t>
    </r>
    <rPh sb="4" eb="5">
      <t>メ</t>
    </rPh>
    <rPh sb="6" eb="8">
      <t>コウゲキ</t>
    </rPh>
    <rPh sb="14" eb="16">
      <t>イチバン</t>
    </rPh>
    <rPh sb="16" eb="17">
      <t>チカ</t>
    </rPh>
    <rPh sb="18" eb="20">
      <t>ナカマ</t>
    </rPh>
    <rPh sb="21" eb="23">
      <t>ジシン</t>
    </rPh>
    <rPh sb="35" eb="36">
      <t>スウ</t>
    </rPh>
    <rPh sb="37" eb="38">
      <t>スク</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</si>
  <si>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ヒッサツワザ</t>
    </rPh>
    <rPh sb="20" eb="21">
      <t>ツカ</t>
    </rPh>
    <rPh sb="24" eb="26">
      <t>ナカマ</t>
    </rPh>
    <rPh sb="26" eb="28">
      <t>ゼンタイ</t>
    </rPh>
    <rPh sb="29" eb="32">
      <t>ヒッサツワザ</t>
    </rPh>
    <rPh sb="37" eb="38">
      <t>ナカ</t>
    </rPh>
    <phoneticPr fontId="1"/>
  </si>
  <si>
    <r>
      <t>1～3R目に、自身が攻撃されるたび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17" eb="21">
      <t>ミカタゼンタイ</t>
    </rPh>
    <rPh sb="22" eb="23">
      <t>スベ</t>
    </rPh>
    <rPh sb="31" eb="32">
      <t>ショウ</t>
    </rPh>
    <phoneticPr fontId="1"/>
  </si>
  <si>
    <r>
      <t>3～5R目に攻撃するときに、まりょくかすばやさが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9" eb="30">
      <t>テキ</t>
    </rPh>
    <rPh sb="34" eb="36">
      <t>ミカタ</t>
    </rPh>
    <rPh sb="37" eb="38">
      <t>ヒカリ</t>
    </rPh>
    <rPh sb="50" eb="51">
      <t>ナカ</t>
    </rPh>
    <phoneticPr fontId="1"/>
  </si>
  <si>
    <r>
      <t>3R開始時に、一番近い</t>
    </r>
    <r>
      <rPr>
        <sz val="11"/>
        <color rgb="FFFF5A32"/>
        <rFont val="HGPｺﾞｼｯｸE"/>
        <family val="3"/>
        <charset val="128"/>
      </rPr>
      <t>仲間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5">
      <t>カイシジ</t>
    </rPh>
    <rPh sb="7" eb="9">
      <t>イチバン</t>
    </rPh>
    <rPh sb="9" eb="10">
      <t>チカ</t>
    </rPh>
    <rPh sb="11" eb="13">
      <t>ナカマ</t>
    </rPh>
    <rPh sb="14" eb="16">
      <t>トウキ</t>
    </rPh>
    <rPh sb="20" eb="21">
      <t>ナカ</t>
    </rPh>
    <phoneticPr fontId="1"/>
  </si>
  <si>
    <r>
      <t>2～4R開始時に、</t>
    </r>
    <r>
      <rPr>
        <sz val="11"/>
        <color rgb="FFFF0000"/>
        <rFont val="HGPｺﾞｼｯｸE"/>
        <family val="3"/>
        <charset val="128"/>
      </rPr>
      <t>味方</t>
    </r>
    <r>
      <rPr>
        <sz val="11"/>
        <rFont val="HGPｺﾞｼｯｸE"/>
        <family val="3"/>
        <charset val="128"/>
      </rPr>
      <t>[光]のまりょくとすばやさを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25" eb="26">
      <t>ナカ</t>
    </rPh>
    <phoneticPr fontId="1"/>
  </si>
  <si>
    <r>
      <t>各Rの自分ターンに、ランダムで自身のこうげきと物理ダメージを</t>
    </r>
    <r>
      <rPr>
        <sz val="11"/>
        <color rgb="FF0000FF"/>
        <rFont val="HGPｺﾞｼｯｸE"/>
        <family val="3"/>
        <charset val="128"/>
      </rPr>
      <t>中</t>
    </r>
    <r>
      <rPr>
        <sz val="11"/>
        <color rgb="FF000000"/>
        <rFont val="HGPｺﾞｼｯｸE"/>
        <family val="3"/>
        <charset val="128"/>
      </rPr>
      <t>アップ</t>
    </r>
    <rPh sb="0" eb="1">
      <t>カク</t>
    </rPh>
    <rPh sb="3" eb="5">
      <t>ジブン</t>
    </rPh>
    <rPh sb="15" eb="17">
      <t>ジシン</t>
    </rPh>
    <rPh sb="23" eb="25">
      <t>ブツリ</t>
    </rPh>
    <rPh sb="30" eb="31">
      <t>ナカ</t>
    </rPh>
    <phoneticPr fontId="1"/>
  </si>
  <si>
    <r>
      <t>1～2R終了後に、一番近い</t>
    </r>
    <r>
      <rPr>
        <sz val="11"/>
        <color rgb="FFFF5A32"/>
        <rFont val="HGPｺﾞｼｯｸE"/>
        <family val="3"/>
        <charset val="128"/>
      </rPr>
      <t>仲間</t>
    </r>
    <r>
      <rPr>
        <sz val="11"/>
        <rFont val="HGPｺﾞｼｯｸE"/>
        <family val="3"/>
        <charset val="128"/>
      </rPr>
      <t>と自身の闘気ゲージを</t>
    </r>
    <r>
      <rPr>
        <sz val="11"/>
        <color rgb="FF00739B"/>
        <rFont val="HGPｺﾞｼｯｸE"/>
        <family val="3"/>
        <charset val="128"/>
      </rPr>
      <t>小</t>
    </r>
    <r>
      <rPr>
        <sz val="11"/>
        <color rgb="FF000000"/>
        <rFont val="HGPｺﾞｼｯｸE"/>
        <family val="3"/>
        <charset val="128"/>
      </rPr>
      <t>アップ</t>
    </r>
    <rPh sb="4" eb="7">
      <t>シュウリョウゴ</t>
    </rPh>
    <rPh sb="9" eb="11">
      <t>イチバン</t>
    </rPh>
    <rPh sb="11" eb="12">
      <t>チカ</t>
    </rPh>
    <rPh sb="13" eb="15">
      <t>ナカマ</t>
    </rPh>
    <rPh sb="16" eb="18">
      <t>ジシン</t>
    </rPh>
    <rPh sb="19" eb="21">
      <t>トウキ</t>
    </rPh>
    <rPh sb="25" eb="26">
      <t>ショウ</t>
    </rPh>
    <phoneticPr fontId="1"/>
  </si>
  <si>
    <r>
      <t>2～5R開始時に、HP100%の敵がいるとき</t>
    </r>
    <r>
      <rPr>
        <sz val="11"/>
        <color rgb="FFFF0000"/>
        <rFont val="HGPｺﾞｼｯｸE"/>
        <family val="3"/>
        <charset val="128"/>
      </rPr>
      <t>味方</t>
    </r>
    <r>
      <rPr>
        <sz val="11"/>
        <rFont val="HGPｺﾞｼｯｸE"/>
        <family val="3"/>
        <charset val="128"/>
      </rPr>
      <t>[光]と[暗黒]のこうげきとすばやさを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16" eb="17">
      <t>テキ</t>
    </rPh>
    <rPh sb="22" eb="24">
      <t>ミカタ</t>
    </rPh>
    <rPh sb="25" eb="26">
      <t>ヒカリ</t>
    </rPh>
    <rPh sb="29" eb="31">
      <t>アンコク</t>
    </rPh>
    <rPh sb="43" eb="44">
      <t>ナカ</t>
    </rPh>
    <phoneticPr fontId="1"/>
  </si>
  <si>
    <r>
      <t>1～2R目の間、敵</t>
    </r>
    <r>
      <rPr>
        <sz val="11"/>
        <color rgb="FF000000"/>
        <rFont val="HGPｺﾞｼｯｸE"/>
        <family val="3"/>
        <charset val="128"/>
      </rPr>
      <t>全体</t>
    </r>
    <r>
      <rPr>
        <sz val="11"/>
        <rFont val="HGPｺﾞｼｯｸE"/>
        <family val="3"/>
        <charset val="128"/>
      </rPr>
      <t>のこうげきとすばやさはキャラクターのスキルによって</t>
    </r>
    <r>
      <rPr>
        <sz val="11"/>
        <color rgb="FF000000"/>
        <rFont val="HGPｺﾞｼｯｸE"/>
        <family val="3"/>
        <charset val="128"/>
      </rPr>
      <t>アップ</t>
    </r>
    <r>
      <rPr>
        <sz val="11"/>
        <rFont val="HGPｺﾞｼｯｸE"/>
        <family val="3"/>
        <charset val="128"/>
      </rPr>
      <t>しない</t>
    </r>
    <rPh sb="4" eb="5">
      <t>メ</t>
    </rPh>
    <rPh sb="6" eb="7">
      <t>アイダ</t>
    </rPh>
    <rPh sb="8" eb="11">
      <t>テキゼンタイ</t>
    </rPh>
    <phoneticPr fontId="1"/>
  </si>
  <si>
    <r>
      <t>2～4R開始時に、こうげきとまりょくを</t>
    </r>
    <r>
      <rPr>
        <sz val="11"/>
        <color rgb="FF00739B"/>
        <rFont val="HGPｺﾞｼｯｸE"/>
        <family val="3"/>
        <charset val="128"/>
      </rPr>
      <t>小</t>
    </r>
    <r>
      <rPr>
        <sz val="11"/>
        <color rgb="FF000000"/>
        <rFont val="HGPｺﾞｼｯｸE"/>
        <family val="3"/>
        <charset val="128"/>
      </rPr>
      <t>アップ</t>
    </r>
    <rPh sb="4" eb="7">
      <t>カイシジ</t>
    </rPh>
    <rPh sb="19" eb="20">
      <t>ショウ</t>
    </rPh>
    <phoneticPr fontId="1"/>
  </si>
  <si>
    <r>
      <t>味方</t>
    </r>
    <r>
      <rPr>
        <sz val="11"/>
        <rFont val="HGPｺﾞｼｯｸE"/>
        <family val="3"/>
        <charset val="128"/>
      </rPr>
      <t>が「結界」を壊したときに、敵</t>
    </r>
    <r>
      <rPr>
        <sz val="11"/>
        <color rgb="FF000000"/>
        <rFont val="HGPｺﾞｼｯｸE"/>
        <family val="3"/>
        <charset val="128"/>
      </rPr>
      <t>全体</t>
    </r>
    <r>
      <rPr>
        <sz val="11"/>
        <rFont val="HGPｺﾞｼｯｸE"/>
        <family val="3"/>
        <charset val="128"/>
      </rPr>
      <t>のこうげきとまりょくをブーストされた枚数が多いほど</t>
    </r>
    <r>
      <rPr>
        <sz val="11"/>
        <color rgb="FF000000"/>
        <rFont val="HGPｺﾞｼｯｸE"/>
        <family val="3"/>
        <charset val="128"/>
      </rPr>
      <t>ダウン</t>
    </r>
    <rPh sb="0" eb="2">
      <t>ミカタ</t>
    </rPh>
    <rPh sb="4" eb="6">
      <t>ケッカイ</t>
    </rPh>
    <rPh sb="8" eb="9">
      <t>コワ</t>
    </rPh>
    <rPh sb="15" eb="18">
      <t>テキゼンタイ</t>
    </rPh>
    <rPh sb="36" eb="38">
      <t>マイスウ</t>
    </rPh>
    <rPh sb="39" eb="40">
      <t>オオ</t>
    </rPh>
    <phoneticPr fontId="1"/>
  </si>
  <si>
    <r>
      <t>味方</t>
    </r>
    <r>
      <rPr>
        <sz val="11"/>
        <rFont val="HGPｺﾞｼｯｸE"/>
        <family val="3"/>
        <charset val="128"/>
      </rPr>
      <t>が「結界」を壊したときに、敵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5" eb="18">
      <t>テキゼンタイ</t>
    </rPh>
    <rPh sb="19" eb="21">
      <t>トウキ</t>
    </rPh>
    <rPh sb="25" eb="26">
      <t>ショウ</t>
    </rPh>
    <phoneticPr fontId="1"/>
  </si>
  <si>
    <r>
      <t>味方</t>
    </r>
    <r>
      <rPr>
        <sz val="11"/>
        <rFont val="HGPｺﾞｼｯｸE"/>
        <family val="3"/>
        <charset val="128"/>
      </rPr>
      <t>が「結界」を壊すたび、敵</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3" eb="16">
      <t>テキゼンタイ</t>
    </rPh>
    <rPh sb="27" eb="28">
      <t>ショウ</t>
    </rPh>
    <phoneticPr fontId="1"/>
  </si>
  <si>
    <r>
      <t>1～3R開始時に、</t>
    </r>
    <r>
      <rPr>
        <sz val="11"/>
        <color rgb="FFFF5A32"/>
        <rFont val="HGPｺﾞｼｯｸE"/>
        <family val="3"/>
        <charset val="128"/>
      </rPr>
      <t>仲間</t>
    </r>
    <r>
      <rPr>
        <sz val="11"/>
        <rFont val="HGPｺﾞｼｯｸE"/>
        <family val="3"/>
        <charset val="128"/>
      </rPr>
      <t>が全員[氷炎]のとき敵</t>
    </r>
    <r>
      <rPr>
        <sz val="11"/>
        <color rgb="FF000000"/>
        <rFont val="HGPｺﾞｼｯｸE"/>
        <family val="3"/>
        <charset val="128"/>
      </rPr>
      <t>全体</t>
    </r>
    <r>
      <rPr>
        <sz val="11"/>
        <rFont val="HGPｺﾞｼｯｸE"/>
        <family val="3"/>
        <charset val="128"/>
      </rPr>
      <t>のすばやさとぼうぎょをブーストされた枚数が多いほど</t>
    </r>
    <r>
      <rPr>
        <sz val="11"/>
        <color rgb="FF000000"/>
        <rFont val="HGPｺﾞｼｯｸE"/>
        <family val="3"/>
        <charset val="128"/>
      </rPr>
      <t>ダウン</t>
    </r>
    <rPh sb="4" eb="7">
      <t>カイシジ</t>
    </rPh>
    <rPh sb="9" eb="11">
      <t>ナカマ</t>
    </rPh>
    <rPh sb="12" eb="14">
      <t>ゼンイン</t>
    </rPh>
    <rPh sb="15" eb="16">
      <t>コオリ</t>
    </rPh>
    <rPh sb="16" eb="17">
      <t>ホノオ</t>
    </rPh>
    <rPh sb="21" eb="24">
      <t>テキゼンタイ</t>
    </rPh>
    <rPh sb="42" eb="44">
      <t>マイスウ</t>
    </rPh>
    <rPh sb="45" eb="46">
      <t>オオ</t>
    </rPh>
    <phoneticPr fontId="1"/>
  </si>
  <si>
    <r>
      <t>味方</t>
    </r>
    <r>
      <rPr>
        <sz val="11"/>
        <rFont val="HGPｺﾞｼｯｸE"/>
        <family val="3"/>
        <charset val="128"/>
      </rPr>
      <t>が「結界」を壊すたび、敵</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3" eb="16">
      <t>テキゼンタイ</t>
    </rPh>
    <rPh sb="27" eb="28">
      <t>ショウ</t>
    </rPh>
    <phoneticPr fontId="1"/>
  </si>
  <si>
    <r>
      <t>2R開始時に、</t>
    </r>
    <r>
      <rPr>
        <sz val="11"/>
        <color rgb="FFFF5A32"/>
        <rFont val="HGPｺﾞｼｯｸE"/>
        <family val="3"/>
        <charset val="128"/>
      </rPr>
      <t>仲間</t>
    </r>
    <r>
      <rPr>
        <sz val="11"/>
        <rFont val="HGPｺﾞｼｯｸE"/>
        <family val="3"/>
        <charset val="128"/>
      </rPr>
      <t>が全員[妖魔]のとき敵</t>
    </r>
    <r>
      <rPr>
        <sz val="11"/>
        <color rgb="FF000000"/>
        <rFont val="HGPｺﾞｼｯｸE"/>
        <family val="3"/>
        <charset val="128"/>
      </rPr>
      <t>全体</t>
    </r>
    <r>
      <rPr>
        <sz val="11"/>
        <rFont val="HGPｺﾞｼｯｸE"/>
        <family val="3"/>
        <charset val="128"/>
      </rPr>
      <t>のぼうぎょゲージを</t>
    </r>
    <r>
      <rPr>
        <sz val="11"/>
        <color rgb="FF0000FF"/>
        <rFont val="HGPｺﾞｼｯｸE"/>
        <family val="3"/>
        <charset val="128"/>
      </rPr>
      <t>中</t>
    </r>
    <r>
      <rPr>
        <sz val="11"/>
        <color rgb="FF000000"/>
        <rFont val="HGPｺﾞｼｯｸE"/>
        <family val="3"/>
        <charset val="128"/>
      </rPr>
      <t>ダウン</t>
    </r>
    <rPh sb="2" eb="5">
      <t>カイシジ</t>
    </rPh>
    <rPh sb="7" eb="9">
      <t>ナカマ</t>
    </rPh>
    <rPh sb="10" eb="12">
      <t>ゼンイン</t>
    </rPh>
    <rPh sb="13" eb="15">
      <t>ヨウマ</t>
    </rPh>
    <rPh sb="19" eb="22">
      <t>テキゼンタイ</t>
    </rPh>
    <rPh sb="31" eb="32">
      <t>ナカ</t>
    </rPh>
    <phoneticPr fontId="1"/>
  </si>
  <si>
    <r>
      <t>1～3R開始時に、HP100%の敵がいるとき敵</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ダウン</t>
    </r>
    <rPh sb="4" eb="7">
      <t>カイシジ</t>
    </rPh>
    <rPh sb="16" eb="17">
      <t>テキ</t>
    </rPh>
    <rPh sb="22" eb="25">
      <t>テキゼンタイ</t>
    </rPh>
    <rPh sb="36" eb="37">
      <t>ナカ</t>
    </rPh>
    <phoneticPr fontId="1"/>
  </si>
  <si>
    <r>
      <t>1～3R終了時に、</t>
    </r>
    <r>
      <rPr>
        <sz val="11"/>
        <color rgb="FFFF5A32"/>
        <rFont val="HGPｺﾞｼｯｸE"/>
        <family val="3"/>
        <charset val="128"/>
      </rPr>
      <t>仲間</t>
    </r>
    <r>
      <rPr>
        <sz val="11"/>
        <rFont val="HGPｺﾞｼｯｸE"/>
        <family val="3"/>
        <charset val="128"/>
      </rPr>
      <t>[妖魔]がいると一番近い敵の闘気ゲージを</t>
    </r>
    <r>
      <rPr>
        <sz val="11"/>
        <color rgb="FF00739B"/>
        <rFont val="HGPｺﾞｼｯｸE"/>
        <family val="3"/>
        <charset val="128"/>
      </rPr>
      <t>小</t>
    </r>
    <r>
      <rPr>
        <sz val="11"/>
        <color rgb="FF000000"/>
        <rFont val="HGPｺﾞｼｯｸE"/>
        <family val="3"/>
        <charset val="128"/>
      </rPr>
      <t>ダウン</t>
    </r>
    <rPh sb="4" eb="7">
      <t>シュウリョウジ</t>
    </rPh>
    <rPh sb="9" eb="11">
      <t>ナカマ</t>
    </rPh>
    <rPh sb="12" eb="14">
      <t>ヨウマ</t>
    </rPh>
    <rPh sb="19" eb="21">
      <t>イチバン</t>
    </rPh>
    <rPh sb="21" eb="22">
      <t>チカ</t>
    </rPh>
    <rPh sb="23" eb="24">
      <t>テキ</t>
    </rPh>
    <rPh sb="25" eb="27">
      <t>トウキ</t>
    </rPh>
    <rPh sb="31" eb="32">
      <t>ショウ</t>
    </rPh>
    <phoneticPr fontId="1"/>
  </si>
  <si>
    <r>
      <t>各R開始時に、</t>
    </r>
    <r>
      <rPr>
        <sz val="11"/>
        <color rgb="FFFF0000"/>
        <rFont val="HGPｺﾞｼｯｸE"/>
        <family val="3"/>
        <charset val="128"/>
      </rPr>
      <t>味方</t>
    </r>
    <r>
      <rPr>
        <sz val="11"/>
        <rFont val="HGPｺﾞｼｯｸE"/>
        <family val="3"/>
        <charset val="128"/>
      </rPr>
      <t>[魔影]のこうげきをR数が少ないほど</t>
    </r>
    <r>
      <rPr>
        <sz val="11"/>
        <color rgb="FF000000"/>
        <rFont val="HGPｺﾞｼｯｸE"/>
        <family val="3"/>
        <charset val="128"/>
      </rPr>
      <t>アップ</t>
    </r>
    <r>
      <rPr>
        <sz val="11"/>
        <rFont val="HGPｺﾞｼｯｸE"/>
        <family val="3"/>
        <charset val="128"/>
      </rPr>
      <t>、ぼうぎょをR数が多いほど</t>
    </r>
    <r>
      <rPr>
        <sz val="11"/>
        <color rgb="FF000000"/>
        <rFont val="HGPｺﾞｼｯｸE"/>
        <family val="3"/>
        <charset val="128"/>
      </rPr>
      <t>ダウン</t>
    </r>
    <rPh sb="0" eb="1">
      <t>カク</t>
    </rPh>
    <rPh sb="2" eb="5">
      <t>カイシジ</t>
    </rPh>
    <rPh sb="7" eb="9">
      <t>ミカタ</t>
    </rPh>
    <rPh sb="10" eb="12">
      <t>マカゲ</t>
    </rPh>
    <rPh sb="20" eb="21">
      <t>スウ</t>
    </rPh>
    <rPh sb="22" eb="23">
      <t>スク</t>
    </rPh>
    <rPh sb="37" eb="38">
      <t>スウ</t>
    </rPh>
    <rPh sb="39" eb="40">
      <t>オオ</t>
    </rPh>
    <phoneticPr fontId="1"/>
  </si>
  <si>
    <r>
      <t>1～3R目に攻撃するときに、一番近い敵の全てのステータスを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コウゲキ</t>
    </rPh>
    <rPh sb="14" eb="17">
      <t>イチバンチカ</t>
    </rPh>
    <rPh sb="18" eb="19">
      <t>テキ</t>
    </rPh>
    <rPh sb="20" eb="21">
      <t>スベ</t>
    </rPh>
    <rPh sb="29" eb="30">
      <t>ナカ</t>
    </rPh>
    <phoneticPr fontId="1"/>
  </si>
  <si>
    <r>
      <t>味方</t>
    </r>
    <r>
      <rPr>
        <sz val="11"/>
        <rFont val="HGPｺﾞｼｯｸE"/>
        <family val="3"/>
        <charset val="128"/>
      </rPr>
      <t>が「結界」を壊すたび、HPが一番低い敵の闘気ゲージを</t>
    </r>
    <r>
      <rPr>
        <sz val="11"/>
        <color rgb="FF0000FF"/>
        <rFont val="HGPｺﾞｼｯｸE"/>
        <family val="3"/>
        <charset val="128"/>
      </rPr>
      <t>中</t>
    </r>
    <r>
      <rPr>
        <sz val="11"/>
        <color rgb="FF000000"/>
        <rFont val="HGPｺﾞｼｯｸE"/>
        <family val="3"/>
        <charset val="128"/>
      </rPr>
      <t>ダウン</t>
    </r>
    <rPh sb="0" eb="2">
      <t>ミカタ</t>
    </rPh>
    <rPh sb="4" eb="6">
      <t>ケッカイ</t>
    </rPh>
    <rPh sb="8" eb="9">
      <t>コワ</t>
    </rPh>
    <rPh sb="16" eb="18">
      <t>イチバン</t>
    </rPh>
    <rPh sb="18" eb="19">
      <t>ヒク</t>
    </rPh>
    <rPh sb="20" eb="21">
      <t>テキ</t>
    </rPh>
    <rPh sb="22" eb="24">
      <t>トウキ</t>
    </rPh>
    <rPh sb="28" eb="29">
      <t>ナカ</t>
    </rPh>
    <phoneticPr fontId="1"/>
  </si>
  <si>
    <r>
      <t>3R開始時に、HP100%の敵のこうげきとすばやさを</t>
    </r>
    <r>
      <rPr>
        <sz val="11"/>
        <color rgb="FF7300C3"/>
        <rFont val="HGPｺﾞｼｯｸE"/>
        <family val="3"/>
        <charset val="128"/>
      </rPr>
      <t>大</t>
    </r>
    <r>
      <rPr>
        <sz val="11"/>
        <color rgb="FF000000"/>
        <rFont val="HGPｺﾞｼｯｸE"/>
        <family val="3"/>
        <charset val="128"/>
      </rPr>
      <t>ダウン</t>
    </r>
    <rPh sb="2" eb="5">
      <t>カイシジ</t>
    </rPh>
    <rPh sb="14" eb="15">
      <t>テキ</t>
    </rPh>
    <rPh sb="26" eb="27">
      <t>ダイ</t>
    </rPh>
    <phoneticPr fontId="1"/>
  </si>
  <si>
    <r>
      <t>各Rに攻撃するときに、一番近い敵の全てのステータスを</t>
    </r>
    <r>
      <rPr>
        <sz val="11"/>
        <color rgb="FF0000FF"/>
        <rFont val="HGPｺﾞｼｯｸE"/>
        <family val="3"/>
        <charset val="128"/>
      </rPr>
      <t>中</t>
    </r>
    <r>
      <rPr>
        <sz val="11"/>
        <color rgb="FF000000"/>
        <rFont val="HGPｺﾞｼｯｸE"/>
        <family val="3"/>
        <charset val="128"/>
      </rPr>
      <t>ダウン</t>
    </r>
    <rPh sb="0" eb="1">
      <t>カク</t>
    </rPh>
    <rPh sb="3" eb="5">
      <t>コウゲキ</t>
    </rPh>
    <rPh sb="11" eb="13">
      <t>イチバン</t>
    </rPh>
    <rPh sb="13" eb="14">
      <t>チカ</t>
    </rPh>
    <rPh sb="15" eb="16">
      <t>テキ</t>
    </rPh>
    <rPh sb="17" eb="18">
      <t>スベ</t>
    </rPh>
    <rPh sb="26" eb="27">
      <t>ナカ</t>
    </rPh>
    <phoneticPr fontId="1"/>
  </si>
  <si>
    <r>
      <t>敵が必殺技を使うときに、一番近い敵の全てのステータスを</t>
    </r>
    <r>
      <rPr>
        <sz val="11"/>
        <color rgb="FF7300C3"/>
        <rFont val="HGPｺﾞｼｯｸE"/>
        <family val="3"/>
        <charset val="128"/>
      </rPr>
      <t>大</t>
    </r>
    <r>
      <rPr>
        <sz val="11"/>
        <color rgb="FF000000"/>
        <rFont val="HGPｺﾞｼｯｸE"/>
        <family val="3"/>
        <charset val="128"/>
      </rPr>
      <t>ダウン</t>
    </r>
    <rPh sb="0" eb="1">
      <t>テキ</t>
    </rPh>
    <rPh sb="2" eb="5">
      <t>ヒッサツワザ</t>
    </rPh>
    <rPh sb="6" eb="7">
      <t>ツカ</t>
    </rPh>
    <rPh sb="12" eb="14">
      <t>イチバン</t>
    </rPh>
    <rPh sb="14" eb="15">
      <t>チカ</t>
    </rPh>
    <rPh sb="16" eb="17">
      <t>テキ</t>
    </rPh>
    <rPh sb="18" eb="19">
      <t>スベ</t>
    </rPh>
    <rPh sb="27" eb="28">
      <t>ダイ</t>
    </rPh>
    <phoneticPr fontId="1"/>
  </si>
  <si>
    <r>
      <t>2～5R開始時に、敵</t>
    </r>
    <r>
      <rPr>
        <sz val="11"/>
        <color rgb="FF000000"/>
        <rFont val="HGPｺﾞｼｯｸE"/>
        <family val="3"/>
        <charset val="128"/>
      </rPr>
      <t>全体</t>
    </r>
    <r>
      <rPr>
        <sz val="11"/>
        <rFont val="HGPｺﾞｼｯｸE"/>
        <family val="3"/>
        <charset val="128"/>
      </rPr>
      <t>のこうげきとまりょくを自身のHPが少ないほど</t>
    </r>
    <r>
      <rPr>
        <sz val="11"/>
        <color rgb="FF000000"/>
        <rFont val="HGPｺﾞｼｯｸE"/>
        <family val="3"/>
        <charset val="128"/>
      </rPr>
      <t>ダウン</t>
    </r>
    <rPh sb="4" eb="7">
      <t>カイシジ</t>
    </rPh>
    <rPh sb="9" eb="12">
      <t>テキゼンタイ</t>
    </rPh>
    <rPh sb="23" eb="25">
      <t>ジシン</t>
    </rPh>
    <rPh sb="29" eb="30">
      <t>スク</t>
    </rPh>
    <phoneticPr fontId="1"/>
  </si>
  <si>
    <r>
      <t>3～5R目に、自身が攻撃されるたび敵</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ダウン</t>
    </r>
    <rPh sb="4" eb="5">
      <t>メ</t>
    </rPh>
    <rPh sb="7" eb="9">
      <t>ジシン</t>
    </rPh>
    <rPh sb="10" eb="12">
      <t>コウゲキ</t>
    </rPh>
    <rPh sb="17" eb="20">
      <t>テキゼンタイ</t>
    </rPh>
    <rPh sb="31" eb="32">
      <t>ショウ</t>
    </rPh>
    <phoneticPr fontId="1"/>
  </si>
  <si>
    <r>
      <t>1～3R目の相手ターンに、</t>
    </r>
    <r>
      <rPr>
        <sz val="11"/>
        <color rgb="FFFF5A32"/>
        <rFont val="HGPｺﾞｼｯｸE"/>
        <family val="3"/>
        <charset val="128"/>
      </rPr>
      <t>仲間</t>
    </r>
    <r>
      <rPr>
        <sz val="11"/>
        <rFont val="HGPｺﾞｼｯｸE"/>
        <family val="3"/>
        <charset val="128"/>
      </rPr>
      <t>[不死]か[氷炎]がいると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ナカマ</t>
    </rPh>
    <rPh sb="16" eb="18">
      <t>フシ</t>
    </rPh>
    <rPh sb="21" eb="22">
      <t>コオリ</t>
    </rPh>
    <rPh sb="22" eb="23">
      <t>ホノオ</t>
    </rPh>
    <rPh sb="28" eb="30">
      <t>ミカタ</t>
    </rPh>
    <rPh sb="30" eb="32">
      <t>ゼンタイ</t>
    </rPh>
    <rPh sb="33" eb="34">
      <t>ウ</t>
    </rPh>
    <rPh sb="36" eb="40">
      <t>ツウジョウコウゲキ</t>
    </rPh>
    <rPh sb="45" eb="48">
      <t>ショウケイゲン</t>
    </rPh>
    <phoneticPr fontId="1"/>
  </si>
  <si>
    <r>
      <t>1～3R目に敵が攻撃するときに、一番近い</t>
    </r>
    <r>
      <rPr>
        <sz val="11"/>
        <color rgb="FFFF5A32"/>
        <rFont val="HGPｺﾞｼｯｸE"/>
        <family val="3"/>
        <charset val="128"/>
      </rPr>
      <t>仲間</t>
    </r>
    <r>
      <rPr>
        <sz val="11"/>
        <rFont val="HGPｺﾞｼｯｸE"/>
        <family val="3"/>
        <charset val="128"/>
      </rPr>
      <t>と自身が受ける物理ダメージを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8">
      <t>イチバン</t>
    </rPh>
    <rPh sb="18" eb="19">
      <t>チカ</t>
    </rPh>
    <rPh sb="20" eb="22">
      <t>ナカマ</t>
    </rPh>
    <rPh sb="23" eb="25">
      <t>ジシン</t>
    </rPh>
    <rPh sb="26" eb="27">
      <t>ウ</t>
    </rPh>
    <rPh sb="29" eb="31">
      <t>ブツリ</t>
    </rPh>
    <rPh sb="36" eb="39">
      <t>ナカケイゲン</t>
    </rPh>
    <phoneticPr fontId="1"/>
  </si>
  <si>
    <r>
      <t>1～2R目の相手ターンに、</t>
    </r>
    <r>
      <rPr>
        <sz val="11"/>
        <color rgb="FFFF5A32"/>
        <rFont val="HGPｺﾞｼｯｸE"/>
        <family val="3"/>
        <charset val="128"/>
      </rPr>
      <t>仲間</t>
    </r>
    <r>
      <rPr>
        <sz val="11"/>
        <rFont val="HGPｺﾞｼｯｸE"/>
        <family val="3"/>
        <charset val="128"/>
      </rPr>
      <t>が全員[暗黒]のとき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が受ける物理と呪文ダメージを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ゼンイン</t>
    </rPh>
    <rPh sb="19" eb="21">
      <t>アンコク</t>
    </rPh>
    <rPh sb="25" eb="29">
      <t>ミカタゼンタイ</t>
    </rPh>
    <rPh sb="30" eb="31">
      <t>ウ</t>
    </rPh>
    <rPh sb="33" eb="35">
      <t>ブツリ</t>
    </rPh>
    <rPh sb="36" eb="38">
      <t>ジュモン</t>
    </rPh>
    <rPh sb="43" eb="44">
      <t>ナカ</t>
    </rPh>
    <rPh sb="44" eb="46">
      <t>ケイゲン</t>
    </rPh>
    <phoneticPr fontId="1"/>
  </si>
  <si>
    <r>
      <t>1～2R目の相手ターンに、</t>
    </r>
    <r>
      <rPr>
        <sz val="11"/>
        <color rgb="FFFF0000"/>
        <rFont val="HGPｺﾞｼｯｸE"/>
        <family val="3"/>
        <charset val="128"/>
      </rPr>
      <t>味方</t>
    </r>
    <r>
      <rPr>
        <sz val="11"/>
        <rFont val="HGPｺﾞｼｯｸE"/>
        <family val="3"/>
        <charset val="128"/>
      </rPr>
      <t>[光]が受ける物理とブレスダメージを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4">
      <t>ブツリ</t>
    </rPh>
    <rPh sb="33" eb="36">
      <t>ナカケイゲン</t>
    </rPh>
    <phoneticPr fontId="1"/>
  </si>
  <si>
    <r>
      <t>3～4R目に攻撃するときに、</t>
    </r>
    <r>
      <rPr>
        <sz val="11"/>
        <color rgb="FFFF5A32"/>
        <rFont val="HGPｺﾞｼｯｸE"/>
        <family val="3"/>
        <charset val="128"/>
      </rPr>
      <t>仲間</t>
    </r>
    <r>
      <rPr>
        <sz val="11"/>
        <rFont val="HGPｺﾞｼｯｸE"/>
        <family val="3"/>
        <charset val="128"/>
      </rPr>
      <t>「ダイ」の攻撃が敵の</t>
    </r>
    <r>
      <rPr>
        <sz val="11"/>
        <color rgb="FF000000"/>
        <rFont val="HGPｺﾞｼｯｸE"/>
        <family val="3"/>
        <charset val="128"/>
      </rPr>
      <t>軽減</t>
    </r>
    <r>
      <rPr>
        <sz val="11"/>
        <rFont val="HGPｺﾞｼｯｸE"/>
        <family val="3"/>
        <charset val="128"/>
      </rPr>
      <t>スキルを無視する</t>
    </r>
    <rPh sb="4" eb="5">
      <t>メ</t>
    </rPh>
    <rPh sb="6" eb="8">
      <t>コウゲキ</t>
    </rPh>
    <rPh sb="14" eb="16">
      <t>ナカマ</t>
    </rPh>
    <rPh sb="21" eb="23">
      <t>コウゲキ</t>
    </rPh>
    <rPh sb="24" eb="25">
      <t>テキ</t>
    </rPh>
    <rPh sb="26" eb="28">
      <t>ケイゲン</t>
    </rPh>
    <rPh sb="32" eb="34">
      <t>ムシ</t>
    </rPh>
    <phoneticPr fontId="1"/>
  </si>
  <si>
    <r>
      <t>2～4R開始時に、HP100%の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が受ける通常攻撃ダメージを自身のHPが少ないほど</t>
    </r>
    <r>
      <rPr>
        <sz val="11"/>
        <color rgb="FF000000"/>
        <rFont val="HGPｺﾞｼｯｸE"/>
        <family val="3"/>
        <charset val="128"/>
      </rPr>
      <t>軽減</t>
    </r>
    <rPh sb="4" eb="7">
      <t>カイシジ</t>
    </rPh>
    <rPh sb="16" eb="18">
      <t>ミカタ</t>
    </rPh>
    <rPh sb="23" eb="27">
      <t>ミカタゼンタイ</t>
    </rPh>
    <rPh sb="28" eb="29">
      <t>ウ</t>
    </rPh>
    <rPh sb="31" eb="33">
      <t>ツウジョウ</t>
    </rPh>
    <rPh sb="33" eb="35">
      <t>コウゲキ</t>
    </rPh>
    <rPh sb="40" eb="42">
      <t>ジシン</t>
    </rPh>
    <rPh sb="46" eb="47">
      <t>スク</t>
    </rPh>
    <rPh sb="51" eb="53">
      <t>ケイゲン</t>
    </rPh>
    <phoneticPr fontId="1"/>
  </si>
  <si>
    <r>
      <t>1～2R目の相手ターンに、</t>
    </r>
    <r>
      <rPr>
        <sz val="11"/>
        <color rgb="FFFF0000"/>
        <rFont val="HGPｺﾞｼｯｸE"/>
        <family val="3"/>
        <charset val="128"/>
      </rPr>
      <t>味方</t>
    </r>
    <r>
      <rPr>
        <sz val="1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ヒカリ</t>
    </rPh>
    <rPh sb="19" eb="20">
      <t>ウ</t>
    </rPh>
    <rPh sb="22" eb="26">
      <t>ツウジョウコウゲキ</t>
    </rPh>
    <rPh sb="31" eb="32">
      <t>ショウ</t>
    </rPh>
    <rPh sb="32" eb="34">
      <t>ケイゲン</t>
    </rPh>
    <phoneticPr fontId="1"/>
  </si>
  <si>
    <r>
      <t>1～3R目に敵が攻撃するときに、一番近い</t>
    </r>
    <r>
      <rPr>
        <sz val="11"/>
        <color rgb="FFFF5A32"/>
        <rFont val="HGPｺﾞｼｯｸE"/>
        <family val="3"/>
        <charset val="128"/>
      </rPr>
      <t>仲間</t>
    </r>
    <r>
      <rPr>
        <sz val="11"/>
        <rFont val="HGPｺﾞｼｯｸE"/>
        <family val="3"/>
        <charset val="128"/>
      </rPr>
      <t>と自身が受ける呪文とブレスダメージを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9">
      <t>イチバンチカ</t>
    </rPh>
    <rPh sb="20" eb="22">
      <t>ナカマ</t>
    </rPh>
    <rPh sb="23" eb="25">
      <t>ジシン</t>
    </rPh>
    <rPh sb="26" eb="27">
      <t>ウ</t>
    </rPh>
    <rPh sb="29" eb="31">
      <t>ジュモン</t>
    </rPh>
    <rPh sb="40" eb="41">
      <t>ナカ</t>
    </rPh>
    <rPh sb="41" eb="43">
      <t>ケイゲン</t>
    </rPh>
    <phoneticPr fontId="1"/>
  </si>
  <si>
    <r>
      <t>3～5R目の自分ターンに、自身が必殺技を使うとき自身の攻撃が敵の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16" eb="19">
      <t>ヒッサツワザ</t>
    </rPh>
    <rPh sb="20" eb="21">
      <t>ツカ</t>
    </rPh>
    <rPh sb="24" eb="26">
      <t>ジシン</t>
    </rPh>
    <rPh sb="27" eb="29">
      <t>コウゲキ</t>
    </rPh>
    <rPh sb="30" eb="31">
      <t>テキ</t>
    </rPh>
    <rPh sb="32" eb="34">
      <t>ケイゲン</t>
    </rPh>
    <rPh sb="38" eb="40">
      <t>ムシ</t>
    </rPh>
    <phoneticPr fontId="1"/>
  </si>
  <si>
    <r>
      <t>2～4R目の相手ターンに、自身の闘気ゲージが</t>
    </r>
    <r>
      <rPr>
        <sz val="11"/>
        <color rgb="FF000000"/>
        <rFont val="HGPｺﾞｼｯｸE"/>
        <family val="3"/>
        <charset val="128"/>
      </rPr>
      <t>最大</t>
    </r>
    <r>
      <rPr>
        <sz val="11"/>
        <rFont val="HGPｺﾞｼｯｸE"/>
        <family val="3"/>
        <charset val="128"/>
      </rPr>
      <t>のとき自身が受ける通常攻撃ダメージを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ジシン</t>
    </rPh>
    <rPh sb="16" eb="18">
      <t>トウキ</t>
    </rPh>
    <rPh sb="22" eb="24">
      <t>サイダイ</t>
    </rPh>
    <rPh sb="27" eb="29">
      <t>ジシン</t>
    </rPh>
    <rPh sb="30" eb="31">
      <t>ウ</t>
    </rPh>
    <rPh sb="33" eb="37">
      <t>ツウジョウコウゲキ</t>
    </rPh>
    <rPh sb="42" eb="43">
      <t>ナカ</t>
    </rPh>
    <rPh sb="43" eb="45">
      <t>ケイゲン</t>
    </rPh>
    <phoneticPr fontId="1"/>
  </si>
  <si>
    <r>
      <t>3～5R開始時に、自身の闘気ゲージが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7">
      <t>ミカタゼンタイ</t>
    </rPh>
    <rPh sb="28" eb="30">
      <t>ジュモン</t>
    </rPh>
    <rPh sb="35" eb="36">
      <t>ナカ</t>
    </rPh>
    <phoneticPr fontId="1"/>
  </si>
  <si>
    <r>
      <t>3～5R開始時に、自身の闘気ゲージが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7">
      <t>ミカタゼンタイ</t>
    </rPh>
    <rPh sb="33" eb="34">
      <t>ナカ</t>
    </rPh>
    <phoneticPr fontId="1"/>
  </si>
  <si>
    <r>
      <t>3～5R開始時に、自身の闘気ゲージが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5">
      <t>ミカタ</t>
    </rPh>
    <rPh sb="26" eb="27">
      <t>ヒカリ</t>
    </rPh>
    <rPh sb="39" eb="40">
      <t>ナカ</t>
    </rPh>
    <phoneticPr fontId="1"/>
  </si>
  <si>
    <r>
      <t>各R開始時に、闘気ゲージが</t>
    </r>
    <r>
      <rPr>
        <sz val="11"/>
        <color rgb="FF000000"/>
        <rFont val="HGPｺﾞｼｯｸE"/>
        <family val="3"/>
        <charset val="128"/>
      </rPr>
      <t>最大</t>
    </r>
    <r>
      <rPr>
        <sz val="11"/>
        <rFont val="HGPｺﾞｼｯｸE"/>
        <family val="3"/>
        <charset val="128"/>
      </rPr>
      <t>の敵がいるとき敵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1">
      <t>カク</t>
    </rPh>
    <rPh sb="2" eb="5">
      <t>カイシジ</t>
    </rPh>
    <rPh sb="7" eb="9">
      <t>トウキ</t>
    </rPh>
    <rPh sb="13" eb="15">
      <t>サイダイ</t>
    </rPh>
    <rPh sb="16" eb="17">
      <t>テキ</t>
    </rPh>
    <rPh sb="22" eb="25">
      <t>テキゼンタイ</t>
    </rPh>
    <rPh sb="26" eb="28">
      <t>トウキ</t>
    </rPh>
    <rPh sb="32" eb="33">
      <t>ショウ</t>
    </rPh>
    <phoneticPr fontId="1"/>
  </si>
  <si>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7" eb="29">
      <t>ゼンタイ</t>
    </rPh>
    <rPh sb="40" eb="41">
      <t>ナカ</t>
    </rPh>
    <phoneticPr fontId="2"/>
  </si>
  <si>
    <r>
      <t>1～2R開始時に、</t>
    </r>
    <r>
      <rPr>
        <sz val="11"/>
        <color rgb="FFFF5A32"/>
        <rFont val="HGPｺﾞｼｯｸE"/>
        <family val="3"/>
        <charset val="128"/>
      </rPr>
      <t>仲間</t>
    </r>
    <r>
      <rPr>
        <sz val="11"/>
        <color theme="1"/>
        <rFont val="HGPｺﾞｼｯｸE"/>
        <family val="3"/>
        <charset val="128"/>
      </rPr>
      <t>[氷炎]がいると敵</t>
    </r>
    <r>
      <rPr>
        <sz val="11"/>
        <color rgb="FF000000"/>
        <rFont val="HGPｺﾞｼｯｸE"/>
        <family val="3"/>
        <charset val="128"/>
      </rPr>
      <t>全体</t>
    </r>
    <r>
      <rPr>
        <sz val="11"/>
        <color theme="1"/>
        <rFont val="HGPｺﾞｼｯｸE"/>
        <family val="3"/>
        <charset val="128"/>
      </rPr>
      <t>の攻撃エリアを狭くする</t>
    </r>
    <rPh sb="4" eb="7">
      <t>カイシジ</t>
    </rPh>
    <rPh sb="9" eb="11">
      <t>ナカマ</t>
    </rPh>
    <rPh sb="12" eb="14">
      <t>コオリホノオ</t>
    </rPh>
    <rPh sb="19" eb="22">
      <t>テキゼンタイ</t>
    </rPh>
    <rPh sb="23" eb="25">
      <t>コウゲキ</t>
    </rPh>
    <rPh sb="29" eb="30">
      <t>セマ</t>
    </rPh>
    <phoneticPr fontId="1"/>
  </si>
  <si>
    <r>
      <t>各Rの相手ターンに、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が受ける呪文とブレスダメージをR数が少ないほど</t>
    </r>
    <r>
      <rPr>
        <sz val="11"/>
        <color rgb="FF000000"/>
        <rFont val="HGPｺﾞｼｯｸE"/>
        <family val="3"/>
        <charset val="128"/>
      </rPr>
      <t>軽減</t>
    </r>
    <rPh sb="0" eb="1">
      <t>カク</t>
    </rPh>
    <rPh sb="3" eb="5">
      <t>アイテ</t>
    </rPh>
    <rPh sb="10" eb="14">
      <t>ミカタゼンタイ</t>
    </rPh>
    <rPh sb="15" eb="16">
      <t>ウ</t>
    </rPh>
    <rPh sb="18" eb="20">
      <t>ジュモン</t>
    </rPh>
    <rPh sb="30" eb="31">
      <t>スウ</t>
    </rPh>
    <rPh sb="32" eb="33">
      <t>スク</t>
    </rPh>
    <rPh sb="37" eb="39">
      <t>ケイゲン</t>
    </rPh>
    <phoneticPr fontId="1"/>
  </si>
  <si>
    <r>
      <t>1～2R目に、自身が通常攻撃されるたび[光]以外の</t>
    </r>
    <r>
      <rPr>
        <sz val="11"/>
        <color rgb="FFFF0000"/>
        <rFont val="HGPｺﾞｼｯｸE"/>
        <family val="3"/>
        <charset val="128"/>
      </rPr>
      <t>味方</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ツウジョウ</t>
    </rPh>
    <rPh sb="12" eb="14">
      <t>コウゲキ</t>
    </rPh>
    <rPh sb="20" eb="21">
      <t>ヒカリ</t>
    </rPh>
    <rPh sb="22" eb="24">
      <t>イガイ</t>
    </rPh>
    <rPh sb="25" eb="27">
      <t>ミカタ</t>
    </rPh>
    <rPh sb="38" eb="39">
      <t>ショウ</t>
    </rPh>
    <phoneticPr fontId="2"/>
  </si>
  <si>
    <r>
      <t>2～4Rの自分ターンに、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5" eb="7">
      <t>ジブン</t>
    </rPh>
    <rPh sb="12" eb="14">
      <t>ミカタ</t>
    </rPh>
    <rPh sb="14" eb="16">
      <t>ゼンタイ</t>
    </rPh>
    <rPh sb="18" eb="20">
      <t>ケッカイ</t>
    </rPh>
    <rPh sb="28" eb="29">
      <t>ナカ</t>
    </rPh>
    <phoneticPr fontId="2"/>
  </si>
  <si>
    <t>EX2弾でも排出</t>
  </si>
  <si>
    <t>GGR当たりキャンペーン
パラレル有</t>
    <rPh sb="3" eb="4">
      <t>ア</t>
    </rPh>
    <rPh sb="17" eb="18">
      <t>アリ</t>
    </rPh>
    <phoneticPr fontId="1"/>
  </si>
  <si>
    <t>ダメージトラップ</t>
    <phoneticPr fontId="2"/>
  </si>
  <si>
    <t>デバフトラップ</t>
    <phoneticPr fontId="2"/>
  </si>
  <si>
    <t>切り札透視</t>
    <rPh sb="0" eb="1">
      <t>キ</t>
    </rPh>
    <rPh sb="2" eb="3">
      <t>フダ</t>
    </rPh>
    <rPh sb="3" eb="5">
      <t>トウシ</t>
    </rPh>
    <phoneticPr fontId="1"/>
  </si>
  <si>
    <t>デバフ解除</t>
    <rPh sb="3" eb="5">
      <t>カイジョ</t>
    </rPh>
    <phoneticPr fontId="2"/>
  </si>
  <si>
    <t>闘気</t>
    <rPh sb="0" eb="2">
      <t>トウキ</t>
    </rPh>
    <phoneticPr fontId="2"/>
  </si>
  <si>
    <t>攻撃ダメージ</t>
    <rPh sb="0" eb="2">
      <t>コウゲキ</t>
    </rPh>
    <phoneticPr fontId="2"/>
  </si>
  <si>
    <t>行動制御</t>
    <rPh sb="0" eb="2">
      <t>コウドウ</t>
    </rPh>
    <rPh sb="2" eb="4">
      <t>セイギョ</t>
    </rPh>
    <phoneticPr fontId="2"/>
  </si>
  <si>
    <t>4ターンの間</t>
    <rPh sb="5" eb="6">
      <t>アイダ</t>
    </rPh>
    <phoneticPr fontId="1"/>
  </si>
  <si>
    <t>2ターンの間</t>
    <rPh sb="5" eb="6">
      <t>アイダ</t>
    </rPh>
    <phoneticPr fontId="1"/>
  </si>
  <si>
    <t xml:space="preserve">   ←マイ勇者 なし (切り札)</t>
    <rPh sb="6" eb="8">
      <t>ユウシャ</t>
    </rPh>
    <rPh sb="13" eb="14">
      <t>キ</t>
    </rPh>
    <rPh sb="15" eb="16">
      <t>フダ</t>
    </rPh>
    <phoneticPr fontId="2"/>
  </si>
  <si>
    <t>あり</t>
  </si>
  <si>
    <t>X2-069</t>
    <phoneticPr fontId="1"/>
  </si>
  <si>
    <t>X2-070</t>
    <phoneticPr fontId="1"/>
  </si>
  <si>
    <t>X2-071</t>
    <phoneticPr fontId="1"/>
  </si>
  <si>
    <t>X2-072</t>
    <phoneticPr fontId="1"/>
  </si>
  <si>
    <t>X2-073</t>
    <phoneticPr fontId="1"/>
  </si>
  <si>
    <t>X2-074</t>
    <phoneticPr fontId="1"/>
  </si>
  <si>
    <t>X2-075</t>
    <phoneticPr fontId="1"/>
  </si>
  <si>
    <t>レッスク＆タバサ</t>
  </si>
  <si>
    <t>-</t>
    <phoneticPr fontId="2"/>
  </si>
  <si>
    <t>ア-185</t>
    <phoneticPr fontId="2"/>
  </si>
  <si>
    <t>レジェンドメダル[EX1弾]</t>
    <rPh sb="12" eb="13">
      <t>ダン</t>
    </rPh>
    <phoneticPr fontId="2"/>
  </si>
  <si>
    <r>
      <t>「EX2弾」のトーナメントモードのバトルの間、全てのステータスが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4" eb="5">
      <t>ダン</t>
    </rPh>
    <rPh sb="21" eb="22">
      <t>アイダ</t>
    </rPh>
    <rPh sb="23" eb="24">
      <t>スベ</t>
    </rPh>
    <rPh sb="32" eb="33">
      <t>ショウ</t>
    </rPh>
    <phoneticPr fontId="2"/>
  </si>
  <si>
    <t>ベリアル (悪霊の神々)</t>
  </si>
  <si>
    <t>ハドラー (魔軍司令)</t>
    <phoneticPr fontId="1"/>
  </si>
  <si>
    <t>アトラス (悪霊の神々)</t>
  </si>
  <si>
    <t>バズズ (悪霊の神々)</t>
  </si>
  <si>
    <t>E盾-08</t>
    <rPh sb="1" eb="2">
      <t>タテ</t>
    </rPh>
    <phoneticPr fontId="2"/>
  </si>
  <si>
    <t>E盾-07</t>
    <rPh sb="1" eb="2">
      <t>タテ</t>
    </rPh>
    <phoneticPr fontId="2"/>
  </si>
  <si>
    <t>ひかりのたて [EX]</t>
    <phoneticPr fontId="2"/>
  </si>
  <si>
    <t>超越魔王の盾 [EX]</t>
    <phoneticPr fontId="2"/>
  </si>
  <si>
    <t>1にする</t>
    <phoneticPr fontId="1"/>
  </si>
  <si>
    <t>SP-219</t>
  </si>
  <si>
    <t>SP-220</t>
  </si>
  <si>
    <t>SP-221</t>
  </si>
  <si>
    <t>SP-222</t>
  </si>
  <si>
    <t>SP-223</t>
  </si>
  <si>
    <t>最強ジャンプ11月 付録</t>
    <rPh sb="0" eb="2">
      <t>サイキョウ</t>
    </rPh>
    <rPh sb="8" eb="9">
      <t>ガツ</t>
    </rPh>
    <rPh sb="10" eb="12">
      <t>フロク</t>
    </rPh>
    <phoneticPr fontId="1"/>
  </si>
  <si>
    <r>
      <t>1～2R終了時に、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シュウリョウジ</t>
    </rPh>
    <rPh sb="9" eb="13">
      <t>ミカタゼンタイ</t>
    </rPh>
    <rPh sb="17" eb="18">
      <t>ナカ</t>
    </rPh>
    <rPh sb="18" eb="20">
      <t>カイフク</t>
    </rPh>
    <phoneticPr fontId="1"/>
  </si>
  <si>
    <r>
      <t>3～5R開始時に、こうげきと物理ダメージを</t>
    </r>
    <r>
      <rPr>
        <sz val="11"/>
        <color rgb="FF00739B"/>
        <rFont val="HGPｺﾞｼｯｸE"/>
        <family val="3"/>
        <charset val="128"/>
      </rPr>
      <t>小</t>
    </r>
    <r>
      <rPr>
        <sz val="11"/>
        <color rgb="FF000000"/>
        <rFont val="HGPｺﾞｼｯｸE"/>
        <family val="3"/>
        <charset val="128"/>
      </rPr>
      <t>アップ</t>
    </r>
    <rPh sb="4" eb="6">
      <t>カイシ</t>
    </rPh>
    <rPh sb="6" eb="7">
      <t>ジ</t>
    </rPh>
    <rPh sb="14" eb="16">
      <t>ブツリ</t>
    </rPh>
    <rPh sb="21" eb="22">
      <t>ショウ</t>
    </rPh>
    <phoneticPr fontId="1"/>
  </si>
  <si>
    <r>
      <t>2～4R開始時に、HP100%の敵がいるたび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6">
      <t>カイシ</t>
    </rPh>
    <rPh sb="6" eb="7">
      <t>ジ</t>
    </rPh>
    <rPh sb="16" eb="17">
      <t>テキ</t>
    </rPh>
    <rPh sb="22" eb="26">
      <t>ミカタゼンタイ</t>
    </rPh>
    <rPh sb="37" eb="38">
      <t>ショウ</t>
    </rPh>
    <phoneticPr fontId="1"/>
  </si>
  <si>
    <r>
      <t>2～5R開始時に、HP50%以下の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6">
      <t>カイシ</t>
    </rPh>
    <rPh sb="6" eb="7">
      <t>ジ</t>
    </rPh>
    <rPh sb="14" eb="16">
      <t>イカ</t>
    </rPh>
    <rPh sb="17" eb="19">
      <t>ミカタ</t>
    </rPh>
    <rPh sb="23" eb="27">
      <t>ミカタゼンタイ</t>
    </rPh>
    <rPh sb="28" eb="31">
      <t>ヒッサツワザ</t>
    </rPh>
    <rPh sb="36" eb="37">
      <t>ナカ</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</si>
  <si>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のこうげきとすばやさを自身のHPが多いほど</t>
    </r>
    <r>
      <rPr>
        <sz val="11"/>
        <color rgb="FF000000"/>
        <rFont val="HGPｺﾞｼｯｸE"/>
        <family val="3"/>
        <charset val="128"/>
      </rPr>
      <t>アップ</t>
    </r>
    <rPh sb="4" eb="7">
      <t>カイシジ</t>
    </rPh>
    <rPh sb="9" eb="11">
      <t>ミカタ</t>
    </rPh>
    <rPh sb="11" eb="13">
      <t>ゼンタイ</t>
    </rPh>
    <rPh sb="24" eb="26">
      <t>ジシン</t>
    </rPh>
    <rPh sb="30" eb="31">
      <t>オオ</t>
    </rPh>
    <phoneticPr fontId="1"/>
  </si>
  <si>
    <r>
      <t>2～4R終了時に、HPが一番低い</t>
    </r>
    <r>
      <rPr>
        <sz val="11"/>
        <color rgb="FFFF0000"/>
        <rFont val="HGPｺﾞｼｯｸE"/>
        <family val="3"/>
        <charset val="128"/>
      </rPr>
      <t>味方</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シュウリョウジ</t>
    </rPh>
    <rPh sb="12" eb="14">
      <t>イチバン</t>
    </rPh>
    <rPh sb="14" eb="15">
      <t>ヒク</t>
    </rPh>
    <rPh sb="16" eb="18">
      <t>ミカタ</t>
    </rPh>
    <rPh sb="19" eb="21">
      <t>トウキ</t>
    </rPh>
    <rPh sb="25" eb="26">
      <t>ショウ</t>
    </rPh>
    <phoneticPr fontId="1"/>
  </si>
  <si>
    <r>
      <t>2～4R終了時に、一番近い</t>
    </r>
    <r>
      <rPr>
        <sz val="11"/>
        <color rgb="FFFF5A32"/>
        <rFont val="HGPｺﾞｼｯｸE"/>
        <family val="3"/>
        <charset val="128"/>
      </rPr>
      <t>仲間</t>
    </r>
    <r>
      <rPr>
        <sz val="11"/>
        <rFont val="HGPｺﾞｼｯｸE"/>
        <family val="3"/>
        <charset val="128"/>
      </rPr>
      <t>のこうげきを</t>
    </r>
    <r>
      <rPr>
        <sz val="11"/>
        <color rgb="FF7300C3"/>
        <rFont val="HGPｺﾞｼｯｸE"/>
        <family val="3"/>
        <charset val="128"/>
      </rPr>
      <t>大</t>
    </r>
    <r>
      <rPr>
        <sz val="11"/>
        <color rgb="FF000000"/>
        <rFont val="HGPｺﾞｼｯｸE"/>
        <family val="3"/>
        <charset val="128"/>
      </rPr>
      <t>アップ</t>
    </r>
    <rPh sb="4" eb="7">
      <t>シュウリョウジ</t>
    </rPh>
    <rPh sb="9" eb="11">
      <t>イチバン</t>
    </rPh>
    <rPh sb="11" eb="12">
      <t>チカ</t>
    </rPh>
    <rPh sb="13" eb="15">
      <t>ナカマ</t>
    </rPh>
    <rPh sb="21" eb="22">
      <t>ダイ</t>
    </rPh>
    <phoneticPr fontId="1"/>
  </si>
  <si>
    <r>
      <t>各R開始時に、自身がHP50%以下のとき闘気ゲージを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ジシン</t>
    </rPh>
    <rPh sb="15" eb="17">
      <t>イカ</t>
    </rPh>
    <rPh sb="20" eb="22">
      <t>トウキ</t>
    </rPh>
    <rPh sb="26" eb="27">
      <t>ショウ</t>
    </rPh>
    <phoneticPr fontId="1"/>
  </si>
  <si>
    <r>
      <t>3～5R開始時に、自身がHP50%以下のとき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の呪文ダメージをR数が多いほど</t>
    </r>
    <r>
      <rPr>
        <sz val="11"/>
        <color rgb="FF000000"/>
        <rFont val="HGPｺﾞｼｯｸE"/>
        <family val="3"/>
        <charset val="128"/>
      </rPr>
      <t>アップ</t>
    </r>
    <rPh sb="4" eb="7">
      <t>カイシジ</t>
    </rPh>
    <rPh sb="9" eb="11">
      <t>ジシン</t>
    </rPh>
    <rPh sb="17" eb="19">
      <t>イカ</t>
    </rPh>
    <rPh sb="22" eb="26">
      <t>ミカタゼンタイ</t>
    </rPh>
    <rPh sb="27" eb="29">
      <t>ジュモン</t>
    </rPh>
    <rPh sb="35" eb="36">
      <t>スウ</t>
    </rPh>
    <rPh sb="37" eb="38">
      <t>オオ</t>
    </rPh>
    <phoneticPr fontId="1"/>
  </si>
  <si>
    <r>
      <t>3～5R開始時に、こうげきとまりょくをR数が多いほど</t>
    </r>
    <r>
      <rPr>
        <sz val="11"/>
        <color rgb="FF000000"/>
        <rFont val="HGPｺﾞｼｯｸE"/>
        <family val="3"/>
        <charset val="128"/>
      </rPr>
      <t>アップ</t>
    </r>
    <rPh sb="4" eb="6">
      <t>カイシ</t>
    </rPh>
    <rPh sb="6" eb="7">
      <t>ジ</t>
    </rPh>
    <rPh sb="20" eb="21">
      <t>スウ</t>
    </rPh>
    <rPh sb="22" eb="23">
      <t>オオ</t>
    </rPh>
    <phoneticPr fontId="1"/>
  </si>
  <si>
    <r>
      <t>3～5R目の自分ターンに、自身が必殺技を使うとき必殺技ダメージを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3" eb="15">
      <t>ジシン</t>
    </rPh>
    <rPh sb="16" eb="19">
      <t>ヒッサツワザ</t>
    </rPh>
    <rPh sb="20" eb="21">
      <t>ツカ</t>
    </rPh>
    <rPh sb="24" eb="27">
      <t>ヒッサツワザ</t>
    </rPh>
    <rPh sb="32" eb="34">
      <t>ミカタ</t>
    </rPh>
    <rPh sb="35" eb="36">
      <t>ヒカリ</t>
    </rPh>
    <rPh sb="38" eb="39">
      <t>オオ</t>
    </rPh>
    <phoneticPr fontId="1"/>
  </si>
  <si>
    <t>レックス&amp;タバサ</t>
    <phoneticPr fontId="2"/>
  </si>
  <si>
    <t>SP-224</t>
    <phoneticPr fontId="1"/>
  </si>
  <si>
    <t>SP-225</t>
    <phoneticPr fontId="1"/>
  </si>
  <si>
    <t>4R目の相手ターンに、自身が受ける全てのダメージを1にする</t>
    <rPh sb="2" eb="3">
      <t>メ</t>
    </rPh>
    <rPh sb="4" eb="6">
      <t>アイテ</t>
    </rPh>
    <rPh sb="11" eb="13">
      <t>ジシン</t>
    </rPh>
    <rPh sb="14" eb="15">
      <t>ウ</t>
    </rPh>
    <rPh sb="17" eb="18">
      <t>スベ</t>
    </rPh>
    <phoneticPr fontId="1"/>
  </si>
  <si>
    <t>1にする</t>
    <phoneticPr fontId="1"/>
  </si>
  <si>
    <t>モーリー当たりキャンペーン</t>
    <rPh sb="4" eb="5">
      <t>ア</t>
    </rPh>
    <phoneticPr fontId="1"/>
  </si>
  <si>
    <t>ハドラー (超魔生物)</t>
  </si>
  <si>
    <t>ハドラー (覚醒 超魔生物)</t>
  </si>
  <si>
    <t>バーン (覚醒 大魔王)</t>
  </si>
  <si>
    <t>毎回</t>
    <rPh sb="0" eb="2">
      <t>マイカイ</t>
    </rPh>
    <phoneticPr fontId="1"/>
  </si>
  <si>
    <t>切り札</t>
    <rPh sb="0" eb="1">
      <t>キ</t>
    </rPh>
    <rPh sb="2" eb="3">
      <t>フダ</t>
    </rPh>
    <phoneticPr fontId="1"/>
  </si>
  <si>
    <t>EX-025</t>
    <phoneticPr fontId="1"/>
  </si>
  <si>
    <t>ドラゴンクエストⅥ</t>
  </si>
  <si>
    <t>ドラゴンクエストⅤ</t>
  </si>
  <si>
    <t>ドラゴンクエストⅣ</t>
  </si>
  <si>
    <t>インフィニティストラッシュ</t>
  </si>
  <si>
    <t>閃光のように</t>
  </si>
  <si>
    <t>五色の光</t>
  </si>
  <si>
    <t>生命の剣</t>
  </si>
  <si>
    <t>暗黒闘気の支配</t>
  </si>
  <si>
    <t>死神の罠</t>
  </si>
  <si>
    <t>闘魔滅砕陣</t>
  </si>
  <si>
    <t>キングスキャン</t>
  </si>
  <si>
    <t>破邪の魔法陣</t>
  </si>
  <si>
    <t>ドラゴンクエストⅡ</t>
  </si>
  <si>
    <t>ドラゴンクエストⅠ</t>
  </si>
  <si>
    <t>ドラゴンクエストⅢ</t>
  </si>
  <si>
    <t>月夜の散歩</t>
  </si>
  <si>
    <t>女王フローラの号令</t>
  </si>
  <si>
    <t>獣王の覚悟</t>
  </si>
  <si>
    <t>獣王の覚醒</t>
  </si>
  <si>
    <t>シルバーフェザー</t>
  </si>
  <si>
    <t>ニセ勇者一行</t>
  </si>
  <si>
    <t>勇者の家庭教師</t>
  </si>
  <si>
    <t>アバン流最後の奥義</t>
  </si>
  <si>
    <t>闘いの遺伝子の覚醒</t>
  </si>
  <si>
    <t>パプニカ三賢者の護り</t>
  </si>
  <si>
    <t>パプニカ三賢者の誇り</t>
  </si>
  <si>
    <t>鎧化</t>
  </si>
  <si>
    <r>
      <t>味方</t>
    </r>
    <r>
      <rPr>
        <sz val="11"/>
        <color rgb="FF000000"/>
        <rFont val="HGPｺﾞｼｯｸE"/>
        <family val="3"/>
        <charset val="128"/>
      </rPr>
      <t>全体</t>
    </r>
    <r>
      <rPr>
        <sz val="1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0" eb="4">
      <t>ミカタゼンタイ</t>
    </rPh>
    <rPh sb="5" eb="7">
      <t>トクギ</t>
    </rPh>
    <rPh sb="12" eb="13">
      <t>ナカ</t>
    </rPh>
    <phoneticPr fontId="1"/>
  </si>
  <si>
    <t>特技ダメージ</t>
    <rPh sb="0" eb="2">
      <t>トクギ</t>
    </rPh>
    <phoneticPr fontId="1"/>
  </si>
  <si>
    <t>E武-17</t>
    <rPh sb="1" eb="2">
      <t>タケ</t>
    </rPh>
    <phoneticPr fontId="2"/>
  </si>
  <si>
    <t>E武-16</t>
    <rPh sb="1" eb="2">
      <t>タケ</t>
    </rPh>
    <phoneticPr fontId="2"/>
  </si>
  <si>
    <t>E武-15</t>
    <rPh sb="1" eb="2">
      <t>タケ</t>
    </rPh>
    <phoneticPr fontId="2"/>
  </si>
  <si>
    <t>E武-14</t>
    <rPh sb="1" eb="2">
      <t>タケ</t>
    </rPh>
    <phoneticPr fontId="2"/>
  </si>
  <si>
    <t>真魔剛竜剣 [EX]</t>
    <rPh sb="0" eb="1">
      <t>シン</t>
    </rPh>
    <rPh sb="1" eb="2">
      <t>マ</t>
    </rPh>
    <rPh sb="2" eb="3">
      <t>ゴウ</t>
    </rPh>
    <rPh sb="3" eb="4">
      <t>リュウ</t>
    </rPh>
    <rPh sb="4" eb="5">
      <t>ケン</t>
    </rPh>
    <phoneticPr fontId="2"/>
  </si>
  <si>
    <t>ラミアスのつるぎ [EX]</t>
    <phoneticPr fontId="2"/>
  </si>
  <si>
    <t>グレイトアックス [EX]</t>
    <phoneticPr fontId="2"/>
  </si>
  <si>
    <t>時空の杖 [EX]</t>
    <rPh sb="0" eb="2">
      <t>ジクウ</t>
    </rPh>
    <rPh sb="3" eb="4">
      <t>ツエ</t>
    </rPh>
    <phoneticPr fontId="2"/>
  </si>
  <si>
    <t>3～4</t>
    <phoneticPr fontId="2"/>
  </si>
  <si>
    <t>超魔生物のツノ [EX]</t>
    <rPh sb="0" eb="4">
      <t>チョウマセイブツ</t>
    </rPh>
    <phoneticPr fontId="2"/>
  </si>
  <si>
    <t>てんくうのかぶと [EX]</t>
    <phoneticPr fontId="2"/>
  </si>
  <si>
    <t>Eア-14</t>
  </si>
  <si>
    <t>Eア-13</t>
  </si>
  <si>
    <r>
      <t>1～2R目の相手ターンに終了時に、自身に攻撃してきた敵に</t>
    </r>
    <r>
      <rPr>
        <sz val="11"/>
        <color rgb="FF0000FF"/>
        <rFont val="HGPｺﾞｼｯｸE"/>
        <family val="3"/>
        <charset val="128"/>
      </rPr>
      <t>中</t>
    </r>
    <r>
      <rPr>
        <sz val="11"/>
        <rFont val="HGPｺﾞｼｯｸE"/>
        <family val="3"/>
        <charset val="128"/>
      </rPr>
      <t>ダメージ</t>
    </r>
    <rPh sb="4" eb="5">
      <t>メ</t>
    </rPh>
    <rPh sb="6" eb="8">
      <t>アイテ</t>
    </rPh>
    <rPh sb="12" eb="15">
      <t>シュウリョウジ</t>
    </rPh>
    <rPh sb="17" eb="19">
      <t>ジシン</t>
    </rPh>
    <rPh sb="20" eb="22">
      <t>コウゲキ</t>
    </rPh>
    <rPh sb="26" eb="27">
      <t>テキ</t>
    </rPh>
    <rPh sb="28" eb="29">
      <t>ナカ</t>
    </rPh>
    <phoneticPr fontId="1"/>
  </si>
  <si>
    <r>
      <t>1～2R目の自分ターンに、自身が通常攻撃した敵の闘気ゲージを</t>
    </r>
    <r>
      <rPr>
        <sz val="11"/>
        <color rgb="FF00739B"/>
        <rFont val="HGPｺﾞｼｯｸE"/>
        <family val="3"/>
        <charset val="128"/>
      </rPr>
      <t>小</t>
    </r>
    <r>
      <rPr>
        <sz val="11"/>
        <rFont val="HGPｺﾞｼｯｸE"/>
        <family val="3"/>
        <charset val="128"/>
      </rPr>
      <t>吸収する</t>
    </r>
    <rPh sb="4" eb="5">
      <t>メ</t>
    </rPh>
    <rPh sb="6" eb="8">
      <t>ジブン</t>
    </rPh>
    <rPh sb="13" eb="15">
      <t>ジシン</t>
    </rPh>
    <rPh sb="16" eb="20">
      <t>ツウジョウコウゲキ</t>
    </rPh>
    <rPh sb="22" eb="23">
      <t>テキ</t>
    </rPh>
    <rPh sb="24" eb="26">
      <t>トウキ</t>
    </rPh>
    <rPh sb="30" eb="33">
      <t>ショウキュウシュウ</t>
    </rPh>
    <phoneticPr fontId="1"/>
  </si>
  <si>
    <r>
      <t>2～4R開始時に、</t>
    </r>
    <r>
      <rPr>
        <sz val="11"/>
        <color rgb="FFFF5A32"/>
        <rFont val="HGPｺﾞｼｯｸE"/>
        <family val="3"/>
        <charset val="128"/>
      </rPr>
      <t>仲間</t>
    </r>
    <r>
      <rPr>
        <sz val="11"/>
        <rFont val="HGPｺﾞｼｯｸE"/>
        <family val="3"/>
        <charset val="128"/>
      </rPr>
      <t>[光]がいると全てのステータスを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12" eb="13">
      <t>ヒカリ</t>
    </rPh>
    <rPh sb="18" eb="19">
      <t>スベ</t>
    </rPh>
    <rPh sb="27" eb="28">
      <t>ナカ</t>
    </rPh>
    <phoneticPr fontId="1"/>
  </si>
  <si>
    <r>
      <t>3～5R開始時に、HP50%以下の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のこうげきとまりょくをR数が多いほど</t>
    </r>
    <r>
      <rPr>
        <sz val="11"/>
        <color rgb="FF000000"/>
        <rFont val="HGPｺﾞｼｯｸE"/>
        <family val="3"/>
        <charset val="128"/>
      </rPr>
      <t>アップ</t>
    </r>
    <rPh sb="4" eb="7">
      <t>カイシジ</t>
    </rPh>
    <rPh sb="14" eb="16">
      <t>イカ</t>
    </rPh>
    <rPh sb="17" eb="19">
      <t>ミカタ</t>
    </rPh>
    <rPh sb="23" eb="25">
      <t>ミカタ</t>
    </rPh>
    <rPh sb="25" eb="27">
      <t>ゼンタイ</t>
    </rPh>
    <rPh sb="39" eb="40">
      <t>スウ</t>
    </rPh>
    <rPh sb="41" eb="42">
      <t>オオ</t>
    </rPh>
    <phoneticPr fontId="1"/>
  </si>
  <si>
    <r>
      <t>2～3R開始時に、</t>
    </r>
    <r>
      <rPr>
        <sz val="11"/>
        <color rgb="FFFF0000"/>
        <rFont val="HGPｺﾞｼｯｸE"/>
        <family val="3"/>
        <charset val="128"/>
      </rPr>
      <t>味方</t>
    </r>
    <r>
      <rPr>
        <sz val="11"/>
        <rFont val="HGPｺﾞｼｯｸE"/>
        <family val="3"/>
        <charset val="128"/>
      </rPr>
      <t>[光]の攻撃エリアを広くする、</t>
    </r>
    <r>
      <rPr>
        <sz val="11"/>
        <color rgb="FFFF5A32"/>
        <rFont val="HGPｺﾞｼｯｸE"/>
        <family val="3"/>
        <charset val="128"/>
      </rPr>
      <t>仲間</t>
    </r>
    <r>
      <rPr>
        <sz val="11"/>
        <rFont val="HGPｺﾞｼｯｸE"/>
        <family val="3"/>
        <charset val="128"/>
      </rPr>
      <t>が全員[光]のとき、追加で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15" eb="17">
      <t>コウゲキ</t>
    </rPh>
    <rPh sb="21" eb="22">
      <t>ヒロ</t>
    </rPh>
    <rPh sb="26" eb="28">
      <t>ナカマ</t>
    </rPh>
    <rPh sb="29" eb="31">
      <t>ゼンイン</t>
    </rPh>
    <rPh sb="32" eb="33">
      <t>ヒカリ</t>
    </rPh>
    <rPh sb="38" eb="40">
      <t>ツイカ</t>
    </rPh>
    <rPh sb="41" eb="45">
      <t>ミカタゼンタイ</t>
    </rPh>
    <rPh sb="57" eb="58">
      <t>ショウ</t>
    </rPh>
    <phoneticPr fontId="1"/>
  </si>
  <si>
    <r>
      <t>自身がHP50%以上の間、全てのステータスを</t>
    </r>
    <r>
      <rPr>
        <sz val="11"/>
        <color rgb="FF0000FF"/>
        <rFont val="HGPｺﾞｼｯｸE"/>
        <family val="3"/>
        <charset val="128"/>
      </rPr>
      <t>中</t>
    </r>
    <r>
      <rPr>
        <sz val="11"/>
        <color rgb="FF000000"/>
        <rFont val="HGPｺﾞｼｯｸE"/>
        <family val="3"/>
        <charset val="128"/>
      </rPr>
      <t>アップ</t>
    </r>
    <rPh sb="0" eb="2">
      <t>ジシン</t>
    </rPh>
    <rPh sb="8" eb="10">
      <t>イジョウ</t>
    </rPh>
    <rPh sb="11" eb="12">
      <t>アイダ</t>
    </rPh>
    <rPh sb="13" eb="14">
      <t>スベ</t>
    </rPh>
    <rPh sb="22" eb="23">
      <t>ナカ</t>
    </rPh>
    <phoneticPr fontId="1"/>
  </si>
  <si>
    <r>
      <t>味方</t>
    </r>
    <r>
      <rPr>
        <sz val="11"/>
        <rFont val="HGPｺﾞｼｯｸE"/>
        <family val="3"/>
        <charset val="128"/>
      </rPr>
      <t>が「結界」を壊すたび、まりょくを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8" eb="19">
      <t>ショウ</t>
    </rPh>
    <phoneticPr fontId="1"/>
  </si>
  <si>
    <r>
      <t>3～5R目の自分ターンに、自身が必殺技を使うとき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の呪文ダメージを自身のHPが多いほど</t>
    </r>
    <r>
      <rPr>
        <sz val="11"/>
        <color rgb="FF000000"/>
        <rFont val="HGPｺﾞｼｯｸE"/>
        <family val="3"/>
        <charset val="128"/>
      </rPr>
      <t>アップ</t>
    </r>
    <rPh sb="4" eb="5">
      <t>メ</t>
    </rPh>
    <rPh sb="6" eb="8">
      <t>ジブン</t>
    </rPh>
    <rPh sb="13" eb="15">
      <t>ジシン</t>
    </rPh>
    <rPh sb="16" eb="19">
      <t>ヒッサツワザ</t>
    </rPh>
    <rPh sb="20" eb="21">
      <t>ツカ</t>
    </rPh>
    <rPh sb="24" eb="28">
      <t>ミカタゼンタイ</t>
    </rPh>
    <rPh sb="29" eb="31">
      <t>ジュモン</t>
    </rPh>
    <rPh sb="36" eb="38">
      <t>ジシン</t>
    </rPh>
    <rPh sb="42" eb="43">
      <t>オオ</t>
    </rPh>
    <phoneticPr fontId="1"/>
  </si>
  <si>
    <r>
      <t>1～3R開始時に、こうげきとすばやさをR数が少ないほど</t>
    </r>
    <r>
      <rPr>
        <sz val="11"/>
        <color rgb="FF000000"/>
        <rFont val="HGPｺﾞｼｯｸE"/>
        <family val="3"/>
        <charset val="128"/>
      </rPr>
      <t>アップ</t>
    </r>
    <rPh sb="4" eb="7">
      <t>カイシジ</t>
    </rPh>
    <rPh sb="20" eb="21">
      <t>スウ</t>
    </rPh>
    <rPh sb="22" eb="23">
      <t>スク</t>
    </rPh>
    <phoneticPr fontId="1"/>
  </si>
  <si>
    <r>
      <t>味方</t>
    </r>
    <r>
      <rPr>
        <sz val="11"/>
        <rFont val="HGPｺﾞｼｯｸE"/>
        <family val="3"/>
        <charset val="128"/>
      </rPr>
      <t>が「結界」を壊すたび、</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7">
      <t>ヒカリ</t>
    </rPh>
    <rPh sb="19" eb="21">
      <t>トウキ</t>
    </rPh>
    <rPh sb="25" eb="26">
      <t>ショウ</t>
    </rPh>
    <phoneticPr fontId="1"/>
  </si>
  <si>
    <r>
      <t>2～4R開始時に、HP100%の</t>
    </r>
    <r>
      <rPr>
        <sz val="11"/>
        <color rgb="FFFF0000"/>
        <rFont val="HGPｺﾞｼｯｸE"/>
        <family val="3"/>
        <charset val="128"/>
      </rPr>
      <t>味方</t>
    </r>
    <r>
      <rPr>
        <sz val="11"/>
        <rFont val="HGPｺﾞｼｯｸE"/>
        <family val="3"/>
        <charset val="128"/>
      </rPr>
      <t>がいるたび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16" eb="18">
      <t>ミカタ</t>
    </rPh>
    <rPh sb="23" eb="27">
      <t>ミカタゼンタイ</t>
    </rPh>
    <rPh sb="38" eb="39">
      <t>ショウ</t>
    </rPh>
    <phoneticPr fontId="1"/>
  </si>
  <si>
    <r>
      <t>1～3R目に、自身が通常攻撃されるたび</t>
    </r>
    <r>
      <rPr>
        <sz val="11"/>
        <color rgb="FFFF0000"/>
        <rFont val="HGPｺﾞｼｯｸE"/>
        <family val="3"/>
        <charset val="128"/>
      </rPr>
      <t>味方</t>
    </r>
    <r>
      <rPr>
        <sz val="11"/>
        <rFont val="HGPｺﾞｼｯｸE"/>
        <family val="3"/>
        <charset val="128"/>
      </rPr>
      <t>[光]のこうげきとぼうぎょを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9" eb="21">
      <t>ミカタ</t>
    </rPh>
    <rPh sb="22" eb="23">
      <t>ヒカリ</t>
    </rPh>
    <rPh sb="35" eb="36">
      <t>ショウ</t>
    </rPh>
    <phoneticPr fontId="1"/>
  </si>
  <si>
    <r>
      <t>3～5R目に攻撃するときに、こうげきかまりょくが</t>
    </r>
    <r>
      <rPr>
        <sz val="11"/>
        <color rgb="FF000000"/>
        <rFont val="HGPｺﾞｼｯｸE"/>
        <family val="3"/>
        <charset val="128"/>
      </rPr>
      <t>アップ</t>
    </r>
    <r>
      <rPr>
        <sz val="11"/>
        <rFont val="HGPｺﾞｼｯｸE"/>
        <family val="3"/>
        <charset val="128"/>
      </rPr>
      <t>した敵がいると[光]以外の</t>
    </r>
    <r>
      <rPr>
        <sz val="11"/>
        <color rgb="FFFF0000"/>
        <rFont val="HGPｺﾞｼｯｸE"/>
        <family val="3"/>
        <charset val="128"/>
      </rPr>
      <t>味方</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9" eb="30">
      <t>テキ</t>
    </rPh>
    <rPh sb="35" eb="36">
      <t>ヒカリ</t>
    </rPh>
    <rPh sb="37" eb="39">
      <t>イガイ</t>
    </rPh>
    <rPh sb="40" eb="42">
      <t>ミカタ</t>
    </rPh>
    <rPh sb="53" eb="54">
      <t>ナカ</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</si>
  <si>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rFont val="HGPｺﾞｼｯｸE"/>
        <family val="3"/>
        <charset val="128"/>
      </rPr>
      <t>[暗黒]の全てのステータスを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ヒッサツワザ</t>
    </rPh>
    <rPh sb="20" eb="21">
      <t>ツカ</t>
    </rPh>
    <rPh sb="24" eb="26">
      <t>ミカタ</t>
    </rPh>
    <rPh sb="27" eb="29">
      <t>アンコク</t>
    </rPh>
    <rPh sb="31" eb="32">
      <t>スベ</t>
    </rPh>
    <rPh sb="40" eb="41">
      <t>ショウ</t>
    </rPh>
    <phoneticPr fontId="1"/>
  </si>
  <si>
    <r>
      <t>4～5R目に攻撃するときに、ステータスが</t>
    </r>
    <r>
      <rPr>
        <sz val="11"/>
        <color rgb="FF000000"/>
        <rFont val="HGPｺﾞｼｯｸE"/>
        <family val="3"/>
        <charset val="128"/>
      </rPr>
      <t>アップ</t>
    </r>
    <r>
      <rPr>
        <sz val="11"/>
        <rFont val="HGPｺﾞｼｯｸE"/>
        <family val="3"/>
        <charset val="128"/>
      </rPr>
      <t>した敵がいるとこうげきとすばやさを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6">
      <t>テキ</t>
    </rPh>
    <rPh sb="40" eb="41">
      <t>ナカ</t>
    </rPh>
    <phoneticPr fontId="1"/>
  </si>
  <si>
    <r>
      <t>4～5R目の自分ターンに、切り札として登場したとき必殺技ダメージを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4">
      <t>キ</t>
    </rPh>
    <rPh sb="15" eb="16">
      <t>フダ</t>
    </rPh>
    <rPh sb="19" eb="21">
      <t>トウジョウ</t>
    </rPh>
    <rPh sb="25" eb="28">
      <t>ヒッサツワザ</t>
    </rPh>
    <rPh sb="33" eb="34">
      <t>ダイ</t>
    </rPh>
    <phoneticPr fontId="1"/>
  </si>
  <si>
    <r>
      <t>各Rの相手ターンに、自身が攻撃されるたびこうげきを</t>
    </r>
    <r>
      <rPr>
        <sz val="11"/>
        <color rgb="FF0000FF"/>
        <rFont val="HGPｺﾞｼｯｸE"/>
        <family val="3"/>
        <charset val="128"/>
      </rPr>
      <t>中</t>
    </r>
    <r>
      <rPr>
        <sz val="11"/>
        <color rgb="FF000000"/>
        <rFont val="HGPｺﾞｼｯｸE"/>
        <family val="3"/>
        <charset val="128"/>
      </rPr>
      <t>アップ</t>
    </r>
    <rPh sb="0" eb="1">
      <t>カク</t>
    </rPh>
    <rPh sb="3" eb="5">
      <t>アイテ</t>
    </rPh>
    <rPh sb="10" eb="12">
      <t>ジシン</t>
    </rPh>
    <rPh sb="13" eb="15">
      <t>コウゲキ</t>
    </rPh>
    <rPh sb="25" eb="26">
      <t>ナカ</t>
    </rPh>
    <phoneticPr fontId="1"/>
  </si>
  <si>
    <r>
      <t>3～5R終了時に、HP100%の</t>
    </r>
    <r>
      <rPr>
        <sz val="11"/>
        <color rgb="FFFF0000"/>
        <rFont val="HGPｺﾞｼｯｸE"/>
        <family val="3"/>
        <charset val="128"/>
      </rPr>
      <t>味方</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7">
      <t>シュウリョウジ</t>
    </rPh>
    <rPh sb="16" eb="18">
      <t>ミカタ</t>
    </rPh>
    <rPh sb="29" eb="30">
      <t>ナカ</t>
    </rPh>
    <phoneticPr fontId="1"/>
  </si>
  <si>
    <r>
      <t>1～2R目の間、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のこうげきはキャラクターのスキルによって</t>
    </r>
    <r>
      <rPr>
        <sz val="11"/>
        <color rgb="FF000000"/>
        <rFont val="HGPｺﾞｼｯｸE"/>
        <family val="3"/>
        <charset val="128"/>
      </rPr>
      <t>ダウン</t>
    </r>
    <r>
      <rPr>
        <sz val="11"/>
        <rFont val="HGPｺﾞｼｯｸE"/>
        <family val="3"/>
        <charset val="128"/>
      </rPr>
      <t>しない</t>
    </r>
    <rPh sb="4" eb="5">
      <t>メ</t>
    </rPh>
    <rPh sb="6" eb="7">
      <t>アイダ</t>
    </rPh>
    <rPh sb="8" eb="10">
      <t>ミカタ</t>
    </rPh>
    <rPh sb="10" eb="12">
      <t>ゼンタイ</t>
    </rPh>
    <phoneticPr fontId="1"/>
  </si>
  <si>
    <r>
      <t>1～2R目に。自身が攻撃されるたび敵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4" eb="5">
      <t>メ</t>
    </rPh>
    <rPh sb="7" eb="9">
      <t>ジシン</t>
    </rPh>
    <rPh sb="10" eb="12">
      <t>コウゲキ</t>
    </rPh>
    <rPh sb="17" eb="20">
      <t>テキゼンタイ</t>
    </rPh>
    <rPh sb="21" eb="22">
      <t>スベ</t>
    </rPh>
    <rPh sb="30" eb="31">
      <t>ショウ</t>
    </rPh>
    <phoneticPr fontId="1"/>
  </si>
  <si>
    <r>
      <t>敵が必殺技を使うときに、ステータスが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1">
      <t>テキ</t>
    </rPh>
    <rPh sb="2" eb="5">
      <t>ヒッサツワザ</t>
    </rPh>
    <rPh sb="6" eb="7">
      <t>ツカ</t>
    </rPh>
    <rPh sb="23" eb="24">
      <t>テキ</t>
    </rPh>
    <rPh sb="28" eb="31">
      <t>テキゼンタイ</t>
    </rPh>
    <rPh sb="32" eb="33">
      <t>スベ</t>
    </rPh>
    <rPh sb="41" eb="42">
      <t>ナカ</t>
    </rPh>
    <phoneticPr fontId="1"/>
  </si>
  <si>
    <r>
      <t>1～3R開始時に、HP100%の敵のまりょくとすばやさを</t>
    </r>
    <r>
      <rPr>
        <sz val="11"/>
        <color rgb="FF0000FF"/>
        <rFont val="HGPｺﾞｼｯｸE"/>
        <family val="3"/>
        <charset val="128"/>
      </rPr>
      <t>中</t>
    </r>
    <r>
      <rPr>
        <sz val="11"/>
        <color rgb="FF000000"/>
        <rFont val="HGPｺﾞｼｯｸE"/>
        <family val="3"/>
        <charset val="128"/>
      </rPr>
      <t>ダウン</t>
    </r>
    <rPh sb="4" eb="7">
      <t>カイシジ</t>
    </rPh>
    <rPh sb="16" eb="17">
      <t>テキ</t>
    </rPh>
    <rPh sb="28" eb="29">
      <t>ナカ</t>
    </rPh>
    <phoneticPr fontId="1"/>
  </si>
  <si>
    <r>
      <t>1～2R終了時に、一番近い敵の闘気ゲージを</t>
    </r>
    <r>
      <rPr>
        <sz val="11"/>
        <color rgb="FF0000FF"/>
        <rFont val="HGPｺﾞｼｯｸE"/>
        <family val="3"/>
        <charset val="128"/>
      </rPr>
      <t>中</t>
    </r>
    <r>
      <rPr>
        <sz val="11"/>
        <color rgb="FF000000"/>
        <rFont val="HGPｺﾞｼｯｸE"/>
        <family val="3"/>
        <charset val="128"/>
      </rPr>
      <t>ダウン</t>
    </r>
    <rPh sb="4" eb="7">
      <t>シュウリョウジ</t>
    </rPh>
    <rPh sb="9" eb="12">
      <t>イチバンチカ</t>
    </rPh>
    <rPh sb="13" eb="14">
      <t>テキ</t>
    </rPh>
    <rPh sb="15" eb="17">
      <t>トウキ</t>
    </rPh>
    <rPh sb="21" eb="22">
      <t>ナカ</t>
    </rPh>
    <phoneticPr fontId="1"/>
  </si>
  <si>
    <r>
      <t>3～4R目の相手ターンに、一番近い</t>
    </r>
    <r>
      <rPr>
        <sz val="11"/>
        <color rgb="FFFF5A32"/>
        <rFont val="HGPｺﾞｼｯｸE"/>
        <family val="3"/>
        <charset val="128"/>
      </rPr>
      <t>仲間</t>
    </r>
    <r>
      <rPr>
        <sz val="11"/>
        <rFont val="HGPｺﾞｼｯｸE"/>
        <family val="3"/>
        <charset val="128"/>
      </rPr>
      <t>と自身が受ける全てのダメージを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6">
      <t>イチバンチカ</t>
    </rPh>
    <rPh sb="17" eb="19">
      <t>ナカマ</t>
    </rPh>
    <rPh sb="20" eb="22">
      <t>ジシン</t>
    </rPh>
    <rPh sb="23" eb="24">
      <t>ウ</t>
    </rPh>
    <rPh sb="26" eb="27">
      <t>スベ</t>
    </rPh>
    <rPh sb="34" eb="35">
      <t>ナカ</t>
    </rPh>
    <rPh sb="35" eb="37">
      <t>ケイゲン</t>
    </rPh>
    <phoneticPr fontId="1"/>
  </si>
  <si>
    <r>
      <t>2～4R目の相手ターンに、自身の闘気ゲージが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[光]が受ける物理と特技ダメージを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ジシン</t>
    </rPh>
    <rPh sb="16" eb="18">
      <t>トウキ</t>
    </rPh>
    <rPh sb="22" eb="24">
      <t>サイダイ</t>
    </rPh>
    <rPh sb="27" eb="29">
      <t>ミカタ</t>
    </rPh>
    <rPh sb="30" eb="31">
      <t>ヒカリ</t>
    </rPh>
    <rPh sb="33" eb="34">
      <t>ウ</t>
    </rPh>
    <rPh sb="36" eb="38">
      <t>ブツリ</t>
    </rPh>
    <rPh sb="39" eb="41">
      <t>トクギ</t>
    </rPh>
    <rPh sb="46" eb="49">
      <t>ナカケイゲン</t>
    </rPh>
    <phoneticPr fontId="1"/>
  </si>
  <si>
    <t>グランエスターク</t>
  </si>
  <si>
    <r>
      <t>各R開始時に、こうげきとすばやさをR数が多いほど</t>
    </r>
    <r>
      <rPr>
        <sz val="11"/>
        <color rgb="FF000000"/>
        <rFont val="HGPｺﾞｼｯｸE"/>
        <family val="3"/>
        <charset val="128"/>
      </rPr>
      <t>アップ</t>
    </r>
    <rPh sb="0" eb="1">
      <t>カク</t>
    </rPh>
    <rPh sb="2" eb="5">
      <t>カイシジ</t>
    </rPh>
    <rPh sb="18" eb="19">
      <t>スウ</t>
    </rPh>
    <rPh sb="20" eb="21">
      <t>オオ</t>
    </rPh>
    <phoneticPr fontId="1"/>
  </si>
  <si>
    <r>
      <t>1～4R目に、自身が通常攻撃されるたびこうげきと物理ダメージを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ツウジョウ</t>
    </rPh>
    <rPh sb="12" eb="14">
      <t>コウゲキ</t>
    </rPh>
    <rPh sb="24" eb="26">
      <t>ブツリ</t>
    </rPh>
    <rPh sb="31" eb="32">
      <t>ショウ</t>
    </rPh>
    <phoneticPr fontId="1"/>
  </si>
  <si>
    <r>
      <t>各R開始時に、HP100%の敵がいるとき敵</t>
    </r>
    <r>
      <rPr>
        <sz val="11"/>
        <color rgb="FF000000"/>
        <rFont val="HGPｺﾞｼｯｸE"/>
        <family val="3"/>
        <charset val="128"/>
      </rPr>
      <t>全体</t>
    </r>
    <r>
      <rPr>
        <sz val="11"/>
        <rFont val="HGPｺﾞｼｯｸE"/>
        <family val="3"/>
        <charset val="128"/>
      </rPr>
      <t>の全てのステータスをR数が多いほど</t>
    </r>
    <r>
      <rPr>
        <sz val="11"/>
        <color rgb="FF000000"/>
        <rFont val="HGPｺﾞｼｯｸE"/>
        <family val="3"/>
        <charset val="128"/>
      </rPr>
      <t>ダウン</t>
    </r>
    <rPh sb="0" eb="1">
      <t>カク</t>
    </rPh>
    <rPh sb="2" eb="5">
      <t>カイシジ</t>
    </rPh>
    <rPh sb="14" eb="15">
      <t>テキ</t>
    </rPh>
    <rPh sb="20" eb="23">
      <t>テキゼンタイ</t>
    </rPh>
    <rPh sb="24" eb="25">
      <t>スベ</t>
    </rPh>
    <rPh sb="34" eb="35">
      <t>スウ</t>
    </rPh>
    <rPh sb="36" eb="37">
      <t>オオ</t>
    </rPh>
    <phoneticPr fontId="1"/>
  </si>
  <si>
    <r>
      <t>敵が必殺技を使うときに、ステータスが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0" eb="1">
      <t>テキ</t>
    </rPh>
    <rPh sb="2" eb="5">
      <t>ヒッサツワザ</t>
    </rPh>
    <rPh sb="6" eb="7">
      <t>ツカ</t>
    </rPh>
    <rPh sb="23" eb="24">
      <t>テキ</t>
    </rPh>
    <rPh sb="28" eb="31">
      <t>テキゼンタイ</t>
    </rPh>
    <rPh sb="32" eb="35">
      <t>ヒッサツワザ</t>
    </rPh>
    <rPh sb="40" eb="41">
      <t>ダイ</t>
    </rPh>
    <phoneticPr fontId="1"/>
  </si>
  <si>
    <r>
      <t>各Rの相手ターンに終了時に、自身が攻撃されなかったとき</t>
    </r>
    <r>
      <rPr>
        <sz val="11"/>
        <color rgb="FFFF0000"/>
        <rFont val="HGPｺﾞｼｯｸE"/>
        <family val="3"/>
        <charset val="128"/>
      </rPr>
      <t>味方</t>
    </r>
    <r>
      <rPr>
        <sz val="11"/>
        <rFont val="HGPｺﾞｼｯｸE"/>
        <family val="3"/>
        <charset val="128"/>
      </rPr>
      <t>[魔影]が受ける通常攻撃ダメージを</t>
    </r>
    <r>
      <rPr>
        <sz val="11"/>
        <color rgb="FF0000FF"/>
        <rFont val="HGPｺﾞｼｯｸE"/>
        <family val="3"/>
        <charset val="128"/>
      </rPr>
      <t>中</t>
    </r>
    <r>
      <rPr>
        <sz val="11"/>
        <color rgb="FF000000"/>
        <rFont val="HGPｺﾞｼｯｸE"/>
        <family val="3"/>
        <charset val="128"/>
      </rPr>
      <t>軽減</t>
    </r>
    <rPh sb="0" eb="1">
      <t>カク</t>
    </rPh>
    <rPh sb="3" eb="5">
      <t>アイテ</t>
    </rPh>
    <rPh sb="9" eb="12">
      <t>シュウリョウジ</t>
    </rPh>
    <rPh sb="14" eb="16">
      <t>ジシン</t>
    </rPh>
    <rPh sb="17" eb="19">
      <t>コウゲキ</t>
    </rPh>
    <rPh sb="27" eb="29">
      <t>ミカタ</t>
    </rPh>
    <rPh sb="30" eb="32">
      <t>マカゲ</t>
    </rPh>
    <rPh sb="34" eb="35">
      <t>ウ</t>
    </rPh>
    <rPh sb="37" eb="41">
      <t>ツウジョウコウゲキ</t>
    </rPh>
    <rPh sb="46" eb="47">
      <t>ナカ</t>
    </rPh>
    <rPh sb="47" eb="49">
      <t>ケイゲン</t>
    </rPh>
    <phoneticPr fontId="1"/>
  </si>
  <si>
    <t>常時</t>
    <rPh sb="0" eb="2">
      <t>ジョウジ</t>
    </rPh>
    <phoneticPr fontId="1"/>
  </si>
  <si>
    <r>
      <t>3～5R開始時に、HP30%以下の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カイシジ</t>
    </rPh>
    <rPh sb="14" eb="16">
      <t>イカ</t>
    </rPh>
    <rPh sb="17" eb="19">
      <t>ミカタ</t>
    </rPh>
    <rPh sb="23" eb="27">
      <t>ミカタゼンタイ</t>
    </rPh>
    <rPh sb="31" eb="34">
      <t>ナカカイフク</t>
    </rPh>
    <phoneticPr fontId="1"/>
  </si>
  <si>
    <r>
      <t>自身がHP50%以上の間、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アップ</t>
    </r>
    <rPh sb="0" eb="2">
      <t>ジシン</t>
    </rPh>
    <rPh sb="8" eb="10">
      <t>イジョウ</t>
    </rPh>
    <rPh sb="11" eb="12">
      <t>アイダ</t>
    </rPh>
    <rPh sb="13" eb="17">
      <t>ミカタゼンタイ</t>
    </rPh>
    <rPh sb="28" eb="29">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</si>
  <si>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8" eb="31">
      <t>ショウケイゲン</t>
    </rPh>
    <phoneticPr fontId="1"/>
  </si>
  <si>
    <r>
      <t>敵が必殺技を使うときに、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が受ける必殺技ダメージをR数が少ないほど</t>
    </r>
    <r>
      <rPr>
        <sz val="11"/>
        <color rgb="FF000000"/>
        <rFont val="HGPｺﾞｼｯｸE"/>
        <family val="3"/>
        <charset val="128"/>
      </rPr>
      <t>軽減</t>
    </r>
    <rPh sb="0" eb="1">
      <t>テキ</t>
    </rPh>
    <rPh sb="2" eb="5">
      <t>ヒッサツワザ</t>
    </rPh>
    <rPh sb="6" eb="7">
      <t>ツカ</t>
    </rPh>
    <rPh sb="12" eb="16">
      <t>ミカタゼンタイ</t>
    </rPh>
    <rPh sb="17" eb="18">
      <t>ウ</t>
    </rPh>
    <rPh sb="20" eb="23">
      <t>ヒッサツワザ</t>
    </rPh>
    <rPh sb="29" eb="30">
      <t>スウ</t>
    </rPh>
    <rPh sb="31" eb="32">
      <t>スク</t>
    </rPh>
    <rPh sb="36" eb="38">
      <t>ケイゲン</t>
    </rPh>
    <phoneticPr fontId="1"/>
  </si>
  <si>
    <t>E盾-09</t>
    <rPh sb="1" eb="2">
      <t>タテ</t>
    </rPh>
    <phoneticPr fontId="2"/>
  </si>
  <si>
    <t>Eア-15</t>
    <phoneticPr fontId="2"/>
  </si>
  <si>
    <t>超魔生物ハドラーの鎧 [EX]</t>
    <rPh sb="0" eb="1">
      <t>チョウ</t>
    </rPh>
    <rPh sb="1" eb="2">
      <t>マ</t>
    </rPh>
    <rPh sb="2" eb="4">
      <t>セイブツ</t>
    </rPh>
    <rPh sb="9" eb="10">
      <t>ヨロイ</t>
    </rPh>
    <phoneticPr fontId="2"/>
  </si>
  <si>
    <t>ブラックロッド [EX]</t>
  </si>
  <si>
    <t>E武-18</t>
    <rPh sb="1" eb="2">
      <t>タケ</t>
    </rPh>
    <phoneticPr fontId="2"/>
  </si>
  <si>
    <t>E武-19</t>
    <rPh sb="1" eb="2">
      <t>タケ</t>
    </rPh>
    <phoneticPr fontId="2"/>
  </si>
  <si>
    <t>E武-20</t>
    <rPh sb="1" eb="2">
      <t>タケ</t>
    </rPh>
    <phoneticPr fontId="2"/>
  </si>
  <si>
    <t>てんくうのつるぎ [EX]</t>
    <phoneticPr fontId="2"/>
  </si>
  <si>
    <t>時空のツメ [EX]</t>
    <rPh sb="0" eb="2">
      <t>ジクウ</t>
    </rPh>
    <phoneticPr fontId="2"/>
  </si>
  <si>
    <t>竜魔人の盾 [EX]</t>
    <rPh sb="0" eb="3">
      <t>リュウマジン</t>
    </rPh>
    <phoneticPr fontId="2"/>
  </si>
  <si>
    <t>魔影参謀の盾 [EX]</t>
    <rPh sb="0" eb="2">
      <t>マカゲ</t>
    </rPh>
    <rPh sb="2" eb="4">
      <t>サンボウ</t>
    </rPh>
    <rPh sb="5" eb="6">
      <t>タテ</t>
    </rPh>
    <phoneticPr fontId="2"/>
  </si>
  <si>
    <t>E盾-10</t>
    <rPh sb="1" eb="2">
      <t>タテ</t>
    </rPh>
    <phoneticPr fontId="2"/>
  </si>
  <si>
    <t>E盾-11</t>
    <rPh sb="1" eb="2">
      <t>タテ</t>
    </rPh>
    <phoneticPr fontId="2"/>
  </si>
  <si>
    <t>SP-226</t>
    <phoneticPr fontId="1"/>
  </si>
  <si>
    <t>SP-227</t>
    <phoneticPr fontId="1"/>
  </si>
  <si>
    <t>X'mas当たりキャンペーン</t>
  </si>
  <si>
    <t>メイロ（時空の魔導士）</t>
  </si>
  <si>
    <t>メイロ（時空の魔導士）</t>
    <phoneticPr fontId="1"/>
  </si>
  <si>
    <t>メイロ</t>
  </si>
  <si>
    <t>SP-228</t>
  </si>
  <si>
    <t>SP-229</t>
  </si>
  <si>
    <t>ジャンバル2024 入場</t>
    <rPh sb="10" eb="12">
      <t>ニュウジョウ</t>
    </rPh>
    <phoneticPr fontId="1"/>
  </si>
  <si>
    <t>SP-230</t>
    <phoneticPr fontId="1"/>
  </si>
  <si>
    <t>魔影参謀</t>
    <rPh sb="0" eb="2">
      <t>マカゲ</t>
    </rPh>
    <rPh sb="2" eb="4">
      <t>サンボウ</t>
    </rPh>
    <phoneticPr fontId="2"/>
  </si>
  <si>
    <r>
      <t>各R開始時に、自身がHP50%以上のとき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のまりょくをR数が多いほど</t>
    </r>
    <r>
      <rPr>
        <sz val="11"/>
        <color rgb="FF000000"/>
        <rFont val="HGPｺﾞｼｯｸE"/>
        <family val="3"/>
        <charset val="128"/>
      </rPr>
      <t>アップ</t>
    </r>
    <r>
      <rPr>
        <sz val="11"/>
        <rFont val="HGPｺﾞｼｯｸE"/>
        <family val="3"/>
        <charset val="128"/>
      </rPr>
      <t>、</t>
    </r>
    <phoneticPr fontId="2"/>
  </si>
  <si>
    <r>
      <t>「マイ勇者」が杖が得意な職業のとき、追加で必殺技ダメージを</t>
    </r>
    <r>
      <rPr>
        <sz val="11"/>
        <color rgb="FF0000FF"/>
        <rFont val="HGPｺﾞｼｯｸE"/>
        <family val="3"/>
        <charset val="128"/>
      </rPr>
      <t>中</t>
    </r>
    <r>
      <rPr>
        <sz val="11"/>
        <color rgb="FF000000"/>
        <rFont val="HGPｺﾞｼｯｸE"/>
        <family val="3"/>
        <charset val="128"/>
      </rPr>
      <t>アップ</t>
    </r>
    <rPh sb="29" eb="30">
      <t>ナカ</t>
    </rPh>
    <phoneticPr fontId="1"/>
  </si>
  <si>
    <r>
      <t>各Rに攻撃するときに、一番近い</t>
    </r>
    <r>
      <rPr>
        <sz val="11"/>
        <color rgb="FFFF5A32"/>
        <rFont val="HGPｺﾞｼｯｸE"/>
        <family val="3"/>
        <charset val="128"/>
      </rPr>
      <t>仲間</t>
    </r>
    <r>
      <rPr>
        <sz val="11"/>
        <rFont val="HGPｺﾞｼｯｸE"/>
        <family val="3"/>
        <charset val="128"/>
      </rPr>
      <t>と自身のこうげきと物理ダメージをR数が多いほど</t>
    </r>
    <r>
      <rPr>
        <sz val="11"/>
        <color rgb="FF000000"/>
        <rFont val="HGPｺﾞｼｯｸE"/>
        <family val="3"/>
        <charset val="128"/>
      </rPr>
      <t>アップ</t>
    </r>
    <rPh sb="0" eb="1">
      <t>カク</t>
    </rPh>
    <rPh sb="3" eb="5">
      <t>コウゲキ</t>
    </rPh>
    <rPh sb="11" eb="13">
      <t>イチバン</t>
    </rPh>
    <rPh sb="13" eb="14">
      <t>チカ</t>
    </rPh>
    <rPh sb="15" eb="17">
      <t>ナカマ</t>
    </rPh>
    <rPh sb="18" eb="20">
      <t>ジシン</t>
    </rPh>
    <rPh sb="26" eb="28">
      <t>ブツリ</t>
    </rPh>
    <rPh sb="34" eb="35">
      <t>スウ</t>
    </rPh>
    <rPh sb="36" eb="37">
      <t>オオ</t>
    </rPh>
    <phoneticPr fontId="2"/>
  </si>
  <si>
    <r>
      <t>1～3R目の相手ターンに、自身に攻撃してきた敵の全てのステータスを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ジシン</t>
    </rPh>
    <rPh sb="16" eb="18">
      <t>コウゲキ</t>
    </rPh>
    <rPh sb="22" eb="23">
      <t>テキ</t>
    </rPh>
    <rPh sb="24" eb="25">
      <t>スベ</t>
    </rPh>
    <rPh sb="33" eb="34">
      <t>ナカ</t>
    </rPh>
    <phoneticPr fontId="2"/>
  </si>
  <si>
    <r>
      <t>1～3R開始時に、闘気ゲージが</t>
    </r>
    <r>
      <rPr>
        <sz val="11"/>
        <color rgb="FF000000"/>
        <rFont val="HGPｺﾞｼｯｸE"/>
        <family val="3"/>
        <charset val="128"/>
      </rPr>
      <t>最大</t>
    </r>
    <r>
      <rPr>
        <sz val="11"/>
        <rFont val="HGPｺﾞｼｯｸE"/>
        <family val="3"/>
        <charset val="128"/>
      </rPr>
      <t>の敵がいるとき敵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4" eb="7">
      <t>カイシジ</t>
    </rPh>
    <rPh sb="9" eb="11">
      <t>トウキ</t>
    </rPh>
    <rPh sb="15" eb="17">
      <t>サイダイ</t>
    </rPh>
    <rPh sb="18" eb="19">
      <t>テキ</t>
    </rPh>
    <rPh sb="24" eb="27">
      <t>テキゼンタイ</t>
    </rPh>
    <rPh sb="28" eb="30">
      <t>トウキ</t>
    </rPh>
    <rPh sb="34" eb="35">
      <t>ショウ</t>
    </rPh>
    <phoneticPr fontId="2"/>
  </si>
  <si>
    <r>
      <t>1～3R目の相手ターンに、敵が必殺技を使うとき一番近い</t>
    </r>
    <r>
      <rPr>
        <sz val="11"/>
        <color rgb="FFFF5A32"/>
        <rFont val="HGPｺﾞｼｯｸE"/>
        <family val="3"/>
        <charset val="128"/>
      </rPr>
      <t>仲間</t>
    </r>
    <r>
      <rPr>
        <sz val="11"/>
        <color theme="1"/>
        <rFont val="HGPｺﾞｼｯｸE"/>
        <family val="3"/>
        <charset val="128"/>
      </rPr>
      <t>と自身が受ける必殺技ダメージを1にする</t>
    </r>
    <rPh sb="4" eb="5">
      <t>メ</t>
    </rPh>
    <rPh sb="6" eb="8">
      <t>アイテ</t>
    </rPh>
    <rPh sb="13" eb="14">
      <t>テキ</t>
    </rPh>
    <rPh sb="15" eb="18">
      <t>ヒッサツワザ</t>
    </rPh>
    <rPh sb="19" eb="20">
      <t>ツカ</t>
    </rPh>
    <rPh sb="23" eb="25">
      <t>イチバン</t>
    </rPh>
    <rPh sb="25" eb="26">
      <t>チカ</t>
    </rPh>
    <rPh sb="27" eb="29">
      <t>ナカマ</t>
    </rPh>
    <rPh sb="30" eb="32">
      <t>ジシン</t>
    </rPh>
    <rPh sb="33" eb="34">
      <t>ウ</t>
    </rPh>
    <rPh sb="36" eb="39">
      <t>ヒッサツワザ</t>
    </rPh>
    <phoneticPr fontId="1"/>
  </si>
  <si>
    <r>
      <t>1～3R開始時に、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4" eb="7">
      <t>カイシジ</t>
    </rPh>
    <rPh sb="9" eb="13">
      <t>ミカタゼンタイ</t>
    </rPh>
    <rPh sb="19" eb="20">
      <t>ダイ</t>
    </rPh>
    <rPh sb="29" eb="30">
      <t>ナカ</t>
    </rPh>
    <phoneticPr fontId="1"/>
  </si>
  <si>
    <r>
      <t>1～3R目に敵が攻撃するときに、一番近い敵のこうげきとまりょくを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16" eb="18">
      <t>イチバン</t>
    </rPh>
    <rPh sb="18" eb="19">
      <t>チカ</t>
    </rPh>
    <rPh sb="20" eb="21">
      <t>テキ</t>
    </rPh>
    <rPh sb="32" eb="33">
      <t>ナカ</t>
    </rPh>
    <phoneticPr fontId="1"/>
  </si>
  <si>
    <r>
      <t>自身がHP50%以上の間、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が受ける全てのダメージを</t>
    </r>
    <r>
      <rPr>
        <sz val="11"/>
        <color rgb="FF00739B"/>
        <rFont val="HGPｺﾞｼｯｸE"/>
        <family val="3"/>
        <charset val="128"/>
      </rPr>
      <t>小</t>
    </r>
    <r>
      <rPr>
        <sz val="11"/>
        <color rgb="FF000000"/>
        <rFont val="HGPｺﾞｼｯｸE"/>
        <family val="3"/>
        <charset val="128"/>
      </rPr>
      <t>軽減</t>
    </r>
    <rPh sb="0" eb="2">
      <t>ジシン</t>
    </rPh>
    <rPh sb="8" eb="10">
      <t>イジョウ</t>
    </rPh>
    <rPh sb="11" eb="12">
      <t>アイダ</t>
    </rPh>
    <rPh sb="13" eb="17">
      <t>ミカタゼンタイ</t>
    </rPh>
    <rPh sb="18" eb="19">
      <t>ウ</t>
    </rPh>
    <rPh sb="21" eb="22">
      <t>スベ</t>
    </rPh>
    <rPh sb="29" eb="32">
      <t>ショウケイゲン</t>
    </rPh>
    <phoneticPr fontId="1"/>
  </si>
  <si>
    <r>
      <t>各Rに敵が攻撃するときに、一番近い</t>
    </r>
    <r>
      <rPr>
        <sz val="11"/>
        <color rgb="FFFF5A32"/>
        <rFont val="HGPｺﾞｼｯｸE"/>
        <family val="3"/>
        <charset val="128"/>
      </rPr>
      <t>仲間</t>
    </r>
    <r>
      <rPr>
        <sz val="11"/>
        <color theme="1"/>
        <rFont val="HGPｺﾞｼｯｸE"/>
        <family val="3"/>
        <charset val="128"/>
      </rPr>
      <t>と自身が受ける物理ダメージをR数が少ないほど</t>
    </r>
    <r>
      <rPr>
        <sz val="11"/>
        <color rgb="FF000000"/>
        <rFont val="HGPｺﾞｼｯｸE"/>
        <family val="3"/>
        <charset val="128"/>
      </rPr>
      <t>軽減</t>
    </r>
    <rPh sb="0" eb="1">
      <t>カク</t>
    </rPh>
    <rPh sb="3" eb="4">
      <t>テキ</t>
    </rPh>
    <rPh sb="5" eb="7">
      <t>コウゲキ</t>
    </rPh>
    <rPh sb="13" eb="16">
      <t>イチバンチカ</t>
    </rPh>
    <rPh sb="17" eb="19">
      <t>ナカマ</t>
    </rPh>
    <rPh sb="20" eb="22">
      <t>ジシン</t>
    </rPh>
    <rPh sb="23" eb="24">
      <t>ウ</t>
    </rPh>
    <rPh sb="26" eb="28">
      <t>ブツリ</t>
    </rPh>
    <rPh sb="34" eb="35">
      <t>スウ</t>
    </rPh>
    <rPh sb="36" eb="37">
      <t>スク</t>
    </rPh>
    <rPh sb="41" eb="43">
      <t>ケイゲン</t>
    </rPh>
    <phoneticPr fontId="1"/>
  </si>
  <si>
    <r>
      <t>自身が必殺技を使うときに、</t>
    </r>
    <r>
      <rPr>
        <sz val="11"/>
        <color rgb="FFFF5A32"/>
        <rFont val="HGPｺﾞｼｯｸE"/>
        <family val="3"/>
        <charset val="128"/>
      </rPr>
      <t>仲間</t>
    </r>
    <r>
      <rPr>
        <sz val="11"/>
        <rFont val="HGPｺﾞｼｯｸE"/>
        <family val="3"/>
        <charset val="128"/>
      </rPr>
      <t>[暗黒]がいると敵</t>
    </r>
    <r>
      <rPr>
        <sz val="11"/>
        <color rgb="FF000000"/>
        <rFont val="HGPｺﾞｼｯｸE"/>
        <family val="3"/>
        <charset val="128"/>
      </rPr>
      <t>全体</t>
    </r>
    <r>
      <rPr>
        <sz val="11"/>
        <rFont val="HGPｺﾞｼｯｸE"/>
        <family val="3"/>
        <charset val="128"/>
      </rPr>
      <t>のガードルーレットを見づらくする</t>
    </r>
    <rPh sb="0" eb="2">
      <t>ジシン</t>
    </rPh>
    <rPh sb="3" eb="6">
      <t>ヒッサツワザ</t>
    </rPh>
    <rPh sb="7" eb="8">
      <t>ツカ</t>
    </rPh>
    <rPh sb="13" eb="15">
      <t>ナカマ</t>
    </rPh>
    <rPh sb="16" eb="18">
      <t>アンコク</t>
    </rPh>
    <rPh sb="23" eb="26">
      <t>テキゼンタイ</t>
    </rPh>
    <rPh sb="36" eb="37">
      <t>ミ</t>
    </rPh>
    <phoneticPr fontId="2"/>
  </si>
  <si>
    <r>
      <t>2～4R開始時に、全てのステータスを自身のHPが少ないほど</t>
    </r>
    <r>
      <rPr>
        <sz val="11"/>
        <color rgb="FF000000"/>
        <rFont val="HGPｺﾞｼｯｸE"/>
        <family val="3"/>
        <charset val="128"/>
      </rPr>
      <t>アップ</t>
    </r>
    <rPh sb="4" eb="7">
      <t>カイシジ</t>
    </rPh>
    <rPh sb="9" eb="10">
      <t>スベ</t>
    </rPh>
    <rPh sb="18" eb="20">
      <t>ジシン</t>
    </rPh>
    <rPh sb="24" eb="25">
      <t>スク</t>
    </rPh>
    <phoneticPr fontId="2"/>
  </si>
  <si>
    <r>
      <t>味方</t>
    </r>
    <r>
      <rPr>
        <sz val="11"/>
        <rFont val="HGPｺﾞｼｯｸE"/>
        <family val="3"/>
        <charset val="128"/>
      </rPr>
      <t>が「結界」を壊すたび、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0" eb="2">
      <t>ミカタ</t>
    </rPh>
    <rPh sb="4" eb="6">
      <t>ケッカイ</t>
    </rPh>
    <rPh sb="8" eb="9">
      <t>コワ</t>
    </rPh>
    <rPh sb="13" eb="17">
      <t>ミカタゼンタイ</t>
    </rPh>
    <rPh sb="18" eb="19">
      <t>ウ</t>
    </rPh>
    <rPh sb="21" eb="25">
      <t>ツウジョウコウゲキ</t>
    </rPh>
    <rPh sb="30" eb="33">
      <t>ショウケイゲン</t>
    </rPh>
    <phoneticPr fontId="2"/>
  </si>
  <si>
    <t>大魔王の大盾 [EX]</t>
    <rPh sb="0" eb="1">
      <t>ダイ</t>
    </rPh>
    <rPh sb="4" eb="5">
      <t>ダイ</t>
    </rPh>
    <rPh sb="5" eb="6">
      <t>タテ</t>
    </rPh>
    <phoneticPr fontId="2"/>
  </si>
  <si>
    <r>
      <t>1～2R終了時に、HPが一番低い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シュウリョウジ</t>
    </rPh>
    <rPh sb="12" eb="15">
      <t>イチバンヒク</t>
    </rPh>
    <rPh sb="16" eb="18">
      <t>ミカタ</t>
    </rPh>
    <rPh sb="22" eb="23">
      <t>ナカ</t>
    </rPh>
    <rPh sb="23" eb="25">
      <t>カイフク</t>
    </rPh>
    <phoneticPr fontId="1"/>
  </si>
  <si>
    <r>
      <t>敵が必殺技を使ったときに、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1">
      <t>テキ</t>
    </rPh>
    <rPh sb="2" eb="5">
      <t>ヒッサツワザ</t>
    </rPh>
    <rPh sb="6" eb="7">
      <t>ツカ</t>
    </rPh>
    <rPh sb="13" eb="17">
      <t>ミカタゼンタイ</t>
    </rPh>
    <rPh sb="21" eb="22">
      <t>ナカ</t>
    </rPh>
    <rPh sb="22" eb="24">
      <t>カイフク</t>
    </rPh>
    <phoneticPr fontId="1"/>
  </si>
  <si>
    <r>
      <t>2～4R目に攻撃するときに、一番近い</t>
    </r>
    <r>
      <rPr>
        <sz val="11"/>
        <color rgb="FFFF5A32"/>
        <rFont val="HGPｺﾞｼｯｸE"/>
        <family val="3"/>
        <charset val="128"/>
      </rPr>
      <t>仲間</t>
    </r>
    <r>
      <rPr>
        <sz val="11"/>
        <rFont val="HGPｺﾞｼｯｸE"/>
        <family val="3"/>
        <charset val="128"/>
      </rPr>
      <t>と自身のこうげきとまりょくを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7">
      <t>イチバンチカ</t>
    </rPh>
    <rPh sb="18" eb="20">
      <t>ナカマ</t>
    </rPh>
    <rPh sb="21" eb="23">
      <t>ジシン</t>
    </rPh>
    <rPh sb="34" eb="35">
      <t>ナカ</t>
    </rPh>
    <phoneticPr fontId="1"/>
  </si>
  <si>
    <r>
      <t>味方</t>
    </r>
    <r>
      <rPr>
        <sz val="11"/>
        <rFont val="HGPｺﾞｼｯｸE"/>
        <family val="3"/>
        <charset val="128"/>
      </rPr>
      <t>が「結界」を壊すたび、</t>
    </r>
    <r>
      <rPr>
        <sz val="11"/>
        <color rgb="FFFF0000"/>
        <rFont val="HGPｺﾞｼｯｸE"/>
        <family val="3"/>
        <charset val="128"/>
      </rPr>
      <t>味方</t>
    </r>
    <r>
      <rPr>
        <sz val="1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7">
      <t>ヒカリ</t>
    </rPh>
    <rPh sb="19" eb="22">
      <t>ヒッサツワザ</t>
    </rPh>
    <rPh sb="27" eb="28">
      <t>ショウ</t>
    </rPh>
    <phoneticPr fontId="1"/>
  </si>
  <si>
    <r>
      <t>2～4R目に攻撃するときに、一番近い</t>
    </r>
    <r>
      <rPr>
        <sz val="11"/>
        <color rgb="FFFF5A32"/>
        <rFont val="HGPｺﾞｼｯｸE"/>
        <family val="3"/>
        <charset val="128"/>
      </rPr>
      <t>仲間</t>
    </r>
    <r>
      <rPr>
        <sz val="11"/>
        <rFont val="HGPｺﾞｼｯｸE"/>
        <family val="3"/>
        <charset val="128"/>
      </rPr>
      <t>と自身の全てのステータスを</t>
    </r>
    <r>
      <rPr>
        <sz val="11"/>
        <color rgb="FF00739B"/>
        <rFont val="HGPｺﾞｼｯｸE"/>
        <family val="3"/>
        <charset val="128"/>
      </rPr>
      <t>小</t>
    </r>
    <r>
      <rPr>
        <sz val="11"/>
        <color rgb="FF000000"/>
        <rFont val="HGPｺﾞｼｯｸE"/>
        <family val="3"/>
        <charset val="128"/>
      </rPr>
      <t>アップ</t>
    </r>
    <rPh sb="4" eb="5">
      <t>メ</t>
    </rPh>
    <rPh sb="6" eb="8">
      <t>コウゲキ</t>
    </rPh>
    <rPh sb="14" eb="17">
      <t>イチバンチカ</t>
    </rPh>
    <rPh sb="18" eb="20">
      <t>ナカマ</t>
    </rPh>
    <rPh sb="21" eb="23">
      <t>ジシン</t>
    </rPh>
    <rPh sb="24" eb="25">
      <t>スベ</t>
    </rPh>
    <rPh sb="33" eb="34">
      <t>ショウ</t>
    </rPh>
    <phoneticPr fontId="1"/>
  </si>
  <si>
    <r>
      <t>3～5R開始時に、自身がHP50%以上のときこうげきとすばやさを自身のHPが少ないほど</t>
    </r>
    <r>
      <rPr>
        <sz val="11"/>
        <color rgb="FF000000"/>
        <rFont val="HGPｺﾞｼｯｸE"/>
        <family val="3"/>
        <charset val="128"/>
      </rPr>
      <t>アップ</t>
    </r>
    <rPh sb="4" eb="7">
      <t>カイシジ</t>
    </rPh>
    <rPh sb="9" eb="11">
      <t>ジシン</t>
    </rPh>
    <rPh sb="17" eb="19">
      <t>イジョウ</t>
    </rPh>
    <rPh sb="32" eb="34">
      <t>ジシン</t>
    </rPh>
    <rPh sb="38" eb="39">
      <t>スク</t>
    </rPh>
    <phoneticPr fontId="1"/>
  </si>
  <si>
    <r>
      <t>3～4R目の相手ターンに、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4">
      <t>ヒッサツワザ</t>
    </rPh>
    <rPh sb="29" eb="30">
      <t>ナカ</t>
    </rPh>
    <rPh sb="30" eb="32">
      <t>ケイゲン</t>
    </rPh>
    <phoneticPr fontId="1"/>
  </si>
  <si>
    <t>*ウルノーガの杖、まじゅうの爪、鎧の魔剣 [超]、あくまのツメ [超]、ほのおの盾、ローレシアの盾、メタルキングの盾、メタルキングの盾 [超]、ロトのしるし、クリスマスリボン、かぜのマント [超]、魔影参謀の盾 [EX]　対応済み</t>
    <rPh sb="7" eb="8">
      <t>ツエ</t>
    </rPh>
    <rPh sb="14" eb="15">
      <t>ツメ</t>
    </rPh>
    <rPh sb="16" eb="17">
      <t>ヨロイ</t>
    </rPh>
    <rPh sb="18" eb="20">
      <t>マケン</t>
    </rPh>
    <rPh sb="22" eb="23">
      <t>チョウ</t>
    </rPh>
    <rPh sb="40" eb="41">
      <t>タテ</t>
    </rPh>
    <rPh sb="48" eb="49">
      <t>タテ</t>
    </rPh>
    <rPh sb="57" eb="58">
      <t>タテ</t>
    </rPh>
    <rPh sb="69" eb="70">
      <t>チョウ</t>
    </rPh>
    <rPh sb="99" eb="101">
      <t>マカゲ</t>
    </rPh>
    <rPh sb="101" eb="103">
      <t>サンボウ</t>
    </rPh>
    <rPh sb="104" eb="105">
      <t>タテ</t>
    </rPh>
    <rPh sb="111" eb="114">
      <t>タイオウズ</t>
    </rPh>
    <phoneticPr fontId="2"/>
  </si>
  <si>
    <t>EX3弾</t>
  </si>
  <si>
    <t>X3-001</t>
    <phoneticPr fontId="1"/>
  </si>
  <si>
    <t>X3-002</t>
  </si>
  <si>
    <t>X3-003</t>
  </si>
  <si>
    <t>X3-004</t>
  </si>
  <si>
    <t>X3-005</t>
  </si>
  <si>
    <t>X3-006</t>
  </si>
  <si>
    <t>X3-007</t>
  </si>
  <si>
    <t>X3-008</t>
  </si>
  <si>
    <t>X3-009</t>
  </si>
  <si>
    <t>X3-010</t>
  </si>
  <si>
    <t>X3-011</t>
  </si>
  <si>
    <t>X3-012</t>
  </si>
  <si>
    <t>X3-013</t>
  </si>
  <si>
    <t>X3-014</t>
  </si>
  <si>
    <t>X3-015</t>
  </si>
  <si>
    <t>X3-016</t>
  </si>
  <si>
    <t>X3-017</t>
  </si>
  <si>
    <t>X3-018</t>
  </si>
  <si>
    <t>X3-019</t>
  </si>
  <si>
    <t>X3-020</t>
  </si>
  <si>
    <t>X3-021</t>
  </si>
  <si>
    <t>X3-022</t>
  </si>
  <si>
    <t>X3-023</t>
  </si>
  <si>
    <t>X3-024</t>
  </si>
  <si>
    <t>X3-025</t>
  </si>
  <si>
    <t>X3-026</t>
  </si>
  <si>
    <t>X3-027</t>
  </si>
  <si>
    <t>X3-028</t>
  </si>
  <si>
    <t>X3-029</t>
  </si>
  <si>
    <t>X3-030</t>
  </si>
  <si>
    <t>X3-031</t>
  </si>
  <si>
    <t>X3-032</t>
  </si>
  <si>
    <t>X3-033</t>
  </si>
  <si>
    <t>X3-034</t>
  </si>
  <si>
    <t>X3-035</t>
  </si>
  <si>
    <t>X3-036</t>
  </si>
  <si>
    <t>X3-037</t>
  </si>
  <si>
    <t>X3-038</t>
  </si>
  <si>
    <t>X3-039</t>
  </si>
  <si>
    <t>X3-040</t>
  </si>
  <si>
    <t>X3-041</t>
  </si>
  <si>
    <t>X3-042</t>
  </si>
  <si>
    <t>X3-043</t>
  </si>
  <si>
    <t>X3-044</t>
  </si>
  <si>
    <t>X3-045</t>
  </si>
  <si>
    <t>X3-046</t>
  </si>
  <si>
    <t>X3-047</t>
  </si>
  <si>
    <t>X3-048</t>
  </si>
  <si>
    <t>X3-049</t>
  </si>
  <si>
    <t>X3-050</t>
  </si>
  <si>
    <t>X3-051</t>
  </si>
  <si>
    <t>X3-052</t>
  </si>
  <si>
    <t>X3-053</t>
  </si>
  <si>
    <t>X3-054</t>
  </si>
  <si>
    <t>X3-055</t>
  </si>
  <si>
    <t>X3-056</t>
  </si>
  <si>
    <t>X3-057</t>
  </si>
  <si>
    <t>X3-058</t>
  </si>
  <si>
    <t>X3-059</t>
  </si>
  <si>
    <t>X3-060</t>
  </si>
  <si>
    <t>X3-061</t>
  </si>
  <si>
    <t>X3-062</t>
  </si>
  <si>
    <t>X3-063</t>
  </si>
  <si>
    <t>X3-064</t>
  </si>
  <si>
    <t>X3-065</t>
  </si>
  <si>
    <t>X3-066</t>
  </si>
  <si>
    <t>X3-067</t>
  </si>
  <si>
    <t>X3-068</t>
  </si>
  <si>
    <t>X3-069</t>
  </si>
  <si>
    <t>X3-070</t>
  </si>
  <si>
    <t>X3-071</t>
  </si>
  <si>
    <t>X3-072</t>
  </si>
  <si>
    <t>X3-073</t>
  </si>
  <si>
    <t>X3-074</t>
  </si>
  <si>
    <t>X3-075</t>
  </si>
  <si>
    <t>ダイ (覚醒 竜魔人)</t>
  </si>
  <si>
    <t>ヒム (覚醒)</t>
  </si>
  <si>
    <t>ゴメちゃん</t>
    <phoneticPr fontId="1"/>
  </si>
  <si>
    <t>ゴメちゃん (覚醒)</t>
  </si>
  <si>
    <t>真・大魔王バーン (覚醒)</t>
  </si>
  <si>
    <t>邪神ニズゼルファ</t>
  </si>
  <si>
    <t>超越破断魔獣ダムド (覚醒)</t>
  </si>
  <si>
    <t>ミストマァム (覚醒)</t>
  </si>
  <si>
    <t>セーニャ (目覚めし)</t>
  </si>
  <si>
    <t>EX-026</t>
    <phoneticPr fontId="2"/>
  </si>
  <si>
    <t>EX-034</t>
  </si>
  <si>
    <t>EX-033</t>
  </si>
  <si>
    <t>EX-032</t>
  </si>
  <si>
    <t>EX-031</t>
  </si>
  <si>
    <t>EX-030</t>
  </si>
  <si>
    <t>EX-029</t>
  </si>
  <si>
    <t>EX-028</t>
  </si>
  <si>
    <t>EX-027</t>
  </si>
  <si>
    <r>
      <t>味方</t>
    </r>
    <r>
      <rPr>
        <sz val="11"/>
        <color rgb="FF000000"/>
        <rFont val="HGPｺﾞｼｯｸE"/>
        <family val="3"/>
        <charset val="128"/>
      </rPr>
      <t>全体</t>
    </r>
    <r>
      <rPr>
        <sz val="1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0" eb="4">
      <t>ミカタゼンタイ</t>
    </rPh>
    <rPh sb="13" eb="14">
      <t>ナカ</t>
    </rPh>
    <phoneticPr fontId="1"/>
  </si>
  <si>
    <t>ドラゴンクエストⅨ</t>
  </si>
  <si>
    <t>ドラゴンクエストⅩ</t>
  </si>
  <si>
    <t>ドラゴンクエストⅪ</t>
  </si>
  <si>
    <t>獣王遊撃隊隊長チウ</t>
  </si>
  <si>
    <t>ポップの最期</t>
  </si>
  <si>
    <t>魂の貝殻</t>
  </si>
  <si>
    <t>ゴールドフェザー</t>
  </si>
  <si>
    <t>伝説のパーティ</t>
  </si>
  <si>
    <t>鬼眼の力の解放</t>
  </si>
  <si>
    <t>3ターンの間</t>
    <rPh sb="5" eb="6">
      <t>アイダ</t>
    </rPh>
    <phoneticPr fontId="1"/>
  </si>
  <si>
    <t>必殺技ダメージ</t>
    <rPh sb="0" eb="3">
      <t>ヒッサツワザ</t>
    </rPh>
    <phoneticPr fontId="2"/>
  </si>
  <si>
    <t>回復</t>
    <rPh sb="0" eb="2">
      <t>カイフク</t>
    </rPh>
    <phoneticPr fontId="2"/>
  </si>
  <si>
    <t>ドラゴンガイア</t>
  </si>
  <si>
    <t>ヂュランダル</t>
  </si>
  <si>
    <t>デスカイザー</t>
  </si>
  <si>
    <t>ましょうぐも</t>
  </si>
  <si>
    <t>ドラゴンゾンビ</t>
  </si>
  <si>
    <t>毎回</t>
    <rPh sb="0" eb="2">
      <t>マイカイ</t>
    </rPh>
    <phoneticPr fontId="1"/>
  </si>
  <si>
    <t>永続</t>
    <rPh sb="0" eb="2">
      <t>エイゾク</t>
    </rPh>
    <phoneticPr fontId="1"/>
  </si>
  <si>
    <t>切り札</t>
    <rPh sb="0" eb="1">
      <t>キ</t>
    </rPh>
    <rPh sb="2" eb="3">
      <t>フダ</t>
    </rPh>
    <phoneticPr fontId="1"/>
  </si>
  <si>
    <t>ダメージアシスト</t>
    <phoneticPr fontId="1"/>
  </si>
  <si>
    <t>常時</t>
    <rPh sb="0" eb="2">
      <t>ジョウジ</t>
    </rPh>
    <phoneticPr fontId="1"/>
  </si>
  <si>
    <t>1～2R目の自分ターンに、自身がキズナアタック以外で通常攻撃するとき相手はスマッシュガードできない</t>
    <rPh sb="4" eb="5">
      <t>メ</t>
    </rPh>
    <rPh sb="6" eb="8">
      <t>ジブン</t>
    </rPh>
    <rPh sb="13" eb="15">
      <t>ジシン</t>
    </rPh>
    <rPh sb="23" eb="25">
      <t>イガイ</t>
    </rPh>
    <rPh sb="26" eb="30">
      <t>ツウジョウコウゲキ</t>
    </rPh>
    <rPh sb="34" eb="36">
      <t>アイテ</t>
    </rPh>
    <phoneticPr fontId="1"/>
  </si>
  <si>
    <t>EX3弾でも排出</t>
  </si>
  <si>
    <t>ステータス</t>
    <phoneticPr fontId="1"/>
  </si>
  <si>
    <t>ガードブレイク</t>
    <phoneticPr fontId="1"/>
  </si>
  <si>
    <t>ガードルーレット+</t>
    <phoneticPr fontId="2"/>
  </si>
  <si>
    <t>属性+</t>
    <rPh sb="0" eb="2">
      <t>ゾクセイ</t>
    </rPh>
    <phoneticPr fontId="2"/>
  </si>
  <si>
    <r>
      <t>対象の</t>
    </r>
    <r>
      <rPr>
        <sz val="11"/>
        <color rgb="FFFF0000"/>
        <rFont val="HGPｺﾞｼｯｸE"/>
        <family val="3"/>
        <charset val="128"/>
      </rPr>
      <t>味方</t>
    </r>
    <r>
      <rPr>
        <sz val="11"/>
        <rFont val="HGPｺﾞｼｯｸE"/>
        <family val="3"/>
        <charset val="128"/>
      </rPr>
      <t>が受ける必殺技ダメージが増加する代わりに、それ以外の</t>
    </r>
    <r>
      <rPr>
        <sz val="11"/>
        <color rgb="FFFF5A32"/>
        <rFont val="HGPｺﾞｼｯｸE"/>
        <family val="3"/>
        <charset val="128"/>
      </rPr>
      <t>仲間</t>
    </r>
    <r>
      <rPr>
        <sz val="11"/>
        <rFont val="HGPｺﾞｼｯｸE"/>
        <family val="3"/>
        <charset val="128"/>
      </rPr>
      <t>は敵の必殺技の対象にならない</t>
    </r>
    <rPh sb="0" eb="2">
      <t>タイショウ</t>
    </rPh>
    <rPh sb="3" eb="5">
      <t>ミカタ</t>
    </rPh>
    <rPh sb="6" eb="7">
      <t>ウ</t>
    </rPh>
    <rPh sb="9" eb="12">
      <t>ヒッサツワザ</t>
    </rPh>
    <rPh sb="17" eb="19">
      <t>ゾウカ</t>
    </rPh>
    <rPh sb="21" eb="22">
      <t>カ</t>
    </rPh>
    <rPh sb="28" eb="30">
      <t>イガイ</t>
    </rPh>
    <rPh sb="31" eb="33">
      <t>ナカマ</t>
    </rPh>
    <rPh sb="34" eb="35">
      <t>テキ</t>
    </rPh>
    <rPh sb="36" eb="39">
      <t>ヒッサツワザ</t>
    </rPh>
    <rPh sb="40" eb="42">
      <t>タイショウ</t>
    </rPh>
    <phoneticPr fontId="1"/>
  </si>
  <si>
    <r>
      <t>発動から4ターンの間、敵</t>
    </r>
    <r>
      <rPr>
        <sz val="11"/>
        <color rgb="FF000000"/>
        <rFont val="HGPｺﾞｼｯｸE"/>
        <family val="3"/>
        <charset val="128"/>
      </rPr>
      <t>全体</t>
    </r>
    <r>
      <rPr>
        <sz val="11"/>
        <rFont val="HGPｺﾞｼｯｸE"/>
        <family val="3"/>
        <charset val="128"/>
      </rPr>
      <t>を[無属性]として扱う</t>
    </r>
    <rPh sb="0" eb="2">
      <t>ハツドウ</t>
    </rPh>
    <rPh sb="9" eb="10">
      <t>アイダ</t>
    </rPh>
    <rPh sb="11" eb="14">
      <t>テキゼンタイ</t>
    </rPh>
    <rPh sb="16" eb="19">
      <t>ムゾクセイ</t>
    </rPh>
    <rPh sb="23" eb="24">
      <t>アツカ</t>
    </rPh>
    <phoneticPr fontId="1"/>
  </si>
  <si>
    <r>
      <t>戦闘不能の</t>
    </r>
    <r>
      <rPr>
        <sz val="11"/>
        <color rgb="FFFF0000"/>
        <rFont val="HGPｺﾞｼｯｸE"/>
        <family val="3"/>
        <charset val="128"/>
      </rPr>
      <t>味方</t>
    </r>
    <r>
      <rPr>
        <sz val="11"/>
        <rFont val="HGPｺﾞｼｯｸE"/>
        <family val="3"/>
        <charset val="128"/>
      </rPr>
      <t>がいると、対象の</t>
    </r>
    <r>
      <rPr>
        <sz val="11"/>
        <color rgb="FFFF0000"/>
        <rFont val="HGPｺﾞｼｯｸE"/>
        <family val="3"/>
        <charset val="128"/>
      </rPr>
      <t>味方</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4">
      <t>セントウフノウ</t>
    </rPh>
    <rPh sb="5" eb="7">
      <t>ミカタ</t>
    </rPh>
    <rPh sb="12" eb="14">
      <t>タイショウ</t>
    </rPh>
    <rPh sb="15" eb="17">
      <t>ミカタ</t>
    </rPh>
    <rPh sb="18" eb="20">
      <t>トウキ</t>
    </rPh>
    <rPh sb="24" eb="25">
      <t>ナカ</t>
    </rPh>
    <phoneticPr fontId="1"/>
  </si>
  <si>
    <r>
      <t>追加で発動から3ターンの間、必殺技ダメージを</t>
    </r>
    <r>
      <rPr>
        <sz val="11"/>
        <color rgb="FF0000FF"/>
        <rFont val="HGPｺﾞｼｯｸE"/>
        <family val="3"/>
        <charset val="128"/>
      </rPr>
      <t>中</t>
    </r>
    <r>
      <rPr>
        <sz val="11"/>
        <color rgb="FF000000"/>
        <rFont val="HGPｺﾞｼｯｸE"/>
        <family val="3"/>
        <charset val="128"/>
      </rPr>
      <t>アップ</t>
    </r>
    <phoneticPr fontId="2"/>
  </si>
  <si>
    <r>
      <t>HP30%以下の</t>
    </r>
    <r>
      <rPr>
        <sz val="11"/>
        <color rgb="FFFF0000"/>
        <rFont val="HGPｺﾞｼｯｸE"/>
        <family val="3"/>
        <charset val="128"/>
      </rPr>
      <t>味方</t>
    </r>
    <r>
      <rPr>
        <sz val="11"/>
        <rFont val="HGPｺﾞｼｯｸE"/>
        <family val="3"/>
        <charset val="128"/>
      </rPr>
      <t>の闘気ゲージを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t>
    </r>
    <rPh sb="5" eb="7">
      <t>イカ</t>
    </rPh>
    <rPh sb="8" eb="10">
      <t>ミカタ</t>
    </rPh>
    <rPh sb="11" eb="13">
      <t>トウキ</t>
    </rPh>
    <rPh sb="17" eb="18">
      <t>ダイ</t>
    </rPh>
    <phoneticPr fontId="1"/>
  </si>
  <si>
    <r>
      <t>HPが一番高い</t>
    </r>
    <r>
      <rPr>
        <sz val="11"/>
        <color rgb="FFFF0000"/>
        <rFont val="HGPｺﾞｼｯｸE"/>
        <family val="3"/>
        <charset val="128"/>
      </rPr>
      <t>味方</t>
    </r>
    <r>
      <rPr>
        <sz val="11"/>
        <rFont val="HGPｺﾞｼｯｸE"/>
        <family val="3"/>
        <charset val="128"/>
      </rPr>
      <t>の最初の攻撃の全てのダメージをHPが多いほど</t>
    </r>
    <r>
      <rPr>
        <sz val="11"/>
        <color rgb="FF000000"/>
        <rFont val="HGPｺﾞｼｯｸE"/>
        <family val="3"/>
        <charset val="128"/>
      </rPr>
      <t>アップ</t>
    </r>
    <r>
      <rPr>
        <sz val="11"/>
        <rFont val="HGPｺﾞｼｯｸE"/>
        <family val="3"/>
        <charset val="128"/>
      </rPr>
      <t>、ターン終了時にHPを1にする</t>
    </r>
    <rPh sb="3" eb="6">
      <t>イチバンタカ</t>
    </rPh>
    <rPh sb="7" eb="9">
      <t>ミカタ</t>
    </rPh>
    <rPh sb="10" eb="12">
      <t>サイショ</t>
    </rPh>
    <rPh sb="13" eb="15">
      <t>コウゲキ</t>
    </rPh>
    <rPh sb="16" eb="17">
      <t>スベ</t>
    </rPh>
    <rPh sb="27" eb="28">
      <t>オオ</t>
    </rPh>
    <rPh sb="38" eb="41">
      <t>シュウリョウジ</t>
    </rPh>
    <phoneticPr fontId="1"/>
  </si>
  <si>
    <r>
      <t>追加で、闘気ゲージはキャラクターのスキルによって</t>
    </r>
    <r>
      <rPr>
        <sz val="11"/>
        <color rgb="FF000000"/>
        <rFont val="HGPｺﾞｼｯｸE"/>
        <family val="3"/>
        <charset val="128"/>
      </rPr>
      <t>ダウン</t>
    </r>
    <r>
      <rPr>
        <sz val="11"/>
        <rFont val="HGPｺﾞｼｯｸE"/>
        <family val="3"/>
        <charset val="128"/>
      </rPr>
      <t>しない</t>
    </r>
    <phoneticPr fontId="2"/>
  </si>
  <si>
    <r>
      <t>発動から4ターンの間、攻撃時に範囲内の</t>
    </r>
    <r>
      <rPr>
        <sz val="11"/>
        <color rgb="FFFF0000"/>
        <rFont val="HGPｺﾞｼｯｸE"/>
        <family val="3"/>
        <charset val="128"/>
      </rPr>
      <t>味方</t>
    </r>
    <r>
      <rPr>
        <sz val="11"/>
        <rFont val="HGPｺﾞｼｯｸE"/>
        <family val="3"/>
        <charset val="128"/>
      </rPr>
      <t>の全てのステータス</t>
    </r>
    <r>
      <rPr>
        <sz val="11"/>
        <color rgb="FF000000"/>
        <rFont val="HGPｺﾞｼｯｸE"/>
        <family val="3"/>
        <charset val="128"/>
      </rPr>
      <t>ダウン</t>
    </r>
    <r>
      <rPr>
        <sz val="11"/>
        <rFont val="HGPｺﾞｼｯｸE"/>
        <family val="3"/>
        <charset val="128"/>
      </rPr>
      <t>効果を無効にするエリアを配置</t>
    </r>
    <rPh sb="0" eb="2">
      <t>ハツドウ</t>
    </rPh>
    <rPh sb="9" eb="10">
      <t>アイダ</t>
    </rPh>
    <rPh sb="11" eb="14">
      <t>コウゲキジ</t>
    </rPh>
    <rPh sb="15" eb="18">
      <t>ハンイナイ</t>
    </rPh>
    <rPh sb="19" eb="21">
      <t>ミカタ</t>
    </rPh>
    <rPh sb="22" eb="23">
      <t>スベ</t>
    </rPh>
    <rPh sb="33" eb="35">
      <t>コウカ</t>
    </rPh>
    <rPh sb="36" eb="38">
      <t>ムコウ</t>
    </rPh>
    <rPh sb="45" eb="47">
      <t>ハイチ</t>
    </rPh>
    <phoneticPr fontId="1"/>
  </si>
  <si>
    <r>
      <t>発動から2ターンの間、攻撃時に範囲内の</t>
    </r>
    <r>
      <rPr>
        <sz val="11"/>
        <color rgb="FFFF0000"/>
        <rFont val="HGPｺﾞｼｯｸE"/>
        <family val="3"/>
        <charset val="128"/>
      </rPr>
      <t>味方</t>
    </r>
    <r>
      <rPr>
        <sz val="11"/>
        <rFont val="HGPｺﾞｼｯｸE"/>
        <family val="3"/>
        <charset val="128"/>
      </rPr>
      <t>1体の全てのステータス</t>
    </r>
    <r>
      <rPr>
        <sz val="11"/>
        <color rgb="FF000000"/>
        <rFont val="HGPｺﾞｼｯｸE"/>
        <family val="3"/>
        <charset val="128"/>
      </rPr>
      <t>ダウン</t>
    </r>
    <r>
      <rPr>
        <sz val="11"/>
        <rFont val="HGPｺﾞｼｯｸE"/>
        <family val="3"/>
        <charset val="128"/>
      </rPr>
      <t>効果を無効にするエリアを配置</t>
    </r>
    <rPh sb="0" eb="2">
      <t>ハツドウ</t>
    </rPh>
    <rPh sb="9" eb="10">
      <t>アイダ</t>
    </rPh>
    <rPh sb="11" eb="14">
      <t>コウゲキジ</t>
    </rPh>
    <rPh sb="15" eb="18">
      <t>ハンイナイ</t>
    </rPh>
    <rPh sb="19" eb="21">
      <t>ミカタ</t>
    </rPh>
    <rPh sb="22" eb="23">
      <t>タイ</t>
    </rPh>
    <rPh sb="24" eb="25">
      <t>スベ</t>
    </rPh>
    <rPh sb="35" eb="37">
      <t>コウカ</t>
    </rPh>
    <rPh sb="38" eb="40">
      <t>ムコウ</t>
    </rPh>
    <rPh sb="47" eb="49">
      <t>ハイチ</t>
    </rPh>
    <phoneticPr fontId="1"/>
  </si>
  <si>
    <r>
      <t>発動から4ターンの間、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が受ける全てのダメージを</t>
    </r>
    <r>
      <rPr>
        <sz val="11"/>
        <color rgb="FF0000FF"/>
        <rFont val="HGPｺﾞｼｯｸE"/>
        <family val="3"/>
        <charset val="128"/>
      </rPr>
      <t>中</t>
    </r>
    <r>
      <rPr>
        <sz val="11"/>
        <color rgb="FF000000"/>
        <rFont val="HGPｺﾞｼｯｸE"/>
        <family val="3"/>
        <charset val="128"/>
      </rPr>
      <t>軽減</t>
    </r>
    <rPh sb="0" eb="2">
      <t>ハツドウ</t>
    </rPh>
    <rPh sb="9" eb="10">
      <t>アイダ</t>
    </rPh>
    <rPh sb="11" eb="13">
      <t>ミカタ</t>
    </rPh>
    <rPh sb="13" eb="15">
      <t>ゼンタイ</t>
    </rPh>
    <rPh sb="16" eb="17">
      <t>ウ</t>
    </rPh>
    <rPh sb="19" eb="20">
      <t>スベ</t>
    </rPh>
    <rPh sb="27" eb="28">
      <t>ナカ</t>
    </rPh>
    <rPh sb="28" eb="30">
      <t>ケイゲン</t>
    </rPh>
    <phoneticPr fontId="1"/>
  </si>
  <si>
    <r>
      <t>2～5R開始時に、自身がHP50%以上のとき</t>
    </r>
    <r>
      <rPr>
        <sz val="11"/>
        <color rgb="FFFF0000"/>
        <rFont val="HGPｺﾞｼｯｸE"/>
        <family val="3"/>
        <charset val="128"/>
      </rPr>
      <t>味方</t>
    </r>
    <r>
      <rPr>
        <sz val="11"/>
        <rFont val="HGPｺﾞｼｯｸE"/>
        <family val="3"/>
        <charset val="128"/>
      </rPr>
      <t>[光]のHPをR数が多いほど回復</t>
    </r>
    <rPh sb="4" eb="7">
      <t>カイシジ</t>
    </rPh>
    <rPh sb="9" eb="11">
      <t>ジシン</t>
    </rPh>
    <rPh sb="17" eb="19">
      <t>イジョウ</t>
    </rPh>
    <rPh sb="22" eb="24">
      <t>ミカタ</t>
    </rPh>
    <rPh sb="25" eb="26">
      <t>ヒカリ</t>
    </rPh>
    <rPh sb="32" eb="33">
      <t>スウ</t>
    </rPh>
    <rPh sb="34" eb="35">
      <t>オオ</t>
    </rPh>
    <rPh sb="38" eb="40">
      <t>カイフク</t>
    </rPh>
    <phoneticPr fontId="1"/>
  </si>
  <si>
    <r>
      <t>1～3R目の相手ターンに、自身のぼうぎょゲージが一定以上のとき</t>
    </r>
    <r>
      <rPr>
        <sz val="11"/>
        <color rgb="FFFF0000"/>
        <rFont val="HGPｺﾞｼｯｸE"/>
        <family val="3"/>
        <charset val="128"/>
      </rPr>
      <t>味方</t>
    </r>
    <r>
      <rPr>
        <sz val="11"/>
        <rFont val="HGPｺﾞｼｯｸE"/>
        <family val="3"/>
        <charset val="128"/>
      </rPr>
      <t>[光]が受ける必殺技ダメージを1にする</t>
    </r>
    <rPh sb="4" eb="5">
      <t>メ</t>
    </rPh>
    <rPh sb="6" eb="8">
      <t>アイテ</t>
    </rPh>
    <rPh sb="13" eb="15">
      <t>ジシン</t>
    </rPh>
    <rPh sb="24" eb="28">
      <t>イッテイイジョウ</t>
    </rPh>
    <rPh sb="31" eb="33">
      <t>ミカタ</t>
    </rPh>
    <rPh sb="34" eb="35">
      <t>ヒカリ</t>
    </rPh>
    <rPh sb="37" eb="38">
      <t>ウ</t>
    </rPh>
    <rPh sb="40" eb="43">
      <t>ヒッサツワザ</t>
    </rPh>
    <phoneticPr fontId="1"/>
  </si>
  <si>
    <r>
      <t>2R目の相手ターンに、敵</t>
    </r>
    <r>
      <rPr>
        <sz val="11"/>
        <color rgb="FF000000"/>
        <rFont val="HGPｺﾞｼｯｸE"/>
        <family val="3"/>
        <charset val="128"/>
      </rPr>
      <t>全体</t>
    </r>
    <r>
      <rPr>
        <sz val="11"/>
        <rFont val="HGPｺﾞｼｯｸE"/>
        <family val="3"/>
        <charset val="128"/>
      </rPr>
      <t>の攻撃エリアを狭くする</t>
    </r>
    <rPh sb="2" eb="3">
      <t>メ</t>
    </rPh>
    <rPh sb="4" eb="6">
      <t>アイテ</t>
    </rPh>
    <rPh sb="11" eb="14">
      <t>テキゼンタイ</t>
    </rPh>
    <rPh sb="15" eb="17">
      <t>コウゲキ</t>
    </rPh>
    <rPh sb="21" eb="22">
      <t>セマ</t>
    </rPh>
    <phoneticPr fontId="1"/>
  </si>
  <si>
    <r>
      <t>1～2R目の相手ターンに、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のぼうぎょゲージを減りにくくする</t>
    </r>
    <rPh sb="4" eb="5">
      <t>メ</t>
    </rPh>
    <rPh sb="6" eb="8">
      <t>アイテ</t>
    </rPh>
    <rPh sb="13" eb="15">
      <t>ミカタ</t>
    </rPh>
    <rPh sb="15" eb="17">
      <t>ゼンタイ</t>
    </rPh>
    <rPh sb="26" eb="27">
      <t>ヘ</t>
    </rPh>
    <phoneticPr fontId="1"/>
  </si>
  <si>
    <r>
      <t>味方</t>
    </r>
    <r>
      <rPr>
        <sz val="11"/>
        <rFont val="HGPｺﾞｼｯｸE"/>
        <family val="3"/>
        <charset val="128"/>
      </rPr>
      <t>が特殊技を使うときに、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のHPをR数が多いほど回復</t>
    </r>
    <rPh sb="0" eb="2">
      <t>ミカタ</t>
    </rPh>
    <rPh sb="3" eb="6">
      <t>トクシュワザ</t>
    </rPh>
    <rPh sb="7" eb="8">
      <t>ツカ</t>
    </rPh>
    <rPh sb="13" eb="17">
      <t>ミカタゼンタイ</t>
    </rPh>
    <rPh sb="22" eb="23">
      <t>スウ</t>
    </rPh>
    <rPh sb="24" eb="25">
      <t>オオ</t>
    </rPh>
    <rPh sb="28" eb="30">
      <t>カイフク</t>
    </rPh>
    <phoneticPr fontId="1"/>
  </si>
  <si>
    <r>
      <t>3R目の自分ターン終了時に、自身が通常攻撃した敵に</t>
    </r>
    <r>
      <rPr>
        <sz val="11"/>
        <color rgb="FF7300C3"/>
        <rFont val="HGPｺﾞｼｯｸE"/>
        <family val="3"/>
        <charset val="128"/>
      </rPr>
      <t>大</t>
    </r>
    <r>
      <rPr>
        <sz val="11"/>
        <rFont val="HGPｺﾞｼｯｸE"/>
        <family val="3"/>
        <charset val="128"/>
      </rPr>
      <t>ダメージ</t>
    </r>
    <rPh sb="2" eb="3">
      <t>メ</t>
    </rPh>
    <rPh sb="4" eb="6">
      <t>ジブン</t>
    </rPh>
    <rPh sb="9" eb="12">
      <t>シュウリョウジ</t>
    </rPh>
    <rPh sb="14" eb="16">
      <t>ジシン</t>
    </rPh>
    <rPh sb="17" eb="21">
      <t>ツウジョウコウゲキ</t>
    </rPh>
    <rPh sb="23" eb="24">
      <t>テキ</t>
    </rPh>
    <rPh sb="25" eb="26">
      <t>ダイ</t>
    </rPh>
    <phoneticPr fontId="1"/>
  </si>
  <si>
    <r>
      <t>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カイシジ</t>
    </rPh>
    <rPh sb="7" eb="11">
      <t>ミカタゼンタイ</t>
    </rPh>
    <rPh sb="15" eb="18">
      <t>ナカカイフク</t>
    </rPh>
    <phoneticPr fontId="1"/>
  </si>
  <si>
    <r>
      <t>3R目の自分ターンに、自身がキズナアタック以外で敵を通常攻撃したとき自身が通常攻撃した敵が受ける全てのダメージを</t>
    </r>
    <r>
      <rPr>
        <sz val="11"/>
        <color rgb="FF0000FF"/>
        <rFont val="HGPｺﾞｼｯｸE"/>
        <family val="3"/>
        <charset val="128"/>
      </rPr>
      <t>中</t>
    </r>
    <r>
      <rPr>
        <sz val="11"/>
        <rFont val="HGPｺﾞｼｯｸE"/>
        <family val="3"/>
        <charset val="128"/>
      </rPr>
      <t>増加</t>
    </r>
    <rPh sb="2" eb="3">
      <t>メ</t>
    </rPh>
    <rPh sb="4" eb="6">
      <t>ジブン</t>
    </rPh>
    <rPh sb="11" eb="13">
      <t>ジシン</t>
    </rPh>
    <rPh sb="21" eb="23">
      <t>イガイ</t>
    </rPh>
    <rPh sb="24" eb="25">
      <t>テキ</t>
    </rPh>
    <rPh sb="26" eb="30">
      <t>ツウジョウコウゲキ</t>
    </rPh>
    <rPh sb="34" eb="36">
      <t>ジシン</t>
    </rPh>
    <rPh sb="37" eb="41">
      <t>ツウジョウコウゲキ</t>
    </rPh>
    <rPh sb="43" eb="44">
      <t>テキ</t>
    </rPh>
    <rPh sb="45" eb="46">
      <t>ウ</t>
    </rPh>
    <rPh sb="48" eb="49">
      <t>スベ</t>
    </rPh>
    <rPh sb="56" eb="57">
      <t>ナカ</t>
    </rPh>
    <rPh sb="57" eb="59">
      <t>ゾウカ</t>
    </rPh>
    <phoneticPr fontId="1"/>
  </si>
  <si>
    <r>
      <t>味方</t>
    </r>
    <r>
      <rPr>
        <sz val="11"/>
        <rFont val="HGPｺﾞｼｯｸE"/>
        <family val="3"/>
        <charset val="128"/>
      </rPr>
      <t>が必殺技を使うたび、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2">
      <t>ミカタ</t>
    </rPh>
    <rPh sb="3" eb="6">
      <t>ヒッサツワザ</t>
    </rPh>
    <rPh sb="7" eb="8">
      <t>ツカ</t>
    </rPh>
    <rPh sb="12" eb="16">
      <t>ミカタゼンタイ</t>
    </rPh>
    <rPh sb="20" eb="23">
      <t>ショウカイフク</t>
    </rPh>
    <phoneticPr fontId="1"/>
  </si>
  <si>
    <r>
      <t>2～5R開始時に、</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4" eb="7">
      <t>カイシジ</t>
    </rPh>
    <rPh sb="9" eb="11">
      <t>ミカタ</t>
    </rPh>
    <rPh sb="12" eb="13">
      <t>ヒカリ</t>
    </rPh>
    <rPh sb="18" eb="21">
      <t>ショウカイフク</t>
    </rPh>
    <phoneticPr fontId="1"/>
  </si>
  <si>
    <r>
      <t>4R開始時に、こうげきを</t>
    </r>
    <r>
      <rPr>
        <sz val="11"/>
        <color rgb="FF7300C3"/>
        <rFont val="HGPｺﾞｼｯｸE"/>
        <family val="3"/>
        <charset val="128"/>
      </rPr>
      <t>大</t>
    </r>
    <r>
      <rPr>
        <sz val="11"/>
        <color rgb="FF000000"/>
        <rFont val="HGPｺﾞｼｯｸE"/>
        <family val="3"/>
        <charset val="128"/>
      </rPr>
      <t>アップ</t>
    </r>
    <rPh sb="2" eb="5">
      <t>カイシジ</t>
    </rPh>
    <rPh sb="12" eb="13">
      <t>ダイ</t>
    </rPh>
    <phoneticPr fontId="1"/>
  </si>
  <si>
    <r>
      <t>1～3R開始時に、</t>
    </r>
    <r>
      <rPr>
        <sz val="11"/>
        <color rgb="FFFF5A32"/>
        <rFont val="HGPｺﾞｼｯｸE"/>
        <family val="3"/>
        <charset val="128"/>
      </rPr>
      <t>仲間</t>
    </r>
    <r>
      <rPr>
        <sz val="11"/>
        <rFont val="HGPｺﾞｼｯｸE"/>
        <family val="3"/>
        <charset val="128"/>
      </rPr>
      <t>が全員[百獣]のとき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12" eb="14">
      <t>ゼンイン</t>
    </rPh>
    <rPh sb="15" eb="17">
      <t>ヒャクジュウ</t>
    </rPh>
    <rPh sb="21" eb="25">
      <t>ミカタゼンタイ</t>
    </rPh>
    <rPh sb="36" eb="37">
      <t>ナカ</t>
    </rPh>
    <phoneticPr fontId="1"/>
  </si>
  <si>
    <r>
      <t>1R目の自分ターンに、自身がキズナアタック以外で敵を通常攻撃するとき</t>
    </r>
    <r>
      <rPr>
        <sz val="11"/>
        <color rgb="FFFF0000"/>
        <rFont val="HGPｺﾞｼｯｸE"/>
        <family val="3"/>
        <charset val="128"/>
      </rPr>
      <t>味方</t>
    </r>
    <r>
      <rPr>
        <sz val="11"/>
        <rFont val="HGPｺﾞｼｯｸE"/>
        <family val="3"/>
        <charset val="128"/>
      </rPr>
      <t>[百獣]と[不死]の物理ダメージを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ジシン</t>
    </rPh>
    <rPh sb="21" eb="23">
      <t>イガイ</t>
    </rPh>
    <rPh sb="24" eb="25">
      <t>テキ</t>
    </rPh>
    <rPh sb="26" eb="30">
      <t>ツウジョウコウゲキ</t>
    </rPh>
    <rPh sb="34" eb="36">
      <t>ミカタ</t>
    </rPh>
    <rPh sb="37" eb="39">
      <t>ヒャクジュウ</t>
    </rPh>
    <rPh sb="42" eb="44">
      <t>フシ</t>
    </rPh>
    <rPh sb="46" eb="48">
      <t>ブツリ</t>
    </rPh>
    <rPh sb="53" eb="54">
      <t>ナカ</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</si>
  <si>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19" eb="20">
      <t>ショウ</t>
    </rPh>
    <phoneticPr fontId="1"/>
  </si>
  <si>
    <r>
      <t>味方</t>
    </r>
    <r>
      <rPr>
        <sz val="11"/>
        <rFont val="HGPｺﾞｼｯｸE"/>
        <family val="3"/>
        <charset val="128"/>
      </rPr>
      <t>が特殊技を使うたび、</t>
    </r>
    <r>
      <rPr>
        <sz val="11"/>
        <color rgb="FFFF0000"/>
        <rFont val="HGPｺﾞｼｯｸE"/>
        <family val="3"/>
        <charset val="128"/>
      </rPr>
      <t>味方</t>
    </r>
    <r>
      <rPr>
        <sz val="11"/>
        <rFont val="HGPｺﾞｼｯｸE"/>
        <family val="3"/>
        <charset val="128"/>
      </rPr>
      <t>[妖魔]と[魔影]の必殺技ダメージを</t>
    </r>
    <r>
      <rPr>
        <sz val="11"/>
        <color rgb="FF00739B"/>
        <rFont val="HGPｺﾞｼｯｸE"/>
        <family val="3"/>
        <charset val="128"/>
      </rPr>
      <t>小</t>
    </r>
    <r>
      <rPr>
        <sz val="11"/>
        <color rgb="FF000000"/>
        <rFont val="HGPｺﾞｼｯｸE"/>
        <family val="3"/>
        <charset val="128"/>
      </rPr>
      <t>アップ</t>
    </r>
    <rPh sb="0" eb="2">
      <t>ミカタ</t>
    </rPh>
    <rPh sb="3" eb="5">
      <t>トクシュ</t>
    </rPh>
    <rPh sb="5" eb="6">
      <t>ワザ</t>
    </rPh>
    <rPh sb="7" eb="8">
      <t>ツカ</t>
    </rPh>
    <rPh sb="12" eb="14">
      <t>ミカタ</t>
    </rPh>
    <rPh sb="15" eb="17">
      <t>ヨウマ</t>
    </rPh>
    <rPh sb="20" eb="22">
      <t>マカゲ</t>
    </rPh>
    <rPh sb="24" eb="27">
      <t>ヒッサツワザ</t>
    </rPh>
    <rPh sb="32" eb="33">
      <t>ショウ</t>
    </rPh>
    <phoneticPr fontId="1"/>
  </si>
  <si>
    <r>
      <t>2R目の自分ターンに、自身がキズナアタック以外で敵を通常攻撃するときこうげきとぼうぎょを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ジシン</t>
    </rPh>
    <rPh sb="21" eb="23">
      <t>イガイ</t>
    </rPh>
    <rPh sb="24" eb="25">
      <t>テキ</t>
    </rPh>
    <rPh sb="26" eb="30">
      <t>ツウジョウコウゲキ</t>
    </rPh>
    <rPh sb="44" eb="45">
      <t>ナカ</t>
    </rPh>
    <phoneticPr fontId="1"/>
  </si>
  <si>
    <r>
      <t>味方</t>
    </r>
    <r>
      <rPr>
        <sz val="11"/>
        <rFont val="HGPｺﾞｼｯｸE"/>
        <family val="3"/>
        <charset val="128"/>
      </rPr>
      <t>が必殺技を使うたび、最も高いステータスがまりょくの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3">
      <t>モット</t>
    </rPh>
    <rPh sb="14" eb="15">
      <t>タカ</t>
    </rPh>
    <rPh sb="27" eb="29">
      <t>ミカタ</t>
    </rPh>
    <rPh sb="30" eb="32">
      <t>ジュモン</t>
    </rPh>
    <rPh sb="37" eb="38">
      <t>ショウ</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</si>
  <si>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24" eb="25">
      <t>ショウ</t>
    </rPh>
    <phoneticPr fontId="1"/>
  </si>
  <si>
    <r>
      <t>自身が必殺技を使ったときに、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ジシン</t>
    </rPh>
    <rPh sb="3" eb="6">
      <t>ヒッサツワザ</t>
    </rPh>
    <rPh sb="7" eb="8">
      <t>ツカ</t>
    </rPh>
    <rPh sb="14" eb="18">
      <t>ミカタゼンタイ</t>
    </rPh>
    <rPh sb="19" eb="21">
      <t>トウキ</t>
    </rPh>
    <rPh sb="25" eb="26">
      <t>ショウ</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</si>
  <si>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のぼうぎょをブーストされた枚数が多いほど</t>
    </r>
    <r>
      <rPr>
        <sz val="11"/>
        <color rgb="FF000000"/>
        <rFont val="HGPｺﾞｼｯｸE"/>
        <family val="3"/>
        <charset val="128"/>
      </rPr>
      <t>アップ</t>
    </r>
    <rPh sb="4" eb="7">
      <t>カイシジ</t>
    </rPh>
    <rPh sb="9" eb="13">
      <t>ミカタゼンタイ</t>
    </rPh>
    <rPh sb="26" eb="28">
      <t>マイスウ</t>
    </rPh>
    <rPh sb="29" eb="30">
      <t>オオ</t>
    </rPh>
    <phoneticPr fontId="1"/>
  </si>
  <si>
    <r>
      <t>3R開始時に、HP100%の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rFont val="HGPｺﾞｼｯｸE"/>
        <family val="3"/>
        <charset val="128"/>
      </rPr>
      <t>[百獣]と[不死]のこうげきとぼうぎょを</t>
    </r>
    <r>
      <rPr>
        <sz val="11"/>
        <color rgb="FF0000FF"/>
        <rFont val="HGPｺﾞｼｯｸE"/>
        <family val="3"/>
        <charset val="128"/>
      </rPr>
      <t>中</t>
    </r>
    <r>
      <rPr>
        <sz val="11"/>
        <color rgb="FF000000"/>
        <rFont val="HGPｺﾞｼｯｸE"/>
        <family val="3"/>
        <charset val="128"/>
      </rPr>
      <t>アップ</t>
    </r>
    <rPh sb="2" eb="5">
      <t>カイシジ</t>
    </rPh>
    <rPh sb="14" eb="16">
      <t>ミカタ</t>
    </rPh>
    <rPh sb="21" eb="23">
      <t>ミカタ</t>
    </rPh>
    <rPh sb="24" eb="26">
      <t>ヒャクジュウ</t>
    </rPh>
    <rPh sb="29" eb="31">
      <t>フシ</t>
    </rPh>
    <rPh sb="43" eb="44">
      <t>ナカ</t>
    </rPh>
    <phoneticPr fontId="1"/>
  </si>
  <si>
    <r>
      <t>味方</t>
    </r>
    <r>
      <rPr>
        <sz val="11"/>
        <rFont val="HGPｺﾞｼｯｸE"/>
        <family val="3"/>
        <charset val="128"/>
      </rPr>
      <t>が「結界」を壊すたび、</t>
    </r>
    <r>
      <rPr>
        <sz val="11"/>
        <color rgb="FFFF0000"/>
        <rFont val="HGPｺﾞｼｯｸE"/>
        <family val="3"/>
        <charset val="128"/>
      </rPr>
      <t>味方</t>
    </r>
    <r>
      <rPr>
        <sz val="11"/>
        <rFont val="HGPｺﾞｼｯｸE"/>
        <family val="3"/>
        <charset val="128"/>
      </rPr>
      <t>[百獣]と[不死]のこうげきを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3" eb="15">
      <t>ミカタ</t>
    </rPh>
    <rPh sb="16" eb="18">
      <t>ヒャクジュウ</t>
    </rPh>
    <rPh sb="21" eb="23">
      <t>フシ</t>
    </rPh>
    <rPh sb="30" eb="31">
      <t>ショウ</t>
    </rPh>
    <rPh sb="35" eb="37">
      <t>ジシン</t>
    </rPh>
    <rPh sb="49" eb="50">
      <t>カ</t>
    </rPh>
    <rPh sb="53" eb="54">
      <t>ナカ</t>
    </rPh>
    <phoneticPr fontId="1"/>
  </si>
  <si>
    <r>
      <t>1～2R目に、自身が攻撃されるたび闘気ゲージを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17" eb="19">
      <t>トウキ</t>
    </rPh>
    <rPh sb="23" eb="24">
      <t>ショウ</t>
    </rPh>
    <phoneticPr fontId="1"/>
  </si>
  <si>
    <r>
      <t>1～3R目の自分ターンに、最も高いステータスがぼうぎょの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</si>
  <si>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2～4R開始時に、HP100%の</t>
    </r>
    <r>
      <rPr>
        <sz val="11"/>
        <color rgb="FFFF0000"/>
        <rFont val="HGPｺﾞｼｯｸE"/>
        <family val="3"/>
        <charset val="128"/>
      </rPr>
      <t>味方</t>
    </r>
    <r>
      <rPr>
        <sz val="11"/>
        <rFont val="HGPｺﾞｼｯｸE"/>
        <family val="3"/>
        <charset val="128"/>
      </rPr>
      <t>がいるたび[百獣]と[光]のこうげきとぼうぎょ</t>
    </r>
    <r>
      <rPr>
        <sz val="11"/>
        <color rgb="FF00739B"/>
        <rFont val="HGPｺﾞｼｯｸE"/>
        <family val="3"/>
        <charset val="128"/>
      </rPr>
      <t>小</t>
    </r>
    <r>
      <rPr>
        <sz val="11"/>
        <color rgb="FF000000"/>
        <rFont val="HGPｺﾞｼｯｸE"/>
        <family val="3"/>
        <charset val="128"/>
      </rPr>
      <t>アップ</t>
    </r>
    <rPh sb="4" eb="7">
      <t>カイシジ</t>
    </rPh>
    <rPh sb="16" eb="18">
      <t>ミカタ</t>
    </rPh>
    <rPh sb="24" eb="26">
      <t>ヒャクジュウ</t>
    </rPh>
    <rPh sb="29" eb="30">
      <t>ヒカリ</t>
    </rPh>
    <rPh sb="41" eb="42">
      <t>ショウ</t>
    </rPh>
    <phoneticPr fontId="1"/>
  </si>
  <si>
    <r>
      <t>3R目の自分ターンに、自身がキズナアタック以外で敵を通常攻撃するとき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ジシン</t>
    </rPh>
    <rPh sb="21" eb="23">
      <t>イガイ</t>
    </rPh>
    <rPh sb="24" eb="25">
      <t>テキ</t>
    </rPh>
    <rPh sb="26" eb="30">
      <t>ツウジョウコウゲキ</t>
    </rPh>
    <rPh sb="34" eb="38">
      <t>ミカタゼンタイ</t>
    </rPh>
    <rPh sb="47" eb="48">
      <t>ナカ</t>
    </rPh>
    <phoneticPr fontId="1"/>
  </si>
  <si>
    <r>
      <t>1～3R開始時に、</t>
    </r>
    <r>
      <rPr>
        <sz val="11"/>
        <color rgb="FFFF5A32"/>
        <rFont val="HGPｺﾞｼｯｸE"/>
        <family val="3"/>
        <charset val="128"/>
      </rPr>
      <t>仲間</t>
    </r>
    <r>
      <rPr>
        <sz val="11"/>
        <rFont val="HGPｺﾞｼｯｸE"/>
        <family val="3"/>
        <charset val="128"/>
      </rPr>
      <t>が全員[氷炎]のとき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12" eb="14">
      <t>ゼンイン</t>
    </rPh>
    <rPh sb="15" eb="16">
      <t>コオリ</t>
    </rPh>
    <rPh sb="16" eb="17">
      <t>ホノオ</t>
    </rPh>
    <rPh sb="21" eb="25">
      <t>ミカタゼンタイ</t>
    </rPh>
    <rPh sb="36" eb="37">
      <t>ナカ</t>
    </rPh>
    <phoneticPr fontId="1"/>
  </si>
  <si>
    <r>
      <t>2～4R開始時に、</t>
    </r>
    <r>
      <rPr>
        <sz val="11"/>
        <color rgb="FFFF0000"/>
        <rFont val="HGPｺﾞｼｯｸE"/>
        <family val="3"/>
        <charset val="128"/>
      </rPr>
      <t>味方</t>
    </r>
    <r>
      <rPr>
        <sz val="11"/>
        <rFont val="HGPｺﾞｼｯｸE"/>
        <family val="3"/>
        <charset val="128"/>
      </rPr>
      <t>[妖魔]のまりょくを</t>
    </r>
    <r>
      <rPr>
        <sz val="11"/>
        <color rgb="FFFF0000"/>
        <rFont val="HGPｺﾞｼｯｸE"/>
        <family val="3"/>
        <charset val="128"/>
      </rPr>
      <t>味方</t>
    </r>
    <r>
      <rPr>
        <sz val="11"/>
        <rFont val="HGPｺﾞｼｯｸE"/>
        <family val="3"/>
        <charset val="128"/>
      </rPr>
      <t>[妖魔]が多いほど</t>
    </r>
    <r>
      <rPr>
        <sz val="11"/>
        <color rgb="FF000000"/>
        <rFont val="HGPｺﾞｼｯｸE"/>
        <family val="3"/>
        <charset val="128"/>
      </rPr>
      <t>アップ</t>
    </r>
    <rPh sb="4" eb="7">
      <t>カイシジ</t>
    </rPh>
    <rPh sb="9" eb="11">
      <t>ミカタ</t>
    </rPh>
    <rPh sb="12" eb="14">
      <t>ヨウマ</t>
    </rPh>
    <rPh sb="21" eb="23">
      <t>ミカタ</t>
    </rPh>
    <rPh sb="24" eb="26">
      <t>ヨウマ</t>
    </rPh>
    <rPh sb="28" eb="29">
      <t>オオ</t>
    </rPh>
    <phoneticPr fontId="1"/>
  </si>
  <si>
    <r>
      <t>2～3R終了時に、一番近い</t>
    </r>
    <r>
      <rPr>
        <sz val="11"/>
        <color rgb="FFFF5A32"/>
        <rFont val="HGPｺﾞｼｯｸE"/>
        <family val="3"/>
        <charset val="128"/>
      </rPr>
      <t>仲間</t>
    </r>
    <r>
      <rPr>
        <sz val="11"/>
        <rFont val="HGPｺﾞｼｯｸE"/>
        <family val="3"/>
        <charset val="128"/>
      </rPr>
      <t>と自身の闘気ゲージを</t>
    </r>
    <r>
      <rPr>
        <sz val="11"/>
        <color rgb="FF00739B"/>
        <rFont val="HGPｺﾞｼｯｸE"/>
        <family val="3"/>
        <charset val="128"/>
      </rPr>
      <t>小</t>
    </r>
    <r>
      <rPr>
        <sz val="11"/>
        <color rgb="FF000000"/>
        <rFont val="HGPｺﾞｼｯｸE"/>
        <family val="3"/>
        <charset val="128"/>
      </rPr>
      <t>アップ</t>
    </r>
    <rPh sb="4" eb="6">
      <t>シュウリョウ</t>
    </rPh>
    <rPh sb="6" eb="7">
      <t>ジ</t>
    </rPh>
    <rPh sb="9" eb="12">
      <t>イチバンチカ</t>
    </rPh>
    <rPh sb="13" eb="15">
      <t>ナカマ</t>
    </rPh>
    <rPh sb="16" eb="18">
      <t>ジシン</t>
    </rPh>
    <rPh sb="19" eb="21">
      <t>トウキ</t>
    </rPh>
    <rPh sb="25" eb="26">
      <t>ショウ</t>
    </rPh>
    <phoneticPr fontId="1"/>
  </si>
  <si>
    <r>
      <t>味方</t>
    </r>
    <r>
      <rPr>
        <sz val="11"/>
        <rFont val="HGPｺﾞｼｯｸE"/>
        <family val="3"/>
        <charset val="128"/>
      </rPr>
      <t>が必殺技を使うたび、こうげきとすばやさを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22" eb="23">
      <t>ナカ</t>
    </rPh>
    <phoneticPr fontId="1"/>
  </si>
  <si>
    <r>
      <t>各R開始時に、HP100%の敵がいるたびまりょくとすばやさを</t>
    </r>
    <r>
      <rPr>
        <sz val="11"/>
        <color rgb="FF00739B"/>
        <rFont val="HGPｺﾞｼｯｸE"/>
        <family val="3"/>
        <charset val="128"/>
      </rPr>
      <t>小</t>
    </r>
    <r>
      <rPr>
        <sz val="11"/>
        <color rgb="FF000000"/>
        <rFont val="HGPｺﾞｼｯｸE"/>
        <family val="3"/>
        <charset val="128"/>
      </rPr>
      <t>アップ</t>
    </r>
    <rPh sb="0" eb="1">
      <t>カク</t>
    </rPh>
    <rPh sb="2" eb="5">
      <t>カイシジ</t>
    </rPh>
    <rPh sb="14" eb="15">
      <t>テキ</t>
    </rPh>
    <rPh sb="30" eb="31">
      <t>ショウ</t>
    </rPh>
    <phoneticPr fontId="1"/>
  </si>
  <si>
    <r>
      <t>敵が呪文必殺技を使うときに、ガードルーレットのつばぜり合いマスを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、その後に次のRまで呪文ダメージを</t>
    </r>
    <r>
      <rPr>
        <sz val="11"/>
        <color rgb="FF7300C3"/>
        <rFont val="HGPｺﾞｼｯｸE"/>
        <family val="3"/>
        <charset val="128"/>
      </rPr>
      <t>大</t>
    </r>
    <r>
      <rPr>
        <sz val="11"/>
        <color rgb="FF000000"/>
        <rFont val="HGPｺﾞｼｯｸE"/>
        <family val="3"/>
        <charset val="128"/>
      </rPr>
      <t>アップ</t>
    </r>
    <rPh sb="0" eb="1">
      <t>テキ</t>
    </rPh>
    <rPh sb="2" eb="4">
      <t>ジュモン</t>
    </rPh>
    <rPh sb="4" eb="7">
      <t>ヒッサツワザ</t>
    </rPh>
    <rPh sb="8" eb="9">
      <t>ツカ</t>
    </rPh>
    <rPh sb="27" eb="28">
      <t>ア</t>
    </rPh>
    <rPh sb="32" eb="33">
      <t>ナカ</t>
    </rPh>
    <rPh sb="39" eb="40">
      <t>アト</t>
    </rPh>
    <rPh sb="41" eb="42">
      <t>ツギ</t>
    </rPh>
    <rPh sb="46" eb="48">
      <t>ジュモン</t>
    </rPh>
    <rPh sb="53" eb="54">
      <t>ダイ</t>
    </rPh>
    <phoneticPr fontId="1"/>
  </si>
  <si>
    <r>
      <t>自身がHP50%以上の間、</t>
    </r>
    <r>
      <rPr>
        <sz val="11"/>
        <color rgb="FFFF0000"/>
        <rFont val="HGPｺﾞｼｯｸE"/>
        <family val="3"/>
        <charset val="128"/>
      </rPr>
      <t>味方</t>
    </r>
    <r>
      <rPr>
        <sz val="11"/>
        <rFont val="HGPｺﾞｼｯｸE"/>
        <family val="3"/>
        <charset val="128"/>
      </rPr>
      <t>[光]のこうげきとすばやさを</t>
    </r>
    <r>
      <rPr>
        <sz val="11"/>
        <color rgb="FF0000FF"/>
        <rFont val="HGPｺﾞｼｯｸE"/>
        <family val="3"/>
        <charset val="128"/>
      </rPr>
      <t>中</t>
    </r>
    <r>
      <rPr>
        <sz val="11"/>
        <color rgb="FF000000"/>
        <rFont val="HGPｺﾞｼｯｸE"/>
        <family val="3"/>
        <charset val="128"/>
      </rPr>
      <t>アップ</t>
    </r>
    <rPh sb="0" eb="2">
      <t>ジシン</t>
    </rPh>
    <rPh sb="8" eb="10">
      <t>イジョウ</t>
    </rPh>
    <rPh sb="11" eb="12">
      <t>アイダ</t>
    </rPh>
    <rPh sb="13" eb="15">
      <t>ミカタ</t>
    </rPh>
    <rPh sb="16" eb="17">
      <t>ヒカリ</t>
    </rPh>
    <rPh sb="29" eb="30">
      <t>ナカ</t>
    </rPh>
    <phoneticPr fontId="1"/>
  </si>
  <si>
    <r>
      <t>1～4R目に攻撃するときに、一番近い</t>
    </r>
    <r>
      <rPr>
        <sz val="11"/>
        <color rgb="FFFF5A32"/>
        <rFont val="HGPｺﾞｼｯｸE"/>
        <family val="3"/>
        <charset val="128"/>
      </rPr>
      <t>仲間</t>
    </r>
    <r>
      <rPr>
        <sz val="11"/>
        <rFont val="HGPｺﾞｼｯｸE"/>
        <family val="3"/>
        <charset val="128"/>
      </rPr>
      <t>と自身のこうげきとすばやさをR数が少ないほど</t>
    </r>
    <r>
      <rPr>
        <sz val="11"/>
        <color rgb="FF000000"/>
        <rFont val="HGPｺﾞｼｯｸE"/>
        <family val="3"/>
        <charset val="128"/>
      </rPr>
      <t>アップ</t>
    </r>
    <rPh sb="4" eb="5">
      <t>メ</t>
    </rPh>
    <rPh sb="6" eb="8">
      <t>コウゲキ</t>
    </rPh>
    <rPh sb="14" eb="17">
      <t>イチバンチカ</t>
    </rPh>
    <rPh sb="18" eb="20">
      <t>ナカマ</t>
    </rPh>
    <rPh sb="21" eb="23">
      <t>ジシン</t>
    </rPh>
    <rPh sb="35" eb="36">
      <t>スウ</t>
    </rPh>
    <rPh sb="37" eb="38">
      <t>スク</t>
    </rPh>
    <phoneticPr fontId="1"/>
  </si>
  <si>
    <r>
      <t>2～5R開始時に、</t>
    </r>
    <r>
      <rPr>
        <sz val="11"/>
        <color rgb="FFFF0000"/>
        <rFont val="HGPｺﾞｼｯｸE"/>
        <family val="3"/>
        <charset val="128"/>
      </rPr>
      <t>味方</t>
    </r>
    <r>
      <rPr>
        <sz val="11"/>
        <rFont val="HGPｺﾞｼｯｸE"/>
        <family val="3"/>
        <charset val="128"/>
      </rPr>
      <t>[光]のこうげきとぼうぎょを自身のHPが多いほど</t>
    </r>
    <r>
      <rPr>
        <sz val="11"/>
        <color rgb="FF000000"/>
        <rFont val="HGPｺﾞｼｯｸE"/>
        <family val="3"/>
        <charset val="128"/>
      </rPr>
      <t>アップ</t>
    </r>
    <rPh sb="4" eb="7">
      <t>カイシジ</t>
    </rPh>
    <rPh sb="9" eb="11">
      <t>ミカタ</t>
    </rPh>
    <rPh sb="12" eb="13">
      <t>ヒカリ</t>
    </rPh>
    <rPh sb="25" eb="27">
      <t>ジシン</t>
    </rPh>
    <rPh sb="31" eb="32">
      <t>オオ</t>
    </rPh>
    <phoneticPr fontId="1"/>
  </si>
  <si>
    <r>
      <t>各Rの相手ターン終了時に、自身が攻撃されなかったとき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の全てのダメージを自身のHPが多いほど</t>
    </r>
    <r>
      <rPr>
        <sz val="11"/>
        <color rgb="FF000000"/>
        <rFont val="HGPｺﾞｼｯｸE"/>
        <family val="3"/>
        <charset val="128"/>
      </rPr>
      <t>アップ</t>
    </r>
    <rPh sb="0" eb="1">
      <t>カク</t>
    </rPh>
    <rPh sb="3" eb="5">
      <t>アイテ</t>
    </rPh>
    <rPh sb="8" eb="11">
      <t>シュウリョウジ</t>
    </rPh>
    <rPh sb="13" eb="15">
      <t>ジシン</t>
    </rPh>
    <rPh sb="16" eb="18">
      <t>コウゲキ</t>
    </rPh>
    <rPh sb="26" eb="28">
      <t>ナカマ</t>
    </rPh>
    <rPh sb="28" eb="30">
      <t>ゼンタイ</t>
    </rPh>
    <rPh sb="31" eb="32">
      <t>スベ</t>
    </rPh>
    <rPh sb="39" eb="41">
      <t>ジシン</t>
    </rPh>
    <rPh sb="45" eb="46">
      <t>オオ</t>
    </rPh>
    <phoneticPr fontId="1"/>
  </si>
  <si>
    <r>
      <t>自身が敵の攻撃で戦闘不能になったときに、</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のこうげきとまりょくを</t>
    </r>
    <r>
      <rPr>
        <sz val="11"/>
        <color rgb="FF7300C3"/>
        <rFont val="HGPｺﾞｼｯｸE"/>
        <family val="3"/>
        <charset val="128"/>
      </rPr>
      <t>大</t>
    </r>
    <r>
      <rPr>
        <sz val="11"/>
        <color rgb="FF000000"/>
        <rFont val="HGPｺﾞｼｯｸE"/>
        <family val="3"/>
        <charset val="128"/>
      </rPr>
      <t>アップ</t>
    </r>
    <rPh sb="0" eb="2">
      <t>ジシン</t>
    </rPh>
    <rPh sb="3" eb="4">
      <t>テキ</t>
    </rPh>
    <rPh sb="5" eb="7">
      <t>コウゲキ</t>
    </rPh>
    <rPh sb="8" eb="12">
      <t>セントウフノウ</t>
    </rPh>
    <rPh sb="20" eb="24">
      <t>ナカマゼンタイ</t>
    </rPh>
    <rPh sb="35" eb="36">
      <t>ダイ</t>
    </rPh>
    <phoneticPr fontId="1"/>
  </si>
  <si>
    <r>
      <t>1～3R開始時に、</t>
    </r>
    <r>
      <rPr>
        <sz val="11"/>
        <color rgb="FFFF5A32"/>
        <rFont val="HGPｺﾞｼｯｸE"/>
        <family val="3"/>
        <charset val="128"/>
      </rPr>
      <t>仲間</t>
    </r>
    <r>
      <rPr>
        <sz val="11"/>
        <rFont val="HGPｺﾞｼｯｸE"/>
        <family val="3"/>
        <charset val="128"/>
      </rPr>
      <t>「ダイ」の闘気ゲージを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6" eb="18">
      <t>トウキ</t>
    </rPh>
    <rPh sb="22" eb="23">
      <t>ショウ</t>
    </rPh>
    <phoneticPr fontId="1"/>
  </si>
  <si>
    <r>
      <t>各R開始時に、こうげきとすばやさを</t>
    </r>
    <r>
      <rPr>
        <sz val="11"/>
        <color rgb="FF00739B"/>
        <rFont val="HGPｺﾞｼｯｸE"/>
        <family val="3"/>
        <charset val="128"/>
      </rPr>
      <t>小</t>
    </r>
    <r>
      <rPr>
        <sz val="11"/>
        <color rgb="FF000000"/>
        <rFont val="HGPｺﾞｼｯｸE"/>
        <family val="3"/>
        <charset val="128"/>
      </rPr>
      <t>アップ</t>
    </r>
    <rPh sb="0" eb="1">
      <t>カク</t>
    </rPh>
    <rPh sb="2" eb="5">
      <t>カイシジ</t>
    </rPh>
    <rPh sb="17" eb="18">
      <t>ショウ</t>
    </rPh>
    <phoneticPr fontId="1"/>
  </si>
  <si>
    <r>
      <t>各R開始時に、HP50%以下の敵がいると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6">
      <t>テキ</t>
    </rPh>
    <rPh sb="20" eb="24">
      <t>ミカタゼンタイ</t>
    </rPh>
    <rPh sb="35" eb="36">
      <t>ナカ</t>
    </rPh>
    <phoneticPr fontId="1"/>
  </si>
  <si>
    <r>
      <t>2～3R開始時に、[光]以外の闘気ゲージを</t>
    </r>
    <r>
      <rPr>
        <sz val="11"/>
        <color rgb="FF00739B"/>
        <rFont val="HGPｺﾞｼｯｸE"/>
        <family val="3"/>
        <charset val="128"/>
      </rPr>
      <t>小</t>
    </r>
    <r>
      <rPr>
        <sz val="11"/>
        <color rgb="FF000000"/>
        <rFont val="HGPｺﾞｼｯｸE"/>
        <family val="3"/>
        <charset val="128"/>
      </rPr>
      <t>アップ</t>
    </r>
    <rPh sb="4" eb="7">
      <t>カイシジ</t>
    </rPh>
    <rPh sb="10" eb="11">
      <t>ヒカリ</t>
    </rPh>
    <rPh sb="12" eb="14">
      <t>イガイ</t>
    </rPh>
    <rPh sb="15" eb="17">
      <t>トウキ</t>
    </rPh>
    <rPh sb="21" eb="22">
      <t>ショウ</t>
    </rPh>
    <phoneticPr fontId="1"/>
  </si>
  <si>
    <r>
      <t>各Rの間、[暗黒]としても扱う、</t>
    </r>
    <r>
      <rPr>
        <sz val="11"/>
        <color rgb="FFFF5A32"/>
        <rFont val="HGPｺﾞｼｯｸE"/>
        <family val="3"/>
        <charset val="128"/>
      </rPr>
      <t>仲間</t>
    </r>
    <r>
      <rPr>
        <sz val="11"/>
        <rFont val="HGPｺﾞｼｯｸE"/>
        <family val="3"/>
        <charset val="128"/>
      </rPr>
      <t>[暗黒]がいるとき、追加で</t>
    </r>
    <r>
      <rPr>
        <sz val="11"/>
        <color rgb="FFFF0000"/>
        <rFont val="HGPｺﾞｼｯｸE"/>
        <family val="3"/>
        <charset val="128"/>
      </rPr>
      <t>味方</t>
    </r>
    <r>
      <rPr>
        <sz val="11"/>
        <rFont val="HGPｺﾞｼｯｸE"/>
        <family val="3"/>
        <charset val="128"/>
      </rPr>
      <t>[光]と[暗黒]のこうげきとまりょくを</t>
    </r>
    <r>
      <rPr>
        <sz val="11"/>
        <color rgb="FF0000FF"/>
        <rFont val="HGPｺﾞｼｯｸE"/>
        <family val="3"/>
        <charset val="128"/>
      </rPr>
      <t>中</t>
    </r>
    <r>
      <rPr>
        <sz val="11"/>
        <color rgb="FF000000"/>
        <rFont val="HGPｺﾞｼｯｸE"/>
        <family val="3"/>
        <charset val="128"/>
      </rPr>
      <t>アップ</t>
    </r>
    <rPh sb="0" eb="1">
      <t>カク</t>
    </rPh>
    <rPh sb="3" eb="4">
      <t>アイダ</t>
    </rPh>
    <rPh sb="6" eb="8">
      <t>アンコク</t>
    </rPh>
    <rPh sb="13" eb="14">
      <t>アツカ</t>
    </rPh>
    <rPh sb="16" eb="18">
      <t>ナカマ</t>
    </rPh>
    <rPh sb="19" eb="21">
      <t>アンコク</t>
    </rPh>
    <rPh sb="28" eb="30">
      <t>ツイカ</t>
    </rPh>
    <rPh sb="31" eb="33">
      <t>ミカタ</t>
    </rPh>
    <rPh sb="34" eb="35">
      <t>ヒカリ</t>
    </rPh>
    <rPh sb="38" eb="40">
      <t>アンコク</t>
    </rPh>
    <rPh sb="52" eb="53">
      <t>ナカ</t>
    </rPh>
    <phoneticPr fontId="1"/>
  </si>
  <si>
    <r>
      <t>各R開始時に、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rFont val="HGPｺﾞｼｯｸE"/>
        <family val="3"/>
        <charset val="128"/>
      </rPr>
      <t>[光]と[暗黒]のすばやさとぼうぎょを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1">
      <t>ヒカリ</t>
    </rPh>
    <rPh sb="16" eb="18">
      <t>ミカタ</t>
    </rPh>
    <rPh sb="19" eb="20">
      <t>ヒカリ</t>
    </rPh>
    <rPh sb="23" eb="25">
      <t>アンコク</t>
    </rPh>
    <rPh sb="37" eb="38">
      <t>ナカ</t>
    </rPh>
    <phoneticPr fontId="1"/>
  </si>
  <si>
    <r>
      <t>味方</t>
    </r>
    <r>
      <rPr>
        <sz val="1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のすばやさと特技ダメージを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6">
      <t>ミカタゼンタイ</t>
    </rPh>
    <rPh sb="22" eb="24">
      <t>トクギ</t>
    </rPh>
    <rPh sb="29" eb="30">
      <t>ショウ</t>
    </rPh>
    <phoneticPr fontId="1"/>
  </si>
  <si>
    <r>
      <t>各Rに攻撃するときに、すばやさが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がいると特技ダメージをR数が多いほど</t>
    </r>
    <r>
      <rPr>
        <sz val="11"/>
        <color rgb="FF000000"/>
        <rFont val="HGPｺﾞｼｯｸE"/>
        <family val="3"/>
        <charset val="128"/>
      </rPr>
      <t>アップ</t>
    </r>
    <rPh sb="0" eb="1">
      <t>カク</t>
    </rPh>
    <rPh sb="3" eb="5">
      <t>コウゲキ</t>
    </rPh>
    <rPh sb="21" eb="23">
      <t>ミカタ</t>
    </rPh>
    <rPh sb="27" eb="29">
      <t>トクギ</t>
    </rPh>
    <rPh sb="35" eb="36">
      <t>スウ</t>
    </rPh>
    <rPh sb="37" eb="38">
      <t>オオ</t>
    </rPh>
    <phoneticPr fontId="1"/>
  </si>
  <si>
    <r>
      <t>1～3R目の自分ターンに、最も高いステータスがすばやさの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</si>
  <si>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ヒッサツワザ</t>
    </rPh>
    <rPh sb="20" eb="21">
      <t>ツカ</t>
    </rPh>
    <rPh sb="24" eb="26">
      <t>ミカタ</t>
    </rPh>
    <rPh sb="27" eb="28">
      <t>ヒカリ</t>
    </rPh>
    <rPh sb="40" eb="41">
      <t>ナカ</t>
    </rPh>
    <phoneticPr fontId="1"/>
  </si>
  <si>
    <r>
      <t>2～3R開始時に、</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ゼンイン</t>
    </rPh>
    <rPh sb="15" eb="16">
      <t>ヒカリ</t>
    </rPh>
    <rPh sb="20" eb="24">
      <t>ミカタゼンタイ</t>
    </rPh>
    <rPh sb="25" eb="27">
      <t>トウキ</t>
    </rPh>
    <rPh sb="31" eb="32">
      <t>ショウ</t>
    </rPh>
    <phoneticPr fontId="1"/>
  </si>
  <si>
    <r>
      <t>3～5R開始時に、最も高いステータスがまりょくの</t>
    </r>
    <r>
      <rPr>
        <sz val="11"/>
        <color rgb="FFFF0000"/>
        <rFont val="HGPｺﾞｼｯｸE"/>
        <family val="3"/>
        <charset val="128"/>
      </rPr>
      <t>味方</t>
    </r>
    <r>
      <rPr>
        <sz val="11"/>
        <rFont val="HGPｺﾞｼｯｸE"/>
        <family val="3"/>
        <charset val="128"/>
      </rPr>
      <t>のまりょくと呪文ダメージを自身のHPが多いほど</t>
    </r>
    <r>
      <rPr>
        <sz val="11"/>
        <color rgb="FF000000"/>
        <rFont val="HGPｺﾞｼｯｸE"/>
        <family val="3"/>
        <charset val="128"/>
      </rPr>
      <t>アップ</t>
    </r>
    <rPh sb="4" eb="7">
      <t>カイシジ</t>
    </rPh>
    <rPh sb="9" eb="10">
      <t>モット</t>
    </rPh>
    <rPh sb="11" eb="12">
      <t>タカ</t>
    </rPh>
    <rPh sb="24" eb="26">
      <t>ミカタ</t>
    </rPh>
    <rPh sb="32" eb="34">
      <t>ジュモン</t>
    </rPh>
    <rPh sb="39" eb="41">
      <t>ジシン</t>
    </rPh>
    <rPh sb="45" eb="46">
      <t>オオ</t>
    </rPh>
    <phoneticPr fontId="1"/>
  </si>
  <si>
    <r>
      <t>各R開始時に、</t>
    </r>
    <r>
      <rPr>
        <sz val="11"/>
        <color rgb="FFFF5A32"/>
        <rFont val="HGPｺﾞｼｯｸE"/>
        <family val="3"/>
        <charset val="128"/>
      </rPr>
      <t>仲間</t>
    </r>
    <r>
      <rPr>
        <sz val="11"/>
        <rFont val="HGPｺﾞｼｯｸE"/>
        <family val="3"/>
        <charset val="128"/>
      </rPr>
      <t>が全員[暗黒]のとき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2">
      <t>ゼンイン</t>
    </rPh>
    <rPh sb="13" eb="15">
      <t>アンコク</t>
    </rPh>
    <rPh sb="19" eb="23">
      <t>ミカタゼンタイ</t>
    </rPh>
    <rPh sb="34" eb="35">
      <t>ナカ</t>
    </rPh>
    <phoneticPr fontId="1"/>
  </si>
  <si>
    <r>
      <t>2～4R目に攻撃するときに、一番近い</t>
    </r>
    <r>
      <rPr>
        <sz val="11"/>
        <color rgb="FFFF5A32"/>
        <rFont val="HGPｺﾞｼｯｸE"/>
        <family val="3"/>
        <charset val="128"/>
      </rPr>
      <t>仲間</t>
    </r>
    <r>
      <rPr>
        <sz val="11"/>
        <rFont val="HGPｺﾞｼｯｸE"/>
        <family val="3"/>
        <charset val="128"/>
      </rPr>
      <t>と自身のこうげきとぼうぎょを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7">
      <t>イチバンチカ</t>
    </rPh>
    <rPh sb="18" eb="20">
      <t>ナカマ</t>
    </rPh>
    <rPh sb="21" eb="23">
      <t>ジシン</t>
    </rPh>
    <rPh sb="34" eb="35">
      <t>ナカ</t>
    </rPh>
    <phoneticPr fontId="1"/>
  </si>
  <si>
    <r>
      <t>3～5R目の間、HP100%の敵の全てのステータスはキャラクターのスキルによって</t>
    </r>
    <r>
      <rPr>
        <sz val="11"/>
        <color rgb="FF000000"/>
        <rFont val="HGPｺﾞｼｯｸE"/>
        <family val="3"/>
        <charset val="128"/>
      </rPr>
      <t>アップ</t>
    </r>
    <r>
      <rPr>
        <sz val="11"/>
        <rFont val="HGPｺﾞｼｯｸE"/>
        <family val="3"/>
        <charset val="128"/>
      </rPr>
      <t>しない</t>
    </r>
    <rPh sb="4" eb="5">
      <t>メ</t>
    </rPh>
    <rPh sb="6" eb="7">
      <t>アイダ</t>
    </rPh>
    <rPh sb="15" eb="16">
      <t>テキ</t>
    </rPh>
    <rPh sb="17" eb="18">
      <t>スベ</t>
    </rPh>
    <phoneticPr fontId="1"/>
  </si>
  <si>
    <r>
      <t>各R開始時に、</t>
    </r>
    <r>
      <rPr>
        <sz val="11"/>
        <color rgb="FFFF0000"/>
        <rFont val="HGPｺﾞｼｯｸE"/>
        <family val="3"/>
        <charset val="128"/>
      </rPr>
      <t>味方</t>
    </r>
    <r>
      <rPr>
        <sz val="11"/>
        <rFont val="HGPｺﾞｼｯｸE"/>
        <family val="3"/>
        <charset val="128"/>
      </rPr>
      <t>[光]と[暗黒]のこうげきとまりょくを自身の闘気ゲージが多いほど</t>
    </r>
    <r>
      <rPr>
        <sz val="11"/>
        <color rgb="FF000000"/>
        <rFont val="HGPｺﾞｼｯｸE"/>
        <family val="3"/>
        <charset val="128"/>
      </rPr>
      <t>アップ</t>
    </r>
    <rPh sb="0" eb="1">
      <t>カク</t>
    </rPh>
    <rPh sb="2" eb="5">
      <t>カイシジ</t>
    </rPh>
    <rPh sb="7" eb="9">
      <t>ミカタ</t>
    </rPh>
    <rPh sb="10" eb="11">
      <t>ヒカリ</t>
    </rPh>
    <rPh sb="14" eb="16">
      <t>アンコク</t>
    </rPh>
    <rPh sb="28" eb="30">
      <t>ジシン</t>
    </rPh>
    <rPh sb="31" eb="33">
      <t>トウキ</t>
    </rPh>
    <rPh sb="37" eb="38">
      <t>オオ</t>
    </rPh>
    <phoneticPr fontId="1"/>
  </si>
  <si>
    <r>
      <t>3R開始時に、</t>
    </r>
    <r>
      <rPr>
        <sz val="11"/>
        <color rgb="FFFF5A32"/>
        <rFont val="HGPｺﾞｼｯｸE"/>
        <family val="3"/>
        <charset val="128"/>
      </rPr>
      <t>仲間</t>
    </r>
    <r>
      <rPr>
        <sz val="11"/>
        <rFont val="HGPｺﾞｼｯｸE"/>
        <family val="3"/>
        <charset val="128"/>
      </rPr>
      <t>が全員[不死]のとき敵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2" eb="5">
      <t>カイシジ</t>
    </rPh>
    <rPh sb="7" eb="9">
      <t>ナカマ</t>
    </rPh>
    <rPh sb="10" eb="12">
      <t>ゼンイン</t>
    </rPh>
    <rPh sb="13" eb="15">
      <t>フシ</t>
    </rPh>
    <rPh sb="19" eb="22">
      <t>テキゼンタイ</t>
    </rPh>
    <rPh sb="23" eb="26">
      <t>ヒッサツワザ</t>
    </rPh>
    <rPh sb="31" eb="32">
      <t>ダイ</t>
    </rPh>
    <phoneticPr fontId="1"/>
  </si>
  <si>
    <r>
      <t>1～2R目の自分ターンに、自身がキズナアタック以外で敵を通常攻撃したとき自身が通常攻撃した敵の闘気ゲージを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23" eb="25">
      <t>イガイ</t>
    </rPh>
    <rPh sb="26" eb="27">
      <t>テキ</t>
    </rPh>
    <rPh sb="28" eb="32">
      <t>ツウジョウコウゲキ</t>
    </rPh>
    <rPh sb="36" eb="38">
      <t>ジシン</t>
    </rPh>
    <rPh sb="39" eb="43">
      <t>ツウジョウコウゲキ</t>
    </rPh>
    <rPh sb="45" eb="46">
      <t>テキ</t>
    </rPh>
    <rPh sb="47" eb="49">
      <t>トウキ</t>
    </rPh>
    <rPh sb="53" eb="54">
      <t>ナカ</t>
    </rPh>
    <phoneticPr fontId="1"/>
  </si>
  <si>
    <r>
      <t>3R開始時に、</t>
    </r>
    <r>
      <rPr>
        <sz val="11"/>
        <color rgb="FFFF5A32"/>
        <rFont val="HGPｺﾞｼｯｸE"/>
        <family val="3"/>
        <charset val="128"/>
      </rPr>
      <t>仲間</t>
    </r>
    <r>
      <rPr>
        <sz val="11"/>
        <rFont val="HGPｺﾞｼｯｸE"/>
        <family val="3"/>
        <charset val="128"/>
      </rPr>
      <t>が全員[妖魔]のとき敵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2" eb="5">
      <t>カイシジ</t>
    </rPh>
    <rPh sb="7" eb="9">
      <t>ナカマ</t>
    </rPh>
    <rPh sb="10" eb="12">
      <t>ゼンイン</t>
    </rPh>
    <rPh sb="13" eb="15">
      <t>ヨウマ</t>
    </rPh>
    <rPh sb="19" eb="22">
      <t>テキゼンタイ</t>
    </rPh>
    <rPh sb="23" eb="25">
      <t>トウキ</t>
    </rPh>
    <rPh sb="29" eb="30">
      <t>ショウ</t>
    </rPh>
    <phoneticPr fontId="1"/>
  </si>
  <si>
    <r>
      <t>1～3R開始時に、敵</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ダウン</t>
    </r>
    <rPh sb="4" eb="7">
      <t>カイシジ</t>
    </rPh>
    <rPh sb="9" eb="12">
      <t>テキゼンタイ</t>
    </rPh>
    <rPh sb="23" eb="24">
      <t>ショウ</t>
    </rPh>
    <phoneticPr fontId="1"/>
  </si>
  <si>
    <r>
      <t>1～2R目の相手ターンに、敵</t>
    </r>
    <r>
      <rPr>
        <sz val="11"/>
        <color rgb="FF000000"/>
        <rFont val="HGPｺﾞｼｯｸE"/>
        <family val="3"/>
        <charset val="128"/>
      </rPr>
      <t>全体</t>
    </r>
    <r>
      <rPr>
        <sz val="11"/>
        <rFont val="HGPｺﾞｼｯｸE"/>
        <family val="3"/>
        <charset val="128"/>
      </rPr>
      <t>の呪文と特技ダメージを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17" eb="19">
      <t>ジュモン</t>
    </rPh>
    <rPh sb="20" eb="22">
      <t>トクギ</t>
    </rPh>
    <rPh sb="27" eb="28">
      <t>ナカ</t>
    </rPh>
    <phoneticPr fontId="1"/>
  </si>
  <si>
    <r>
      <t>1～3R開始時に、こうげきを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14" eb="15">
      <t>ナカ</t>
    </rPh>
    <rPh sb="24" eb="25">
      <t>ショウ</t>
    </rPh>
    <phoneticPr fontId="1"/>
  </si>
  <si>
    <r>
      <t>3～4R目の相手ターンに、敵が特殊技を使ったとき敵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4" eb="5">
      <t>メ</t>
    </rPh>
    <rPh sb="6" eb="8">
      <t>アイテ</t>
    </rPh>
    <rPh sb="13" eb="14">
      <t>テキ</t>
    </rPh>
    <rPh sb="15" eb="18">
      <t>トクシュワザ</t>
    </rPh>
    <rPh sb="19" eb="20">
      <t>ツカ</t>
    </rPh>
    <rPh sb="24" eb="27">
      <t>テキゼンタイ</t>
    </rPh>
    <rPh sb="28" eb="31">
      <t>ヒッサツワザ</t>
    </rPh>
    <rPh sb="36" eb="37">
      <t>ダイ</t>
    </rPh>
    <phoneticPr fontId="1"/>
  </si>
  <si>
    <r>
      <t>1～3R目の相手ターンに、敵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7" eb="18">
      <t>スベ</t>
    </rPh>
    <rPh sb="26" eb="27">
      <t>ショウ</t>
    </rPh>
    <phoneticPr fontId="1"/>
  </si>
  <si>
    <r>
      <t>1～2R開始時に、敵</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ダウン</t>
    </r>
    <rPh sb="4" eb="7">
      <t>カイシジ</t>
    </rPh>
    <rPh sb="9" eb="12">
      <t>テキゼンタイ</t>
    </rPh>
    <rPh sb="23" eb="24">
      <t>ナカ</t>
    </rPh>
    <phoneticPr fontId="1"/>
  </si>
  <si>
    <r>
      <t>1～3R開始時に、敵</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ダウン</t>
    </r>
    <rPh sb="4" eb="7">
      <t>カイシジ</t>
    </rPh>
    <rPh sb="9" eb="12">
      <t>テキゼンタイ</t>
    </rPh>
    <rPh sb="23" eb="24">
      <t>ナカ</t>
    </rPh>
    <phoneticPr fontId="1"/>
  </si>
  <si>
    <r>
      <t>1～2R目の相手ターンに、[暗黒]以外の敵の全てのダメージを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4" eb="16">
      <t>アンコク</t>
    </rPh>
    <rPh sb="17" eb="19">
      <t>イガイ</t>
    </rPh>
    <rPh sb="20" eb="21">
      <t>テキ</t>
    </rPh>
    <rPh sb="22" eb="23">
      <t>スベ</t>
    </rPh>
    <rPh sb="30" eb="31">
      <t>ナカ</t>
    </rPh>
    <phoneticPr fontId="1"/>
  </si>
  <si>
    <r>
      <t>2～5R目の自分ターンに、自身が通常攻撃した敵の全てのステータスを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20">
      <t>ツウジョウコウゲキ</t>
    </rPh>
    <rPh sb="22" eb="23">
      <t>テキ</t>
    </rPh>
    <rPh sb="24" eb="25">
      <t>スベ</t>
    </rPh>
    <rPh sb="33" eb="34">
      <t>ナカ</t>
    </rPh>
    <phoneticPr fontId="1"/>
  </si>
  <si>
    <r>
      <t>必殺技を使うときに、自身の攻撃が敵の</t>
    </r>
    <r>
      <rPr>
        <sz val="11"/>
        <color rgb="FF000000"/>
        <rFont val="HGPｺﾞｼｯｸE"/>
        <family val="3"/>
        <charset val="128"/>
      </rPr>
      <t>軽減</t>
    </r>
    <r>
      <rPr>
        <sz val="11"/>
        <rFont val="HGPｺﾞｼｯｸE"/>
        <family val="3"/>
        <charset val="128"/>
      </rPr>
      <t>スキルを無視する</t>
    </r>
    <rPh sb="0" eb="3">
      <t>ヒッサツワザ</t>
    </rPh>
    <rPh sb="4" eb="5">
      <t>ツカ</t>
    </rPh>
    <rPh sb="10" eb="12">
      <t>ジシン</t>
    </rPh>
    <rPh sb="13" eb="15">
      <t>コウゲキ</t>
    </rPh>
    <rPh sb="16" eb="17">
      <t>テキ</t>
    </rPh>
    <rPh sb="18" eb="20">
      <t>ケイゲン</t>
    </rPh>
    <rPh sb="24" eb="26">
      <t>ムシ</t>
    </rPh>
    <phoneticPr fontId="1"/>
  </si>
  <si>
    <r>
      <t>4～5R目の自分ターンに、自身がHP50%以下のとき自身の攻撃が敵の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21" eb="23">
      <t>イカ</t>
    </rPh>
    <rPh sb="26" eb="28">
      <t>ジシン</t>
    </rPh>
    <rPh sb="29" eb="31">
      <t>コウゲキ</t>
    </rPh>
    <rPh sb="32" eb="33">
      <t>テキ</t>
    </rPh>
    <rPh sb="34" eb="36">
      <t>ケイゲン</t>
    </rPh>
    <rPh sb="40" eb="42">
      <t>ムシ</t>
    </rPh>
    <phoneticPr fontId="1"/>
  </si>
  <si>
    <r>
      <t>1～2R目の相手ターンに、敵か</t>
    </r>
    <r>
      <rPr>
        <sz val="11"/>
        <color rgb="FFFF5A32"/>
        <rFont val="HGPｺﾞｼｯｸE"/>
        <family val="3"/>
        <charset val="128"/>
      </rPr>
      <t>仲間</t>
    </r>
    <r>
      <rPr>
        <sz val="11"/>
        <rFont val="HGPｺﾞｼｯｸE"/>
        <family val="3"/>
        <charset val="128"/>
      </rPr>
      <t>に[暗黒]がいると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7">
      <t>ナカマ</t>
    </rPh>
    <rPh sb="19" eb="21">
      <t>アンコク</t>
    </rPh>
    <rPh sb="26" eb="28">
      <t>ミカタ</t>
    </rPh>
    <rPh sb="28" eb="30">
      <t>ゼンタイ</t>
    </rPh>
    <rPh sb="31" eb="32">
      <t>ウ</t>
    </rPh>
    <rPh sb="34" eb="38">
      <t>ツウジョウコウゲキ</t>
    </rPh>
    <rPh sb="43" eb="44">
      <t>ナカ</t>
    </rPh>
    <rPh sb="44" eb="46">
      <t>ケイゲン</t>
    </rPh>
    <phoneticPr fontId="1"/>
  </si>
  <si>
    <r>
      <t>各R開始時に、闘気ゲージが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トウキ</t>
    </rPh>
    <rPh sb="13" eb="15">
      <t>サイダイ</t>
    </rPh>
    <rPh sb="16" eb="17">
      <t>テキ</t>
    </rPh>
    <rPh sb="22" eb="24">
      <t>ミカタ</t>
    </rPh>
    <rPh sb="25" eb="26">
      <t>ヒカリ</t>
    </rPh>
    <rPh sb="38" eb="39">
      <t>ナカ</t>
    </rPh>
    <phoneticPr fontId="1"/>
  </si>
  <si>
    <r>
      <t>各R開始時に、自身の闘気ゲージが</t>
    </r>
    <r>
      <rPr>
        <sz val="11"/>
        <color rgb="FF000000"/>
        <rFont val="HGPｺﾞｼｯｸE"/>
        <family val="3"/>
        <charset val="128"/>
      </rPr>
      <t>最大</t>
    </r>
    <r>
      <rPr>
        <sz val="11"/>
        <rFont val="HGPｺﾞｼｯｸE"/>
        <family val="3"/>
        <charset val="128"/>
      </rPr>
      <t>のとき[光]以外の</t>
    </r>
    <r>
      <rPr>
        <sz val="11"/>
        <color rgb="FFFF0000"/>
        <rFont val="HGPｺﾞｼｯｸE"/>
        <family val="3"/>
        <charset val="128"/>
      </rPr>
      <t>味方</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0" eb="12">
      <t>トウキ</t>
    </rPh>
    <rPh sb="16" eb="18">
      <t>サイダイ</t>
    </rPh>
    <rPh sb="22" eb="23">
      <t>ヒカリ</t>
    </rPh>
    <rPh sb="24" eb="26">
      <t>イガイ</t>
    </rPh>
    <rPh sb="27" eb="29">
      <t>ミカタ</t>
    </rPh>
    <rPh sb="40" eb="41">
      <t>ナカ</t>
    </rPh>
    <phoneticPr fontId="1"/>
  </si>
  <si>
    <r>
      <t>3～5R開始時に、闘気ゲージが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rFont val="HGPｺﾞｼｯｸE"/>
        <family val="3"/>
        <charset val="128"/>
      </rPr>
      <t>[光]が受ける物理と呪文ダメージを</t>
    </r>
    <r>
      <rPr>
        <sz val="11"/>
        <color rgb="FF0000FF"/>
        <rFont val="HGPｺﾞｼｯｸE"/>
        <family val="3"/>
        <charset val="128"/>
      </rPr>
      <t>中</t>
    </r>
    <r>
      <rPr>
        <sz val="11"/>
        <color rgb="FF000000"/>
        <rFont val="HGPｺﾞｼｯｸE"/>
        <family val="3"/>
        <charset val="128"/>
      </rPr>
      <t>軽減</t>
    </r>
    <rPh sb="4" eb="7">
      <t>カイシジ</t>
    </rPh>
    <rPh sb="9" eb="11">
      <t>トウキ</t>
    </rPh>
    <rPh sb="15" eb="17">
      <t>サイダイ</t>
    </rPh>
    <rPh sb="18" eb="20">
      <t>ミカタ</t>
    </rPh>
    <rPh sb="25" eb="27">
      <t>ミカタ</t>
    </rPh>
    <rPh sb="28" eb="29">
      <t>ヒカリ</t>
    </rPh>
    <rPh sb="31" eb="32">
      <t>ウ</t>
    </rPh>
    <rPh sb="34" eb="36">
      <t>ブツリ</t>
    </rPh>
    <rPh sb="37" eb="39">
      <t>ジュモン</t>
    </rPh>
    <rPh sb="44" eb="45">
      <t>ナカ</t>
    </rPh>
    <rPh sb="45" eb="47">
      <t>ケイゲン</t>
    </rPh>
    <phoneticPr fontId="1"/>
  </si>
  <si>
    <r>
      <t>各R開始時に、闘気ゲージが</t>
    </r>
    <r>
      <rPr>
        <sz val="11"/>
        <color rgb="FF000000"/>
        <rFont val="HGPｺﾞｼｯｸE"/>
        <family val="3"/>
        <charset val="128"/>
      </rPr>
      <t>最大</t>
    </r>
    <r>
      <rPr>
        <sz val="11"/>
        <rFont val="HGPｺﾞｼｯｸE"/>
        <family val="3"/>
        <charset val="128"/>
      </rPr>
      <t>の敵がいるとき敵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t>
    </r>
    <r>
      <rPr>
        <sz val="11"/>
        <color rgb="FFFF5A32"/>
        <rFont val="HGPｺﾞｼｯｸE"/>
        <family val="3"/>
        <charset val="128"/>
      </rPr>
      <t>仲間</t>
    </r>
    <r>
      <rPr>
        <sz val="11"/>
        <rFont val="HGPｺﾞｼｯｸE"/>
        <family val="3"/>
        <charset val="128"/>
      </rPr>
      <t>[光]がいるとき、追加で自身の闘気ゲージを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トウキ</t>
    </rPh>
    <rPh sb="13" eb="15">
      <t>サイダイ</t>
    </rPh>
    <rPh sb="16" eb="17">
      <t>テキ</t>
    </rPh>
    <rPh sb="22" eb="23">
      <t>テキ</t>
    </rPh>
    <rPh sb="23" eb="25">
      <t>ゼンタイ</t>
    </rPh>
    <rPh sb="26" eb="28">
      <t>トウキ</t>
    </rPh>
    <rPh sb="32" eb="33">
      <t>ショウ</t>
    </rPh>
    <rPh sb="37" eb="39">
      <t>ナカマ</t>
    </rPh>
    <rPh sb="40" eb="41">
      <t>ヒカリ</t>
    </rPh>
    <rPh sb="48" eb="50">
      <t>ツイカ</t>
    </rPh>
    <rPh sb="51" eb="53">
      <t>ジシン</t>
    </rPh>
    <rPh sb="54" eb="56">
      <t>トウキ</t>
    </rPh>
    <rPh sb="60" eb="61">
      <t>ショウ</t>
    </rPh>
    <phoneticPr fontId="1"/>
  </si>
  <si>
    <r>
      <t>1～3R開始時に、闘気ゲージが</t>
    </r>
    <r>
      <rPr>
        <sz val="11"/>
        <color rgb="FF000000"/>
        <rFont val="HGPｺﾞｼｯｸE"/>
        <family val="3"/>
        <charset val="128"/>
      </rPr>
      <t>最大</t>
    </r>
    <r>
      <rPr>
        <sz val="11"/>
        <rFont val="HGPｺﾞｼｯｸE"/>
        <family val="3"/>
        <charset val="128"/>
      </rPr>
      <t>の敵がいるとき闘気ゲージが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rFont val="HGPｺﾞｼｯｸE"/>
        <family val="3"/>
        <charset val="128"/>
      </rPr>
      <t>吸収する</t>
    </r>
    <rPh sb="4" eb="7">
      <t>カイシジ</t>
    </rPh>
    <rPh sb="9" eb="11">
      <t>トウキ</t>
    </rPh>
    <rPh sb="15" eb="17">
      <t>サイダイ</t>
    </rPh>
    <rPh sb="18" eb="19">
      <t>テキ</t>
    </rPh>
    <rPh sb="24" eb="26">
      <t>トウキ</t>
    </rPh>
    <rPh sb="30" eb="32">
      <t>サイダイ</t>
    </rPh>
    <rPh sb="33" eb="34">
      <t>テキ</t>
    </rPh>
    <rPh sb="35" eb="37">
      <t>トウキ</t>
    </rPh>
    <rPh sb="41" eb="44">
      <t>ショウキュウシュウ</t>
    </rPh>
    <phoneticPr fontId="1"/>
  </si>
  <si>
    <t>EX3弾</t>
    <phoneticPr fontId="2"/>
  </si>
  <si>
    <t>ゴメちゃんのゆびわ</t>
    <phoneticPr fontId="2"/>
  </si>
  <si>
    <t>勇者のかぶと [EX]</t>
    <rPh sb="0" eb="2">
      <t>ユウシャ</t>
    </rPh>
    <phoneticPr fontId="2"/>
  </si>
  <si>
    <t>Eア-16</t>
    <phoneticPr fontId="2"/>
  </si>
  <si>
    <t>ア-186</t>
    <phoneticPr fontId="2"/>
  </si>
  <si>
    <t>EX3弾</t>
    <rPh sb="3" eb="4">
      <t>ダン</t>
    </rPh>
    <phoneticPr fontId="2"/>
  </si>
  <si>
    <t>レジェンドメダル[EX2弾]</t>
    <rPh sb="12" eb="13">
      <t>ダン</t>
    </rPh>
    <phoneticPr fontId="2"/>
  </si>
  <si>
    <r>
      <t>「EX3弾」のトーナメントモードのバトルの間、全てのステータスが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4" eb="5">
      <t>ダン</t>
    </rPh>
    <rPh sb="21" eb="22">
      <t>アイダ</t>
    </rPh>
    <rPh sb="23" eb="24">
      <t>スベ</t>
    </rPh>
    <rPh sb="32" eb="33">
      <t>ショウ</t>
    </rPh>
    <phoneticPr fontId="2"/>
  </si>
  <si>
    <t>ア-187</t>
    <phoneticPr fontId="2"/>
  </si>
  <si>
    <r>
      <t>味方</t>
    </r>
    <r>
      <rPr>
        <sz val="11"/>
        <rFont val="HGPｺﾞｼｯｸE"/>
        <family val="3"/>
        <charset val="128"/>
      </rPr>
      <t>が特殊技を使うたび、闘気ゲージを</t>
    </r>
    <r>
      <rPr>
        <sz val="11"/>
        <color rgb="FF00739B"/>
        <rFont val="HGPｺﾞｼｯｸE"/>
        <family val="3"/>
        <charset val="128"/>
      </rPr>
      <t>小</t>
    </r>
    <r>
      <rPr>
        <sz val="11"/>
        <color rgb="FF000000"/>
        <rFont val="HGPｺﾞｼｯｸE"/>
        <family val="3"/>
        <charset val="128"/>
      </rPr>
      <t>アップ</t>
    </r>
    <rPh sb="0" eb="2">
      <t>ミカタ</t>
    </rPh>
    <rPh sb="3" eb="5">
      <t>トクシュ</t>
    </rPh>
    <rPh sb="5" eb="6">
      <t>ワザ</t>
    </rPh>
    <rPh sb="7" eb="8">
      <t>ツカ</t>
    </rPh>
    <rPh sb="12" eb="14">
      <t>トウキ</t>
    </rPh>
    <rPh sb="18" eb="19">
      <t>ショウ</t>
    </rPh>
    <phoneticPr fontId="2"/>
  </si>
  <si>
    <r>
      <t>敵か</t>
    </r>
    <r>
      <rPr>
        <sz val="11"/>
        <color rgb="FFFF0000"/>
        <rFont val="HGPｺﾞｼｯｸE"/>
        <family val="3"/>
        <charset val="128"/>
      </rPr>
      <t>味方</t>
    </r>
    <r>
      <rPr>
        <sz val="1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4" eb="18">
      <t>ミカタゼンタイ</t>
    </rPh>
    <rPh sb="29" eb="30">
      <t>ショウ</t>
    </rPh>
    <phoneticPr fontId="2"/>
  </si>
  <si>
    <t>E盾-13</t>
    <rPh sb="1" eb="2">
      <t>タテ</t>
    </rPh>
    <phoneticPr fontId="2"/>
  </si>
  <si>
    <t>E盾-12</t>
    <rPh sb="1" eb="2">
      <t>タテ</t>
    </rPh>
    <phoneticPr fontId="2"/>
  </si>
  <si>
    <t>シャハルの鏡 [EX]</t>
    <rPh sb="5" eb="6">
      <t>カガミ</t>
    </rPh>
    <phoneticPr fontId="2"/>
  </si>
  <si>
    <t>時空の盾 [EX]</t>
    <rPh sb="0" eb="2">
      <t>ジクウ</t>
    </rPh>
    <rPh sb="3" eb="4">
      <t>タテ</t>
    </rPh>
    <phoneticPr fontId="2"/>
  </si>
  <si>
    <t>E武-21</t>
    <rPh sb="1" eb="2">
      <t>タケ</t>
    </rPh>
    <phoneticPr fontId="2"/>
  </si>
  <si>
    <t>E武-22</t>
    <rPh sb="1" eb="2">
      <t>タケ</t>
    </rPh>
    <phoneticPr fontId="2"/>
  </si>
  <si>
    <t>E武-24</t>
    <rPh sb="1" eb="2">
      <t>タケ</t>
    </rPh>
    <phoneticPr fontId="2"/>
  </si>
  <si>
    <t>E武-23</t>
    <rPh sb="1" eb="2">
      <t>タケ</t>
    </rPh>
    <phoneticPr fontId="2"/>
  </si>
  <si>
    <t>王家のレイピア [EX]</t>
    <rPh sb="0" eb="2">
      <t>オウケ</t>
    </rPh>
    <phoneticPr fontId="2"/>
  </si>
  <si>
    <t>1～3</t>
    <phoneticPr fontId="2"/>
  </si>
  <si>
    <t>らせつのまそう [EX]</t>
    <phoneticPr fontId="2"/>
  </si>
  <si>
    <t>新生・ダイの剣 [EX]</t>
    <rPh sb="0" eb="2">
      <t>シンセイ</t>
    </rPh>
    <rPh sb="6" eb="7">
      <t>ツルギ</t>
    </rPh>
    <phoneticPr fontId="2"/>
  </si>
  <si>
    <t>E武-25</t>
    <rPh sb="1" eb="2">
      <t>タケ</t>
    </rPh>
    <phoneticPr fontId="2"/>
  </si>
  <si>
    <t>光魔の杖 [EX]</t>
    <rPh sb="0" eb="1">
      <t>ヒカリ</t>
    </rPh>
    <rPh sb="1" eb="2">
      <t>マ</t>
    </rPh>
    <rPh sb="3" eb="4">
      <t>ツエ</t>
    </rPh>
    <phoneticPr fontId="2"/>
  </si>
  <si>
    <t>勇者のつるぎ・改 [EX]</t>
    <rPh sb="0" eb="2">
      <t>ユウシャ</t>
    </rPh>
    <rPh sb="7" eb="8">
      <t>カイ</t>
    </rPh>
    <phoneticPr fontId="2"/>
  </si>
  <si>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の必殺技ダメージをR数が多いほど</t>
    </r>
    <r>
      <rPr>
        <sz val="11"/>
        <color rgb="FF000000"/>
        <rFont val="HGPｺﾞｼｯｸE"/>
        <family val="3"/>
        <charset val="128"/>
      </rPr>
      <t>アップ</t>
    </r>
    <rPh sb="0" eb="2">
      <t>ジシン</t>
    </rPh>
    <rPh sb="3" eb="6">
      <t>ヒッサツワザ</t>
    </rPh>
    <rPh sb="7" eb="8">
      <t>ツカ</t>
    </rPh>
    <rPh sb="13" eb="17">
      <t>ミカタゼンタイ</t>
    </rPh>
    <rPh sb="18" eb="21">
      <t>ヒッサツワザ</t>
    </rPh>
    <rPh sb="27" eb="28">
      <t>スウ</t>
    </rPh>
    <rPh sb="29" eb="30">
      <t>オオ</t>
    </rPh>
    <phoneticPr fontId="2"/>
  </si>
  <si>
    <r>
      <t>1～3R目に攻撃するときに、ステータス</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がいると全てのステータスを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1">
      <t>スベ</t>
    </rPh>
    <rPh sb="39" eb="40">
      <t>ナカ</t>
    </rPh>
    <phoneticPr fontId="2"/>
  </si>
  <si>
    <r>
      <t>1～2R終了時に、この</t>
    </r>
    <r>
      <rPr>
        <sz val="11"/>
        <color rgb="FF000000"/>
        <rFont val="HGPｺﾞｼｯｸE"/>
        <family val="3"/>
        <charset val="128"/>
      </rPr>
      <t>R中</t>
    </r>
    <r>
      <rPr>
        <sz val="11"/>
        <rFont val="HGPｺﾞｼｯｸE"/>
        <family val="3"/>
        <charset val="128"/>
      </rPr>
      <t>に敵がHPを回復していたとき自身の攻撃が敵の</t>
    </r>
    <r>
      <rPr>
        <sz val="11"/>
        <color rgb="FF000000"/>
        <rFont val="HGPｺﾞｼｯｸE"/>
        <family val="3"/>
        <charset val="128"/>
      </rPr>
      <t>軽減</t>
    </r>
    <r>
      <rPr>
        <sz val="11"/>
        <rFont val="HGPｺﾞｼｯｸE"/>
        <family val="3"/>
        <charset val="128"/>
      </rPr>
      <t>スキルを無視する</t>
    </r>
    <rPh sb="4" eb="7">
      <t>シュウリョウジ</t>
    </rPh>
    <rPh sb="12" eb="13">
      <t>ナカ</t>
    </rPh>
    <rPh sb="14" eb="15">
      <t>テキ</t>
    </rPh>
    <rPh sb="19" eb="21">
      <t>カイフク</t>
    </rPh>
    <rPh sb="27" eb="29">
      <t>ジシン</t>
    </rPh>
    <rPh sb="30" eb="32">
      <t>コウゲキ</t>
    </rPh>
    <rPh sb="33" eb="34">
      <t>テキ</t>
    </rPh>
    <rPh sb="35" eb="37">
      <t>ケイゲン</t>
    </rPh>
    <rPh sb="41" eb="43">
      <t>ムシ</t>
    </rPh>
    <phoneticPr fontId="2"/>
  </si>
  <si>
    <r>
      <t>敵が必殺技を使うとき、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7300C3"/>
        <rFont val="HGPｺﾞｼｯｸE"/>
        <family val="3"/>
        <charset val="128"/>
      </rPr>
      <t>大</t>
    </r>
    <r>
      <rPr>
        <sz val="11"/>
        <color rgb="FF000000"/>
        <rFont val="HGPｺﾞｼｯｸE"/>
        <family val="3"/>
        <charset val="128"/>
      </rPr>
      <t>軽減</t>
    </r>
    <rPh sb="0" eb="1">
      <t>テキ</t>
    </rPh>
    <rPh sb="2" eb="5">
      <t>ヒッサツワザ</t>
    </rPh>
    <rPh sb="6" eb="7">
      <t>ツカ</t>
    </rPh>
    <rPh sb="11" eb="15">
      <t>ミカタゼンタイ</t>
    </rPh>
    <rPh sb="16" eb="17">
      <t>ウ</t>
    </rPh>
    <rPh sb="19" eb="21">
      <t>ジュモン</t>
    </rPh>
    <rPh sb="26" eb="29">
      <t>ダイケイゲン</t>
    </rPh>
    <phoneticPr fontId="1"/>
  </si>
  <si>
    <r>
      <t>2～5R終了時に、この</t>
    </r>
    <r>
      <rPr>
        <sz val="11"/>
        <color rgb="FF000000"/>
        <rFont val="HGPｺﾞｼｯｸE"/>
        <family val="3"/>
        <charset val="128"/>
      </rPr>
      <t>R中</t>
    </r>
    <r>
      <rPr>
        <sz val="11"/>
        <rFont val="HGPｺﾞｼｯｸE"/>
        <family val="3"/>
        <charset val="128"/>
      </rPr>
      <t>に</t>
    </r>
    <r>
      <rPr>
        <sz val="11"/>
        <color rgb="FFFF0000"/>
        <rFont val="HGPｺﾞｼｯｸE"/>
        <family val="3"/>
        <charset val="128"/>
      </rPr>
      <t>味方</t>
    </r>
    <r>
      <rPr>
        <sz val="11"/>
        <rFont val="HGPｺﾞｼｯｸE"/>
        <family val="3"/>
        <charset val="128"/>
      </rPr>
      <t>が回復していたとき全てのステータスを</t>
    </r>
    <r>
      <rPr>
        <sz val="11"/>
        <color rgb="FF0000FF"/>
        <rFont val="HGPｺﾞｼｯｸE"/>
        <family val="3"/>
        <charset val="128"/>
      </rPr>
      <t>中</t>
    </r>
    <r>
      <rPr>
        <sz val="11"/>
        <color rgb="FF000000"/>
        <rFont val="HGPｺﾞｼｯｸE"/>
        <family val="3"/>
        <charset val="128"/>
      </rPr>
      <t>アップ</t>
    </r>
    <rPh sb="4" eb="6">
      <t>シュウリョウ</t>
    </rPh>
    <rPh sb="6" eb="7">
      <t>ジ</t>
    </rPh>
    <rPh sb="12" eb="13">
      <t>ナカ</t>
    </rPh>
    <rPh sb="14" eb="16">
      <t>ミカタ</t>
    </rPh>
    <rPh sb="17" eb="19">
      <t>カイフク</t>
    </rPh>
    <rPh sb="25" eb="26">
      <t>スベ</t>
    </rPh>
    <rPh sb="34" eb="35">
      <t>ナカ</t>
    </rPh>
    <phoneticPr fontId="1"/>
  </si>
  <si>
    <r>
      <t>1～4R終了時に、この</t>
    </r>
    <r>
      <rPr>
        <sz val="11"/>
        <color rgb="FF000000"/>
        <rFont val="HGPｺﾞｼｯｸE"/>
        <family val="3"/>
        <charset val="128"/>
      </rPr>
      <t>R中</t>
    </r>
    <r>
      <rPr>
        <sz val="11"/>
        <rFont val="HGPｺﾞｼｯｸE"/>
        <family val="3"/>
        <charset val="128"/>
      </rPr>
      <t>に敵がHPを回復していたとき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の全てのダメージを</t>
    </r>
    <r>
      <rPr>
        <sz val="11"/>
        <color rgb="FF0000FF"/>
        <rFont val="HGPｺﾞｼｯｸE"/>
        <family val="3"/>
        <charset val="128"/>
      </rPr>
      <t>中</t>
    </r>
    <r>
      <rPr>
        <sz val="11"/>
        <color rgb="FF000000"/>
        <rFont val="HGPｺﾞｼｯｸE"/>
        <family val="3"/>
        <charset val="128"/>
      </rPr>
      <t>アップ</t>
    </r>
    <rPh sb="4" eb="7">
      <t>シュウリョウジ</t>
    </rPh>
    <rPh sb="12" eb="13">
      <t>ナカ</t>
    </rPh>
    <rPh sb="14" eb="15">
      <t>テキ</t>
    </rPh>
    <rPh sb="19" eb="21">
      <t>カイフク</t>
    </rPh>
    <rPh sb="27" eb="31">
      <t>ミカタゼンタイ</t>
    </rPh>
    <rPh sb="32" eb="33">
      <t>スベ</t>
    </rPh>
    <rPh sb="40" eb="41">
      <t>ナカ</t>
    </rPh>
    <phoneticPr fontId="1"/>
  </si>
  <si>
    <r>
      <t>各R終了時に、この</t>
    </r>
    <r>
      <rPr>
        <sz val="11"/>
        <color rgb="FF000000"/>
        <rFont val="HGPｺﾞｼｯｸE"/>
        <family val="3"/>
        <charset val="128"/>
      </rPr>
      <t>R中</t>
    </r>
    <r>
      <rPr>
        <sz val="11"/>
        <rFont val="HGPｺﾞｼｯｸE"/>
        <family val="3"/>
        <charset val="128"/>
      </rPr>
      <t>にHPを回復していた</t>
    </r>
    <r>
      <rPr>
        <sz val="11"/>
        <color rgb="FFFF0000"/>
        <rFont val="HGPｺﾞｼｯｸE"/>
        <family val="3"/>
        <charset val="128"/>
      </rPr>
      <t>味方</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0" eb="11">
      <t>ナカ</t>
    </rPh>
    <rPh sb="15" eb="17">
      <t>カイフク</t>
    </rPh>
    <rPh sb="21" eb="23">
      <t>ミカタ</t>
    </rPh>
    <rPh sb="34" eb="35">
      <t>ナカ</t>
    </rPh>
    <phoneticPr fontId="1"/>
  </si>
  <si>
    <t>回復+</t>
    <rPh sb="0" eb="2">
      <t>カイフク</t>
    </rPh>
    <phoneticPr fontId="2"/>
  </si>
  <si>
    <t>X3-076</t>
    <phoneticPr fontId="1"/>
  </si>
  <si>
    <t>X3-077</t>
  </si>
  <si>
    <t>X3-078</t>
  </si>
  <si>
    <r>
      <t>各R終了時に、切り札の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1">
      <t>カク</t>
    </rPh>
    <rPh sb="2" eb="5">
      <t>シュウリョウジ</t>
    </rPh>
    <rPh sb="7" eb="8">
      <t>キ</t>
    </rPh>
    <rPh sb="9" eb="10">
      <t>フダ</t>
    </rPh>
    <rPh sb="11" eb="13">
      <t>ナカマ</t>
    </rPh>
    <rPh sb="17" eb="19">
      <t>ミカタ</t>
    </rPh>
    <rPh sb="20" eb="21">
      <t>ヒカリ</t>
    </rPh>
    <rPh sb="26" eb="27">
      <t>ナカ</t>
    </rPh>
    <rPh sb="27" eb="29">
      <t>カイフク</t>
    </rPh>
    <phoneticPr fontId="1"/>
  </si>
  <si>
    <r>
      <t>各R終了時に、HPを</t>
    </r>
    <r>
      <rPr>
        <sz val="11"/>
        <color rgb="FF0000FF"/>
        <rFont val="HGPｺﾞｼｯｸE"/>
        <family val="3"/>
        <charset val="128"/>
      </rPr>
      <t>中</t>
    </r>
    <r>
      <rPr>
        <sz val="11"/>
        <rFont val="HGPｺﾞｼｯｸE"/>
        <family val="3"/>
        <charset val="128"/>
      </rPr>
      <t>回復、闘気ゲージを</t>
    </r>
    <r>
      <rPr>
        <sz val="11"/>
        <color rgb="FF00739B"/>
        <rFont val="HGPｺﾞｼｯｸE"/>
        <family val="3"/>
        <charset val="128"/>
      </rPr>
      <t>小</t>
    </r>
    <r>
      <rPr>
        <sz val="11"/>
        <color rgb="FF000000"/>
        <rFont val="HGPｺﾞｼｯｸE"/>
        <family val="3"/>
        <charset val="128"/>
      </rPr>
      <t>アップ</t>
    </r>
    <rPh sb="0" eb="1">
      <t>カク</t>
    </rPh>
    <rPh sb="2" eb="5">
      <t>シュウリョウジ</t>
    </rPh>
    <rPh sb="10" eb="11">
      <t>ナカ</t>
    </rPh>
    <rPh sb="11" eb="13">
      <t>カイフク</t>
    </rPh>
    <rPh sb="14" eb="16">
      <t>トウキ</t>
    </rPh>
    <rPh sb="20" eb="21">
      <t>ショウ</t>
    </rPh>
    <phoneticPr fontId="1"/>
  </si>
  <si>
    <r>
      <t>2～5R目の自分ターンに、切り札の</t>
    </r>
    <r>
      <rPr>
        <sz val="11"/>
        <color rgb="FFFF5A32"/>
        <rFont val="HGPｺﾞｼｯｸE"/>
        <family val="3"/>
        <charset val="128"/>
      </rPr>
      <t>仲間</t>
    </r>
    <r>
      <rPr>
        <sz val="11"/>
        <rFont val="HGPｺﾞｼｯｸE"/>
        <family val="3"/>
        <charset val="128"/>
      </rPr>
      <t>がいるとHPが一番低い</t>
    </r>
    <r>
      <rPr>
        <sz val="11"/>
        <color rgb="FFFF0000"/>
        <rFont val="HGPｺﾞｼｯｸE"/>
        <family val="3"/>
        <charset val="128"/>
      </rPr>
      <t>味方</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7" eb="19">
      <t>ナカマ</t>
    </rPh>
    <rPh sb="26" eb="29">
      <t>イチバンヒク</t>
    </rPh>
    <rPh sb="30" eb="32">
      <t>ミカタ</t>
    </rPh>
    <rPh sb="33" eb="34">
      <t>スベ</t>
    </rPh>
    <rPh sb="42" eb="43">
      <t>ナカ</t>
    </rPh>
    <phoneticPr fontId="1"/>
  </si>
  <si>
    <r>
      <t>2～4R開始時に、HP100%の敵がいるとき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16" eb="17">
      <t>テキ</t>
    </rPh>
    <rPh sb="22" eb="26">
      <t>ミカタゼンタイ</t>
    </rPh>
    <rPh sb="27" eb="29">
      <t>トウキ</t>
    </rPh>
    <rPh sb="33" eb="34">
      <t>ショウ</t>
    </rPh>
    <phoneticPr fontId="1"/>
  </si>
  <si>
    <r>
      <t>自身が必殺技を使うときに、一番近い</t>
    </r>
    <r>
      <rPr>
        <sz val="11"/>
        <color rgb="FFFF5A32"/>
        <rFont val="HGPｺﾞｼｯｸE"/>
        <family val="3"/>
        <charset val="128"/>
      </rPr>
      <t>仲間</t>
    </r>
    <r>
      <rPr>
        <sz val="11"/>
        <rFont val="HGPｺﾞｼｯｸE"/>
        <family val="3"/>
        <charset val="128"/>
      </rPr>
      <t>と自身のまりょくと呪文ダメージを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6">
      <t>イチバンチカ</t>
    </rPh>
    <rPh sb="17" eb="19">
      <t>ナカマ</t>
    </rPh>
    <rPh sb="20" eb="22">
      <t>ジシン</t>
    </rPh>
    <rPh sb="28" eb="30">
      <t>ジュモン</t>
    </rPh>
    <rPh sb="35" eb="36">
      <t>ナカ</t>
    </rPh>
    <phoneticPr fontId="1"/>
  </si>
  <si>
    <r>
      <t>追加でHPを</t>
    </r>
    <r>
      <rPr>
        <sz val="11"/>
        <color rgb="FFBE0F3C"/>
        <rFont val="HGPｺﾞｼｯｸE"/>
        <family val="3"/>
        <charset val="128"/>
      </rPr>
      <t>超</t>
    </r>
    <r>
      <rPr>
        <sz val="11"/>
        <rFont val="HGPｺﾞｼｯｸE"/>
        <family val="3"/>
        <charset val="128"/>
      </rPr>
      <t>回復</t>
    </r>
    <phoneticPr fontId="2"/>
  </si>
  <si>
    <r>
      <t>HP50%以下の</t>
    </r>
    <r>
      <rPr>
        <sz val="11"/>
        <color rgb="FFFF0000"/>
        <rFont val="HGPｺﾞｼｯｸE"/>
        <family val="3"/>
        <charset val="128"/>
      </rPr>
      <t>味方</t>
    </r>
    <r>
      <rPr>
        <sz val="11"/>
        <color rgb="FF000000"/>
        <rFont val="HGPｺﾞｼｯｸE"/>
        <family val="3"/>
        <charset val="128"/>
      </rPr>
      <t>が1体のみいると、</t>
    </r>
    <r>
      <rPr>
        <sz val="11"/>
        <color rgb="FFFF0000"/>
        <rFont val="HGPｺﾞｼｯｸE"/>
        <family val="3"/>
        <charset val="128"/>
      </rPr>
      <t>味方</t>
    </r>
    <r>
      <rPr>
        <sz val="11"/>
        <color rgb="FF000000"/>
        <rFont val="HGPｺﾞｼｯｸE"/>
        <family val="3"/>
        <charset val="128"/>
      </rPr>
      <t>全体の全てのステータスを</t>
    </r>
    <r>
      <rPr>
        <sz val="11"/>
        <color rgb="FFBE0F3C"/>
        <rFont val="HGPｺﾞｼｯｸE"/>
        <family val="3"/>
        <charset val="128"/>
      </rPr>
      <t>超</t>
    </r>
    <r>
      <rPr>
        <sz val="11"/>
        <color rgb="FF000000"/>
        <rFont val="HGPｺﾞｼｯｸE"/>
        <family val="3"/>
        <charset val="128"/>
      </rPr>
      <t>アップ、</t>
    </r>
    <phoneticPr fontId="1"/>
  </si>
  <si>
    <r>
      <t>味方</t>
    </r>
    <r>
      <rPr>
        <sz val="11"/>
        <color rgb="FF000000"/>
        <rFont val="HGPｺﾞｼｯｸE"/>
        <family val="3"/>
        <charset val="128"/>
      </rPr>
      <t>全体</t>
    </r>
    <r>
      <rPr>
        <sz val="11"/>
        <rFont val="HGPｺﾞｼｯｸE"/>
        <family val="3"/>
        <charset val="128"/>
      </rPr>
      <t>が使う特殊技のダメージ</t>
    </r>
    <r>
      <rPr>
        <sz val="11"/>
        <color rgb="FF000000"/>
        <rFont val="HGPｺﾞｼｯｸE"/>
        <family val="3"/>
        <charset val="128"/>
      </rPr>
      <t>アップ</t>
    </r>
    <r>
      <rPr>
        <sz val="11"/>
        <rFont val="HGPｺﾞｼｯｸE"/>
        <family val="3"/>
        <charset val="128"/>
      </rPr>
      <t>効果をさらに</t>
    </r>
    <r>
      <rPr>
        <sz val="11"/>
        <color rgb="FFBE0F3C"/>
        <rFont val="HGPｺﾞｼｯｸE"/>
        <family val="3"/>
        <charset val="128"/>
      </rPr>
      <t>超</t>
    </r>
    <r>
      <rPr>
        <sz val="11"/>
        <color rgb="FF000000"/>
        <rFont val="HGPｺﾞｼｯｸE"/>
        <family val="3"/>
        <charset val="128"/>
      </rPr>
      <t>アップ</t>
    </r>
    <rPh sb="0" eb="4">
      <t>ミカタゼンタイ</t>
    </rPh>
    <rPh sb="5" eb="6">
      <t>ツカ</t>
    </rPh>
    <rPh sb="7" eb="10">
      <t>トクシュワザ</t>
    </rPh>
    <rPh sb="18" eb="20">
      <t>コウカ</t>
    </rPh>
    <rPh sb="24" eb="25">
      <t>チョウ</t>
    </rPh>
    <phoneticPr fontId="2"/>
  </si>
  <si>
    <t>属性</t>
    <rPh sb="0" eb="2">
      <t>ゾクセイ</t>
    </rPh>
    <phoneticPr fontId="2"/>
  </si>
  <si>
    <t>かばう</t>
    <phoneticPr fontId="2"/>
  </si>
  <si>
    <t>X3-1</t>
    <phoneticPr fontId="2"/>
  </si>
  <si>
    <t>X3-2</t>
  </si>
  <si>
    <t>X3-3</t>
  </si>
  <si>
    <t>X3-4</t>
  </si>
  <si>
    <t>SP-231</t>
  </si>
  <si>
    <t>EX3弾コレ1開始 店頭</t>
    <rPh sb="3" eb="4">
      <t>ダン</t>
    </rPh>
    <rPh sb="7" eb="9">
      <t>カイシ</t>
    </rPh>
    <rPh sb="10" eb="12">
      <t>テントウ</t>
    </rPh>
    <phoneticPr fontId="1"/>
  </si>
  <si>
    <t>竜神王のツメ [EX]</t>
    <rPh sb="0" eb="3">
      <t>リュウジンオウ</t>
    </rPh>
    <phoneticPr fontId="2"/>
  </si>
  <si>
    <t>E武-26</t>
    <rPh sb="1" eb="2">
      <t>タケ</t>
    </rPh>
    <phoneticPr fontId="2"/>
  </si>
  <si>
    <t>堕天使の盾 [EX]</t>
    <rPh sb="0" eb="3">
      <t>ダテンシ</t>
    </rPh>
    <rPh sb="4" eb="5">
      <t>タテ</t>
    </rPh>
    <phoneticPr fontId="2"/>
  </si>
  <si>
    <t>E盾-14</t>
    <rPh sb="1" eb="2">
      <t>タテ</t>
    </rPh>
    <phoneticPr fontId="2"/>
  </si>
  <si>
    <t>永続</t>
    <phoneticPr fontId="2"/>
  </si>
  <si>
    <t>メイロ（覚醒 時空の魔導士）</t>
  </si>
  <si>
    <t>物理</t>
    <phoneticPr fontId="1"/>
  </si>
  <si>
    <t>攻撃ダメージ</t>
    <rPh sb="0" eb="2">
      <t>コウゲキ</t>
    </rPh>
    <phoneticPr fontId="1"/>
  </si>
  <si>
    <t>2～5</t>
  </si>
  <si>
    <t>はおうのオノ [EX]</t>
    <phoneticPr fontId="2"/>
  </si>
  <si>
    <t>時空の剣 [EX]</t>
    <rPh sb="0" eb="2">
      <t>ジクウ</t>
    </rPh>
    <rPh sb="3" eb="4">
      <t>ケン</t>
    </rPh>
    <phoneticPr fontId="2"/>
  </si>
  <si>
    <t>E武-28</t>
    <rPh sb="1" eb="2">
      <t>タケ</t>
    </rPh>
    <phoneticPr fontId="2"/>
  </si>
  <si>
    <t>E武-27</t>
    <rPh sb="1" eb="2">
      <t>タケ</t>
    </rPh>
    <phoneticPr fontId="2"/>
  </si>
  <si>
    <t>トルナードの盾 [EX]</t>
    <rPh sb="6" eb="7">
      <t>タテ</t>
    </rPh>
    <phoneticPr fontId="2"/>
  </si>
  <si>
    <t>勇者の盾 [EX]</t>
    <rPh sb="0" eb="2">
      <t>ユウシャ</t>
    </rPh>
    <rPh sb="3" eb="4">
      <t>タテ</t>
    </rPh>
    <phoneticPr fontId="2"/>
  </si>
  <si>
    <t>E盾-16</t>
    <rPh sb="1" eb="2">
      <t>タテ</t>
    </rPh>
    <phoneticPr fontId="2"/>
  </si>
  <si>
    <t>E盾-15</t>
    <rPh sb="1" eb="2">
      <t>タテ</t>
    </rPh>
    <phoneticPr fontId="2"/>
  </si>
  <si>
    <t>EX-036</t>
  </si>
  <si>
    <t>EX-035</t>
  </si>
  <si>
    <t>ドラゴンクエストⅦ</t>
  </si>
  <si>
    <t>ドラゴンクエストⅧ</t>
  </si>
  <si>
    <t>自身がHP50%以上の間、自身が受ける必殺技ダメージを1にする</t>
    <rPh sb="0" eb="2">
      <t>ジシン</t>
    </rPh>
    <rPh sb="8" eb="10">
      <t>イジョウ</t>
    </rPh>
    <rPh sb="11" eb="12">
      <t>アイダ</t>
    </rPh>
    <rPh sb="13" eb="15">
      <t>ジシン</t>
    </rPh>
    <rPh sb="16" eb="17">
      <t>ウ</t>
    </rPh>
    <rPh sb="19" eb="22">
      <t>ヒッサツワザ</t>
    </rPh>
    <phoneticPr fontId="1"/>
  </si>
  <si>
    <t>装備種</t>
    <rPh sb="0" eb="2">
      <t>ソウビ</t>
    </rPh>
    <rPh sb="2" eb="3">
      <t>シュ</t>
    </rPh>
    <phoneticPr fontId="2"/>
  </si>
  <si>
    <t>Eア-19</t>
  </si>
  <si>
    <t>Eア-18</t>
  </si>
  <si>
    <t>Eア-17</t>
  </si>
  <si>
    <t>ゴールドフェザー [EX]</t>
    <phoneticPr fontId="2"/>
  </si>
  <si>
    <t>ラプソーンのまもり [EX]</t>
    <phoneticPr fontId="2"/>
  </si>
  <si>
    <t>呪文ダメージ</t>
    <phoneticPr fontId="2"/>
  </si>
  <si>
    <t>Eア-20</t>
  </si>
  <si>
    <t>超越大魔王のローブ [EX]</t>
    <rPh sb="0" eb="2">
      <t>チョウエツ</t>
    </rPh>
    <rPh sb="2" eb="5">
      <t>ダイマオウ</t>
    </rPh>
    <phoneticPr fontId="2"/>
  </si>
  <si>
    <r>
      <t>1R開始時に、全てのステータスはキャラクターのスキルによって</t>
    </r>
    <r>
      <rPr>
        <sz val="11"/>
        <color rgb="FF000000"/>
        <rFont val="HGPｺﾞｼｯｸE"/>
        <family val="3"/>
        <charset val="128"/>
      </rPr>
      <t>ダウン</t>
    </r>
    <r>
      <rPr>
        <sz val="11"/>
        <rFont val="HGPｺﾞｼｯｸE"/>
        <family val="3"/>
        <charset val="128"/>
      </rPr>
      <t>しない</t>
    </r>
    <rPh sb="2" eb="4">
      <t>カイシ</t>
    </rPh>
    <rPh sb="4" eb="5">
      <t>ジ</t>
    </rPh>
    <rPh sb="7" eb="8">
      <t>スベ</t>
    </rPh>
    <phoneticPr fontId="2"/>
  </si>
  <si>
    <r>
      <t>1～2R目に攻撃するときに、まりょくが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コウゲキ</t>
    </rPh>
    <rPh sb="24" eb="26">
      <t>ミカタ</t>
    </rPh>
    <rPh sb="31" eb="33">
      <t>ミカタ</t>
    </rPh>
    <rPh sb="33" eb="35">
      <t>ゼンタイ</t>
    </rPh>
    <rPh sb="36" eb="38">
      <t>ジュモン</t>
    </rPh>
    <rPh sb="43" eb="44">
      <t>ショウ</t>
    </rPh>
    <phoneticPr fontId="2"/>
  </si>
  <si>
    <r>
      <t>1～3R終了時に、この</t>
    </r>
    <r>
      <rPr>
        <sz val="11"/>
        <color rgb="FF000000"/>
        <rFont val="HGPｺﾞｼｯｸE"/>
        <family val="3"/>
        <charset val="128"/>
      </rPr>
      <t>R中</t>
    </r>
    <r>
      <rPr>
        <sz val="11"/>
        <rFont val="HGPｺﾞｼｯｸE"/>
        <family val="3"/>
        <charset val="128"/>
      </rPr>
      <t>に敵がHPを回復していたとき敵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4" eb="7">
      <t>シュウリョウジ</t>
    </rPh>
    <rPh sb="12" eb="13">
      <t>ナカ</t>
    </rPh>
    <rPh sb="14" eb="15">
      <t>テキ</t>
    </rPh>
    <rPh sb="19" eb="21">
      <t>カイフク</t>
    </rPh>
    <rPh sb="27" eb="30">
      <t>テキゼンタイ</t>
    </rPh>
    <rPh sb="36" eb="37">
      <t>ナカ</t>
    </rPh>
    <phoneticPr fontId="2"/>
  </si>
  <si>
    <r>
      <t>各R終了時に、この</t>
    </r>
    <r>
      <rPr>
        <sz val="11"/>
        <color rgb="FF000000"/>
        <rFont val="HGPｺﾞｼｯｸE"/>
        <family val="3"/>
        <charset val="128"/>
      </rPr>
      <t>R中</t>
    </r>
    <r>
      <rPr>
        <sz val="11"/>
        <rFont val="HGPｺﾞｼｯｸE"/>
        <family val="3"/>
        <charset val="128"/>
      </rPr>
      <t>にHPを回復していた</t>
    </r>
    <r>
      <rPr>
        <sz val="11"/>
        <color rgb="FFFF0000"/>
        <rFont val="HGPｺﾞｼｯｸE"/>
        <family val="3"/>
        <charset val="128"/>
      </rPr>
      <t>味方</t>
    </r>
    <r>
      <rPr>
        <sz val="11"/>
        <rFont val="HGPｺﾞｼｯｸE"/>
        <family val="3"/>
        <charset val="128"/>
      </rPr>
      <t>のこうげきとまりょくをR数が多いほど多いほど</t>
    </r>
    <r>
      <rPr>
        <sz val="11"/>
        <color rgb="FF000000"/>
        <rFont val="HGPｺﾞｼｯｸE"/>
        <family val="3"/>
        <charset val="128"/>
      </rPr>
      <t>アップ</t>
    </r>
    <rPh sb="0" eb="1">
      <t>カク</t>
    </rPh>
    <rPh sb="2" eb="5">
      <t>シュウリョウジ</t>
    </rPh>
    <rPh sb="10" eb="11">
      <t>ナカ</t>
    </rPh>
    <rPh sb="15" eb="17">
      <t>カイフク</t>
    </rPh>
    <rPh sb="21" eb="23">
      <t>ミカタ</t>
    </rPh>
    <rPh sb="35" eb="36">
      <t>スウ</t>
    </rPh>
    <rPh sb="37" eb="38">
      <t>オオ</t>
    </rPh>
    <rPh sb="41" eb="42">
      <t>オオ</t>
    </rPh>
    <phoneticPr fontId="2"/>
  </si>
  <si>
    <r>
      <t>各R開始時に、自身の闘気ゲージが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]と[光]のHPを</t>
    </r>
    <r>
      <rPr>
        <sz val="11"/>
        <color rgb="FF00739B"/>
        <rFont val="HGPｺﾞｼｯｸE"/>
        <family val="3"/>
        <charset val="128"/>
      </rPr>
      <t>小</t>
    </r>
    <r>
      <rPr>
        <sz val="11"/>
        <rFont val="HGPｺﾞｼｯｸE"/>
        <family val="3"/>
        <charset val="128"/>
      </rPr>
      <t>回復</t>
    </r>
    <rPh sb="0" eb="1">
      <t>カク</t>
    </rPh>
    <rPh sb="2" eb="5">
      <t>カイシジ</t>
    </rPh>
    <rPh sb="7" eb="9">
      <t>ジシン</t>
    </rPh>
    <rPh sb="10" eb="12">
      <t>トウキ</t>
    </rPh>
    <rPh sb="16" eb="18">
      <t>サイダイ</t>
    </rPh>
    <rPh sb="21" eb="23">
      <t>ミカタ</t>
    </rPh>
    <rPh sb="24" eb="25">
      <t>チョウ</t>
    </rPh>
    <rPh sb="25" eb="26">
      <t>リュウ</t>
    </rPh>
    <rPh sb="29" eb="30">
      <t>ヒカリ</t>
    </rPh>
    <rPh sb="35" eb="38">
      <t>ショウカイフク</t>
    </rPh>
    <phoneticPr fontId="2"/>
  </si>
  <si>
    <r>
      <t>3～5R開始時に、自身がHP50%以下のとき</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ジシン</t>
    </rPh>
    <rPh sb="17" eb="19">
      <t>イカ</t>
    </rPh>
    <rPh sb="22" eb="24">
      <t>ミカタ</t>
    </rPh>
    <rPh sb="25" eb="26">
      <t>チョウ</t>
    </rPh>
    <rPh sb="26" eb="27">
      <t>リュウ</t>
    </rPh>
    <rPh sb="39" eb="40">
      <t>ショウ</t>
    </rPh>
    <phoneticPr fontId="2"/>
  </si>
  <si>
    <r>
      <t>「マイ勇者」が[</t>
    </r>
    <r>
      <rPr>
        <sz val="11"/>
        <color rgb="FF000000"/>
        <rFont val="HGPｺﾞｼｯｸE"/>
        <family val="3"/>
        <charset val="128"/>
      </rPr>
      <t>超竜</t>
    </r>
    <r>
      <rPr>
        <sz val="11"/>
        <rFont val="HGPｺﾞｼｯｸE"/>
        <family val="3"/>
        <charset val="128"/>
      </rPr>
      <t>]か[光]のとき、追加で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Ph sb="8" eb="9">
      <t>チョウ</t>
    </rPh>
    <rPh sb="9" eb="10">
      <t>リュウ</t>
    </rPh>
    <rPh sb="13" eb="14">
      <t>ヒカリ</t>
    </rPh>
    <rPh sb="19" eb="21">
      <t>ツイカ</t>
    </rPh>
    <rPh sb="22" eb="26">
      <t>ミカタゼンタイ</t>
    </rPh>
    <rPh sb="27" eb="30">
      <t>ヒッサツワザ</t>
    </rPh>
    <rPh sb="35" eb="36">
      <t>ショウ</t>
    </rPh>
    <phoneticPr fontId="1"/>
  </si>
  <si>
    <r>
      <t>「マイ勇者」が[</t>
    </r>
    <r>
      <rPr>
        <sz val="11"/>
        <color rgb="FF000000"/>
        <rFont val="HGPｺﾞｼｯｸE"/>
        <family val="3"/>
        <charset val="128"/>
      </rPr>
      <t>超竜</t>
    </r>
    <r>
      <rPr>
        <sz val="11"/>
        <rFont val="HGPｺﾞｼｯｸE"/>
        <family val="3"/>
        <charset val="128"/>
      </rPr>
      <t>]のとき、追加でこうげきとぼうぎょを</t>
    </r>
    <r>
      <rPr>
        <sz val="11"/>
        <color rgb="FF0000FF"/>
        <rFont val="HGPｺﾞｼｯｸE"/>
        <family val="3"/>
        <charset val="128"/>
      </rPr>
      <t>中</t>
    </r>
    <r>
      <rPr>
        <sz val="11"/>
        <color rgb="FF000000"/>
        <rFont val="HGPｺﾞｼｯｸE"/>
        <family val="3"/>
        <charset val="128"/>
      </rPr>
      <t>アップ</t>
    </r>
    <rPh sb="8" eb="9">
      <t>チョウ</t>
    </rPh>
    <rPh sb="9" eb="10">
      <t>リュウ</t>
    </rPh>
    <rPh sb="15" eb="17">
      <t>ツイカ</t>
    </rPh>
    <rPh sb="28" eb="29">
      <t>ナカ</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</si>
  <si>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]と[光]の必殺技ダメージを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2">
      <t>ミカタ</t>
    </rPh>
    <rPh sb="3" eb="6">
      <t>ヒッサツワザ</t>
    </rPh>
    <rPh sb="7" eb="8">
      <t>ツカ</t>
    </rPh>
    <rPh sb="13" eb="15">
      <t>ミカタ</t>
    </rPh>
    <rPh sb="16" eb="17">
      <t>チョウ</t>
    </rPh>
    <rPh sb="17" eb="18">
      <t>リュウ</t>
    </rPh>
    <rPh sb="21" eb="22">
      <t>ヒカリ</t>
    </rPh>
    <rPh sb="24" eb="27">
      <t>ヒッサツワザ</t>
    </rPh>
    <rPh sb="32" eb="33">
      <t>ショウ</t>
    </rPh>
    <phoneticPr fontId="1"/>
  </si>
  <si>
    <r>
      <t>4～5R開始時に、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]と[光]のこうげきとぼうぎょを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チョウ</t>
    </rPh>
    <rPh sb="13" eb="14">
      <t>リュウ</t>
    </rPh>
    <rPh sb="17" eb="18">
      <t>ヒカリ</t>
    </rPh>
    <rPh sb="30" eb="31">
      <t>ナカ</t>
    </rPh>
    <phoneticPr fontId="2"/>
  </si>
  <si>
    <r>
      <t>必殺技を使うときに、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]と[光]の必殺技ダメージを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チョウ</t>
    </rPh>
    <rPh sb="14" eb="15">
      <t>リュウ</t>
    </rPh>
    <rPh sb="18" eb="19">
      <t>ヒカリ</t>
    </rPh>
    <rPh sb="21" eb="24">
      <t>ヒッサツワザ</t>
    </rPh>
    <rPh sb="29" eb="30">
      <t>ナカ</t>
    </rPh>
    <phoneticPr fontId="2"/>
  </si>
  <si>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]と[光]のHPを</t>
    </r>
    <r>
      <rPr>
        <sz val="11"/>
        <color rgb="FF0000FF"/>
        <rFont val="HGPｺﾞｼｯｸE"/>
        <family val="3"/>
        <charset val="128"/>
      </rPr>
      <t>中</t>
    </r>
    <r>
      <rPr>
        <sz val="11"/>
        <color theme="1"/>
        <rFont val="HGPｺﾞｼｯｸE"/>
        <family val="3"/>
        <charset val="128"/>
      </rPr>
      <t>回復</t>
    </r>
    <rPh sb="0" eb="1">
      <t>カク</t>
    </rPh>
    <rPh sb="2" eb="5">
      <t>カイシジ</t>
    </rPh>
    <rPh sb="12" eb="14">
      <t>イカ</t>
    </rPh>
    <rPh sb="15" eb="17">
      <t>ミカタ</t>
    </rPh>
    <rPh sb="21" eb="23">
      <t>ミカタ</t>
    </rPh>
    <rPh sb="24" eb="25">
      <t>チョウ</t>
    </rPh>
    <rPh sb="25" eb="26">
      <t>リュウ</t>
    </rPh>
    <rPh sb="29" eb="30">
      <t>ヒカリ</t>
    </rPh>
    <rPh sb="35" eb="36">
      <t>ナカ</t>
    </rPh>
    <rPh sb="36" eb="38">
      <t>カイフク</t>
    </rPh>
    <phoneticPr fontId="2"/>
  </si>
  <si>
    <r>
      <t>2～4R目の自分ターンに、</t>
    </r>
    <r>
      <rPr>
        <sz val="11"/>
        <color rgb="FFFF0000"/>
        <rFont val="HGPｺﾞｼｯｸE"/>
        <family val="3"/>
        <charset val="128"/>
      </rPr>
      <t>味方</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]と[光]のこうげきとまりょくを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1" eb="22">
      <t>ヒカリ</t>
    </rPh>
    <rPh sb="34" eb="35">
      <t>ショウ</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</si>
  <si>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t>
    </r>
    <r>
      <rPr>
        <sz val="11"/>
        <color rgb="FF000000"/>
        <rFont val="HGPｺﾞｼｯｸE"/>
        <family val="3"/>
        <charset val="128"/>
      </rPr>
      <t>超竜</t>
    </r>
    <r>
      <rPr>
        <sz val="11"/>
        <color theme="1"/>
        <rFont val="HGPｺﾞｼｯｸE"/>
        <family val="3"/>
        <charset val="128"/>
      </rPr>
      <t>]と[光]からの物理ダメージを</t>
    </r>
    <r>
      <rPr>
        <sz val="11"/>
        <color rgb="FF0000FF"/>
        <rFont val="HGPｺﾞｼｯｸE"/>
        <family val="3"/>
        <charset val="128"/>
      </rPr>
      <t>中</t>
    </r>
    <r>
      <rPr>
        <sz val="11"/>
        <color rgb="FF000000"/>
        <rFont val="HGPｺﾞｼｯｸE"/>
        <family val="3"/>
        <charset val="128"/>
      </rPr>
      <t>軽減</t>
    </r>
    <rPh sb="4" eb="5">
      <t>メ</t>
    </rPh>
    <rPh sb="21" eb="22">
      <t>テキ</t>
    </rPh>
    <rPh sb="23" eb="24">
      <t>チョウ</t>
    </rPh>
    <rPh sb="24" eb="25">
      <t>リュウ</t>
    </rPh>
    <rPh sb="28" eb="29">
      <t>ヒカリ</t>
    </rPh>
    <rPh sb="33" eb="35">
      <t>ブツリ</t>
    </rPh>
    <rPh sb="40" eb="41">
      <t>ナカ</t>
    </rPh>
    <phoneticPr fontId="2"/>
  </si>
  <si>
    <r>
      <t>2～4R目の自分ターンに、敵[</t>
    </r>
    <r>
      <rPr>
        <sz val="11"/>
        <color rgb="FF000000"/>
        <rFont val="HGPｺﾞｼｯｸE"/>
        <family val="3"/>
        <charset val="128"/>
      </rPr>
      <t>超竜</t>
    </r>
    <r>
      <rPr>
        <sz val="11"/>
        <color theme="1"/>
        <rFont val="HGPｺﾞｼｯｸE"/>
        <family val="3"/>
        <charset val="128"/>
      </rPr>
      <t>]と[光]への通常攻撃ダメージを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チョウ</t>
    </rPh>
    <rPh sb="16" eb="17">
      <t>リュウ</t>
    </rPh>
    <rPh sb="20" eb="21">
      <t>ヒカリ</t>
    </rPh>
    <rPh sb="24" eb="28">
      <t>ツウジョウコウゲキ</t>
    </rPh>
    <rPh sb="33" eb="34">
      <t>ナカ</t>
    </rPh>
    <phoneticPr fontId="2"/>
  </si>
  <si>
    <r>
      <t>3～4R目の自分ターンに、</t>
    </r>
    <r>
      <rPr>
        <sz val="11"/>
        <color rgb="FFFF0000"/>
        <rFont val="HGPｺﾞｼｯｸE"/>
        <family val="3"/>
        <charset val="128"/>
      </rPr>
      <t>味方</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0" eb="24">
      <t>ツウジョウコウゲキ</t>
    </rPh>
    <rPh sb="29" eb="30">
      <t>ショウ</t>
    </rPh>
    <phoneticPr fontId="2"/>
  </si>
  <si>
    <r>
      <t>2～3R目の相手ターンに、</t>
    </r>
    <r>
      <rPr>
        <sz val="11"/>
        <color rgb="FFFF0000"/>
        <rFont val="HGPｺﾞｼｯｸE"/>
        <family val="3"/>
        <charset val="128"/>
      </rPr>
      <t>味方</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チョウ</t>
    </rPh>
    <rPh sb="17" eb="18">
      <t>リュウ</t>
    </rPh>
    <rPh sb="20" eb="21">
      <t>ウ</t>
    </rPh>
    <rPh sb="23" eb="27">
      <t>ツウジョウコウゲキ</t>
    </rPh>
    <rPh sb="32" eb="33">
      <t>ショウ</t>
    </rPh>
    <rPh sb="33" eb="35">
      <t>ケイゲン</t>
    </rPh>
    <phoneticPr fontId="2"/>
  </si>
  <si>
    <r>
      <t>「マイ勇者」の属性が[</t>
    </r>
    <r>
      <rPr>
        <sz val="11"/>
        <color rgb="FF000000"/>
        <rFont val="HGPｺﾞｼｯｸE"/>
        <family val="3"/>
        <charset val="128"/>
      </rPr>
      <t>超竜</t>
    </r>
    <r>
      <rPr>
        <sz val="11"/>
        <color theme="1"/>
        <rFont val="HGPｺﾞｼｯｸE"/>
        <family val="3"/>
        <charset val="128"/>
      </rPr>
      <t>]になる</t>
    </r>
    <rPh sb="3" eb="5">
      <t>ユウシャ</t>
    </rPh>
    <rPh sb="7" eb="9">
      <t>ゾクセイ</t>
    </rPh>
    <rPh sb="11" eb="12">
      <t>チョウ</t>
    </rPh>
    <rPh sb="12" eb="13">
      <t>リュウ</t>
    </rPh>
    <phoneticPr fontId="2"/>
  </si>
  <si>
    <r>
      <t>2～3R開始時に、HP100の敵がいるたび敵</t>
    </r>
    <r>
      <rPr>
        <sz val="11"/>
        <color rgb="FF000000"/>
        <rFont val="HGPｺﾞｼｯｸE"/>
        <family val="3"/>
        <charset val="128"/>
      </rPr>
      <t>全体</t>
    </r>
    <r>
      <rPr>
        <sz val="11"/>
        <color theme="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4" eb="7">
      <t>カイシジ</t>
    </rPh>
    <rPh sb="15" eb="16">
      <t>テキ</t>
    </rPh>
    <rPh sb="21" eb="24">
      <t>テキゼンタイ</t>
    </rPh>
    <rPh sb="35" eb="36">
      <t>ショウ</t>
    </rPh>
    <phoneticPr fontId="1"/>
  </si>
  <si>
    <r>
      <t>自身がHP50%以上の間、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が受ける特技とブレスダメージを</t>
    </r>
    <r>
      <rPr>
        <sz val="11"/>
        <color rgb="FF0000FF"/>
        <rFont val="HGPｺﾞｼｯｸE"/>
        <family val="3"/>
        <charset val="128"/>
      </rPr>
      <t>中</t>
    </r>
    <r>
      <rPr>
        <sz val="11"/>
        <color rgb="FF000000"/>
        <rFont val="HGPｺﾞｼｯｸE"/>
        <family val="3"/>
        <charset val="128"/>
      </rPr>
      <t>軽減</t>
    </r>
    <rPh sb="0" eb="2">
      <t>ジシン</t>
    </rPh>
    <rPh sb="8" eb="10">
      <t>イジョウ</t>
    </rPh>
    <rPh sb="11" eb="12">
      <t>アイダ</t>
    </rPh>
    <rPh sb="13" eb="17">
      <t>ミカタゼンタイ</t>
    </rPh>
    <rPh sb="18" eb="19">
      <t>ウ</t>
    </rPh>
    <rPh sb="21" eb="23">
      <t>トクギ</t>
    </rPh>
    <rPh sb="32" eb="33">
      <t>ナカ</t>
    </rPh>
    <rPh sb="33" eb="35">
      <t>ケイゲン</t>
    </rPh>
    <phoneticPr fontId="1"/>
  </si>
  <si>
    <r>
      <t>1～3Rの相手ターンに、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が受ける敵[光]と[</t>
    </r>
    <r>
      <rPr>
        <sz val="11"/>
        <color rgb="FF000000"/>
        <rFont val="HGPｺﾞｼｯｸE"/>
        <family val="3"/>
        <charset val="128"/>
      </rPr>
      <t>超竜</t>
    </r>
    <r>
      <rPr>
        <sz val="11"/>
        <color theme="1"/>
        <rFont val="HGPｺﾞｼｯｸE"/>
        <family val="3"/>
        <charset val="128"/>
      </rPr>
      <t>]からの通常攻撃を</t>
    </r>
    <r>
      <rPr>
        <sz val="11"/>
        <color rgb="FF0000FF"/>
        <rFont val="HGPｺﾞｼｯｸE"/>
        <family val="3"/>
        <charset val="128"/>
      </rPr>
      <t>中</t>
    </r>
    <r>
      <rPr>
        <sz val="11"/>
        <color rgb="FF000000"/>
        <rFont val="HGPｺﾞｼｯｸE"/>
        <family val="3"/>
        <charset val="128"/>
      </rPr>
      <t>軽減</t>
    </r>
    <rPh sb="5" eb="7">
      <t>アイテ</t>
    </rPh>
    <rPh sb="12" eb="14">
      <t>ミカタ</t>
    </rPh>
    <rPh sb="14" eb="16">
      <t>ゼンタイ</t>
    </rPh>
    <rPh sb="17" eb="18">
      <t>ウ</t>
    </rPh>
    <rPh sb="20" eb="21">
      <t>テキ</t>
    </rPh>
    <rPh sb="22" eb="23">
      <t>ヒカリ</t>
    </rPh>
    <rPh sb="26" eb="27">
      <t>チョウ</t>
    </rPh>
    <rPh sb="27" eb="28">
      <t>リュウ</t>
    </rPh>
    <rPh sb="32" eb="34">
      <t>ツウジョウ</t>
    </rPh>
    <rPh sb="34" eb="36">
      <t>コウゲキ</t>
    </rPh>
    <rPh sb="37" eb="38">
      <t>ナカ</t>
    </rPh>
    <rPh sb="38" eb="40">
      <t>ケイゲン</t>
    </rPh>
    <phoneticPr fontId="1"/>
  </si>
  <si>
    <r>
      <t>「マイ勇者」が[</t>
    </r>
    <r>
      <rPr>
        <sz val="11"/>
        <color rgb="FF000000"/>
        <rFont val="HGPｺﾞｼｯｸE"/>
        <family val="3"/>
        <charset val="128"/>
      </rPr>
      <t>超竜</t>
    </r>
    <r>
      <rPr>
        <sz val="11"/>
        <color theme="1"/>
        <rFont val="HGPｺﾞｼｯｸE"/>
        <family val="3"/>
        <charset val="128"/>
      </rPr>
      <t>]のとき、追加で</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8" eb="9">
      <t>チョウ</t>
    </rPh>
    <rPh sb="9" eb="10">
      <t>リュウ</t>
    </rPh>
    <rPh sb="15" eb="17">
      <t>ツイカ</t>
    </rPh>
    <rPh sb="18" eb="22">
      <t>ミカタゼンタイ</t>
    </rPh>
    <rPh sb="23" eb="25">
      <t>ブツリ</t>
    </rPh>
    <rPh sb="30" eb="31">
      <t>ナカ</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</si>
  <si>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t>
    </r>
    <r>
      <rPr>
        <sz val="11"/>
        <color rgb="FF000000"/>
        <rFont val="HGPｺﾞｼｯｸE"/>
        <family val="3"/>
        <charset val="128"/>
      </rPr>
      <t>超竜</t>
    </r>
    <r>
      <rPr>
        <sz val="11"/>
        <color theme="1"/>
        <rFont val="HGPｺﾞｼｯｸE"/>
        <family val="3"/>
        <charset val="128"/>
      </rPr>
      <t>]からの必殺技ダメージを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2">
      <t>テキ</t>
    </rPh>
    <rPh sb="23" eb="24">
      <t>チョウ</t>
    </rPh>
    <rPh sb="24" eb="25">
      <t>リュウ</t>
    </rPh>
    <rPh sb="29" eb="32">
      <t>ヒッサツワザ</t>
    </rPh>
    <rPh sb="37" eb="38">
      <t>ナカ</t>
    </rPh>
    <rPh sb="38" eb="40">
      <t>ケイゲン</t>
    </rPh>
    <phoneticPr fontId="1"/>
  </si>
  <si>
    <r>
      <t>2～4R目の自分ターンに、</t>
    </r>
    <r>
      <rPr>
        <sz val="11"/>
        <color rgb="FFFF0000"/>
        <rFont val="HGPｺﾞｼｯｸE"/>
        <family val="3"/>
        <charset val="128"/>
      </rPr>
      <t>味方</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]がいると、「結界」へのダメージを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5" eb="27">
      <t>ケッカイ</t>
    </rPh>
    <rPh sb="35" eb="36">
      <t>ショウ</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</si>
  <si>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t>
    </r>
    <r>
      <rPr>
        <sz val="11"/>
        <color rgb="FF000000"/>
        <rFont val="HGPｺﾞｼｯｸE"/>
        <family val="3"/>
        <charset val="128"/>
      </rPr>
      <t>超竜</t>
    </r>
    <r>
      <rPr>
        <sz val="11"/>
        <color theme="1"/>
        <rFont val="HGPｺﾞｼｯｸE"/>
        <family val="3"/>
        <charset val="128"/>
      </rPr>
      <t>]からのダメージを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2">
      <t>テキ</t>
    </rPh>
    <rPh sb="23" eb="24">
      <t>チョウ</t>
    </rPh>
    <rPh sb="24" eb="25">
      <t>リュウ</t>
    </rPh>
    <rPh sb="34" eb="35">
      <t>ショウ</t>
    </rPh>
    <rPh sb="35" eb="37">
      <t>ケイゲン</t>
    </rPh>
    <phoneticPr fontId="1"/>
  </si>
  <si>
    <r>
      <t>敵「メタル系」への全てのダメージを</t>
    </r>
    <r>
      <rPr>
        <sz val="11"/>
        <color rgb="FFBE0F3C"/>
        <rFont val="HGPｺﾞｼｯｸE"/>
        <family val="3"/>
        <charset val="128"/>
      </rPr>
      <t>超</t>
    </r>
    <r>
      <rPr>
        <sz val="11"/>
        <color rgb="FF000000"/>
        <rFont val="HGPｺﾞｼｯｸE"/>
        <family val="3"/>
        <charset val="128"/>
      </rPr>
      <t>アップ</t>
    </r>
    <rPh sb="0" eb="1">
      <t>テキ</t>
    </rPh>
    <rPh sb="5" eb="6">
      <t>ケイ</t>
    </rPh>
    <rPh sb="9" eb="10">
      <t>スベ</t>
    </rPh>
    <rPh sb="17" eb="18">
      <t>チョウ</t>
    </rPh>
    <phoneticPr fontId="2"/>
  </si>
  <si>
    <r>
      <t>1～2R目の自分ターンに、自身がキズナアタック以外で敵を通常攻撃したとき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ジシン</t>
    </rPh>
    <rPh sb="23" eb="25">
      <t>イガイ</t>
    </rPh>
    <rPh sb="26" eb="27">
      <t>テキ</t>
    </rPh>
    <rPh sb="28" eb="32">
      <t>ツウジョウコウゲキ</t>
    </rPh>
    <rPh sb="36" eb="40">
      <t>ミカタゼンタイ</t>
    </rPh>
    <rPh sb="41" eb="43">
      <t>トウキ</t>
    </rPh>
    <rPh sb="47" eb="48">
      <t>ショウ</t>
    </rPh>
    <phoneticPr fontId="2"/>
  </si>
  <si>
    <r>
      <t>味方</t>
    </r>
    <r>
      <rPr>
        <sz val="11"/>
        <rFont val="HGPｺﾞｼｯｸE"/>
        <family val="3"/>
        <charset val="128"/>
      </rPr>
      <t>が「結果」を壊すたび、敵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0" eb="2">
      <t>ミカタ</t>
    </rPh>
    <rPh sb="4" eb="6">
      <t>ケッカ</t>
    </rPh>
    <rPh sb="8" eb="9">
      <t>コワ</t>
    </rPh>
    <rPh sb="13" eb="16">
      <t>テキゼンタイ</t>
    </rPh>
    <rPh sb="17" eb="18">
      <t>スベ</t>
    </rPh>
    <rPh sb="26" eb="27">
      <t>ショウ</t>
    </rPh>
    <phoneticPr fontId="2"/>
  </si>
  <si>
    <r>
      <t>3～5R目の自分ターンに、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]と[暗黒]のこうげきとまりょくを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チョウ</t>
    </rPh>
    <rPh sb="17" eb="18">
      <t>リュウ</t>
    </rPh>
    <rPh sb="21" eb="23">
      <t>アンコク</t>
    </rPh>
    <rPh sb="35" eb="36">
      <t>ナカ</t>
    </rPh>
    <phoneticPr fontId="2"/>
  </si>
  <si>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t>
    </r>
    <r>
      <rPr>
        <sz val="11"/>
        <color rgb="FF000000"/>
        <rFont val="HGPｺﾞｼｯｸE"/>
        <family val="3"/>
        <charset val="128"/>
      </rPr>
      <t>超竜</t>
    </r>
    <r>
      <rPr>
        <sz val="11"/>
        <rFont val="HGPｺﾞｼｯｸE"/>
        <family val="3"/>
        <charset val="128"/>
      </rPr>
      <t>]への必殺技ダメージを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6">
      <t>テキ</t>
    </rPh>
    <rPh sb="17" eb="18">
      <t>チョウ</t>
    </rPh>
    <rPh sb="18" eb="19">
      <t>リュウ</t>
    </rPh>
    <rPh sb="22" eb="25">
      <t>ヒッサツワザ</t>
    </rPh>
    <rPh sb="30" eb="31">
      <t>ナカ</t>
    </rPh>
    <phoneticPr fontId="2"/>
  </si>
  <si>
    <r>
      <t>4R目の自分ターンに、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]のこうげきが</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チョウ</t>
    </rPh>
    <rPh sb="15" eb="16">
      <t>リュウ</t>
    </rPh>
    <rPh sb="23" eb="24">
      <t>ナカ</t>
    </rPh>
    <phoneticPr fontId="2"/>
  </si>
  <si>
    <r>
      <t>敵[</t>
    </r>
    <r>
      <rPr>
        <sz val="11"/>
        <color rgb="FF000000"/>
        <rFont val="HGPｺﾞｼｯｸE"/>
        <family val="3"/>
        <charset val="128"/>
      </rPr>
      <t>超竜</t>
    </r>
    <r>
      <rPr>
        <sz val="11"/>
        <rFont val="HGPｺﾞｼｯｸE"/>
        <family val="3"/>
        <charset val="128"/>
      </rPr>
      <t>]へのダメージが</t>
    </r>
    <r>
      <rPr>
        <sz val="11"/>
        <color rgb="FF00739B"/>
        <rFont val="HGPｺﾞｼｯｸE"/>
        <family val="3"/>
        <charset val="128"/>
      </rPr>
      <t>小</t>
    </r>
    <r>
      <rPr>
        <sz val="11"/>
        <color rgb="FF000000"/>
        <rFont val="HGPｺﾞｼｯｸE"/>
        <family val="3"/>
        <charset val="128"/>
      </rPr>
      <t>アップ</t>
    </r>
    <rPh sb="0" eb="1">
      <t>テキ</t>
    </rPh>
    <rPh sb="2" eb="3">
      <t>チョウ</t>
    </rPh>
    <rPh sb="3" eb="4">
      <t>リュウ</t>
    </rPh>
    <rPh sb="12" eb="13">
      <t>ショウ</t>
    </rPh>
    <phoneticPr fontId="2"/>
  </si>
  <si>
    <r>
      <rPr>
        <sz val="11"/>
        <color rgb="FF000000"/>
        <rFont val="HGPｺﾞｼｯｸE"/>
        <family val="3"/>
        <charset val="128"/>
      </rPr>
      <t>敵全体が受ける</t>
    </r>
    <r>
      <rPr>
        <sz val="11"/>
        <rFont val="HGPｺﾞｼｯｸE"/>
        <family val="3"/>
        <charset val="128"/>
      </rPr>
      <t>物理ダメージを</t>
    </r>
    <r>
      <rPr>
        <sz val="11"/>
        <color rgb="FF0000FF"/>
        <rFont val="HGPｺﾞｼｯｸE"/>
        <family val="3"/>
        <charset val="128"/>
      </rPr>
      <t>中</t>
    </r>
    <r>
      <rPr>
        <sz val="11"/>
        <color rgb="FF000000"/>
        <rFont val="HGPｺﾞｼｯｸE"/>
        <family val="3"/>
        <charset val="128"/>
      </rPr>
      <t>増加</t>
    </r>
    <rPh sb="0" eb="1">
      <t>テキ</t>
    </rPh>
    <rPh sb="1" eb="3">
      <t>ゼンタイ</t>
    </rPh>
    <rPh sb="4" eb="5">
      <t>ウ</t>
    </rPh>
    <rPh sb="7" eb="9">
      <t>ブツリ</t>
    </rPh>
    <rPh sb="14" eb="15">
      <t>ナカ</t>
    </rPh>
    <rPh sb="15" eb="17">
      <t>ゾウカ</t>
    </rPh>
    <phoneticPr fontId="1"/>
  </si>
  <si>
    <r>
      <rPr>
        <sz val="11"/>
        <color rgb="FF000000"/>
        <rFont val="HGPｺﾞｼｯｸE"/>
        <family val="3"/>
        <charset val="128"/>
      </rPr>
      <t>敵全体が受ける</t>
    </r>
    <r>
      <rPr>
        <sz val="11"/>
        <rFont val="HGPｺﾞｼｯｸE"/>
        <family val="3"/>
        <charset val="128"/>
      </rPr>
      <t>呪文ダメージを</t>
    </r>
    <r>
      <rPr>
        <sz val="11"/>
        <color rgb="FF0000FF"/>
        <rFont val="HGPｺﾞｼｯｸE"/>
        <family val="3"/>
        <charset val="128"/>
      </rPr>
      <t>中</t>
    </r>
    <r>
      <rPr>
        <sz val="11"/>
        <color rgb="FF000000"/>
        <rFont val="HGPｺﾞｼｯｸE"/>
        <family val="3"/>
        <charset val="128"/>
      </rPr>
      <t>増加</t>
    </r>
    <rPh sb="0" eb="1">
      <t>テキ</t>
    </rPh>
    <rPh sb="1" eb="3">
      <t>ゼンタイ</t>
    </rPh>
    <rPh sb="4" eb="5">
      <t>ウ</t>
    </rPh>
    <rPh sb="7" eb="9">
      <t>ジュモン</t>
    </rPh>
    <rPh sb="14" eb="15">
      <t>ナカ</t>
    </rPh>
    <rPh sb="15" eb="17">
      <t>ゾウカ</t>
    </rPh>
    <phoneticPr fontId="1"/>
  </si>
  <si>
    <r>
      <rPr>
        <sz val="11"/>
        <color rgb="FF000000"/>
        <rFont val="HGPｺﾞｼｯｸE"/>
        <family val="3"/>
        <charset val="128"/>
      </rPr>
      <t>敵全体が受ける</t>
    </r>
    <r>
      <rPr>
        <sz val="11"/>
        <rFont val="HGPｺﾞｼｯｸE"/>
        <family val="3"/>
        <charset val="128"/>
      </rPr>
      <t>特技ダメージを</t>
    </r>
    <r>
      <rPr>
        <sz val="11"/>
        <color rgb="FF0000FF"/>
        <rFont val="HGPｺﾞｼｯｸE"/>
        <family val="3"/>
        <charset val="128"/>
      </rPr>
      <t>中</t>
    </r>
    <r>
      <rPr>
        <sz val="11"/>
        <color rgb="FF000000"/>
        <rFont val="HGPｺﾞｼｯｸE"/>
        <family val="3"/>
        <charset val="128"/>
      </rPr>
      <t>増加</t>
    </r>
    <rPh sb="0" eb="1">
      <t>テキ</t>
    </rPh>
    <rPh sb="1" eb="3">
      <t>ゼンタイ</t>
    </rPh>
    <rPh sb="4" eb="5">
      <t>ウ</t>
    </rPh>
    <rPh sb="7" eb="9">
      <t>トクギ</t>
    </rPh>
    <rPh sb="14" eb="15">
      <t>ナカ</t>
    </rPh>
    <rPh sb="15" eb="17">
      <t>ゾウカ</t>
    </rPh>
    <phoneticPr fontId="1"/>
  </si>
  <si>
    <r>
      <rPr>
        <sz val="11"/>
        <color rgb="FF000000"/>
        <rFont val="HGPｺﾞｼｯｸE"/>
        <family val="3"/>
        <charset val="128"/>
      </rPr>
      <t>敵全体が受けるブレス</t>
    </r>
    <r>
      <rPr>
        <sz val="11"/>
        <rFont val="HGPｺﾞｼｯｸE"/>
        <family val="3"/>
        <charset val="128"/>
      </rPr>
      <t>ダメージを</t>
    </r>
    <r>
      <rPr>
        <sz val="11"/>
        <color rgb="FF0000FF"/>
        <rFont val="HGPｺﾞｼｯｸE"/>
        <family val="3"/>
        <charset val="128"/>
      </rPr>
      <t>中</t>
    </r>
    <r>
      <rPr>
        <sz val="11"/>
        <color rgb="FF000000"/>
        <rFont val="HGPｺﾞｼｯｸE"/>
        <family val="3"/>
        <charset val="128"/>
      </rPr>
      <t>増加</t>
    </r>
    <rPh sb="0" eb="1">
      <t>テキ</t>
    </rPh>
    <rPh sb="1" eb="3">
      <t>ゼンタイ</t>
    </rPh>
    <rPh sb="4" eb="5">
      <t>ウ</t>
    </rPh>
    <rPh sb="15" eb="16">
      <t>ナカ</t>
    </rPh>
    <rPh sb="16" eb="18">
      <t>ゾウカ</t>
    </rPh>
    <phoneticPr fontId="1"/>
  </si>
  <si>
    <r>
      <t>2～4R開始時に、HP50%以下の</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カイシジ</t>
    </rPh>
    <rPh sb="14" eb="16">
      <t>イカ</t>
    </rPh>
    <rPh sb="17" eb="19">
      <t>ミカタ</t>
    </rPh>
    <rPh sb="23" eb="24">
      <t>ショウ</t>
    </rPh>
    <rPh sb="24" eb="26">
      <t>カイフク</t>
    </rPh>
    <phoneticPr fontId="1"/>
  </si>
  <si>
    <r>
      <t>1～3R終了時に、一番近い敵の闘気ゲージを</t>
    </r>
    <r>
      <rPr>
        <sz val="11"/>
        <color rgb="FF00739B"/>
        <rFont val="HGPｺﾞｼｯｸE"/>
        <family val="3"/>
        <charset val="128"/>
      </rPr>
      <t>小</t>
    </r>
    <r>
      <rPr>
        <sz val="11"/>
        <rFont val="HGPｺﾞｼｯｸE"/>
        <family val="3"/>
        <charset val="128"/>
      </rPr>
      <t>吸収する</t>
    </r>
    <rPh sb="4" eb="7">
      <t>シュウリョウジ</t>
    </rPh>
    <rPh sb="9" eb="11">
      <t>イチバン</t>
    </rPh>
    <rPh sb="11" eb="12">
      <t>チカ</t>
    </rPh>
    <rPh sb="13" eb="14">
      <t>テキ</t>
    </rPh>
    <rPh sb="15" eb="17">
      <t>トウキ</t>
    </rPh>
    <rPh sb="21" eb="24">
      <t>ショウキュウシュウ</t>
    </rPh>
    <phoneticPr fontId="1"/>
  </si>
  <si>
    <r>
      <t>各R開始時に、HP100%の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rFont val="HGPｺﾞｼｯｸE"/>
        <family val="3"/>
        <charset val="128"/>
      </rPr>
      <t>[光]のこうげきとすばやさを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14" eb="16">
      <t>ミカタ</t>
    </rPh>
    <rPh sb="21" eb="23">
      <t>ミカタ</t>
    </rPh>
    <rPh sb="24" eb="25">
      <t>ヒカリ</t>
    </rPh>
    <rPh sb="37" eb="38">
      <t>ナカ</t>
    </rPh>
    <phoneticPr fontId="1"/>
  </si>
  <si>
    <r>
      <t>2～4R終了時に、自身がHP50%以下のとき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シュウリョウジ</t>
    </rPh>
    <rPh sb="9" eb="11">
      <t>ジシン</t>
    </rPh>
    <rPh sb="17" eb="19">
      <t>イカ</t>
    </rPh>
    <rPh sb="22" eb="26">
      <t>ミカタゼンタイ</t>
    </rPh>
    <rPh sb="27" eb="29">
      <t>トウキ</t>
    </rPh>
    <rPh sb="33" eb="34">
      <t>ショウ</t>
    </rPh>
    <phoneticPr fontId="1"/>
  </si>
  <si>
    <r>
      <t>味方</t>
    </r>
    <r>
      <rPr>
        <sz val="1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のこうげきと物理ダメージを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6">
      <t>ミカタゼンタイ</t>
    </rPh>
    <rPh sb="22" eb="24">
      <t>ブツリ</t>
    </rPh>
    <rPh sb="29" eb="30">
      <t>ショウ</t>
    </rPh>
    <phoneticPr fontId="1"/>
  </si>
  <si>
    <r>
      <t>4～5R目に攻撃するときに、最も高いステータスがこうげきの</t>
    </r>
    <r>
      <rPr>
        <sz val="11"/>
        <color rgb="FFFF0000"/>
        <rFont val="HGPｺﾞｼｯｸE"/>
        <family val="3"/>
        <charset val="128"/>
      </rPr>
      <t>味方</t>
    </r>
    <r>
      <rPr>
        <sz val="11"/>
        <rFont val="HGPｺﾞｼｯｸE"/>
        <family val="3"/>
        <charset val="128"/>
      </rPr>
      <t>の必殺技ダメージを自身のHPが少ないほど</t>
    </r>
    <r>
      <rPr>
        <sz val="11"/>
        <color rgb="FF000000"/>
        <rFont val="HGPｺﾞｼｯｸE"/>
        <family val="3"/>
        <charset val="128"/>
      </rPr>
      <t>アップ</t>
    </r>
    <rPh sb="4" eb="5">
      <t>メ</t>
    </rPh>
    <rPh sb="6" eb="8">
      <t>コウゲキ</t>
    </rPh>
    <rPh sb="14" eb="15">
      <t>モット</t>
    </rPh>
    <rPh sb="16" eb="17">
      <t>タカ</t>
    </rPh>
    <rPh sb="29" eb="31">
      <t>ミカタ</t>
    </rPh>
    <rPh sb="32" eb="35">
      <t>ヒッサツワザ</t>
    </rPh>
    <rPh sb="40" eb="42">
      <t>ジシン</t>
    </rPh>
    <rPh sb="46" eb="47">
      <t>スク</t>
    </rPh>
    <phoneticPr fontId="1"/>
  </si>
  <si>
    <r>
      <t>2～5R開始時に、</t>
    </r>
    <r>
      <rPr>
        <sz val="11"/>
        <color rgb="FFFF0000"/>
        <rFont val="HGPｺﾞｼｯｸE"/>
        <family val="3"/>
        <charset val="128"/>
      </rPr>
      <t>味方</t>
    </r>
    <r>
      <rPr>
        <sz val="11"/>
        <rFont val="HGPｺﾞｼｯｸE"/>
        <family val="3"/>
        <charset val="128"/>
      </rPr>
      <t>[光]のこうげきとぼうぎょをR数が多いほど</t>
    </r>
    <r>
      <rPr>
        <sz val="11"/>
        <color rgb="FF000000"/>
        <rFont val="HGPｺﾞｼｯｸE"/>
        <family val="3"/>
        <charset val="128"/>
      </rPr>
      <t>アップ</t>
    </r>
    <rPh sb="4" eb="7">
      <t>カイシジ</t>
    </rPh>
    <rPh sb="9" eb="11">
      <t>ミカタ</t>
    </rPh>
    <rPh sb="12" eb="13">
      <t>ヒカリ</t>
    </rPh>
    <rPh sb="26" eb="27">
      <t>スウ</t>
    </rPh>
    <rPh sb="28" eb="29">
      <t>オオ</t>
    </rPh>
    <phoneticPr fontId="1"/>
  </si>
  <si>
    <r>
      <t>味方</t>
    </r>
    <r>
      <rPr>
        <sz val="1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のまりょくと呪文ダメージを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6">
      <t>ミカタゼンタイ</t>
    </rPh>
    <rPh sb="22" eb="24">
      <t>ジュモン</t>
    </rPh>
    <rPh sb="29" eb="30">
      <t>ショウ</t>
    </rPh>
    <phoneticPr fontId="1"/>
  </si>
  <si>
    <r>
      <t>1～4R目に攻撃するときに、一番近い</t>
    </r>
    <r>
      <rPr>
        <sz val="11"/>
        <color rgb="FFFF5A32"/>
        <rFont val="HGPｺﾞｼｯｸE"/>
        <family val="3"/>
        <charset val="128"/>
      </rPr>
      <t>仲間</t>
    </r>
    <r>
      <rPr>
        <sz val="11"/>
        <rFont val="HGPｺﾞｼｯｸE"/>
        <family val="3"/>
        <charset val="128"/>
      </rPr>
      <t>と自身のこうげきとすばやさをR数が多いほど</t>
    </r>
    <r>
      <rPr>
        <sz val="11"/>
        <color rgb="FF000000"/>
        <rFont val="HGPｺﾞｼｯｸE"/>
        <family val="3"/>
        <charset val="128"/>
      </rPr>
      <t>アップ</t>
    </r>
    <rPh sb="4" eb="5">
      <t>メ</t>
    </rPh>
    <rPh sb="6" eb="8">
      <t>コウゲキ</t>
    </rPh>
    <rPh sb="14" eb="17">
      <t>イチバンチカ</t>
    </rPh>
    <rPh sb="18" eb="20">
      <t>ナカマ</t>
    </rPh>
    <rPh sb="21" eb="23">
      <t>ジシン</t>
    </rPh>
    <rPh sb="35" eb="36">
      <t>スウ</t>
    </rPh>
    <rPh sb="37" eb="38">
      <t>オオ</t>
    </rPh>
    <phoneticPr fontId="1"/>
  </si>
  <si>
    <r>
      <t>各R開始時に、</t>
    </r>
    <r>
      <rPr>
        <sz val="11"/>
        <color rgb="FFFF5A32"/>
        <rFont val="HGPｺﾞｼｯｸE"/>
        <family val="3"/>
        <charset val="128"/>
      </rPr>
      <t>仲間</t>
    </r>
    <r>
      <rPr>
        <sz val="11"/>
        <rFont val="HGPｺﾞｼｯｸE"/>
        <family val="3"/>
        <charset val="128"/>
      </rPr>
      <t>が全員[光]のとき全てのステータスを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2">
      <t>ゼンイン</t>
    </rPh>
    <rPh sb="13" eb="14">
      <t>ヒカリ</t>
    </rPh>
    <rPh sb="18" eb="19">
      <t>スベ</t>
    </rPh>
    <rPh sb="27" eb="28">
      <t>ナカ</t>
    </rPh>
    <phoneticPr fontId="1"/>
  </si>
  <si>
    <r>
      <t>自身が必殺技を使うときに、ステータスが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24" eb="25">
      <t>テキ</t>
    </rPh>
    <rPh sb="29" eb="31">
      <t>ミカタ</t>
    </rPh>
    <rPh sb="32" eb="33">
      <t>ヒカリ</t>
    </rPh>
    <rPh sb="35" eb="38">
      <t>ヒッサツワザ</t>
    </rPh>
    <rPh sb="43" eb="44">
      <t>ナカ</t>
    </rPh>
    <phoneticPr fontId="1"/>
  </si>
  <si>
    <r>
      <t>3～5R目の自分ターンに、自身がHP50%以下のとき</t>
    </r>
    <r>
      <rPr>
        <sz val="11"/>
        <color rgb="FFFF0000"/>
        <rFont val="HGPｺﾞｼｯｸE"/>
        <family val="3"/>
        <charset val="128"/>
      </rPr>
      <t>味方</t>
    </r>
    <r>
      <rPr>
        <sz val="11"/>
        <rFont val="HGPｺﾞｼｯｸE"/>
        <family val="3"/>
        <charset val="128"/>
      </rPr>
      <t>[光]のこうげきと物理ダメージを自身のHPが少ないほど</t>
    </r>
    <r>
      <rPr>
        <sz val="11"/>
        <color rgb="FF000000"/>
        <rFont val="HGPｺﾞｼｯｸE"/>
        <family val="3"/>
        <charset val="128"/>
      </rPr>
      <t>アップ</t>
    </r>
    <rPh sb="4" eb="5">
      <t>メ</t>
    </rPh>
    <rPh sb="6" eb="8">
      <t>ジブン</t>
    </rPh>
    <rPh sb="13" eb="15">
      <t>ジシン</t>
    </rPh>
    <rPh sb="21" eb="23">
      <t>イカ</t>
    </rPh>
    <rPh sb="26" eb="28">
      <t>ミカタ</t>
    </rPh>
    <rPh sb="29" eb="30">
      <t>ヒカリ</t>
    </rPh>
    <rPh sb="37" eb="39">
      <t>ブツリ</t>
    </rPh>
    <rPh sb="44" eb="46">
      <t>ジシン</t>
    </rPh>
    <rPh sb="50" eb="51">
      <t>スク</t>
    </rPh>
    <phoneticPr fontId="1"/>
  </si>
  <si>
    <r>
      <t>3～5R目の自分ターンに、自身が必殺技使うとき必殺技ダメージを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5">
      <t>ジシン</t>
    </rPh>
    <rPh sb="16" eb="19">
      <t>ヒッサツワザ</t>
    </rPh>
    <rPh sb="19" eb="20">
      <t>ツカ</t>
    </rPh>
    <rPh sb="23" eb="26">
      <t>ヒッサツワザ</t>
    </rPh>
    <rPh sb="31" eb="32">
      <t>ダイ</t>
    </rPh>
    <phoneticPr fontId="1"/>
  </si>
  <si>
    <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6">
      <t>ミカタ</t>
    </rPh>
    <rPh sb="17" eb="18">
      <t>ヒカリ</t>
    </rPh>
    <rPh sb="20" eb="22">
      <t>ブツリ</t>
    </rPh>
    <rPh sb="27" eb="28">
      <t>ナカ</t>
    </rPh>
    <phoneticPr fontId="1"/>
  </si>
  <si>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9">
      <t>ミカタゼンタイ</t>
    </rPh>
    <rPh sb="40" eb="41">
      <t>ナカ</t>
    </rPh>
    <phoneticPr fontId="1"/>
  </si>
  <si>
    <r>
      <t>4～5R目の自分ターンに、</t>
    </r>
    <r>
      <rPr>
        <sz val="11"/>
        <color rgb="FFFF0000"/>
        <rFont val="HGPｺﾞｼｯｸE"/>
        <family val="3"/>
        <charset val="128"/>
      </rPr>
      <t>味方</t>
    </r>
    <r>
      <rPr>
        <sz val="11"/>
        <rFont val="HGPｺﾞｼｯｸE"/>
        <family val="3"/>
        <charset val="128"/>
      </rPr>
      <t>[暗黒]の特技とブレスダメージを自身のHPが多いほど</t>
    </r>
    <r>
      <rPr>
        <sz val="11"/>
        <color rgb="FF000000"/>
        <rFont val="HGPｺﾞｼｯｸE"/>
        <family val="3"/>
        <charset val="128"/>
      </rPr>
      <t>アップ</t>
    </r>
    <rPh sb="4" eb="5">
      <t>メ</t>
    </rPh>
    <rPh sb="6" eb="8">
      <t>ジブン</t>
    </rPh>
    <rPh sb="13" eb="15">
      <t>ミカタ</t>
    </rPh>
    <rPh sb="16" eb="18">
      <t>アンコク</t>
    </rPh>
    <rPh sb="20" eb="22">
      <t>トクギ</t>
    </rPh>
    <rPh sb="31" eb="33">
      <t>ジシン</t>
    </rPh>
    <rPh sb="37" eb="38">
      <t>オオ</t>
    </rPh>
    <phoneticPr fontId="1"/>
  </si>
  <si>
    <r>
      <t>1～2R開始時に、闘気ゲージを</t>
    </r>
    <r>
      <rPr>
        <sz val="11"/>
        <color rgb="FF00739B"/>
        <rFont val="HGPｺﾞｼｯｸE"/>
        <family val="3"/>
        <charset val="128"/>
      </rPr>
      <t>小</t>
    </r>
    <r>
      <rPr>
        <sz val="11"/>
        <color rgb="FF000000"/>
        <rFont val="HGPｺﾞｼｯｸE"/>
        <family val="3"/>
        <charset val="128"/>
      </rPr>
      <t>アップ</t>
    </r>
    <rPh sb="4" eb="6">
      <t>カイシ</t>
    </rPh>
    <rPh sb="6" eb="7">
      <t>ジ</t>
    </rPh>
    <rPh sb="9" eb="11">
      <t>トウキ</t>
    </rPh>
    <rPh sb="15" eb="16">
      <t>ショウ</t>
    </rPh>
    <phoneticPr fontId="1"/>
  </si>
  <si>
    <r>
      <t>各R開始時に、HP100%の敵のこうげきとすばやさをR数が少ないほど</t>
    </r>
    <r>
      <rPr>
        <sz val="11"/>
        <color rgb="FF000000"/>
        <rFont val="HGPｺﾞｼｯｸE"/>
        <family val="3"/>
        <charset val="128"/>
      </rPr>
      <t>ダウン</t>
    </r>
    <rPh sb="0" eb="1">
      <t>カク</t>
    </rPh>
    <rPh sb="2" eb="5">
      <t>カイシジ</t>
    </rPh>
    <rPh sb="14" eb="15">
      <t>テキ</t>
    </rPh>
    <rPh sb="27" eb="28">
      <t>スウ</t>
    </rPh>
    <rPh sb="29" eb="30">
      <t>スク</t>
    </rPh>
    <phoneticPr fontId="1"/>
  </si>
  <si>
    <r>
      <t>3～5R開始時に、HP50%以下の敵がいると敵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7">
      <t>カイシジ</t>
    </rPh>
    <rPh sb="14" eb="16">
      <t>イカ</t>
    </rPh>
    <rPh sb="17" eb="18">
      <t>テキ</t>
    </rPh>
    <rPh sb="22" eb="25">
      <t>テキゼンタイ</t>
    </rPh>
    <rPh sb="36" eb="37">
      <t>ナカ</t>
    </rPh>
    <phoneticPr fontId="1"/>
  </si>
  <si>
    <r>
      <t>1～2R目の自分ターンに、自身がキズナアタック以外で敵を通常攻撃すると自身が通常攻撃する敵のぼうぎょゲージを</t>
    </r>
    <r>
      <rPr>
        <sz val="11"/>
        <color rgb="FF7300C3"/>
        <rFont val="HGPｺﾞｼｯｸE"/>
        <family val="3"/>
        <charset val="128"/>
      </rPr>
      <t>大</t>
    </r>
    <r>
      <rPr>
        <sz val="11"/>
        <color rgb="FF000000"/>
        <rFont val="HGPｺﾞｼｯｸE"/>
        <family val="3"/>
        <charset val="128"/>
      </rPr>
      <t>ダウン</t>
    </r>
    <rPh sb="4" eb="5">
      <t>メ</t>
    </rPh>
    <rPh sb="6" eb="8">
      <t>ジブン</t>
    </rPh>
    <rPh sb="13" eb="15">
      <t>ジシン</t>
    </rPh>
    <rPh sb="23" eb="25">
      <t>イガイ</t>
    </rPh>
    <rPh sb="26" eb="27">
      <t>テキ</t>
    </rPh>
    <rPh sb="28" eb="30">
      <t>ツウジョウ</t>
    </rPh>
    <rPh sb="30" eb="32">
      <t>コウゲキ</t>
    </rPh>
    <rPh sb="35" eb="37">
      <t>ジシン</t>
    </rPh>
    <rPh sb="38" eb="40">
      <t>ツウジョウ</t>
    </rPh>
    <rPh sb="40" eb="42">
      <t>コウゲキ</t>
    </rPh>
    <rPh sb="44" eb="45">
      <t>テキ</t>
    </rPh>
    <rPh sb="54" eb="55">
      <t>ダイ</t>
    </rPh>
    <phoneticPr fontId="1"/>
  </si>
  <si>
    <r>
      <t>各Rの自分ターンに、自身が通常攻撃した敵のこうげきとぼうぎょを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ジシン</t>
    </rPh>
    <rPh sb="13" eb="17">
      <t>ツウジョウコウゲキ</t>
    </rPh>
    <rPh sb="19" eb="20">
      <t>テキ</t>
    </rPh>
    <rPh sb="31" eb="32">
      <t>ナカ</t>
    </rPh>
    <phoneticPr fontId="1"/>
  </si>
  <si>
    <r>
      <t>1R目の自分ターンに、自身がキズナアタック以外で敵を通常攻撃したとき一番近い敵の全てのステータスを</t>
    </r>
    <r>
      <rPr>
        <sz val="11"/>
        <color rgb="FF0000FF"/>
        <rFont val="HGPｺﾞｼｯｸE"/>
        <family val="3"/>
        <charset val="128"/>
      </rPr>
      <t>中</t>
    </r>
    <r>
      <rPr>
        <sz val="11"/>
        <color rgb="FF000000"/>
        <rFont val="HGPｺﾞｼｯｸE"/>
        <family val="3"/>
        <charset val="128"/>
      </rPr>
      <t>ダウン</t>
    </r>
    <rPh sb="2" eb="3">
      <t>メ</t>
    </rPh>
    <rPh sb="4" eb="6">
      <t>ジブン</t>
    </rPh>
    <rPh sb="11" eb="13">
      <t>ジシン</t>
    </rPh>
    <rPh sb="21" eb="23">
      <t>イガイ</t>
    </rPh>
    <rPh sb="24" eb="25">
      <t>テキ</t>
    </rPh>
    <rPh sb="26" eb="30">
      <t>ツウジョウコウゲキ</t>
    </rPh>
    <rPh sb="34" eb="36">
      <t>イチバン</t>
    </rPh>
    <rPh sb="36" eb="37">
      <t>チカ</t>
    </rPh>
    <rPh sb="38" eb="39">
      <t>テキ</t>
    </rPh>
    <rPh sb="40" eb="41">
      <t>スベ</t>
    </rPh>
    <rPh sb="49" eb="50">
      <t>ナカ</t>
    </rPh>
    <phoneticPr fontId="1"/>
  </si>
  <si>
    <r>
      <t>2～4R目の自分ターン終了時に、ステータスが</t>
    </r>
    <r>
      <rPr>
        <sz val="11"/>
        <color rgb="FF000000"/>
        <rFont val="HGPｺﾞｼｯｸE"/>
        <family val="3"/>
        <charset val="128"/>
      </rPr>
      <t>ダウン</t>
    </r>
    <r>
      <rPr>
        <sz val="11"/>
        <rFont val="HGPｺﾞｼｯｸE"/>
        <family val="3"/>
        <charset val="128"/>
      </rPr>
      <t>した敵がいると自身が通常攻撃した敵の闘気ゲージを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1" eb="14">
      <t>シュウリョウジ</t>
    </rPh>
    <rPh sb="27" eb="28">
      <t>テキ</t>
    </rPh>
    <rPh sb="32" eb="34">
      <t>ジシン</t>
    </rPh>
    <rPh sb="35" eb="39">
      <t>ツウジョウコウゲキ</t>
    </rPh>
    <rPh sb="41" eb="42">
      <t>テキ</t>
    </rPh>
    <rPh sb="43" eb="45">
      <t>トウキ</t>
    </rPh>
    <rPh sb="49" eb="50">
      <t>ショウ</t>
    </rPh>
    <phoneticPr fontId="1"/>
  </si>
  <si>
    <r>
      <t>2～4R開始時に、自身の闘気ゲージが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[光]が受ける全てのダメージを</t>
    </r>
    <r>
      <rPr>
        <sz val="11"/>
        <color rgb="FF0000FF"/>
        <rFont val="HGPｺﾞｼｯｸE"/>
        <family val="3"/>
        <charset val="128"/>
      </rPr>
      <t>中</t>
    </r>
    <r>
      <rPr>
        <sz val="11"/>
        <color rgb="FF000000"/>
        <rFont val="HGPｺﾞｼｯｸE"/>
        <family val="3"/>
        <charset val="128"/>
      </rPr>
      <t>軽減</t>
    </r>
    <rPh sb="4" eb="7">
      <t>カイシジ</t>
    </rPh>
    <rPh sb="9" eb="11">
      <t>ジシン</t>
    </rPh>
    <rPh sb="12" eb="14">
      <t>トウキ</t>
    </rPh>
    <rPh sb="18" eb="20">
      <t>サイダイ</t>
    </rPh>
    <rPh sb="23" eb="25">
      <t>ミカタ</t>
    </rPh>
    <rPh sb="26" eb="27">
      <t>ヒカリ</t>
    </rPh>
    <rPh sb="29" eb="30">
      <t>ウ</t>
    </rPh>
    <rPh sb="32" eb="33">
      <t>スベ</t>
    </rPh>
    <rPh sb="40" eb="41">
      <t>ナカ</t>
    </rPh>
    <rPh sb="41" eb="43">
      <t>ケイゲン</t>
    </rPh>
    <phoneticPr fontId="1"/>
  </si>
  <si>
    <r>
      <t>3～5R開始時に、自身の闘気ゲージが</t>
    </r>
    <r>
      <rPr>
        <sz val="11"/>
        <color rgb="FF000000"/>
        <rFont val="HGPｺﾞｼｯｸE"/>
        <family val="3"/>
        <charset val="128"/>
      </rPr>
      <t>最大</t>
    </r>
    <r>
      <rPr>
        <sz val="11"/>
        <rFont val="HGPｺﾞｼｯｸE"/>
        <family val="3"/>
        <charset val="128"/>
      </rPr>
      <t>のときまりょくとすばやさを</t>
    </r>
    <r>
      <rPr>
        <sz val="11"/>
        <color rgb="FF7300C3"/>
        <rFont val="HGPｺﾞｼｯｸE"/>
        <family val="3"/>
        <charset val="128"/>
      </rPr>
      <t>大</t>
    </r>
    <r>
      <rPr>
        <sz val="11"/>
        <color rgb="FF000000"/>
        <rFont val="HGPｺﾞｼｯｸE"/>
        <family val="3"/>
        <charset val="128"/>
      </rPr>
      <t>アップ</t>
    </r>
    <rPh sb="4" eb="7">
      <t>カイシジ</t>
    </rPh>
    <rPh sb="9" eb="11">
      <t>ジシン</t>
    </rPh>
    <rPh sb="12" eb="14">
      <t>トウキ</t>
    </rPh>
    <rPh sb="18" eb="20">
      <t>サイダイ</t>
    </rPh>
    <rPh sb="33" eb="34">
      <t>ダイ</t>
    </rPh>
    <phoneticPr fontId="1"/>
  </si>
  <si>
    <r>
      <t>3R開始時に、</t>
    </r>
    <r>
      <rPr>
        <sz val="11"/>
        <color rgb="FFFF0000"/>
        <rFont val="HGPｺﾞｼｯｸE"/>
        <family val="3"/>
        <charset val="128"/>
      </rPr>
      <t>味方</t>
    </r>
    <r>
      <rPr>
        <sz val="11"/>
        <rFont val="HGPｺﾞｼｯｸE"/>
        <family val="3"/>
        <charset val="128"/>
      </rPr>
      <t>[氷炎]と[</t>
    </r>
    <r>
      <rPr>
        <sz val="11"/>
        <color rgb="FF000000"/>
        <rFont val="HGPｺﾞｼｯｸE"/>
        <family val="3"/>
        <charset val="128"/>
      </rPr>
      <t>超竜</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コオリ</t>
    </rPh>
    <rPh sb="11" eb="12">
      <t>ホノオ</t>
    </rPh>
    <rPh sb="15" eb="16">
      <t>チョウ</t>
    </rPh>
    <rPh sb="16" eb="17">
      <t>リュウ</t>
    </rPh>
    <rPh sb="19" eb="21">
      <t>トウキ</t>
    </rPh>
    <rPh sb="25" eb="26">
      <t>ショウ</t>
    </rPh>
    <phoneticPr fontId="1"/>
  </si>
  <si>
    <r>
      <t>2～3R目の自分ターンに、</t>
    </r>
    <r>
      <rPr>
        <sz val="11"/>
        <color rgb="FFFF0000"/>
        <rFont val="HGPｺﾞｼｯｸE"/>
        <family val="3"/>
        <charset val="128"/>
      </rPr>
      <t>味方</t>
    </r>
    <r>
      <rPr>
        <sz val="11"/>
        <rFont val="HGPｺﾞｼｯｸE"/>
        <family val="3"/>
        <charset val="128"/>
      </rPr>
      <t>[氷炎]と[</t>
    </r>
    <r>
      <rPr>
        <sz val="11"/>
        <color rgb="FF000000"/>
        <rFont val="HGPｺﾞｼｯｸE"/>
        <family val="3"/>
        <charset val="128"/>
      </rPr>
      <t>超竜</t>
    </r>
    <r>
      <rPr>
        <sz val="11"/>
        <rFont val="HGPｺﾞｼｯｸE"/>
        <family val="3"/>
        <charset val="128"/>
      </rPr>
      <t>]の攻撃エリアを広くする、自身がブーストしているとき、追加でこうげきとぼうぎょを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コオリ</t>
    </rPh>
    <rPh sb="17" eb="18">
      <t>ホノオ</t>
    </rPh>
    <rPh sb="21" eb="22">
      <t>チョウ</t>
    </rPh>
    <rPh sb="22" eb="23">
      <t>リュウ</t>
    </rPh>
    <rPh sb="25" eb="27">
      <t>コウゲキ</t>
    </rPh>
    <rPh sb="31" eb="32">
      <t>ヒロ</t>
    </rPh>
    <rPh sb="36" eb="38">
      <t>ジシン</t>
    </rPh>
    <rPh sb="50" eb="52">
      <t>ツイカ</t>
    </rPh>
    <rPh sb="63" eb="64">
      <t>ショウ</t>
    </rPh>
    <phoneticPr fontId="1"/>
  </si>
  <si>
    <r>
      <t>2～3R開始時に、</t>
    </r>
    <r>
      <rPr>
        <sz val="11"/>
        <color rgb="FFFF5A32"/>
        <rFont val="HGPｺﾞｼｯｸE"/>
        <family val="3"/>
        <charset val="128"/>
      </rPr>
      <t>仲間</t>
    </r>
    <r>
      <rPr>
        <sz val="11"/>
        <rFont val="HGPｺﾞｼｯｸE"/>
        <family val="3"/>
        <charset val="128"/>
      </rPr>
      <t>[氷炎]と[</t>
    </r>
    <r>
      <rPr>
        <sz val="11"/>
        <color rgb="FF000000"/>
        <rFont val="HGPｺﾞｼｯｸE"/>
        <family val="3"/>
        <charset val="128"/>
      </rPr>
      <t>超竜</t>
    </r>
    <r>
      <rPr>
        <sz val="11"/>
        <rFont val="HGPｺﾞｼｯｸE"/>
        <family val="3"/>
        <charset val="128"/>
      </rPr>
      <t>]がいると敵</t>
    </r>
    <r>
      <rPr>
        <sz val="11"/>
        <color rgb="FF000000"/>
        <rFont val="HGPｺﾞｼｯｸE"/>
        <family val="3"/>
        <charset val="128"/>
      </rPr>
      <t>全体</t>
    </r>
    <r>
      <rPr>
        <sz val="11"/>
        <rFont val="HGPｺﾞｼｯｸE"/>
        <family val="3"/>
        <charset val="128"/>
      </rPr>
      <t>のこうげきとぼうぎょをブーストされた枚数が多いほど</t>
    </r>
    <r>
      <rPr>
        <sz val="11"/>
        <color rgb="FF000000"/>
        <rFont val="HGPｺﾞｼｯｸE"/>
        <family val="3"/>
        <charset val="128"/>
      </rPr>
      <t>ダウン</t>
    </r>
    <rPh sb="4" eb="7">
      <t>カイシジ</t>
    </rPh>
    <rPh sb="9" eb="11">
      <t>ナカマ</t>
    </rPh>
    <rPh sb="12" eb="13">
      <t>コオリ</t>
    </rPh>
    <rPh sb="13" eb="14">
      <t>ホノオ</t>
    </rPh>
    <rPh sb="17" eb="18">
      <t>チョウ</t>
    </rPh>
    <rPh sb="18" eb="19">
      <t>リュウ</t>
    </rPh>
    <rPh sb="24" eb="27">
      <t>テキゼンタイ</t>
    </rPh>
    <rPh sb="45" eb="47">
      <t>マイスウ</t>
    </rPh>
    <rPh sb="48" eb="49">
      <t>オオ</t>
    </rPh>
    <phoneticPr fontId="1"/>
  </si>
  <si>
    <r>
      <t>3～5R目の自分ターンに、自身が必殺技を使うとき</t>
    </r>
    <r>
      <rPr>
        <sz val="11"/>
        <color rgb="FFFF0000"/>
        <rFont val="HGPｺﾞｼｯｸE"/>
        <family val="3"/>
        <charset val="128"/>
      </rPr>
      <t>味方</t>
    </r>
    <r>
      <rPr>
        <sz val="11"/>
        <rFont val="HGPｺﾞｼｯｸE"/>
        <family val="3"/>
        <charset val="128"/>
      </rPr>
      <t>[氷炎]と[</t>
    </r>
    <r>
      <rPr>
        <sz val="11"/>
        <color rgb="FF000000"/>
        <rFont val="HGPｺﾞｼｯｸE"/>
        <family val="3"/>
        <charset val="128"/>
      </rPr>
      <t>超竜</t>
    </r>
    <r>
      <rPr>
        <sz val="11"/>
        <rFont val="HGPｺﾞｼｯｸE"/>
        <family val="3"/>
        <charset val="128"/>
      </rPr>
      <t>]のブレスダメージをブーストされた枚数が多いほど</t>
    </r>
    <r>
      <rPr>
        <sz val="11"/>
        <color rgb="FF000000"/>
        <rFont val="HGPｺﾞｼｯｸE"/>
        <family val="3"/>
        <charset val="128"/>
      </rPr>
      <t>アップ</t>
    </r>
    <rPh sb="4" eb="5">
      <t>メ</t>
    </rPh>
    <rPh sb="6" eb="8">
      <t>ジブン</t>
    </rPh>
    <rPh sb="13" eb="15">
      <t>ジシン</t>
    </rPh>
    <rPh sb="16" eb="19">
      <t>ヒッサツワザ</t>
    </rPh>
    <rPh sb="20" eb="21">
      <t>ツカ</t>
    </rPh>
    <rPh sb="24" eb="26">
      <t>ミカタ</t>
    </rPh>
    <rPh sb="27" eb="28">
      <t>コオリ</t>
    </rPh>
    <rPh sb="28" eb="29">
      <t>ホノオ</t>
    </rPh>
    <rPh sb="32" eb="33">
      <t>チョウ</t>
    </rPh>
    <rPh sb="33" eb="34">
      <t>リュウ</t>
    </rPh>
    <rPh sb="51" eb="53">
      <t>マイスウ</t>
    </rPh>
    <rPh sb="54" eb="55">
      <t>オオ</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</si>
  <si>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[氷炎]と[</t>
    </r>
    <r>
      <rPr>
        <sz val="11"/>
        <color rgb="FF000000"/>
        <rFont val="HGPｺﾞｼｯｸE"/>
        <family val="3"/>
        <charset val="128"/>
      </rPr>
      <t>超竜</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8" eb="29">
      <t>コオリ</t>
    </rPh>
    <rPh sb="29" eb="30">
      <t>ホノオ</t>
    </rPh>
    <rPh sb="33" eb="34">
      <t>チョウ</t>
    </rPh>
    <rPh sb="34" eb="35">
      <t>リュウ</t>
    </rPh>
    <rPh sb="37" eb="40">
      <t>ヒッサツワザ</t>
    </rPh>
    <rPh sb="45" eb="46">
      <t>ナカ</t>
    </rPh>
    <phoneticPr fontId="1"/>
  </si>
  <si>
    <r>
      <t>2～5R目の間、[</t>
    </r>
    <r>
      <rPr>
        <sz val="11"/>
        <color rgb="FF000000"/>
        <rFont val="HGPｺﾞｼｯｸE"/>
        <family val="3"/>
        <charset val="128"/>
      </rPr>
      <t>超竜</t>
    </r>
    <r>
      <rPr>
        <sz val="11"/>
        <rFont val="HGPｺﾞｼｯｸE"/>
        <family val="3"/>
        <charset val="128"/>
      </rPr>
      <t>]としても扱う、</t>
    </r>
    <r>
      <rPr>
        <sz val="11"/>
        <color rgb="FFFF5A32"/>
        <rFont val="HGPｺﾞｼｯｸE"/>
        <family val="3"/>
        <charset val="128"/>
      </rPr>
      <t>仲間</t>
    </r>
    <r>
      <rPr>
        <sz val="11"/>
        <rFont val="HGPｺﾞｼｯｸE"/>
        <family val="3"/>
        <charset val="128"/>
      </rPr>
      <t>[</t>
    </r>
    <r>
      <rPr>
        <sz val="11"/>
        <color rgb="FF000000"/>
        <rFont val="HGPｺﾞｼｯｸE"/>
        <family val="3"/>
        <charset val="128"/>
      </rPr>
      <t>超竜</t>
    </r>
    <r>
      <rPr>
        <sz val="11"/>
        <rFont val="HGPｺﾞｼｯｸE"/>
        <family val="3"/>
        <charset val="128"/>
      </rPr>
      <t>]か[光]がいるとき、追加で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6" eb="7">
      <t>アイダ</t>
    </rPh>
    <rPh sb="9" eb="10">
      <t>チョウ</t>
    </rPh>
    <rPh sb="10" eb="11">
      <t>リュウ</t>
    </rPh>
    <rPh sb="16" eb="17">
      <t>アツカ</t>
    </rPh>
    <rPh sb="19" eb="21">
      <t>ナカマ</t>
    </rPh>
    <rPh sb="22" eb="23">
      <t>チョウ</t>
    </rPh>
    <rPh sb="23" eb="24">
      <t>リュウ</t>
    </rPh>
    <rPh sb="27" eb="28">
      <t>ヒカリ</t>
    </rPh>
    <rPh sb="35" eb="37">
      <t>ツイカ</t>
    </rPh>
    <rPh sb="38" eb="42">
      <t>ミカタゼンタイ</t>
    </rPh>
    <rPh sb="53" eb="54">
      <t>ナカ</t>
    </rPh>
    <phoneticPr fontId="1"/>
  </si>
  <si>
    <r>
      <t>3～4R開始時に、自身がHP50%以下のとき</t>
    </r>
    <r>
      <rPr>
        <sz val="11"/>
        <color rgb="FFFF0000"/>
        <rFont val="HGPｺﾞｼｯｸE"/>
        <family val="3"/>
        <charset val="128"/>
      </rPr>
      <t>味方</t>
    </r>
    <r>
      <rPr>
        <sz val="11"/>
        <rFont val="HGPｺﾞｼｯｸE"/>
        <family val="3"/>
        <charset val="128"/>
      </rPr>
      <t>[魔影]と[</t>
    </r>
    <r>
      <rPr>
        <sz val="11"/>
        <color rgb="FF000000"/>
        <rFont val="HGPｺﾞｼｯｸE"/>
        <family val="3"/>
        <charset val="128"/>
      </rPr>
      <t>超竜</t>
    </r>
    <r>
      <rPr>
        <sz val="11"/>
        <rFont val="HGPｺﾞｼｯｸE"/>
        <family val="3"/>
        <charset val="128"/>
      </rPr>
      <t>]の特技とブレスダメージをブーストされた枚数が多いほど</t>
    </r>
    <r>
      <rPr>
        <sz val="11"/>
        <color rgb="FF000000"/>
        <rFont val="HGPｺﾞｼｯｸE"/>
        <family val="3"/>
        <charset val="128"/>
      </rPr>
      <t>アップ</t>
    </r>
    <rPh sb="4" eb="7">
      <t>カイシジ</t>
    </rPh>
    <rPh sb="9" eb="11">
      <t>ジシン</t>
    </rPh>
    <rPh sb="17" eb="19">
      <t>イカ</t>
    </rPh>
    <rPh sb="22" eb="24">
      <t>ミカタ</t>
    </rPh>
    <rPh sb="25" eb="27">
      <t>マカゲ</t>
    </rPh>
    <rPh sb="30" eb="31">
      <t>チョウ</t>
    </rPh>
    <rPh sb="31" eb="32">
      <t>リュウ</t>
    </rPh>
    <rPh sb="34" eb="36">
      <t>トクギ</t>
    </rPh>
    <rPh sb="52" eb="54">
      <t>マイスウ</t>
    </rPh>
    <rPh sb="55" eb="56">
      <t>オオ</t>
    </rPh>
    <phoneticPr fontId="1"/>
  </si>
  <si>
    <r>
      <t>1～3R開始時に、</t>
    </r>
    <r>
      <rPr>
        <sz val="11"/>
        <color rgb="FFFF0000"/>
        <rFont val="HGPｺﾞｼｯｸE"/>
        <family val="3"/>
        <charset val="128"/>
      </rPr>
      <t>味方</t>
    </r>
    <r>
      <rPr>
        <sz val="11"/>
        <rFont val="HGPｺﾞｼｯｸE"/>
        <family val="3"/>
        <charset val="128"/>
      </rPr>
      <t>[魔影]と[</t>
    </r>
    <r>
      <rPr>
        <sz val="11"/>
        <color rgb="FF000000"/>
        <rFont val="HGPｺﾞｼｯｸE"/>
        <family val="3"/>
        <charset val="128"/>
      </rPr>
      <t>超竜</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17" eb="18">
      <t>チョウ</t>
    </rPh>
    <rPh sb="18" eb="19">
      <t>リュウ</t>
    </rPh>
    <rPh sb="26" eb="27">
      <t>ナカ</t>
    </rPh>
    <rPh sb="36" eb="37">
      <t>ショウ</t>
    </rPh>
    <phoneticPr fontId="1"/>
  </si>
  <si>
    <r>
      <t>味方</t>
    </r>
    <r>
      <rPr>
        <sz val="11"/>
        <rFont val="HGPｺﾞｼｯｸE"/>
        <family val="3"/>
        <charset val="128"/>
      </rPr>
      <t>が「結界」を壊したときに、</t>
    </r>
    <r>
      <rPr>
        <sz val="11"/>
        <color rgb="FFFF0000"/>
        <rFont val="HGPｺﾞｼｯｸE"/>
        <family val="3"/>
        <charset val="128"/>
      </rPr>
      <t>味方</t>
    </r>
    <r>
      <rPr>
        <sz val="11"/>
        <rFont val="HGPｺﾞｼｯｸE"/>
        <family val="3"/>
        <charset val="128"/>
      </rPr>
      <t>[魔影]と[</t>
    </r>
    <r>
      <rPr>
        <sz val="11"/>
        <color rgb="FF000000"/>
        <rFont val="HGPｺﾞｼｯｸE"/>
        <family val="3"/>
        <charset val="128"/>
      </rPr>
      <t>超竜</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5" eb="17">
      <t>ミカタ</t>
    </rPh>
    <rPh sb="18" eb="20">
      <t>マカゲ</t>
    </rPh>
    <rPh sb="23" eb="24">
      <t>チョウ</t>
    </rPh>
    <rPh sb="24" eb="25">
      <t>リュウ</t>
    </rPh>
    <rPh sb="27" eb="30">
      <t>ヒッサツワザ</t>
    </rPh>
    <rPh sb="35" eb="36">
      <t>ナカ</t>
    </rPh>
    <phoneticPr fontId="1"/>
  </si>
  <si>
    <r>
      <t>1～2R目の相手ターンに、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]と[光]が受ける物理とブレスダメージを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チョウ</t>
    </rPh>
    <rPh sb="17" eb="18">
      <t>リュウ</t>
    </rPh>
    <rPh sb="21" eb="22">
      <t>ヒカリ</t>
    </rPh>
    <rPh sb="24" eb="25">
      <t>ウ</t>
    </rPh>
    <rPh sb="27" eb="29">
      <t>ブツリ</t>
    </rPh>
    <rPh sb="38" eb="39">
      <t>ナカ</t>
    </rPh>
    <rPh sb="39" eb="41">
      <t>ケイゲン</t>
    </rPh>
    <phoneticPr fontId="1"/>
  </si>
  <si>
    <r>
      <t>3～5R開始持に、自身の闘気ゲージが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]と[光]のこうげきとぼうぎょを</t>
    </r>
    <r>
      <rPr>
        <sz val="11"/>
        <color rgb="FF0000FF"/>
        <rFont val="HGPｺﾞｼｯｸE"/>
        <family val="3"/>
        <charset val="128"/>
      </rPr>
      <t>中</t>
    </r>
    <r>
      <rPr>
        <sz val="11"/>
        <color rgb="FF000000"/>
        <rFont val="HGPｺﾞｼｯｸE"/>
        <family val="3"/>
        <charset val="128"/>
      </rPr>
      <t>アップ</t>
    </r>
    <rPh sb="4" eb="6">
      <t>カイシ</t>
    </rPh>
    <rPh sb="6" eb="7">
      <t>ジ</t>
    </rPh>
    <rPh sb="9" eb="11">
      <t>ジシン</t>
    </rPh>
    <rPh sb="12" eb="14">
      <t>トウキ</t>
    </rPh>
    <rPh sb="18" eb="20">
      <t>サイダイ</t>
    </rPh>
    <rPh sb="23" eb="25">
      <t>ミカタ</t>
    </rPh>
    <rPh sb="26" eb="27">
      <t>チョウ</t>
    </rPh>
    <rPh sb="27" eb="28">
      <t>リュウ</t>
    </rPh>
    <rPh sb="31" eb="32">
      <t>ヒカリ</t>
    </rPh>
    <rPh sb="44" eb="45">
      <t>ナカ</t>
    </rPh>
    <phoneticPr fontId="1"/>
  </si>
  <si>
    <r>
      <t>3～4R開始時に、ブーストされた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[妖魔]と[</t>
    </r>
    <r>
      <rPr>
        <sz val="11"/>
        <color rgb="FF000000"/>
        <rFont val="HGPｺﾞｼｯｸE"/>
        <family val="3"/>
        <charset val="128"/>
      </rPr>
      <t>超竜</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2" eb="24">
      <t>ミカタ</t>
    </rPh>
    <rPh sb="25" eb="27">
      <t>ヨウマ</t>
    </rPh>
    <rPh sb="30" eb="31">
      <t>チョウ</t>
    </rPh>
    <rPh sb="31" eb="32">
      <t>リュウ</t>
    </rPh>
    <rPh sb="44" eb="45">
      <t>ナカ</t>
    </rPh>
    <phoneticPr fontId="1"/>
  </si>
  <si>
    <r>
      <t>仲間</t>
    </r>
    <r>
      <rPr>
        <sz val="11"/>
        <rFont val="HGPｺﾞｼｯｸE"/>
        <family val="3"/>
        <charset val="128"/>
      </rPr>
      <t>[妖魔]か[</t>
    </r>
    <r>
      <rPr>
        <sz val="11"/>
        <color rgb="FF000000"/>
        <rFont val="HGPｺﾞｼｯｸE"/>
        <family val="3"/>
        <charset val="128"/>
      </rPr>
      <t>超竜</t>
    </r>
    <r>
      <rPr>
        <sz val="11"/>
        <rFont val="HGPｺﾞｼｯｸE"/>
        <family val="3"/>
        <charset val="128"/>
      </rPr>
      <t>]が敵の攻撃で戦闘不能になったときに、闘気ゲージを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5">
      <t>ヨウマ</t>
    </rPh>
    <rPh sb="8" eb="9">
      <t>チョウ</t>
    </rPh>
    <rPh sb="9" eb="10">
      <t>リュウ</t>
    </rPh>
    <rPh sb="12" eb="13">
      <t>テキ</t>
    </rPh>
    <rPh sb="14" eb="16">
      <t>コウゲキ</t>
    </rPh>
    <rPh sb="17" eb="21">
      <t>セントウフノウ</t>
    </rPh>
    <rPh sb="29" eb="31">
      <t>トウキ</t>
    </rPh>
    <rPh sb="35" eb="36">
      <t>ショウ</t>
    </rPh>
    <phoneticPr fontId="1"/>
  </si>
  <si>
    <r>
      <t>2～4R目に攻撃するときに、ステータスが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[妖魔]と[</t>
    </r>
    <r>
      <rPr>
        <sz val="11"/>
        <color rgb="FF000000"/>
        <rFont val="HGPｺﾞｼｯｸE"/>
        <family val="3"/>
        <charset val="128"/>
      </rPr>
      <t>超竜</t>
    </r>
    <r>
      <rPr>
        <sz val="11"/>
        <rFont val="HGPｺﾞｼｯｸE"/>
        <family val="3"/>
        <charset val="128"/>
      </rPr>
      <t>]の呪文とブレスダメージをR数が多いほど</t>
    </r>
    <r>
      <rPr>
        <sz val="11"/>
        <color rgb="FF000000"/>
        <rFont val="HGPｺﾞｼｯｸE"/>
        <family val="3"/>
        <charset val="128"/>
      </rPr>
      <t>アップ</t>
    </r>
    <rPh sb="4" eb="5">
      <t>メ</t>
    </rPh>
    <rPh sb="6" eb="8">
      <t>コウゲキ</t>
    </rPh>
    <rPh sb="25" eb="26">
      <t>テキ</t>
    </rPh>
    <rPh sb="30" eb="32">
      <t>ミカタ</t>
    </rPh>
    <rPh sb="33" eb="35">
      <t>ヨウマ</t>
    </rPh>
    <rPh sb="38" eb="39">
      <t>チョウ</t>
    </rPh>
    <rPh sb="39" eb="40">
      <t>リュウ</t>
    </rPh>
    <rPh sb="42" eb="44">
      <t>ジュモン</t>
    </rPh>
    <rPh sb="54" eb="55">
      <t>スウ</t>
    </rPh>
    <rPh sb="56" eb="57">
      <t>オオ</t>
    </rPh>
    <phoneticPr fontId="1"/>
  </si>
  <si>
    <r>
      <t>1～3R開始時に、</t>
    </r>
    <r>
      <rPr>
        <sz val="11"/>
        <color rgb="FFFF0000"/>
        <rFont val="HGPｺﾞｼｯｸE"/>
        <family val="3"/>
        <charset val="128"/>
      </rPr>
      <t>味方</t>
    </r>
    <r>
      <rPr>
        <sz val="11"/>
        <rFont val="HGPｺﾞｼｯｸE"/>
        <family val="3"/>
        <charset val="128"/>
      </rPr>
      <t>[妖魔]と[</t>
    </r>
    <r>
      <rPr>
        <sz val="11"/>
        <color rgb="FF000000"/>
        <rFont val="HGPｺﾞｼｯｸE"/>
        <family val="3"/>
        <charset val="128"/>
      </rPr>
      <t>超竜</t>
    </r>
    <r>
      <rPr>
        <sz val="11"/>
        <rFont val="HGPｺﾞｼｯｸE"/>
        <family val="3"/>
        <charset val="128"/>
      </rPr>
      <t>]のまりょくをブーストされた枚数が多いほど</t>
    </r>
    <r>
      <rPr>
        <sz val="11"/>
        <color rgb="FF000000"/>
        <rFont val="HGPｺﾞｼｯｸE"/>
        <family val="3"/>
        <charset val="128"/>
      </rPr>
      <t>アップ</t>
    </r>
    <rPh sb="4" eb="7">
      <t>カイシジ</t>
    </rPh>
    <rPh sb="9" eb="11">
      <t>ミカタ</t>
    </rPh>
    <rPh sb="12" eb="14">
      <t>ヨウマ</t>
    </rPh>
    <rPh sb="17" eb="18">
      <t>チョウ</t>
    </rPh>
    <rPh sb="18" eb="19">
      <t>リュウ</t>
    </rPh>
    <rPh sb="33" eb="34">
      <t>マイ</t>
    </rPh>
    <rPh sb="34" eb="35">
      <t>スウ</t>
    </rPh>
    <rPh sb="36" eb="37">
      <t>オオ</t>
    </rPh>
    <phoneticPr fontId="1"/>
  </si>
  <si>
    <r>
      <t>3～4R開始時に、</t>
    </r>
    <r>
      <rPr>
        <sz val="11"/>
        <color rgb="FFFF5A32"/>
        <rFont val="HGPｺﾞｼｯｸE"/>
        <family val="3"/>
        <charset val="128"/>
      </rPr>
      <t>仲間</t>
    </r>
    <r>
      <rPr>
        <sz val="11"/>
        <rFont val="HGPｺﾞｼｯｸE"/>
        <family val="3"/>
        <charset val="128"/>
      </rPr>
      <t>[妖魔]か[</t>
    </r>
    <r>
      <rPr>
        <sz val="11"/>
        <color rgb="FF000000"/>
        <rFont val="HGPｺﾞｼｯｸE"/>
        <family val="3"/>
        <charset val="128"/>
      </rPr>
      <t>超竜</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12" eb="14">
      <t>ヨウマ</t>
    </rPh>
    <rPh sb="17" eb="18">
      <t>チョウ</t>
    </rPh>
    <rPh sb="18" eb="19">
      <t>リュウ</t>
    </rPh>
    <rPh sb="24" eb="28">
      <t>ミカタゼンタイ</t>
    </rPh>
    <rPh sb="39" eb="40">
      <t>ナカ</t>
    </rPh>
    <phoneticPr fontId="1"/>
  </si>
  <si>
    <r>
      <t>1～3R目に、自身が攻撃されるたび</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17" eb="19">
      <t>ミカタ</t>
    </rPh>
    <rPh sb="20" eb="21">
      <t>チョウ</t>
    </rPh>
    <rPh sb="21" eb="22">
      <t>リュウ</t>
    </rPh>
    <rPh sb="34" eb="35">
      <t>ショウ</t>
    </rPh>
    <phoneticPr fontId="1"/>
  </si>
  <si>
    <r>
      <t>3～4R開始時に、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チョウ</t>
    </rPh>
    <rPh sb="13" eb="14">
      <t>リュウ</t>
    </rPh>
    <rPh sb="16" eb="18">
      <t>トウキ</t>
    </rPh>
    <rPh sb="22" eb="23">
      <t>ショウ</t>
    </rPh>
    <phoneticPr fontId="1"/>
  </si>
  <si>
    <r>
      <t>1～2R目の自分ターンに、ブーストされた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[氷炎]と[</t>
    </r>
    <r>
      <rPr>
        <sz val="11"/>
        <color rgb="FF000000"/>
        <rFont val="HGPｺﾞｼｯｸE"/>
        <family val="3"/>
        <charset val="128"/>
      </rPr>
      <t>超竜</t>
    </r>
    <r>
      <rPr>
        <sz val="11"/>
        <rFont val="HGPｺﾞｼｯｸE"/>
        <family val="3"/>
        <charset val="128"/>
      </rPr>
      <t>]の攻撃エリアを広くする</t>
    </r>
    <rPh sb="4" eb="5">
      <t>メ</t>
    </rPh>
    <rPh sb="6" eb="8">
      <t>ジブン</t>
    </rPh>
    <rPh sb="20" eb="22">
      <t>ミカタ</t>
    </rPh>
    <rPh sb="26" eb="28">
      <t>ミカタ</t>
    </rPh>
    <rPh sb="29" eb="30">
      <t>コオリ</t>
    </rPh>
    <rPh sb="30" eb="31">
      <t>ホノオ</t>
    </rPh>
    <rPh sb="34" eb="35">
      <t>チョウ</t>
    </rPh>
    <rPh sb="35" eb="36">
      <t>リュウ</t>
    </rPh>
    <rPh sb="38" eb="40">
      <t>コウゲキ</t>
    </rPh>
    <rPh sb="44" eb="45">
      <t>ヒロ</t>
    </rPh>
    <phoneticPr fontId="1"/>
  </si>
  <si>
    <r>
      <t>味方</t>
    </r>
    <r>
      <rPr>
        <sz val="11"/>
        <rFont val="HGPｺﾞｼｯｸE"/>
        <family val="3"/>
        <charset val="128"/>
      </rPr>
      <t>が特殊技を使うときに、こうげきとぼうぎょを</t>
    </r>
    <r>
      <rPr>
        <sz val="11"/>
        <color rgb="FFFF0000"/>
        <rFont val="HGPｺﾞｼｯｸE"/>
        <family val="3"/>
        <charset val="128"/>
      </rPr>
      <t>味方</t>
    </r>
    <r>
      <rPr>
        <sz val="11"/>
        <rFont val="HGPｺﾞｼｯｸE"/>
        <family val="3"/>
        <charset val="128"/>
      </rPr>
      <t>[氷炎]か[</t>
    </r>
    <r>
      <rPr>
        <sz val="11"/>
        <color rgb="FF000000"/>
        <rFont val="HGPｺﾞｼｯｸE"/>
        <family val="3"/>
        <charset val="128"/>
      </rPr>
      <t>超竜</t>
    </r>
    <r>
      <rPr>
        <sz val="11"/>
        <rFont val="HGPｺﾞｼｯｸE"/>
        <family val="3"/>
        <charset val="128"/>
      </rPr>
      <t>]が多いほど</t>
    </r>
    <r>
      <rPr>
        <sz val="11"/>
        <color rgb="FF000000"/>
        <rFont val="HGPｺﾞｼｯｸE"/>
        <family val="3"/>
        <charset val="128"/>
      </rPr>
      <t>アップ</t>
    </r>
    <rPh sb="0" eb="2">
      <t>ミカタ</t>
    </rPh>
    <rPh sb="3" eb="6">
      <t>トクシュワザ</t>
    </rPh>
    <rPh sb="7" eb="8">
      <t>ツカ</t>
    </rPh>
    <rPh sb="23" eb="25">
      <t>ミカタ</t>
    </rPh>
    <rPh sb="26" eb="27">
      <t>コオリ</t>
    </rPh>
    <rPh sb="27" eb="28">
      <t>ホノオ</t>
    </rPh>
    <rPh sb="31" eb="32">
      <t>チョウ</t>
    </rPh>
    <rPh sb="32" eb="33">
      <t>リュウ</t>
    </rPh>
    <rPh sb="35" eb="36">
      <t>オオ</t>
    </rPh>
    <phoneticPr fontId="1"/>
  </si>
  <si>
    <r>
      <t>2～3R終了時に、敵より自身のこうげきが低いとき</t>
    </r>
    <r>
      <rPr>
        <sz val="11"/>
        <color rgb="FFFF0000"/>
        <rFont val="HGPｺﾞｼｯｸE"/>
        <family val="3"/>
        <charset val="128"/>
      </rPr>
      <t>味方</t>
    </r>
    <r>
      <rPr>
        <sz val="11"/>
        <rFont val="HGPｺﾞｼｯｸE"/>
        <family val="3"/>
        <charset val="128"/>
      </rPr>
      <t>[氷炎]と[</t>
    </r>
    <r>
      <rPr>
        <sz val="11"/>
        <color rgb="FF000000"/>
        <rFont val="HGPｺﾞｼｯｸE"/>
        <family val="3"/>
        <charset val="128"/>
      </rPr>
      <t>超竜</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シュウリョウジ</t>
    </rPh>
    <rPh sb="9" eb="10">
      <t>テキ</t>
    </rPh>
    <rPh sb="12" eb="14">
      <t>ジシン</t>
    </rPh>
    <rPh sb="20" eb="21">
      <t>ヒク</t>
    </rPh>
    <rPh sb="24" eb="26">
      <t>ミカタ</t>
    </rPh>
    <rPh sb="27" eb="28">
      <t>コオリ</t>
    </rPh>
    <rPh sb="28" eb="29">
      <t>ホノオ</t>
    </rPh>
    <rPh sb="32" eb="33">
      <t>チョウ</t>
    </rPh>
    <rPh sb="33" eb="34">
      <t>リュウ</t>
    </rPh>
    <rPh sb="36" eb="38">
      <t>トウキ</t>
    </rPh>
    <rPh sb="42" eb="43">
      <t>ショウ</t>
    </rPh>
    <phoneticPr fontId="1"/>
  </si>
  <si>
    <r>
      <t>自身が敵の攻撃で戦闘不能になったときに、</t>
    </r>
    <r>
      <rPr>
        <sz val="11"/>
        <color rgb="FFFF5A32"/>
        <rFont val="HGPｺﾞｼｯｸE"/>
        <family val="3"/>
        <charset val="128"/>
      </rPr>
      <t>仲間</t>
    </r>
    <r>
      <rPr>
        <sz val="11"/>
        <rFont val="HGPｺﾞｼｯｸE"/>
        <family val="3"/>
        <charset val="128"/>
      </rPr>
      <t>[氷炎]と[</t>
    </r>
    <r>
      <rPr>
        <sz val="11"/>
        <color rgb="FF000000"/>
        <rFont val="HGPｺﾞｼｯｸE"/>
        <family val="3"/>
        <charset val="128"/>
      </rPr>
      <t>超竜</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2">
      <t>ジシン</t>
    </rPh>
    <rPh sb="3" eb="4">
      <t>テキ</t>
    </rPh>
    <rPh sb="5" eb="7">
      <t>コウゲキ</t>
    </rPh>
    <rPh sb="8" eb="12">
      <t>セントウフノウ</t>
    </rPh>
    <rPh sb="20" eb="22">
      <t>ナカマ</t>
    </rPh>
    <rPh sb="23" eb="24">
      <t>コオリ</t>
    </rPh>
    <rPh sb="24" eb="25">
      <t>ホノオ</t>
    </rPh>
    <rPh sb="28" eb="29">
      <t>チョウ</t>
    </rPh>
    <rPh sb="29" eb="30">
      <t>リュウ</t>
    </rPh>
    <rPh sb="32" eb="34">
      <t>トウキ</t>
    </rPh>
    <rPh sb="38" eb="39">
      <t>ナカ</t>
    </rPh>
    <phoneticPr fontId="1"/>
  </si>
  <si>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]が多いほど</t>
    </r>
    <r>
      <rPr>
        <sz val="11"/>
        <color rgb="FF000000"/>
        <rFont val="HGPｺﾞｼｯｸE"/>
        <family val="3"/>
        <charset val="128"/>
      </rPr>
      <t>アップ</t>
    </r>
    <rPh sb="4" eb="5">
      <t>メ</t>
    </rPh>
    <rPh sb="6" eb="8">
      <t>ジブン</t>
    </rPh>
    <rPh sb="13" eb="14">
      <t>キ</t>
    </rPh>
    <rPh sb="15" eb="16">
      <t>フダ</t>
    </rPh>
    <rPh sb="19" eb="21">
      <t>トウジョウ</t>
    </rPh>
    <rPh sb="25" eb="29">
      <t>ミカタゼンタイ</t>
    </rPh>
    <rPh sb="30" eb="33">
      <t>ヒッサツワザ</t>
    </rPh>
    <rPh sb="38" eb="40">
      <t>ミカタ</t>
    </rPh>
    <rPh sb="41" eb="42">
      <t>チョウ</t>
    </rPh>
    <rPh sb="42" eb="43">
      <t>リュウ</t>
    </rPh>
    <rPh sb="45" eb="46">
      <t>オオ</t>
    </rPh>
    <phoneticPr fontId="1"/>
  </si>
  <si>
    <r>
      <t>3～5R目に攻撃するときに、ステータスが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]と[光]のこうげきとぼうぎょを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7">
      <t>ミカタ</t>
    </rPh>
    <rPh sb="31" eb="33">
      <t>ミカタ</t>
    </rPh>
    <rPh sb="34" eb="35">
      <t>チョウ</t>
    </rPh>
    <rPh sb="35" eb="36">
      <t>リュウ</t>
    </rPh>
    <rPh sb="39" eb="40">
      <t>ヒカリ</t>
    </rPh>
    <rPh sb="52" eb="53">
      <t>ナカ</t>
    </rPh>
    <phoneticPr fontId="1"/>
  </si>
  <si>
    <r>
      <t>2～5R目の間、[</t>
    </r>
    <r>
      <rPr>
        <sz val="11"/>
        <color rgb="FF000000"/>
        <rFont val="HGPｺﾞｼｯｸE"/>
        <family val="3"/>
        <charset val="128"/>
      </rPr>
      <t>超竜</t>
    </r>
    <r>
      <rPr>
        <sz val="11"/>
        <rFont val="HGPｺﾞｼｯｸE"/>
        <family val="3"/>
        <charset val="128"/>
      </rPr>
      <t>]としても扱う、</t>
    </r>
    <r>
      <rPr>
        <sz val="11"/>
        <color rgb="FFFF5A32"/>
        <rFont val="HGPｺﾞｼｯｸE"/>
        <family val="3"/>
        <charset val="128"/>
      </rPr>
      <t>仲間</t>
    </r>
    <r>
      <rPr>
        <sz val="11"/>
        <rFont val="HGPｺﾞｼｯｸE"/>
        <family val="3"/>
        <charset val="128"/>
      </rPr>
      <t>[</t>
    </r>
    <r>
      <rPr>
        <sz val="11"/>
        <color rgb="FF000000"/>
        <rFont val="HGPｺﾞｼｯｸE"/>
        <family val="3"/>
        <charset val="128"/>
      </rPr>
      <t>超竜</t>
    </r>
    <r>
      <rPr>
        <sz val="11"/>
        <rFont val="HGPｺﾞｼｯｸE"/>
        <family val="3"/>
        <charset val="128"/>
      </rPr>
      <t>]がいるとき、追加で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のこうげきとぼうぎょをR数が多いほど</t>
    </r>
    <r>
      <rPr>
        <sz val="11"/>
        <color rgb="FF000000"/>
        <rFont val="HGPｺﾞｼｯｸE"/>
        <family val="3"/>
        <charset val="128"/>
      </rPr>
      <t>アップ</t>
    </r>
    <rPh sb="4" eb="5">
      <t>メ</t>
    </rPh>
    <rPh sb="6" eb="7">
      <t>アイダ</t>
    </rPh>
    <rPh sb="9" eb="10">
      <t>チョウ</t>
    </rPh>
    <rPh sb="10" eb="11">
      <t>リュウ</t>
    </rPh>
    <rPh sb="16" eb="17">
      <t>アツカ</t>
    </rPh>
    <rPh sb="19" eb="21">
      <t>ナカマ</t>
    </rPh>
    <rPh sb="22" eb="23">
      <t>チョウ</t>
    </rPh>
    <rPh sb="23" eb="24">
      <t>リュウ</t>
    </rPh>
    <rPh sb="31" eb="33">
      <t>ツイカ</t>
    </rPh>
    <rPh sb="34" eb="38">
      <t>ミカタゼンタイ</t>
    </rPh>
    <rPh sb="50" eb="51">
      <t>スウ</t>
    </rPh>
    <rPh sb="52" eb="53">
      <t>オオ</t>
    </rPh>
    <phoneticPr fontId="1"/>
  </si>
  <si>
    <r>
      <t>1～3R目の相手ターンに、</t>
    </r>
    <r>
      <rPr>
        <sz val="11"/>
        <color rgb="FFFF5A32"/>
        <rFont val="HGPｺﾞｼｯｸE"/>
        <family val="3"/>
        <charset val="128"/>
      </rPr>
      <t>仲間</t>
    </r>
    <r>
      <rPr>
        <sz val="11"/>
        <rFont val="HGPｺﾞｼｯｸE"/>
        <family val="3"/>
        <charset val="128"/>
      </rPr>
      <t>[氷炎]か[</t>
    </r>
    <r>
      <rPr>
        <sz val="11"/>
        <color rgb="FF000000"/>
        <rFont val="HGPｺﾞｼｯｸE"/>
        <family val="3"/>
        <charset val="128"/>
      </rPr>
      <t>超竜</t>
    </r>
    <r>
      <rPr>
        <sz val="11"/>
        <rFont val="HGPｺﾞｼｯｸE"/>
        <family val="3"/>
        <charset val="128"/>
      </rPr>
      <t>]がいると敵</t>
    </r>
    <r>
      <rPr>
        <sz val="11"/>
        <color rgb="FF000000"/>
        <rFont val="HGPｺﾞｼｯｸE"/>
        <family val="3"/>
        <charset val="128"/>
      </rPr>
      <t>全体</t>
    </r>
    <r>
      <rPr>
        <sz val="11"/>
        <rFont val="HGPｺﾞｼｯｸE"/>
        <family val="3"/>
        <charset val="128"/>
      </rPr>
      <t>の物理とブレスダメージをR数が少ないほど</t>
    </r>
    <r>
      <rPr>
        <sz val="11"/>
        <color rgb="FF000000"/>
        <rFont val="HGPｺﾞｼｯｸE"/>
        <family val="3"/>
        <charset val="128"/>
      </rPr>
      <t>ダウン</t>
    </r>
    <rPh sb="4" eb="5">
      <t>メ</t>
    </rPh>
    <rPh sb="6" eb="8">
      <t>アイテ</t>
    </rPh>
    <rPh sb="13" eb="15">
      <t>ナカマ</t>
    </rPh>
    <rPh sb="16" eb="17">
      <t>コオリ</t>
    </rPh>
    <rPh sb="17" eb="18">
      <t>ホノオ</t>
    </rPh>
    <rPh sb="21" eb="22">
      <t>チョウ</t>
    </rPh>
    <rPh sb="22" eb="23">
      <t>リュウ</t>
    </rPh>
    <rPh sb="28" eb="31">
      <t>テキゼンタイ</t>
    </rPh>
    <rPh sb="32" eb="34">
      <t>ブツリ</t>
    </rPh>
    <rPh sb="44" eb="45">
      <t>スウ</t>
    </rPh>
    <rPh sb="46" eb="47">
      <t>スク</t>
    </rPh>
    <phoneticPr fontId="1"/>
  </si>
  <si>
    <r>
      <t>1～2R目の相手ターンに、</t>
    </r>
    <r>
      <rPr>
        <sz val="11"/>
        <color rgb="FFFF5A32"/>
        <rFont val="HGPｺﾞｼｯｸE"/>
        <family val="3"/>
        <charset val="128"/>
      </rPr>
      <t>仲間</t>
    </r>
    <r>
      <rPr>
        <sz val="11"/>
        <rFont val="HGPｺﾞｼｯｸE"/>
        <family val="3"/>
        <charset val="128"/>
      </rPr>
      <t>[不死]か[</t>
    </r>
    <r>
      <rPr>
        <sz val="11"/>
        <color rgb="FF000000"/>
        <rFont val="HGPｺﾞｼｯｸE"/>
        <family val="3"/>
        <charset val="128"/>
      </rPr>
      <t>超竜</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1" eb="22">
      <t>チョウ</t>
    </rPh>
    <rPh sb="22" eb="23">
      <t>リュウ</t>
    </rPh>
    <rPh sb="28" eb="32">
      <t>ミカタゼンタイ</t>
    </rPh>
    <rPh sb="33" eb="34">
      <t>ウ</t>
    </rPh>
    <rPh sb="36" eb="38">
      <t>ツウジョウ</t>
    </rPh>
    <rPh sb="38" eb="40">
      <t>コウゲキ</t>
    </rPh>
    <rPh sb="45" eb="46">
      <t>ナカ</t>
    </rPh>
    <rPh sb="46" eb="48">
      <t>ケイゲン</t>
    </rPh>
    <phoneticPr fontId="1"/>
  </si>
  <si>
    <r>
      <t>1～2R開始時に、</t>
    </r>
    <r>
      <rPr>
        <sz val="11"/>
        <color rgb="FFFF0000"/>
        <rFont val="HGPｺﾞｼｯｸE"/>
        <family val="3"/>
        <charset val="128"/>
      </rPr>
      <t>味方</t>
    </r>
    <r>
      <rPr>
        <sz val="11"/>
        <rFont val="HGPｺﾞｼｯｸE"/>
        <family val="3"/>
        <charset val="128"/>
      </rPr>
      <t>[不死]と[</t>
    </r>
    <r>
      <rPr>
        <sz val="11"/>
        <color rgb="FF000000"/>
        <rFont val="HGPｺﾞｼｯｸE"/>
        <family val="3"/>
        <charset val="128"/>
      </rPr>
      <t>超竜</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フシ</t>
    </rPh>
    <rPh sb="17" eb="18">
      <t>チョウ</t>
    </rPh>
    <rPh sb="18" eb="19">
      <t>リュウ</t>
    </rPh>
    <rPh sb="31" eb="32">
      <t>ナカ</t>
    </rPh>
    <phoneticPr fontId="1"/>
  </si>
  <si>
    <r>
      <t>1～3R目の相手ターンに、自身が通常攻撃されるたび</t>
    </r>
    <r>
      <rPr>
        <sz val="11"/>
        <color rgb="FFFF0000"/>
        <rFont val="HGPｺﾞｼｯｸE"/>
        <family val="3"/>
        <charset val="128"/>
      </rPr>
      <t>味方</t>
    </r>
    <r>
      <rPr>
        <sz val="11"/>
        <rFont val="HGPｺﾞｼｯｸE"/>
        <family val="3"/>
        <charset val="128"/>
      </rPr>
      <t>[不死]と[</t>
    </r>
    <r>
      <rPr>
        <sz val="11"/>
        <color rgb="FF000000"/>
        <rFont val="HGPｺﾞｼｯｸE"/>
        <family val="3"/>
        <charset val="128"/>
      </rPr>
      <t>超竜</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ジシン</t>
    </rPh>
    <rPh sb="16" eb="20">
      <t>ツウジョウコウゲキ</t>
    </rPh>
    <rPh sb="25" eb="27">
      <t>ミカタ</t>
    </rPh>
    <rPh sb="28" eb="30">
      <t>フシ</t>
    </rPh>
    <rPh sb="33" eb="34">
      <t>チョウ</t>
    </rPh>
    <rPh sb="34" eb="35">
      <t>リュウ</t>
    </rPh>
    <rPh sb="37" eb="38">
      <t>ウ</t>
    </rPh>
    <rPh sb="40" eb="44">
      <t>ツウジョウコウゲキ</t>
    </rPh>
    <rPh sb="49" eb="50">
      <t>ショウ</t>
    </rPh>
    <rPh sb="50" eb="52">
      <t>ケイゲン</t>
    </rPh>
    <phoneticPr fontId="1"/>
  </si>
  <si>
    <r>
      <t>3～5R開始時に、</t>
    </r>
    <r>
      <rPr>
        <sz val="11"/>
        <color rgb="FFFF0000"/>
        <rFont val="HGPｺﾞｼｯｸE"/>
        <family val="3"/>
        <charset val="128"/>
      </rPr>
      <t>味方</t>
    </r>
    <r>
      <rPr>
        <sz val="11"/>
        <rFont val="HGPｺﾞｼｯｸE"/>
        <family val="3"/>
        <charset val="128"/>
      </rPr>
      <t>[不死]と[</t>
    </r>
    <r>
      <rPr>
        <sz val="11"/>
        <color rgb="FF000000"/>
        <rFont val="HGPｺﾞｼｯｸE"/>
        <family val="3"/>
        <charset val="128"/>
      </rPr>
      <t>超竜</t>
    </r>
    <r>
      <rPr>
        <sz val="11"/>
        <rFont val="HGPｺﾞｼｯｸE"/>
        <family val="3"/>
        <charset val="128"/>
      </rPr>
      <t>]のこうげきとぼうぎょを自身の闘気ゲージが多いほど</t>
    </r>
    <r>
      <rPr>
        <sz val="11"/>
        <color rgb="FF000000"/>
        <rFont val="HGPｺﾞｼｯｸE"/>
        <family val="3"/>
        <charset val="128"/>
      </rPr>
      <t>アップ</t>
    </r>
    <rPh sb="4" eb="7">
      <t>カイシジ</t>
    </rPh>
    <rPh sb="9" eb="11">
      <t>ミカタ</t>
    </rPh>
    <rPh sb="12" eb="14">
      <t>フシ</t>
    </rPh>
    <rPh sb="17" eb="18">
      <t>チョウ</t>
    </rPh>
    <rPh sb="18" eb="19">
      <t>リュウ</t>
    </rPh>
    <rPh sb="31" eb="33">
      <t>ジシン</t>
    </rPh>
    <rPh sb="34" eb="36">
      <t>トウキ</t>
    </rPh>
    <rPh sb="40" eb="41">
      <t>オオ</t>
    </rPh>
    <phoneticPr fontId="1"/>
  </si>
  <si>
    <r>
      <t>各Rの相手ターンに、自身が通常攻撃されるたび</t>
    </r>
    <r>
      <rPr>
        <sz val="11"/>
        <color rgb="FFFF0000"/>
        <rFont val="HGPｺﾞｼｯｸE"/>
        <family val="3"/>
        <charset val="128"/>
      </rPr>
      <t>味方</t>
    </r>
    <r>
      <rPr>
        <sz val="11"/>
        <rFont val="HGPｺﾞｼｯｸE"/>
        <family val="3"/>
        <charset val="128"/>
      </rPr>
      <t>[不死]と[</t>
    </r>
    <r>
      <rPr>
        <sz val="11"/>
        <color rgb="FF000000"/>
        <rFont val="HGPｺﾞｼｯｸE"/>
        <family val="3"/>
        <charset val="128"/>
      </rPr>
      <t>超竜</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ミカタ</t>
    </rPh>
    <rPh sb="25" eb="27">
      <t>フシ</t>
    </rPh>
    <rPh sb="30" eb="31">
      <t>チョウ</t>
    </rPh>
    <rPh sb="31" eb="32">
      <t>リュウ</t>
    </rPh>
    <rPh sb="44" eb="45">
      <t>ショウ</t>
    </rPh>
    <phoneticPr fontId="1"/>
  </si>
  <si>
    <r>
      <t>3R開始時に、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チョウ</t>
    </rPh>
    <rPh sb="11" eb="12">
      <t>リュウ</t>
    </rPh>
    <rPh sb="14" eb="16">
      <t>トウキ</t>
    </rPh>
    <rPh sb="20" eb="21">
      <t>ショウ</t>
    </rPh>
    <phoneticPr fontId="1"/>
  </si>
  <si>
    <r>
      <t>味方</t>
    </r>
    <r>
      <rPr>
        <sz val="11"/>
        <rFont val="HGPｺﾞｼｯｸE"/>
        <family val="3"/>
        <charset val="128"/>
      </rPr>
      <t>が必殺技を使うときに、闘気ゲージが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]が多いほど</t>
    </r>
    <r>
      <rPr>
        <sz val="11"/>
        <color rgb="FF000000"/>
        <rFont val="HGPｺﾞｼｯｸE"/>
        <family val="3"/>
        <charset val="128"/>
      </rPr>
      <t>アップ</t>
    </r>
    <rPh sb="0" eb="2">
      <t>ミカタ</t>
    </rPh>
    <rPh sb="3" eb="6">
      <t>ヒッサツワザ</t>
    </rPh>
    <rPh sb="7" eb="8">
      <t>ツカ</t>
    </rPh>
    <rPh sb="13" eb="15">
      <t>トウキ</t>
    </rPh>
    <rPh sb="19" eb="21">
      <t>サイダイ</t>
    </rPh>
    <rPh sb="22" eb="23">
      <t>テキ</t>
    </rPh>
    <rPh sb="28" eb="32">
      <t>ミカタゼンタイ</t>
    </rPh>
    <rPh sb="33" eb="36">
      <t>ヒッサツワザ</t>
    </rPh>
    <rPh sb="41" eb="43">
      <t>ミカタ</t>
    </rPh>
    <rPh sb="44" eb="45">
      <t>チョウ</t>
    </rPh>
    <rPh sb="45" eb="46">
      <t>リュウ</t>
    </rPh>
    <rPh sb="48" eb="49">
      <t>オオ</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</si>
  <si>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]が多いほど</t>
    </r>
    <r>
      <rPr>
        <sz val="11"/>
        <color rgb="FF000000"/>
        <rFont val="HGPｺﾞｼｯｸE"/>
        <family val="3"/>
        <charset val="128"/>
      </rPr>
      <t>アップ</t>
    </r>
    <rPh sb="4" eb="7">
      <t>カイシジ</t>
    </rPh>
    <rPh sb="9" eb="13">
      <t>ミカタゼンタイ</t>
    </rPh>
    <rPh sb="24" eb="26">
      <t>ミカタ</t>
    </rPh>
    <rPh sb="27" eb="28">
      <t>チョウ</t>
    </rPh>
    <rPh sb="28" eb="29">
      <t>リュウ</t>
    </rPh>
    <rPh sb="31" eb="32">
      <t>オオ</t>
    </rPh>
    <phoneticPr fontId="1"/>
  </si>
  <si>
    <r>
      <t>3～5R開始時に、</t>
    </r>
    <r>
      <rPr>
        <sz val="11"/>
        <color rgb="FFFF5A32"/>
        <rFont val="HGPｺﾞｼｯｸE"/>
        <family val="3"/>
        <charset val="128"/>
      </rPr>
      <t>仲間</t>
    </r>
    <r>
      <rPr>
        <sz val="11"/>
        <rFont val="HGPｺﾞｼｯｸE"/>
        <family val="3"/>
        <charset val="128"/>
      </rPr>
      <t>が全員[</t>
    </r>
    <r>
      <rPr>
        <sz val="11"/>
        <color rgb="FF000000"/>
        <rFont val="HGPｺﾞｼｯｸE"/>
        <family val="3"/>
        <charset val="128"/>
      </rPr>
      <t>超竜</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の闘気ゲージが</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ゼンイン</t>
    </rPh>
    <rPh sb="15" eb="16">
      <t>チョウ</t>
    </rPh>
    <rPh sb="16" eb="17">
      <t>リュウ</t>
    </rPh>
    <rPh sb="21" eb="25">
      <t>ミカタゼンタイ</t>
    </rPh>
    <rPh sb="26" eb="28">
      <t>トウキ</t>
    </rPh>
    <rPh sb="32" eb="33">
      <t>ショウ</t>
    </rPh>
    <phoneticPr fontId="1"/>
  </si>
  <si>
    <r>
      <t>各Rの相手ターンに、自身が通常攻撃されるたび</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ミカタ</t>
    </rPh>
    <rPh sb="25" eb="26">
      <t>チョウ</t>
    </rPh>
    <rPh sb="26" eb="27">
      <t>リュウ</t>
    </rPh>
    <rPh sb="29" eb="32">
      <t>ヒッサツワザ</t>
    </rPh>
    <rPh sb="37" eb="38">
      <t>ショウ</t>
    </rPh>
    <phoneticPr fontId="1"/>
  </si>
  <si>
    <r>
      <t>1～2R目の自分ターンに、</t>
    </r>
    <r>
      <rPr>
        <sz val="11"/>
        <color rgb="FFFF0000"/>
        <rFont val="HGPｺﾞｼｯｸE"/>
        <family val="3"/>
        <charset val="128"/>
      </rPr>
      <t>味方</t>
    </r>
    <r>
      <rPr>
        <sz val="11"/>
        <rFont val="HGPｺﾞｼｯｸE"/>
        <family val="3"/>
        <charset val="128"/>
      </rPr>
      <t>[百獣]と[</t>
    </r>
    <r>
      <rPr>
        <sz val="11"/>
        <color rgb="FF000000"/>
        <rFont val="HGPｺﾞｼｯｸE"/>
        <family val="3"/>
        <charset val="128"/>
      </rPr>
      <t>超竜</t>
    </r>
    <r>
      <rPr>
        <sz val="11"/>
        <rFont val="HGPｺﾞｼｯｸE"/>
        <family val="3"/>
        <charset val="128"/>
      </rPr>
      <t>]の通常攻撃ダメージをブーストされた枚数が多いほど</t>
    </r>
    <r>
      <rPr>
        <sz val="11"/>
        <color rgb="FF000000"/>
        <rFont val="HGPｺﾞｼｯｸE"/>
        <family val="3"/>
        <charset val="128"/>
      </rPr>
      <t>アップ</t>
    </r>
    <rPh sb="4" eb="5">
      <t>メ</t>
    </rPh>
    <rPh sb="6" eb="8">
      <t>ジブン</t>
    </rPh>
    <rPh sb="13" eb="15">
      <t>ミカタ</t>
    </rPh>
    <rPh sb="16" eb="18">
      <t>ヒャクジュウ</t>
    </rPh>
    <rPh sb="21" eb="22">
      <t>チョウ</t>
    </rPh>
    <rPh sb="22" eb="23">
      <t>リュウ</t>
    </rPh>
    <rPh sb="25" eb="29">
      <t>ツウジョウコウゲキ</t>
    </rPh>
    <rPh sb="41" eb="43">
      <t>マイスウ</t>
    </rPh>
    <rPh sb="44" eb="45">
      <t>オオ</t>
    </rPh>
    <phoneticPr fontId="1"/>
  </si>
  <si>
    <r>
      <t>2～4R目の自分ターンに、</t>
    </r>
    <r>
      <rPr>
        <sz val="11"/>
        <color rgb="FFFF0000"/>
        <rFont val="HGPｺﾞｼｯｸE"/>
        <family val="3"/>
        <charset val="128"/>
      </rPr>
      <t>味方</t>
    </r>
    <r>
      <rPr>
        <sz val="11"/>
        <rFont val="HGPｺﾞｼｯｸE"/>
        <family val="3"/>
        <charset val="128"/>
      </rPr>
      <t>[百獣]と[</t>
    </r>
    <r>
      <rPr>
        <sz val="11"/>
        <color rgb="FF000000"/>
        <rFont val="HGPｺﾞｼｯｸE"/>
        <family val="3"/>
        <charset val="128"/>
      </rPr>
      <t>超竜</t>
    </r>
    <r>
      <rPr>
        <sz val="11"/>
        <rFont val="HGPｺﾞｼｯｸE"/>
        <family val="3"/>
        <charset val="128"/>
      </rPr>
      <t>]の通常攻撃ダメージをR数が多いほど</t>
    </r>
    <r>
      <rPr>
        <sz val="11"/>
        <color rgb="FF000000"/>
        <rFont val="HGPｺﾞｼｯｸE"/>
        <family val="3"/>
        <charset val="128"/>
      </rPr>
      <t>アップ</t>
    </r>
    <rPh sb="4" eb="5">
      <t>メ</t>
    </rPh>
    <rPh sb="6" eb="8">
      <t>ジブン</t>
    </rPh>
    <rPh sb="13" eb="15">
      <t>ミカタ</t>
    </rPh>
    <rPh sb="16" eb="18">
      <t>ヒャクジュウ</t>
    </rPh>
    <rPh sb="21" eb="23">
      <t>チョウリュウ</t>
    </rPh>
    <rPh sb="25" eb="29">
      <t>ツウジョウコウゲキ</t>
    </rPh>
    <rPh sb="35" eb="36">
      <t>スウ</t>
    </rPh>
    <rPh sb="37" eb="38">
      <t>オオ</t>
    </rPh>
    <phoneticPr fontId="1"/>
  </si>
  <si>
    <r>
      <t>1～3R目の自分ターンに、</t>
    </r>
    <r>
      <rPr>
        <sz val="11"/>
        <color rgb="FFFF0000"/>
        <rFont val="HGPｺﾞｼｯｸE"/>
        <family val="3"/>
        <charset val="128"/>
      </rPr>
      <t>味方</t>
    </r>
    <r>
      <rPr>
        <sz val="11"/>
        <rFont val="HGPｺﾞｼｯｸE"/>
        <family val="3"/>
        <charset val="128"/>
      </rPr>
      <t>[百獣]と[</t>
    </r>
    <r>
      <rPr>
        <sz val="11"/>
        <color rgb="FF000000"/>
        <rFont val="HGPｺﾞｼｯｸE"/>
        <family val="3"/>
        <charset val="128"/>
      </rPr>
      <t>超竜</t>
    </r>
    <r>
      <rPr>
        <sz val="1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2">
      <t>チョウ</t>
    </rPh>
    <rPh sb="22" eb="23">
      <t>リュウ</t>
    </rPh>
    <rPh sb="26" eb="28">
      <t>ケッカイ</t>
    </rPh>
    <rPh sb="36" eb="37">
      <t>ナカ</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</si>
  <si>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[百獣]か[</t>
    </r>
    <r>
      <rPr>
        <sz val="11"/>
        <color rgb="FF000000"/>
        <rFont val="HGPｺﾞｼｯｸE"/>
        <family val="3"/>
        <charset val="128"/>
      </rPr>
      <t>超竜</t>
    </r>
    <r>
      <rPr>
        <sz val="11"/>
        <rFont val="HGPｺﾞｼｯｸE"/>
        <family val="3"/>
        <charset val="128"/>
      </rPr>
      <t>]が多いほど</t>
    </r>
    <r>
      <rPr>
        <sz val="11"/>
        <color rgb="FF000000"/>
        <rFont val="HGPｺﾞｼｯｸE"/>
        <family val="3"/>
        <charset val="128"/>
      </rPr>
      <t>アップ</t>
    </r>
    <rPh sb="4" eb="5">
      <t>メ</t>
    </rPh>
    <rPh sb="6" eb="8">
      <t>ジブン</t>
    </rPh>
    <rPh sb="13" eb="17">
      <t>ミカタゼンタイ</t>
    </rPh>
    <rPh sb="18" eb="22">
      <t>ツウジョウコウゲキ</t>
    </rPh>
    <rPh sb="27" eb="29">
      <t>ミカタ</t>
    </rPh>
    <rPh sb="30" eb="32">
      <t>ヒャクジュウ</t>
    </rPh>
    <rPh sb="35" eb="36">
      <t>チョウ</t>
    </rPh>
    <rPh sb="36" eb="37">
      <t>リュウ</t>
    </rPh>
    <rPh sb="39" eb="40">
      <t>オオ</t>
    </rPh>
    <phoneticPr fontId="1"/>
  </si>
  <si>
    <r>
      <t>味方</t>
    </r>
    <r>
      <rPr>
        <sz val="11"/>
        <rFont val="HGPｺﾞｼｯｸE"/>
        <family val="3"/>
        <charset val="128"/>
      </rPr>
      <t>が「結界」を壊すたび、</t>
    </r>
    <r>
      <rPr>
        <sz val="11"/>
        <color rgb="FFFF0000"/>
        <rFont val="HGPｺﾞｼｯｸE"/>
        <family val="3"/>
        <charset val="128"/>
      </rPr>
      <t>味方</t>
    </r>
    <r>
      <rPr>
        <sz val="11"/>
        <rFont val="HGPｺﾞｼｯｸE"/>
        <family val="3"/>
        <charset val="128"/>
      </rPr>
      <t>[百獣]と[</t>
    </r>
    <r>
      <rPr>
        <sz val="11"/>
        <color rgb="FF000000"/>
        <rFont val="HGPｺﾞｼｯｸE"/>
        <family val="3"/>
        <charset val="128"/>
      </rPr>
      <t>超竜</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ヒャクジュウ</t>
    </rPh>
    <rPh sb="21" eb="22">
      <t>チョウ</t>
    </rPh>
    <rPh sb="22" eb="23">
      <t>リュウ</t>
    </rPh>
    <rPh sb="25" eb="26">
      <t>スベ</t>
    </rPh>
    <rPh sb="34" eb="35">
      <t>ショウ</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</si>
  <si>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[百獣]か[</t>
    </r>
    <r>
      <rPr>
        <sz val="11"/>
        <color rgb="FF000000"/>
        <rFont val="HGPｺﾞｼｯｸE"/>
        <family val="3"/>
        <charset val="128"/>
      </rPr>
      <t>超竜</t>
    </r>
    <r>
      <rPr>
        <sz val="11"/>
        <rFont val="HGPｺﾞｼｯｸE"/>
        <family val="3"/>
        <charset val="128"/>
      </rPr>
      <t>]が多いほど</t>
    </r>
    <r>
      <rPr>
        <sz val="11"/>
        <color rgb="FF000000"/>
        <rFont val="HGPｺﾞｼｯｸE"/>
        <family val="3"/>
        <charset val="128"/>
      </rPr>
      <t>アップ</t>
    </r>
    <rPh sb="4" eb="7">
      <t>カイシジ</t>
    </rPh>
    <rPh sb="9" eb="13">
      <t>ミカタゼンタイ</t>
    </rPh>
    <rPh sb="24" eb="26">
      <t>ミカタ</t>
    </rPh>
    <rPh sb="27" eb="29">
      <t>ヒャクジュウ</t>
    </rPh>
    <rPh sb="32" eb="33">
      <t>チョウ</t>
    </rPh>
    <rPh sb="33" eb="34">
      <t>リュウ</t>
    </rPh>
    <rPh sb="36" eb="37">
      <t>オオ</t>
    </rPh>
    <phoneticPr fontId="1"/>
  </si>
  <si>
    <r>
      <t>自身が必殺技を使うときに、</t>
    </r>
    <r>
      <rPr>
        <sz val="11"/>
        <color rgb="FFFF5A32"/>
        <rFont val="HGPｺﾞｼｯｸE"/>
        <family val="3"/>
        <charset val="128"/>
      </rPr>
      <t>仲間</t>
    </r>
    <r>
      <rPr>
        <sz val="11"/>
        <rFont val="HGPｺﾞｼｯｸE"/>
        <family val="3"/>
        <charset val="128"/>
      </rPr>
      <t>[</t>
    </r>
    <r>
      <rPr>
        <sz val="11"/>
        <color rgb="FF000000"/>
        <rFont val="HGPｺﾞｼｯｸE"/>
        <family val="3"/>
        <charset val="128"/>
      </rPr>
      <t>超竜</t>
    </r>
    <r>
      <rPr>
        <sz val="11"/>
        <rFont val="HGPｺﾞｼｯｸE"/>
        <family val="3"/>
        <charset val="128"/>
      </rPr>
      <t>]か[光]がいると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の必殺技ダメージをR数が多いほど</t>
    </r>
    <r>
      <rPr>
        <sz val="11"/>
        <color rgb="FF000000"/>
        <rFont val="HGPｺﾞｼｯｸE"/>
        <family val="3"/>
        <charset val="128"/>
      </rPr>
      <t>アップ</t>
    </r>
    <rPh sb="0" eb="2">
      <t>ジシン</t>
    </rPh>
    <rPh sb="3" eb="6">
      <t>ヒッサツワザ</t>
    </rPh>
    <rPh sb="7" eb="8">
      <t>ツカ</t>
    </rPh>
    <rPh sb="13" eb="15">
      <t>ナカマ</t>
    </rPh>
    <rPh sb="16" eb="17">
      <t>チョウ</t>
    </rPh>
    <rPh sb="17" eb="18">
      <t>リュウ</t>
    </rPh>
    <rPh sb="21" eb="22">
      <t>ヒカリ</t>
    </rPh>
    <rPh sb="27" eb="31">
      <t>ミカタゼンタイ</t>
    </rPh>
    <rPh sb="32" eb="35">
      <t>ヒッサツワザ</t>
    </rPh>
    <rPh sb="41" eb="42">
      <t>スウ</t>
    </rPh>
    <rPh sb="43" eb="44">
      <t>オオ</t>
    </rPh>
    <phoneticPr fontId="1"/>
  </si>
  <si>
    <r>
      <t>各R終了時に、HP30%以下の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t>
    </r>
    <r>
      <rPr>
        <sz val="11"/>
        <color rgb="FF000000"/>
        <rFont val="HGPｺﾞｼｯｸE"/>
        <family val="3"/>
        <charset val="128"/>
      </rPr>
      <t>超竜</t>
    </r>
    <r>
      <rPr>
        <sz val="11"/>
        <rFont val="HGPｺﾞｼｯｸE"/>
        <family val="3"/>
        <charset val="128"/>
      </rPr>
      <t>]のHPを</t>
    </r>
    <r>
      <rPr>
        <sz val="11"/>
        <color rgb="FF7300C3"/>
        <rFont val="HGPｺﾞｼｯｸE"/>
        <family val="3"/>
        <charset val="128"/>
      </rPr>
      <t>大</t>
    </r>
    <r>
      <rPr>
        <sz val="11"/>
        <rFont val="HGPｺﾞｼｯｸE"/>
        <family val="3"/>
        <charset val="128"/>
      </rPr>
      <t>回復</t>
    </r>
    <rPh sb="0" eb="1">
      <t>カク</t>
    </rPh>
    <rPh sb="2" eb="5">
      <t>シュウリョウジ</t>
    </rPh>
    <rPh sb="12" eb="14">
      <t>イカ</t>
    </rPh>
    <rPh sb="15" eb="17">
      <t>ミカタ</t>
    </rPh>
    <rPh sb="21" eb="23">
      <t>ミカタ</t>
    </rPh>
    <rPh sb="24" eb="26">
      <t>ヒャクジュウ</t>
    </rPh>
    <rPh sb="29" eb="30">
      <t>チョウ</t>
    </rPh>
    <rPh sb="30" eb="31">
      <t>リュウ</t>
    </rPh>
    <rPh sb="36" eb="39">
      <t>ダイカイフク</t>
    </rPh>
    <phoneticPr fontId="1"/>
  </si>
  <si>
    <r>
      <t>味方</t>
    </r>
    <r>
      <rPr>
        <sz val="11"/>
        <rFont val="HGPｺﾞｼｯｸE"/>
        <family val="3"/>
        <charset val="128"/>
      </rPr>
      <t>が「結界」を壊したときに、</t>
    </r>
    <r>
      <rPr>
        <sz val="11"/>
        <color rgb="FFFF5A32"/>
        <rFont val="HGPｺﾞｼｯｸE"/>
        <family val="3"/>
        <charset val="128"/>
      </rPr>
      <t>仲間</t>
    </r>
    <r>
      <rPr>
        <sz val="11"/>
        <rFont val="HGPｺﾞｼｯｸE"/>
        <family val="3"/>
        <charset val="128"/>
      </rPr>
      <t>[百獣]か[</t>
    </r>
    <r>
      <rPr>
        <sz val="11"/>
        <color rgb="FF000000"/>
        <rFont val="HGPｺﾞｼｯｸE"/>
        <family val="3"/>
        <charset val="128"/>
      </rPr>
      <t>超竜</t>
    </r>
    <r>
      <rPr>
        <sz val="11"/>
        <rFont val="HGPｺﾞｼｯｸE"/>
        <family val="3"/>
        <charset val="128"/>
      </rPr>
      <t>]がいると敵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5" eb="17">
      <t>ナカマ</t>
    </rPh>
    <rPh sb="18" eb="20">
      <t>ヒャクジュウ</t>
    </rPh>
    <rPh sb="23" eb="24">
      <t>チョウ</t>
    </rPh>
    <rPh sb="24" eb="25">
      <t>リュウ</t>
    </rPh>
    <rPh sb="30" eb="33">
      <t>テキゼンタイ</t>
    </rPh>
    <rPh sb="34" eb="36">
      <t>トウキ</t>
    </rPh>
    <rPh sb="40" eb="41">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</si>
  <si>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[百獣]と[</t>
    </r>
    <r>
      <rPr>
        <sz val="11"/>
        <color rgb="FF000000"/>
        <rFont val="HGPｺﾞｼｯｸE"/>
        <family val="3"/>
        <charset val="128"/>
      </rPr>
      <t>超竜</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8">
      <t>ヒャクジュウ</t>
    </rPh>
    <rPh sb="21" eb="22">
      <t>チョウ</t>
    </rPh>
    <rPh sb="22" eb="23">
      <t>リュウ</t>
    </rPh>
    <rPh sb="35" eb="36">
      <t>ナカ</t>
    </rPh>
    <phoneticPr fontId="1"/>
  </si>
  <si>
    <r>
      <t>敵が必殺技を使うときに、</t>
    </r>
    <r>
      <rPr>
        <sz val="11"/>
        <color rgb="FFFF0000"/>
        <rFont val="HGPｺﾞｼｯｸE"/>
        <family val="3"/>
        <charset val="128"/>
      </rPr>
      <t>味方</t>
    </r>
    <r>
      <rPr>
        <sz val="11"/>
        <color theme="1"/>
        <rFont val="HGPｺﾞｼｯｸE"/>
        <family val="3"/>
        <charset val="128"/>
      </rPr>
      <t>[氷炎]と[</t>
    </r>
    <r>
      <rPr>
        <sz val="11"/>
        <color rgb="FF000000"/>
        <rFont val="HGPｺﾞｼｯｸE"/>
        <family val="3"/>
        <charset val="128"/>
      </rPr>
      <t>超竜</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ミカタ</t>
    </rPh>
    <rPh sb="15" eb="16">
      <t>コオリ</t>
    </rPh>
    <rPh sb="16" eb="17">
      <t>ホノオ</t>
    </rPh>
    <rPh sb="20" eb="21">
      <t>チョウ</t>
    </rPh>
    <rPh sb="21" eb="22">
      <t>リュウ</t>
    </rPh>
    <rPh sb="24" eb="26">
      <t>トウキ</t>
    </rPh>
    <rPh sb="30" eb="31">
      <t>ショウ</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</si>
  <si>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theme="1"/>
        <rFont val="HGPｺﾞｼｯｸE"/>
        <family val="3"/>
        <charset val="128"/>
      </rPr>
      <t>[氷炎]と[</t>
    </r>
    <r>
      <rPr>
        <sz val="11"/>
        <color rgb="FF000000"/>
        <rFont val="HGPｺﾞｼｯｸE"/>
        <family val="3"/>
        <charset val="128"/>
      </rPr>
      <t>超竜</t>
    </r>
    <r>
      <rPr>
        <sz val="11"/>
        <color theme="1"/>
        <rFont val="HGPｺﾞｼｯｸE"/>
        <family val="3"/>
        <charset val="128"/>
      </rPr>
      <t>]の攻撃エリアを広くする</t>
    </r>
    <rPh sb="0" eb="2">
      <t>ミカタ</t>
    </rPh>
    <rPh sb="3" eb="5">
      <t>トクシュ</t>
    </rPh>
    <rPh sb="5" eb="6">
      <t>ワザ</t>
    </rPh>
    <rPh sb="7" eb="8">
      <t>ツカ</t>
    </rPh>
    <rPh sb="14" eb="16">
      <t>ミカタ</t>
    </rPh>
    <rPh sb="17" eb="18">
      <t>コオリ</t>
    </rPh>
    <rPh sb="18" eb="19">
      <t>ホノオ</t>
    </rPh>
    <rPh sb="22" eb="23">
      <t>チョウ</t>
    </rPh>
    <rPh sb="23" eb="24">
      <t>リュウ</t>
    </rPh>
    <rPh sb="26" eb="28">
      <t>コウゲキ</t>
    </rPh>
    <rPh sb="32" eb="33">
      <t>ヒロ</t>
    </rPh>
    <phoneticPr fontId="1"/>
  </si>
  <si>
    <r>
      <t>3～4R開始時に、ブーストされた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[氷炎]と[</t>
    </r>
    <r>
      <rPr>
        <sz val="11"/>
        <color rgb="FF000000"/>
        <rFont val="HGPｺﾞｼｯｸE"/>
        <family val="3"/>
        <charset val="128"/>
      </rPr>
      <t>超竜</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16" eb="18">
      <t>ミカタ</t>
    </rPh>
    <rPh sb="22" eb="24">
      <t>ミカタ</t>
    </rPh>
    <rPh sb="25" eb="26">
      <t>コオリ</t>
    </rPh>
    <rPh sb="26" eb="27">
      <t>ホノオ</t>
    </rPh>
    <rPh sb="30" eb="31">
      <t>チョウ</t>
    </rPh>
    <rPh sb="31" eb="32">
      <t>リュウ</t>
    </rPh>
    <rPh sb="34" eb="36">
      <t>トウキ</t>
    </rPh>
    <rPh sb="40" eb="41">
      <t>ショウ</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</si>
  <si>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]と[光]の物理ダメージを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チョウ</t>
    </rPh>
    <rPh sb="17" eb="18">
      <t>リュウ</t>
    </rPh>
    <rPh sb="21" eb="22">
      <t>ヒカリ</t>
    </rPh>
    <rPh sb="24" eb="26">
      <t>ブツリ</t>
    </rPh>
    <rPh sb="31" eb="32">
      <t>チュウ</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</si>
  <si>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]と[光]のこうげきとぼうぎょを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チョウ</t>
    </rPh>
    <rPh sb="17" eb="18">
      <t>リュウ</t>
    </rPh>
    <rPh sb="21" eb="22">
      <t>ヒカリ</t>
    </rPh>
    <rPh sb="34" eb="35">
      <t>チュウ</t>
    </rPh>
    <phoneticPr fontId="1"/>
  </si>
  <si>
    <r>
      <t>2～3R目の自分ターンに、</t>
    </r>
    <r>
      <rPr>
        <sz val="11"/>
        <color rgb="FFFF0000"/>
        <rFont val="HGPｺﾞｼｯｸE"/>
        <family val="3"/>
        <charset val="128"/>
      </rPr>
      <t>味方</t>
    </r>
    <r>
      <rPr>
        <sz val="11"/>
        <color theme="1"/>
        <rFont val="HGPｺﾞｼｯｸE"/>
        <family val="3"/>
        <charset val="128"/>
      </rPr>
      <t>[氷炎]と[</t>
    </r>
    <r>
      <rPr>
        <sz val="11"/>
        <color rgb="FF000000"/>
        <rFont val="HGPｺﾞｼｯｸE"/>
        <family val="3"/>
        <charset val="128"/>
      </rPr>
      <t>超竜</t>
    </r>
    <r>
      <rPr>
        <sz val="11"/>
        <color theme="1"/>
        <rFont val="HGPｺﾞｼｯｸE"/>
        <family val="3"/>
        <charset val="128"/>
      </rPr>
      <t>]の攻撃エリアを広くする</t>
    </r>
    <rPh sb="4" eb="5">
      <t>メ</t>
    </rPh>
    <rPh sb="6" eb="8">
      <t>ジブン</t>
    </rPh>
    <rPh sb="13" eb="15">
      <t>ミカタ</t>
    </rPh>
    <rPh sb="16" eb="17">
      <t>コオリ</t>
    </rPh>
    <rPh sb="17" eb="18">
      <t>ホノオ</t>
    </rPh>
    <rPh sb="21" eb="22">
      <t>チョウ</t>
    </rPh>
    <rPh sb="22" eb="23">
      <t>リュウ</t>
    </rPh>
    <rPh sb="25" eb="27">
      <t>コウゲキ</t>
    </rPh>
    <rPh sb="31" eb="32">
      <t>ヒロ</t>
    </rPh>
    <phoneticPr fontId="1"/>
  </si>
  <si>
    <r>
      <t>3～4R開始時に、</t>
    </r>
    <r>
      <rPr>
        <sz val="11"/>
        <color rgb="FFFF0000"/>
        <rFont val="HGPｺﾞｼｯｸE"/>
        <family val="3"/>
        <charset val="128"/>
      </rPr>
      <t>味方</t>
    </r>
    <r>
      <rPr>
        <sz val="11"/>
        <color theme="1"/>
        <rFont val="HGPｺﾞｼｯｸE"/>
        <family val="3"/>
        <charset val="128"/>
      </rPr>
      <t>[氷炎]と[</t>
    </r>
    <r>
      <rPr>
        <sz val="11"/>
        <color rgb="FF000000"/>
        <rFont val="HGPｺﾞｼｯｸE"/>
        <family val="3"/>
        <charset val="128"/>
      </rPr>
      <t>超竜</t>
    </r>
    <r>
      <rPr>
        <sz val="11"/>
        <color theme="1"/>
        <rFont val="HGPｺﾞｼｯｸE"/>
        <family val="3"/>
        <charset val="128"/>
      </rPr>
      <t>]のこうげきとぼうきょを自身の闘気ゲージが多いほど</t>
    </r>
    <r>
      <rPr>
        <sz val="11"/>
        <color rgb="FF000000"/>
        <rFont val="HGPｺﾞｼｯｸE"/>
        <family val="3"/>
        <charset val="128"/>
      </rPr>
      <t>アップ</t>
    </r>
    <rPh sb="4" eb="7">
      <t>カイシジ</t>
    </rPh>
    <rPh sb="31" eb="33">
      <t>ジシン</t>
    </rPh>
    <rPh sb="34" eb="36">
      <t>トウキ</t>
    </rPh>
    <rPh sb="40" eb="41">
      <t>オオ</t>
    </rPh>
    <phoneticPr fontId="1"/>
  </si>
  <si>
    <r>
      <t>自身が必殺技を使うときに、</t>
    </r>
    <r>
      <rPr>
        <sz val="11"/>
        <color rgb="FFFF0000"/>
        <rFont val="HGPｺﾞｼｯｸE"/>
        <family val="3"/>
        <charset val="128"/>
      </rPr>
      <t>味方</t>
    </r>
    <r>
      <rPr>
        <sz val="11"/>
        <color theme="1"/>
        <rFont val="HGPｺﾞｼｯｸE"/>
        <family val="3"/>
        <charset val="128"/>
      </rPr>
      <t>[氷炎]と[</t>
    </r>
    <r>
      <rPr>
        <sz val="11"/>
        <color rgb="FF000000"/>
        <rFont val="HGPｺﾞｼｯｸE"/>
        <family val="3"/>
        <charset val="128"/>
      </rPr>
      <t>超竜</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7">
      <t>コオリ</t>
    </rPh>
    <rPh sb="17" eb="18">
      <t>ホノオ</t>
    </rPh>
    <rPh sb="21" eb="22">
      <t>チョウ</t>
    </rPh>
    <rPh sb="22" eb="23">
      <t>リュウ</t>
    </rPh>
    <rPh sb="33" eb="34">
      <t>ナカ</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</si>
  <si>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FF0000"/>
        <rFont val="HGPｺﾞｼｯｸE"/>
        <family val="3"/>
        <charset val="128"/>
      </rPr>
      <t>味方</t>
    </r>
    <r>
      <rPr>
        <sz val="11"/>
        <rFont val="HGPｺﾞｼｯｸE"/>
        <family val="3"/>
        <charset val="128"/>
      </rPr>
      <t>[氷炎]か[</t>
    </r>
    <r>
      <rPr>
        <sz val="11"/>
        <color rgb="FF000000"/>
        <rFont val="HGPｺﾞｼｯｸE"/>
        <family val="3"/>
        <charset val="128"/>
      </rPr>
      <t>超竜</t>
    </r>
    <r>
      <rPr>
        <sz val="11"/>
        <rFont val="HGPｺﾞｼｯｸE"/>
        <family val="3"/>
        <charset val="128"/>
      </rPr>
      <t>]が多いほど</t>
    </r>
    <r>
      <rPr>
        <sz val="11"/>
        <color rgb="FF000000"/>
        <rFont val="HGPｺﾞｼｯｸE"/>
        <family val="3"/>
        <charset val="128"/>
      </rPr>
      <t>アップ</t>
    </r>
    <rPh sb="4" eb="7">
      <t>カイシジ</t>
    </rPh>
    <rPh sb="9" eb="13">
      <t>ミカタゼンタイ</t>
    </rPh>
    <rPh sb="14" eb="15">
      <t>スベ</t>
    </rPh>
    <rPh sb="23" eb="25">
      <t>ミカタ</t>
    </rPh>
    <rPh sb="26" eb="27">
      <t>コオリ</t>
    </rPh>
    <rPh sb="27" eb="28">
      <t>ホノオ</t>
    </rPh>
    <rPh sb="31" eb="32">
      <t>チョウ</t>
    </rPh>
    <rPh sb="32" eb="33">
      <t>リュウ</t>
    </rPh>
    <rPh sb="35" eb="36">
      <t>オオ</t>
    </rPh>
    <phoneticPr fontId="1"/>
  </si>
  <si>
    <r>
      <t>「結界」を壊したときに、</t>
    </r>
    <r>
      <rPr>
        <sz val="11"/>
        <color rgb="FFFF0000"/>
        <rFont val="HGPｺﾞｼｯｸE"/>
        <family val="3"/>
        <charset val="128"/>
      </rPr>
      <t>味方</t>
    </r>
    <r>
      <rPr>
        <sz val="11"/>
        <color theme="1"/>
        <rFont val="HGPｺﾞｼｯｸE"/>
        <family val="3"/>
        <charset val="128"/>
      </rPr>
      <t>[魔影]と[</t>
    </r>
    <r>
      <rPr>
        <sz val="11"/>
        <color rgb="FF000000"/>
        <rFont val="HGPｺﾞｼｯｸE"/>
        <family val="3"/>
        <charset val="128"/>
      </rPr>
      <t>超竜</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7">
      <t>マカゲ</t>
    </rPh>
    <rPh sb="20" eb="21">
      <t>チョウ</t>
    </rPh>
    <rPh sb="21" eb="22">
      <t>リュウ</t>
    </rPh>
    <rPh sb="34" eb="35">
      <t>ナカ</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</si>
  <si>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FF0000"/>
        <rFont val="HGPｺﾞｼｯｸE"/>
        <family val="3"/>
        <charset val="128"/>
      </rPr>
      <t>味方</t>
    </r>
    <r>
      <rPr>
        <sz val="11"/>
        <color theme="1"/>
        <rFont val="HGPｺﾞｼｯｸE"/>
        <family val="3"/>
        <charset val="128"/>
      </rPr>
      <t>[魔影]か[</t>
    </r>
    <r>
      <rPr>
        <sz val="11"/>
        <color rgb="FF000000"/>
        <rFont val="HGPｺﾞｼｯｸE"/>
        <family val="3"/>
        <charset val="128"/>
      </rPr>
      <t>超竜</t>
    </r>
    <r>
      <rPr>
        <sz val="11"/>
        <color theme="1"/>
        <rFont val="HGPｺﾞｼｯｸE"/>
        <family val="3"/>
        <charset val="128"/>
      </rPr>
      <t>]が多いほど</t>
    </r>
    <r>
      <rPr>
        <sz val="11"/>
        <color rgb="FF000000"/>
        <rFont val="HGPｺﾞｼｯｸE"/>
        <family val="3"/>
        <charset val="128"/>
      </rPr>
      <t>アップ</t>
    </r>
    <rPh sb="0" eb="3">
      <t>ヒッサツワザ</t>
    </rPh>
    <rPh sb="4" eb="5">
      <t>ツカ</t>
    </rPh>
    <rPh sb="10" eb="14">
      <t>ミカタゼンタイ</t>
    </rPh>
    <rPh sb="15" eb="18">
      <t>ヒッサツワザ</t>
    </rPh>
    <rPh sb="23" eb="25">
      <t>ミカタ</t>
    </rPh>
    <rPh sb="26" eb="28">
      <t>マカゲ</t>
    </rPh>
    <rPh sb="31" eb="32">
      <t>チョウ</t>
    </rPh>
    <rPh sb="32" eb="33">
      <t>リュウ</t>
    </rPh>
    <rPh sb="35" eb="36">
      <t>オオ</t>
    </rPh>
    <phoneticPr fontId="1"/>
  </si>
  <si>
    <r>
      <t>2～3R目に、</t>
    </r>
    <r>
      <rPr>
        <sz val="11"/>
        <color rgb="FFFF0000"/>
        <rFont val="HGPｺﾞｼｯｸE"/>
        <family val="3"/>
        <charset val="128"/>
      </rPr>
      <t>味方</t>
    </r>
    <r>
      <rPr>
        <sz val="11"/>
        <color theme="1"/>
        <rFont val="HGPｺﾞｼｯｸE"/>
        <family val="3"/>
        <charset val="128"/>
      </rPr>
      <t>[魔影]と[</t>
    </r>
    <r>
      <rPr>
        <sz val="11"/>
        <color rgb="FF000000"/>
        <rFont val="HGPｺﾞｼｯｸE"/>
        <family val="3"/>
        <charset val="128"/>
      </rPr>
      <t>超竜</t>
    </r>
    <r>
      <rPr>
        <sz val="11"/>
        <color theme="1"/>
        <rFont val="HGPｺﾞｼｯｸE"/>
        <family val="3"/>
        <charset val="128"/>
      </rPr>
      <t>]のこうげきとすばやさをぼうぎょゲージが少ないほど</t>
    </r>
    <r>
      <rPr>
        <sz val="11"/>
        <color rgb="FF000000"/>
        <rFont val="HGPｺﾞｼｯｸE"/>
        <family val="3"/>
        <charset val="128"/>
      </rPr>
      <t>アップ</t>
    </r>
    <rPh sb="7" eb="9">
      <t>ミカタ</t>
    </rPh>
    <rPh sb="10" eb="11">
      <t>マ</t>
    </rPh>
    <rPh sb="11" eb="12">
      <t>カゲ</t>
    </rPh>
    <rPh sb="15" eb="16">
      <t>チョウ</t>
    </rPh>
    <rPh sb="16" eb="17">
      <t>リュウ</t>
    </rPh>
    <rPh sb="37" eb="38">
      <t>スク</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</si>
  <si>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の全てのステータスを</t>
    </r>
    <r>
      <rPr>
        <sz val="11"/>
        <color rgb="FFFF0000"/>
        <rFont val="HGPｺﾞｼｯｸE"/>
        <family val="3"/>
        <charset val="128"/>
      </rPr>
      <t>味方</t>
    </r>
    <r>
      <rPr>
        <sz val="11"/>
        <color theme="1"/>
        <rFont val="HGPｺﾞｼｯｸE"/>
        <family val="3"/>
        <charset val="128"/>
      </rPr>
      <t>[魔影]か[</t>
    </r>
    <r>
      <rPr>
        <sz val="11"/>
        <color rgb="FF000000"/>
        <rFont val="HGPｺﾞｼｯｸE"/>
        <family val="3"/>
        <charset val="128"/>
      </rPr>
      <t>超竜</t>
    </r>
    <r>
      <rPr>
        <sz val="11"/>
        <color theme="1"/>
        <rFont val="HGPｺﾞｼｯｸE"/>
        <family val="3"/>
        <charset val="128"/>
      </rPr>
      <t>]が多いほど</t>
    </r>
    <r>
      <rPr>
        <sz val="11"/>
        <color rgb="FF000000"/>
        <rFont val="HGPｺﾞｼｯｸE"/>
        <family val="3"/>
        <charset val="128"/>
      </rPr>
      <t>アップ</t>
    </r>
    <rPh sb="0" eb="2">
      <t>ミカタ</t>
    </rPh>
    <rPh sb="3" eb="6">
      <t>ヒッサツワザ</t>
    </rPh>
    <rPh sb="7" eb="8">
      <t>ツカ</t>
    </rPh>
    <rPh sb="13" eb="17">
      <t>ミカタゼンタイ</t>
    </rPh>
    <rPh sb="18" eb="19">
      <t>スベ</t>
    </rPh>
    <rPh sb="27" eb="29">
      <t>ミカタ</t>
    </rPh>
    <rPh sb="30" eb="31">
      <t>マ</t>
    </rPh>
    <rPh sb="31" eb="32">
      <t>カゲ</t>
    </rPh>
    <rPh sb="35" eb="36">
      <t>チョウ</t>
    </rPh>
    <rPh sb="36" eb="37">
      <t>リュウ</t>
    </rPh>
    <rPh sb="39" eb="40">
      <t>オオ</t>
    </rPh>
    <phoneticPr fontId="1"/>
  </si>
  <si>
    <r>
      <t>3～4R目に、最も高いステータスがこうげきの敵がいると</t>
    </r>
    <r>
      <rPr>
        <sz val="11"/>
        <color rgb="FFFF0000"/>
        <rFont val="HGPｺﾞｼｯｸE"/>
        <family val="3"/>
        <charset val="128"/>
      </rPr>
      <t>味方</t>
    </r>
    <r>
      <rPr>
        <sz val="11"/>
        <color theme="1"/>
        <rFont val="HGPｺﾞｼｯｸE"/>
        <family val="3"/>
        <charset val="128"/>
      </rPr>
      <t>[魔影]と[</t>
    </r>
    <r>
      <rPr>
        <sz val="11"/>
        <color rgb="FF000000"/>
        <rFont val="HGPｺﾞｼｯｸE"/>
        <family val="3"/>
        <charset val="128"/>
      </rPr>
      <t>超竜</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ミカタ</t>
    </rPh>
    <rPh sb="30" eb="31">
      <t>マ</t>
    </rPh>
    <rPh sb="31" eb="32">
      <t>カゲ</t>
    </rPh>
    <rPh sb="35" eb="36">
      <t>チョウ</t>
    </rPh>
    <rPh sb="36" eb="37">
      <t>リュウ</t>
    </rPh>
    <rPh sb="39" eb="42">
      <t>ヒッサツワザ</t>
    </rPh>
    <rPh sb="47" eb="48">
      <t>ナカ</t>
    </rPh>
    <phoneticPr fontId="1"/>
  </si>
  <si>
    <r>
      <t>2～3R目の自分ターンに、敵[</t>
    </r>
    <r>
      <rPr>
        <sz val="11"/>
        <color rgb="FF000000"/>
        <rFont val="HGPｺﾞｼｯｸE"/>
        <family val="3"/>
        <charset val="128"/>
      </rPr>
      <t>超竜</t>
    </r>
    <r>
      <rPr>
        <sz val="11"/>
        <color theme="1"/>
        <rFont val="HGPｺﾞｼｯｸE"/>
        <family val="3"/>
        <charset val="128"/>
      </rPr>
      <t>]に通常攻撃したとき闘気ゲージを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6">
      <t>チョウ</t>
    </rPh>
    <rPh sb="16" eb="17">
      <t>リュウ</t>
    </rPh>
    <rPh sb="19" eb="23">
      <t>ツウジョウコウゲキ</t>
    </rPh>
    <rPh sb="27" eb="29">
      <t>トウキ</t>
    </rPh>
    <rPh sb="33" eb="34">
      <t>ショウ</t>
    </rPh>
    <phoneticPr fontId="1"/>
  </si>
  <si>
    <r>
      <t>1～2R目に、ブーストされた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[妖魔]と[</t>
    </r>
    <r>
      <rPr>
        <sz val="11"/>
        <color rgb="FF000000"/>
        <rFont val="HGPｺﾞｼｯｸE"/>
        <family val="3"/>
        <charset val="128"/>
      </rPr>
      <t>超竜</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14" eb="16">
      <t>ミカタ</t>
    </rPh>
    <rPh sb="20" eb="22">
      <t>ミカタ</t>
    </rPh>
    <rPh sb="23" eb="25">
      <t>ヨウマ</t>
    </rPh>
    <rPh sb="28" eb="29">
      <t>チョウ</t>
    </rPh>
    <rPh sb="29" eb="30">
      <t>リュウ</t>
    </rPh>
    <rPh sb="42" eb="43">
      <t>ナカ</t>
    </rPh>
    <phoneticPr fontId="1"/>
  </si>
  <si>
    <r>
      <t>仲間</t>
    </r>
    <r>
      <rPr>
        <sz val="11"/>
        <color theme="1"/>
        <rFont val="HGPｺﾞｼｯｸE"/>
        <family val="3"/>
        <charset val="128"/>
      </rPr>
      <t>[妖魔]と[</t>
    </r>
    <r>
      <rPr>
        <sz val="11"/>
        <color rgb="FF000000"/>
        <rFont val="HGPｺﾞｼｯｸE"/>
        <family val="3"/>
        <charset val="128"/>
      </rPr>
      <t>超竜</t>
    </r>
    <r>
      <rPr>
        <sz val="11"/>
        <color theme="1"/>
        <rFont val="HGPｺﾞｼｯｸE"/>
        <family val="3"/>
        <charset val="128"/>
      </rPr>
      <t>]が両方いる間、敵</t>
    </r>
    <r>
      <rPr>
        <sz val="11"/>
        <color rgb="FF000000"/>
        <rFont val="HGPｺﾞｼｯｸE"/>
        <family val="3"/>
        <charset val="128"/>
      </rPr>
      <t>全体</t>
    </r>
    <r>
      <rPr>
        <sz val="11"/>
        <color theme="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ダウン</t>
    </r>
    <rPh sb="0" eb="2">
      <t>ナカマ</t>
    </rPh>
    <rPh sb="3" eb="5">
      <t>ヨウマ</t>
    </rPh>
    <rPh sb="8" eb="9">
      <t>チョウ</t>
    </rPh>
    <rPh sb="9" eb="10">
      <t>リュウ</t>
    </rPh>
    <rPh sb="12" eb="14">
      <t>リョウホウ</t>
    </rPh>
    <rPh sb="16" eb="17">
      <t>アイダ</t>
    </rPh>
    <rPh sb="18" eb="21">
      <t>テキゼンタイ</t>
    </rPh>
    <rPh sb="34" eb="35">
      <t>ショウ</t>
    </rPh>
    <phoneticPr fontId="1"/>
  </si>
  <si>
    <r>
      <t>2～3R目に、「結界」を含む攻撃をしたとき、</t>
    </r>
    <r>
      <rPr>
        <sz val="11"/>
        <color rgb="FFFF0000"/>
        <rFont val="HGPｺﾞｼｯｸE"/>
        <family val="3"/>
        <charset val="128"/>
      </rPr>
      <t>味方</t>
    </r>
    <r>
      <rPr>
        <sz val="11"/>
        <color theme="1"/>
        <rFont val="HGPｺﾞｼｯｸE"/>
        <family val="3"/>
        <charset val="128"/>
      </rPr>
      <t>[妖魔]と[</t>
    </r>
    <r>
      <rPr>
        <sz val="11"/>
        <color rgb="FF000000"/>
        <rFont val="HGPｺﾞｼｯｸE"/>
        <family val="3"/>
        <charset val="128"/>
      </rPr>
      <t>超竜</t>
    </r>
    <r>
      <rPr>
        <sz val="11"/>
        <color theme="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4" eb="5">
      <t>メ</t>
    </rPh>
    <rPh sb="8" eb="10">
      <t>ケッカイ</t>
    </rPh>
    <rPh sb="12" eb="13">
      <t>フク</t>
    </rPh>
    <rPh sb="14" eb="16">
      <t>コウゲキ</t>
    </rPh>
    <rPh sb="22" eb="24">
      <t>ミカタ</t>
    </rPh>
    <rPh sb="25" eb="27">
      <t>ヨウマ</t>
    </rPh>
    <rPh sb="30" eb="31">
      <t>チョウ</t>
    </rPh>
    <rPh sb="31" eb="32">
      <t>リュウ</t>
    </rPh>
    <rPh sb="39" eb="40">
      <t>ナカ</t>
    </rPh>
    <phoneticPr fontId="1"/>
  </si>
  <si>
    <r>
      <t>2～3R目に、</t>
    </r>
    <r>
      <rPr>
        <sz val="11"/>
        <color rgb="FFFF5A32"/>
        <rFont val="HGPｺﾞｼｯｸE"/>
        <family val="3"/>
        <charset val="128"/>
      </rPr>
      <t>仲間</t>
    </r>
    <r>
      <rPr>
        <sz val="11"/>
        <color theme="1"/>
        <rFont val="HGPｺﾞｼｯｸE"/>
        <family val="3"/>
        <charset val="128"/>
      </rPr>
      <t>[妖魔]か[</t>
    </r>
    <r>
      <rPr>
        <sz val="11"/>
        <color rgb="FF000000"/>
        <rFont val="HGPｺﾞｼｯｸE"/>
        <family val="3"/>
        <charset val="128"/>
      </rPr>
      <t>超竜</t>
    </r>
    <r>
      <rPr>
        <sz val="11"/>
        <color theme="1"/>
        <rFont val="HGPｺﾞｼｯｸE"/>
        <family val="3"/>
        <charset val="128"/>
      </rPr>
      <t>]がいると敵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7" eb="9">
      <t>ナカマ</t>
    </rPh>
    <rPh sb="10" eb="12">
      <t>ヨウマ</t>
    </rPh>
    <rPh sb="15" eb="16">
      <t>チョウ</t>
    </rPh>
    <rPh sb="16" eb="17">
      <t>リュウ</t>
    </rPh>
    <rPh sb="22" eb="25">
      <t>テキゼンタイ</t>
    </rPh>
    <rPh sb="36" eb="37">
      <t>ナカ</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</si>
  <si>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FF0000"/>
        <rFont val="HGPｺﾞｼｯｸE"/>
        <family val="3"/>
        <charset val="128"/>
      </rPr>
      <t>味方</t>
    </r>
    <r>
      <rPr>
        <sz val="11"/>
        <color theme="1"/>
        <rFont val="HGPｺﾞｼｯｸE"/>
        <family val="3"/>
        <charset val="128"/>
      </rPr>
      <t>[妖魔]か[</t>
    </r>
    <r>
      <rPr>
        <sz val="11"/>
        <color rgb="FF000000"/>
        <rFont val="HGPｺﾞｼｯｸE"/>
        <family val="3"/>
        <charset val="128"/>
      </rPr>
      <t>超竜</t>
    </r>
    <r>
      <rPr>
        <sz val="11"/>
        <color theme="1"/>
        <rFont val="HGPｺﾞｼｯｸE"/>
        <family val="3"/>
        <charset val="128"/>
      </rPr>
      <t>]が多いほど</t>
    </r>
    <r>
      <rPr>
        <sz val="11"/>
        <color rgb="FF000000"/>
        <rFont val="HGPｺﾞｼｯｸE"/>
        <family val="3"/>
        <charset val="128"/>
      </rPr>
      <t>アップ</t>
    </r>
    <rPh sb="4" eb="5">
      <t>メ</t>
    </rPh>
    <rPh sb="6" eb="8">
      <t>ジブン</t>
    </rPh>
    <rPh sb="13" eb="17">
      <t>ミカタゼンタイ</t>
    </rPh>
    <rPh sb="18" eb="22">
      <t>ツウジョウコウゲキ</t>
    </rPh>
    <rPh sb="27" eb="29">
      <t>ミカタ</t>
    </rPh>
    <rPh sb="30" eb="32">
      <t>ヨウマ</t>
    </rPh>
    <rPh sb="35" eb="36">
      <t>チョウ</t>
    </rPh>
    <rPh sb="36" eb="37">
      <t>リュウ</t>
    </rPh>
    <rPh sb="39" eb="40">
      <t>オオ</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</si>
  <si>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]と[光]のこうげきとすばやさを</t>
    </r>
    <r>
      <rPr>
        <sz val="11"/>
        <color rgb="FF7300C3"/>
        <rFont val="HGPｺﾞｼｯｸE"/>
        <family val="3"/>
        <charset val="128"/>
      </rPr>
      <t>大</t>
    </r>
    <r>
      <rPr>
        <sz val="11"/>
        <color rgb="FF000000"/>
        <rFont val="HGPｺﾞｼｯｸE"/>
        <family val="3"/>
        <charset val="128"/>
      </rPr>
      <t>アップ</t>
    </r>
    <rPh sb="0" eb="2">
      <t>ミカタ</t>
    </rPh>
    <rPh sb="3" eb="6">
      <t>ヒッサツワザ</t>
    </rPh>
    <rPh sb="7" eb="8">
      <t>ツカ</t>
    </rPh>
    <rPh sb="13" eb="15">
      <t>ミカタ</t>
    </rPh>
    <rPh sb="16" eb="17">
      <t>チョウ</t>
    </rPh>
    <rPh sb="17" eb="18">
      <t>リュウ</t>
    </rPh>
    <rPh sb="21" eb="22">
      <t>ヒカリ</t>
    </rPh>
    <rPh sb="34" eb="35">
      <t>ダイ</t>
    </rPh>
    <phoneticPr fontId="1"/>
  </si>
  <si>
    <r>
      <t>敵が必殺技を使うときに、</t>
    </r>
    <r>
      <rPr>
        <sz val="11"/>
        <color rgb="FFFF5A32"/>
        <rFont val="HGPｺﾞｼｯｸE"/>
        <family val="3"/>
        <charset val="128"/>
      </rPr>
      <t>仲間</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]がいると敵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0" eb="1">
      <t>テキ</t>
    </rPh>
    <rPh sb="2" eb="5">
      <t>ヒッサツワザ</t>
    </rPh>
    <rPh sb="6" eb="7">
      <t>ツカ</t>
    </rPh>
    <rPh sb="12" eb="14">
      <t>ナカマ</t>
    </rPh>
    <rPh sb="15" eb="16">
      <t>チョウ</t>
    </rPh>
    <rPh sb="16" eb="17">
      <t>リュウ</t>
    </rPh>
    <rPh sb="22" eb="25">
      <t>テキゼンタイ</t>
    </rPh>
    <rPh sb="36" eb="37">
      <t>ナカ</t>
    </rPh>
    <phoneticPr fontId="1"/>
  </si>
  <si>
    <r>
      <t>「結界」を壊したときに、</t>
    </r>
    <r>
      <rPr>
        <sz val="11"/>
        <color rgb="FFFF0000"/>
        <rFont val="HGPｺﾞｼｯｸE"/>
        <family val="3"/>
        <charset val="128"/>
      </rPr>
      <t>味方</t>
    </r>
    <r>
      <rPr>
        <sz val="11"/>
        <color theme="1"/>
        <rFont val="HGPｺﾞｼｯｸE"/>
        <family val="3"/>
        <charset val="128"/>
      </rPr>
      <t>[不死]と[</t>
    </r>
    <r>
      <rPr>
        <sz val="11"/>
        <color rgb="FF000000"/>
        <rFont val="HGPｺﾞｼｯｸE"/>
        <family val="3"/>
        <charset val="128"/>
      </rPr>
      <t>超竜</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1" eb="3">
      <t>ケッカイ</t>
    </rPh>
    <rPh sb="5" eb="6">
      <t>コワ</t>
    </rPh>
    <rPh sb="12" eb="14">
      <t>ミカタ</t>
    </rPh>
    <rPh sb="15" eb="17">
      <t>フシ</t>
    </rPh>
    <rPh sb="20" eb="21">
      <t>チョウ</t>
    </rPh>
    <rPh sb="21" eb="22">
      <t>リュウ</t>
    </rPh>
    <rPh sb="24" eb="25">
      <t>ウ</t>
    </rPh>
    <rPh sb="27" eb="31">
      <t>ツウジョウコウゲキ</t>
    </rPh>
    <rPh sb="36" eb="37">
      <t>ナカ</t>
    </rPh>
    <rPh sb="37" eb="39">
      <t>ケイゲン</t>
    </rPh>
    <phoneticPr fontId="1"/>
  </si>
  <si>
    <r>
      <t>各R開始時に、切り札の</t>
    </r>
    <r>
      <rPr>
        <sz val="11"/>
        <color rgb="FFFF5A32"/>
        <rFont val="HGPｺﾞｼｯｸE"/>
        <family val="3"/>
        <charset val="128"/>
      </rPr>
      <t>仲間</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キ</t>
    </rPh>
    <rPh sb="9" eb="10">
      <t>フダ</t>
    </rPh>
    <rPh sb="11" eb="13">
      <t>ナカマ</t>
    </rPh>
    <rPh sb="14" eb="15">
      <t>チョウ</t>
    </rPh>
    <rPh sb="15" eb="16">
      <t>リュウ</t>
    </rPh>
    <rPh sb="21" eb="25">
      <t>ミカタゼンタイ</t>
    </rPh>
    <rPh sb="34" eb="35">
      <t>ナカ</t>
    </rPh>
    <phoneticPr fontId="1"/>
  </si>
  <si>
    <r>
      <t>1～3R目に、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FF0000"/>
        <rFont val="HGPｺﾞｼｯｸE"/>
        <family val="3"/>
        <charset val="128"/>
      </rPr>
      <t>味方</t>
    </r>
    <r>
      <rPr>
        <sz val="11"/>
        <color theme="1"/>
        <rFont val="HGPｺﾞｼｯｸE"/>
        <family val="3"/>
        <charset val="128"/>
      </rPr>
      <t>[不死]か[</t>
    </r>
    <r>
      <rPr>
        <sz val="11"/>
        <color rgb="FF000000"/>
        <rFont val="HGPｺﾞｼｯｸE"/>
        <family val="3"/>
        <charset val="128"/>
      </rPr>
      <t>超竜</t>
    </r>
    <r>
      <rPr>
        <sz val="11"/>
        <color theme="1"/>
        <rFont val="HGPｺﾞｼｯｸE"/>
        <family val="3"/>
        <charset val="128"/>
      </rPr>
      <t>]が多いほど</t>
    </r>
    <r>
      <rPr>
        <sz val="11"/>
        <color rgb="FF000000"/>
        <rFont val="HGPｺﾞｼｯｸE"/>
        <family val="3"/>
        <charset val="128"/>
      </rPr>
      <t>軽減</t>
    </r>
    <rPh sb="4" eb="5">
      <t>メ</t>
    </rPh>
    <rPh sb="7" eb="11">
      <t>ミカタゼンタイ</t>
    </rPh>
    <rPh sb="12" eb="13">
      <t>ウ</t>
    </rPh>
    <rPh sb="15" eb="17">
      <t>ブツリ</t>
    </rPh>
    <rPh sb="22" eb="24">
      <t>ミカタ</t>
    </rPh>
    <rPh sb="25" eb="27">
      <t>フシ</t>
    </rPh>
    <rPh sb="30" eb="31">
      <t>チョウ</t>
    </rPh>
    <rPh sb="31" eb="32">
      <t>リュウ</t>
    </rPh>
    <rPh sb="34" eb="35">
      <t>オオ</t>
    </rPh>
    <rPh sb="38" eb="40">
      <t>ケイゲン</t>
    </rPh>
    <phoneticPr fontId="1"/>
  </si>
  <si>
    <r>
      <t>各R終了時に、</t>
    </r>
    <r>
      <rPr>
        <sz val="11"/>
        <color rgb="FFFF5A32"/>
        <rFont val="HGPｺﾞｼｯｸE"/>
        <family val="3"/>
        <charset val="128"/>
      </rPr>
      <t>仲間</t>
    </r>
    <r>
      <rPr>
        <sz val="11"/>
        <color theme="1"/>
        <rFont val="HGPｺﾞｼｯｸE"/>
        <family val="3"/>
        <charset val="128"/>
      </rPr>
      <t>[不死]か[</t>
    </r>
    <r>
      <rPr>
        <sz val="11"/>
        <color rgb="FF000000"/>
        <rFont val="HGPｺﾞｼｯｸE"/>
        <family val="3"/>
        <charset val="128"/>
      </rPr>
      <t>超竜</t>
    </r>
    <r>
      <rPr>
        <sz val="11"/>
        <color theme="1"/>
        <rFont val="HGPｺﾞｼｯｸE"/>
        <family val="3"/>
        <charset val="128"/>
      </rPr>
      <t>]がいると敵</t>
    </r>
    <r>
      <rPr>
        <sz val="11"/>
        <color rgb="FF000000"/>
        <rFont val="HGPｺﾞｼｯｸE"/>
        <family val="3"/>
        <charset val="128"/>
      </rPr>
      <t>全体</t>
    </r>
    <r>
      <rPr>
        <sz val="11"/>
        <color theme="1"/>
        <rFont val="HGPｺﾞｼｯｸE"/>
        <family val="3"/>
        <charset val="128"/>
      </rPr>
      <t>に</t>
    </r>
    <r>
      <rPr>
        <sz val="11"/>
        <color rgb="FF00739B"/>
        <rFont val="HGPｺﾞｼｯｸE"/>
        <family val="3"/>
        <charset val="128"/>
      </rPr>
      <t>小</t>
    </r>
    <r>
      <rPr>
        <sz val="11"/>
        <color theme="1"/>
        <rFont val="HGPｺﾞｼｯｸE"/>
        <family val="3"/>
        <charset val="128"/>
      </rPr>
      <t>ダメージ</t>
    </r>
    <rPh sb="0" eb="1">
      <t>カク</t>
    </rPh>
    <rPh sb="2" eb="5">
      <t>シュウリョウジ</t>
    </rPh>
    <rPh sb="7" eb="9">
      <t>ナカマ</t>
    </rPh>
    <rPh sb="10" eb="12">
      <t>フシ</t>
    </rPh>
    <rPh sb="15" eb="16">
      <t>チョウ</t>
    </rPh>
    <rPh sb="16" eb="17">
      <t>リュウ</t>
    </rPh>
    <rPh sb="22" eb="25">
      <t>テキゼンタイ</t>
    </rPh>
    <rPh sb="26" eb="27">
      <t>ショウ</t>
    </rPh>
    <phoneticPr fontId="1"/>
  </si>
  <si>
    <r>
      <t>2～4R目に、切り札の敵がいると</t>
    </r>
    <r>
      <rPr>
        <sz val="11"/>
        <color rgb="FFFF0000"/>
        <rFont val="HGPｺﾞｼｯｸE"/>
        <family val="3"/>
        <charset val="128"/>
      </rPr>
      <t>味方</t>
    </r>
    <r>
      <rPr>
        <sz val="11"/>
        <color theme="1"/>
        <rFont val="HGPｺﾞｼｯｸE"/>
        <family val="3"/>
        <charset val="128"/>
      </rPr>
      <t>[不死]と[</t>
    </r>
    <r>
      <rPr>
        <sz val="11"/>
        <color rgb="FF000000"/>
        <rFont val="HGPｺﾞｼｯｸE"/>
        <family val="3"/>
        <charset val="128"/>
      </rPr>
      <t>超竜</t>
    </r>
    <r>
      <rPr>
        <sz val="11"/>
        <color theme="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4" eb="5">
      <t>メ</t>
    </rPh>
    <rPh sb="7" eb="8">
      <t>キ</t>
    </rPh>
    <rPh sb="9" eb="10">
      <t>フダ</t>
    </rPh>
    <rPh sb="11" eb="12">
      <t>テキ</t>
    </rPh>
    <rPh sb="16" eb="18">
      <t>ミカタ</t>
    </rPh>
    <rPh sb="19" eb="21">
      <t>フシ</t>
    </rPh>
    <rPh sb="24" eb="25">
      <t>チョウ</t>
    </rPh>
    <rPh sb="25" eb="26">
      <t>リュウ</t>
    </rPh>
    <rPh sb="33" eb="34">
      <t>ナカ</t>
    </rPh>
    <phoneticPr fontId="1"/>
  </si>
  <si>
    <r>
      <t>「結界」を壊したときに、</t>
    </r>
    <r>
      <rPr>
        <sz val="11"/>
        <color rgb="FFFF0000"/>
        <rFont val="HGPｺﾞｼｯｸE"/>
        <family val="3"/>
        <charset val="128"/>
      </rPr>
      <t>味方</t>
    </r>
    <r>
      <rPr>
        <sz val="11"/>
        <color theme="1"/>
        <rFont val="HGPｺﾞｼｯｸE"/>
        <family val="3"/>
        <charset val="128"/>
      </rPr>
      <t>[不死]と[</t>
    </r>
    <r>
      <rPr>
        <sz val="11"/>
        <color rgb="FF000000"/>
        <rFont val="HGPｺﾞｼｯｸE"/>
        <family val="3"/>
        <charset val="128"/>
      </rPr>
      <t>超竜</t>
    </r>
    <r>
      <rPr>
        <sz val="11"/>
        <color theme="1"/>
        <rFont val="HGPｺﾞｼｯｸE"/>
        <family val="3"/>
        <charset val="128"/>
      </rPr>
      <t>]が受ける通常攻撃ダメージを</t>
    </r>
    <r>
      <rPr>
        <sz val="11"/>
        <color rgb="FF7300C3"/>
        <rFont val="HGPｺﾞｼｯｸE"/>
        <family val="3"/>
        <charset val="128"/>
      </rPr>
      <t>大</t>
    </r>
    <r>
      <rPr>
        <sz val="11"/>
        <color rgb="FF000000"/>
        <rFont val="HGPｺﾞｼｯｸE"/>
        <family val="3"/>
        <charset val="128"/>
      </rPr>
      <t>軽減</t>
    </r>
    <rPh sb="1" eb="3">
      <t>ケッカイ</t>
    </rPh>
    <rPh sb="5" eb="6">
      <t>コワ</t>
    </rPh>
    <rPh sb="12" eb="14">
      <t>ミカタ</t>
    </rPh>
    <rPh sb="15" eb="17">
      <t>フシ</t>
    </rPh>
    <rPh sb="20" eb="21">
      <t>チョウ</t>
    </rPh>
    <rPh sb="21" eb="22">
      <t>リュウ</t>
    </rPh>
    <rPh sb="24" eb="25">
      <t>ウ</t>
    </rPh>
    <rPh sb="27" eb="29">
      <t>ツウジョウ</t>
    </rPh>
    <rPh sb="29" eb="31">
      <t>コウゲキ</t>
    </rPh>
    <rPh sb="36" eb="39">
      <t>ダイケイゲン</t>
    </rPh>
    <phoneticPr fontId="1"/>
  </si>
  <si>
    <r>
      <t>HP50%以上の間、</t>
    </r>
    <r>
      <rPr>
        <sz val="11"/>
        <color rgb="FFFF0000"/>
        <rFont val="HGPｺﾞｼｯｸE"/>
        <family val="3"/>
        <charset val="128"/>
      </rPr>
      <t>味方</t>
    </r>
    <r>
      <rPr>
        <sz val="11"/>
        <color theme="1"/>
        <rFont val="HGPｺﾞｼｯｸE"/>
        <family val="3"/>
        <charset val="128"/>
      </rPr>
      <t>[不死]と[</t>
    </r>
    <r>
      <rPr>
        <sz val="11"/>
        <color rgb="FF000000"/>
        <rFont val="HGPｺﾞｼｯｸE"/>
        <family val="3"/>
        <charset val="128"/>
      </rPr>
      <t>超竜</t>
    </r>
    <r>
      <rPr>
        <sz val="11"/>
        <color theme="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ミカタ</t>
    </rPh>
    <rPh sb="13" eb="15">
      <t>フシ</t>
    </rPh>
    <rPh sb="18" eb="19">
      <t>チョウ</t>
    </rPh>
    <rPh sb="19" eb="20">
      <t>リュウ</t>
    </rPh>
    <rPh sb="22" eb="23">
      <t>ウ</t>
    </rPh>
    <rPh sb="25" eb="27">
      <t>ブツリ</t>
    </rPh>
    <rPh sb="32" eb="33">
      <t>ナカ</t>
    </rPh>
    <rPh sb="33" eb="35">
      <t>ケイゲン</t>
    </rPh>
    <phoneticPr fontId="1"/>
  </si>
  <si>
    <r>
      <t>3～4R開始時に、</t>
    </r>
    <r>
      <rPr>
        <sz val="11"/>
        <color rgb="FFFF5A32"/>
        <rFont val="HGPｺﾞｼｯｸE"/>
        <family val="3"/>
        <charset val="128"/>
      </rPr>
      <t>仲間</t>
    </r>
    <r>
      <rPr>
        <sz val="11"/>
        <color theme="1"/>
        <rFont val="HGPｺﾞｼｯｸE"/>
        <family val="3"/>
        <charset val="128"/>
      </rPr>
      <t>[不死]か[</t>
    </r>
    <r>
      <rPr>
        <sz val="11"/>
        <color rgb="FF000000"/>
        <rFont val="HGPｺﾞｼｯｸE"/>
        <family val="3"/>
        <charset val="128"/>
      </rPr>
      <t>超竜</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フシ</t>
    </rPh>
    <rPh sb="17" eb="18">
      <t>チョウ</t>
    </rPh>
    <rPh sb="18" eb="19">
      <t>リュウ</t>
    </rPh>
    <rPh sb="24" eb="28">
      <t>ミカタゼンタイ</t>
    </rPh>
    <rPh sb="29" eb="31">
      <t>トウキ</t>
    </rPh>
    <rPh sb="35" eb="36">
      <t>ショウ</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</si>
  <si>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t>
    </r>
    <r>
      <rPr>
        <sz val="11"/>
        <color rgb="FF000000"/>
        <rFont val="HGPｺﾞｼｯｸE"/>
        <family val="3"/>
        <charset val="128"/>
      </rPr>
      <t>超竜</t>
    </r>
    <r>
      <rPr>
        <sz val="11"/>
        <color theme="1"/>
        <rFont val="HGPｺﾞｼｯｸE"/>
        <family val="3"/>
        <charset val="128"/>
      </rPr>
      <t>]のこうげき</t>
    </r>
    <r>
      <rPr>
        <sz val="11"/>
        <color rgb="FF7300C3"/>
        <rFont val="HGPｺﾞｼｯｸE"/>
        <family val="3"/>
        <charset val="128"/>
      </rPr>
      <t>大</t>
    </r>
    <r>
      <rPr>
        <sz val="11"/>
        <color rgb="FF000000"/>
        <rFont val="HGPｺﾞｼｯｸE"/>
        <family val="3"/>
        <charset val="128"/>
      </rPr>
      <t>アップ</t>
    </r>
    <rPh sb="0" eb="1">
      <t>カク</t>
    </rPh>
    <rPh sb="2" eb="5">
      <t>カイシジ</t>
    </rPh>
    <rPh sb="12" eb="14">
      <t>イカ</t>
    </rPh>
    <rPh sb="15" eb="17">
      <t>ミカタ</t>
    </rPh>
    <rPh sb="21" eb="23">
      <t>ミカタ</t>
    </rPh>
    <rPh sb="24" eb="26">
      <t>ヒャクジュウ</t>
    </rPh>
    <rPh sb="29" eb="30">
      <t>チョウ</t>
    </rPh>
    <rPh sb="30" eb="31">
      <t>リュウ</t>
    </rPh>
    <rPh sb="37" eb="38">
      <t>ダイ</t>
    </rPh>
    <phoneticPr fontId="1"/>
  </si>
  <si>
    <r>
      <t>2～4R目に、</t>
    </r>
    <r>
      <rPr>
        <sz val="11"/>
        <color rgb="FFFF5A32"/>
        <rFont val="HGPｺﾞｼｯｸE"/>
        <family val="3"/>
        <charset val="128"/>
      </rPr>
      <t>仲間</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]か[暗黒]がいると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7" eb="9">
      <t>ナカマ</t>
    </rPh>
    <rPh sb="10" eb="11">
      <t>チョウ</t>
    </rPh>
    <rPh sb="11" eb="12">
      <t>リュウ</t>
    </rPh>
    <rPh sb="15" eb="17">
      <t>アンコク</t>
    </rPh>
    <rPh sb="22" eb="26">
      <t>ミカタゼンタイ</t>
    </rPh>
    <rPh sb="35" eb="36">
      <t>ナカ</t>
    </rPh>
    <phoneticPr fontId="1"/>
  </si>
  <si>
    <r>
      <t>仲間</t>
    </r>
    <r>
      <rPr>
        <sz val="11"/>
        <color theme="1"/>
        <rFont val="HGPｺﾞｼｯｸE"/>
        <family val="3"/>
        <charset val="128"/>
      </rPr>
      <t>[百獣]と[</t>
    </r>
    <r>
      <rPr>
        <sz val="11"/>
        <color rgb="FF000000"/>
        <rFont val="HGPｺﾞｼｯｸE"/>
        <family val="3"/>
        <charset val="128"/>
      </rPr>
      <t>超竜</t>
    </r>
    <r>
      <rPr>
        <sz val="11"/>
        <color theme="1"/>
        <rFont val="HGPｺﾞｼｯｸE"/>
        <family val="3"/>
        <charset val="128"/>
      </rPr>
      <t>]が両方いる間、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0" eb="2">
      <t>ナカマ</t>
    </rPh>
    <rPh sb="3" eb="4">
      <t>ヒャク</t>
    </rPh>
    <rPh sb="8" eb="9">
      <t>チョウ</t>
    </rPh>
    <rPh sb="9" eb="10">
      <t>リュウ</t>
    </rPh>
    <rPh sb="12" eb="14">
      <t>リョウホウ</t>
    </rPh>
    <rPh sb="16" eb="17">
      <t>アイダ</t>
    </rPh>
    <rPh sb="18" eb="20">
      <t>ミカタ</t>
    </rPh>
    <rPh sb="20" eb="22">
      <t>ゼンタイ</t>
    </rPh>
    <rPh sb="33" eb="34">
      <t>ショウ</t>
    </rPh>
    <phoneticPr fontId="1"/>
  </si>
  <si>
    <r>
      <t>1～3R目の自分ターンに、</t>
    </r>
    <r>
      <rPr>
        <sz val="11"/>
        <color rgb="FFFF0000"/>
        <rFont val="HGPｺﾞｼｯｸE"/>
        <family val="3"/>
        <charset val="128"/>
      </rPr>
      <t>味方</t>
    </r>
    <r>
      <rPr>
        <sz val="11"/>
        <color theme="1"/>
        <rFont val="HGPｺﾞｼｯｸE"/>
        <family val="3"/>
        <charset val="128"/>
      </rPr>
      <t>[百獣]と[</t>
    </r>
    <r>
      <rPr>
        <sz val="11"/>
        <color rgb="FF000000"/>
        <rFont val="HGPｺﾞｼｯｸE"/>
        <family val="3"/>
        <charset val="128"/>
      </rPr>
      <t>超竜</t>
    </r>
    <r>
      <rPr>
        <sz val="11"/>
        <color theme="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2">
      <t>チョウ</t>
    </rPh>
    <rPh sb="22" eb="23">
      <t>リュウ</t>
    </rPh>
    <rPh sb="26" eb="28">
      <t>ケッカイ</t>
    </rPh>
    <rPh sb="36" eb="37">
      <t>ナカ</t>
    </rPh>
    <phoneticPr fontId="1"/>
  </si>
  <si>
    <r>
      <t>1～3R目に、</t>
    </r>
    <r>
      <rPr>
        <sz val="11"/>
        <color rgb="FFFF5A32"/>
        <rFont val="HGPｺﾞｼｯｸE"/>
        <family val="3"/>
        <charset val="128"/>
      </rPr>
      <t>仲間</t>
    </r>
    <r>
      <rPr>
        <sz val="11"/>
        <color theme="1"/>
        <rFont val="HGPｺﾞｼｯｸE"/>
        <family val="3"/>
        <charset val="128"/>
      </rPr>
      <t>[百獣]と[</t>
    </r>
    <r>
      <rPr>
        <sz val="11"/>
        <color rgb="FF000000"/>
        <rFont val="HGPｺﾞｼｯｸE"/>
        <family val="3"/>
        <charset val="128"/>
      </rPr>
      <t>超竜</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のの特技ダメージを</t>
    </r>
    <r>
      <rPr>
        <sz val="11"/>
        <color rgb="FF0000FF"/>
        <rFont val="HGPｺﾞｼｯｸE"/>
        <family val="3"/>
        <charset val="128"/>
      </rPr>
      <t>中</t>
    </r>
    <r>
      <rPr>
        <sz val="11"/>
        <color rgb="FF000000"/>
        <rFont val="HGPｺﾞｼｯｸE"/>
        <family val="3"/>
        <charset val="128"/>
      </rPr>
      <t>アップ</t>
    </r>
    <rPh sb="4" eb="5">
      <t>メ</t>
    </rPh>
    <rPh sb="7" eb="9">
      <t>ナカマ</t>
    </rPh>
    <rPh sb="10" eb="12">
      <t>ヒャクジュウ</t>
    </rPh>
    <rPh sb="15" eb="16">
      <t>チョウ</t>
    </rPh>
    <rPh sb="16" eb="17">
      <t>リュウ</t>
    </rPh>
    <rPh sb="22" eb="26">
      <t>ミカタゼンタイ</t>
    </rPh>
    <rPh sb="28" eb="30">
      <t>トクギ</t>
    </rPh>
    <rPh sb="35" eb="36">
      <t>ナカ</t>
    </rPh>
    <phoneticPr fontId="1"/>
  </si>
  <si>
    <r>
      <t>切り札の敵がいる間、</t>
    </r>
    <r>
      <rPr>
        <sz val="11"/>
        <color rgb="FFFF0000"/>
        <rFont val="HGPｺﾞｼｯｸE"/>
        <family val="3"/>
        <charset val="128"/>
      </rPr>
      <t>味方</t>
    </r>
    <r>
      <rPr>
        <sz val="11"/>
        <color theme="1"/>
        <rFont val="HGPｺﾞｼｯｸE"/>
        <family val="3"/>
        <charset val="128"/>
      </rPr>
      <t>[光]の敵[</t>
    </r>
    <r>
      <rPr>
        <sz val="11"/>
        <color rgb="FF000000"/>
        <rFont val="HGPｺﾞｼｯｸE"/>
        <family val="3"/>
        <charset val="128"/>
      </rPr>
      <t>超竜</t>
    </r>
    <r>
      <rPr>
        <sz val="11"/>
        <color theme="1"/>
        <rFont val="HGPｺﾞｼｯｸE"/>
        <family val="3"/>
        <charset val="128"/>
      </rPr>
      <t>]と[暗黒]への物理ダメージを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10" eb="12">
      <t>ミカタ</t>
    </rPh>
    <rPh sb="13" eb="14">
      <t>ヒカリ</t>
    </rPh>
    <rPh sb="16" eb="17">
      <t>テキ</t>
    </rPh>
    <rPh sb="18" eb="19">
      <t>チョウ</t>
    </rPh>
    <rPh sb="19" eb="20">
      <t>リュウ</t>
    </rPh>
    <rPh sb="23" eb="25">
      <t>アンコク</t>
    </rPh>
    <rPh sb="28" eb="30">
      <t>ブツリ</t>
    </rPh>
    <rPh sb="35" eb="36">
      <t>ナカ</t>
    </rPh>
    <phoneticPr fontId="1"/>
  </si>
  <si>
    <r>
      <t>1～2R開始時に、</t>
    </r>
    <r>
      <rPr>
        <sz val="11"/>
        <color rgb="FFFF5A32"/>
        <rFont val="HGPｺﾞｼｯｸE"/>
        <family val="3"/>
        <charset val="128"/>
      </rPr>
      <t>仲間</t>
    </r>
    <r>
      <rPr>
        <sz val="11"/>
        <color theme="1"/>
        <rFont val="HGPｺﾞｼｯｸE"/>
        <family val="3"/>
        <charset val="128"/>
      </rPr>
      <t>[百獣]か[</t>
    </r>
    <r>
      <rPr>
        <sz val="11"/>
        <color rgb="FF000000"/>
        <rFont val="HGPｺﾞｼｯｸE"/>
        <family val="3"/>
        <charset val="128"/>
      </rPr>
      <t>超竜</t>
    </r>
    <r>
      <rPr>
        <sz val="11"/>
        <color theme="1"/>
        <rFont val="HGPｺﾞｼｯｸE"/>
        <family val="3"/>
        <charset val="128"/>
      </rPr>
      <t>]がいると敵</t>
    </r>
    <r>
      <rPr>
        <sz val="11"/>
        <color rgb="FF000000"/>
        <rFont val="HGPｺﾞｼｯｸE"/>
        <family val="3"/>
        <charset val="128"/>
      </rPr>
      <t>全体</t>
    </r>
    <r>
      <rPr>
        <sz val="11"/>
        <color theme="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4" eb="7">
      <t>カイシジ</t>
    </rPh>
    <rPh sb="9" eb="11">
      <t>ナカマ</t>
    </rPh>
    <rPh sb="12" eb="14">
      <t>ヒャクジュウ</t>
    </rPh>
    <rPh sb="17" eb="18">
      <t>チョウ</t>
    </rPh>
    <rPh sb="18" eb="19">
      <t>リュウ</t>
    </rPh>
    <rPh sb="24" eb="27">
      <t>テキゼンタイ</t>
    </rPh>
    <rPh sb="33" eb="34">
      <t>ショウ</t>
    </rPh>
    <phoneticPr fontId="1"/>
  </si>
  <si>
    <r>
      <t>各R終了時に、HP50%以下の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t>
    </r>
    <r>
      <rPr>
        <sz val="11"/>
        <color rgb="FF000000"/>
        <rFont val="HGPｺﾞｼｯｸE"/>
        <family val="3"/>
        <charset val="128"/>
      </rPr>
      <t>超竜</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12" eb="14">
      <t>イカ</t>
    </rPh>
    <rPh sb="15" eb="17">
      <t>ミカタ</t>
    </rPh>
    <rPh sb="21" eb="23">
      <t>ミカタ</t>
    </rPh>
    <rPh sb="24" eb="26">
      <t>ヒャクジュウ</t>
    </rPh>
    <rPh sb="29" eb="30">
      <t>チョウ</t>
    </rPh>
    <rPh sb="30" eb="31">
      <t>リュウ</t>
    </rPh>
    <rPh sb="36" eb="37">
      <t>ショウ</t>
    </rPh>
    <rPh sb="37" eb="39">
      <t>カイフク</t>
    </rPh>
    <phoneticPr fontId="1"/>
  </si>
  <si>
    <r>
      <t>「結界」を壊すたび、</t>
    </r>
    <r>
      <rPr>
        <sz val="11"/>
        <color rgb="FFFF0000"/>
        <rFont val="HGPｺﾞｼｯｸE"/>
        <family val="3"/>
        <charset val="128"/>
      </rPr>
      <t>味方</t>
    </r>
    <r>
      <rPr>
        <sz val="11"/>
        <color theme="1"/>
        <rFont val="HGPｺﾞｼｯｸE"/>
        <family val="3"/>
        <charset val="128"/>
      </rPr>
      <t>[百獣]と[</t>
    </r>
    <r>
      <rPr>
        <sz val="11"/>
        <color rgb="FF000000"/>
        <rFont val="HGPｺﾞｼｯｸE"/>
        <family val="3"/>
        <charset val="128"/>
      </rPr>
      <t>超竜</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0" eb="12">
      <t>ミカタ</t>
    </rPh>
    <rPh sb="13" eb="15">
      <t>ヒャクジュウ</t>
    </rPh>
    <rPh sb="18" eb="19">
      <t>チョウ</t>
    </rPh>
    <rPh sb="19" eb="20">
      <t>リュウ</t>
    </rPh>
    <rPh sb="30" eb="31">
      <t>ナカ</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</si>
  <si>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[百獣]と[</t>
    </r>
    <r>
      <rPr>
        <sz val="11"/>
        <color rgb="FF000000"/>
        <rFont val="HGPｺﾞｼｯｸE"/>
        <family val="3"/>
        <charset val="128"/>
      </rPr>
      <t>超竜</t>
    </r>
    <r>
      <rPr>
        <sz val="11"/>
        <color theme="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ヒャクジュウ</t>
    </rPh>
    <rPh sb="21" eb="22">
      <t>チョウ</t>
    </rPh>
    <rPh sb="22" eb="23">
      <t>リュウ</t>
    </rPh>
    <rPh sb="25" eb="28">
      <t>ヒッサツワザ</t>
    </rPh>
    <rPh sb="33" eb="34">
      <t>ショウ</t>
    </rPh>
    <phoneticPr fontId="1"/>
  </si>
  <si>
    <r>
      <t>切り札として登場したときに、</t>
    </r>
    <r>
      <rPr>
        <sz val="11"/>
        <color rgb="FFFF0000"/>
        <rFont val="HGPｺﾞｼｯｸE"/>
        <family val="3"/>
        <charset val="128"/>
      </rPr>
      <t>味方</t>
    </r>
    <r>
      <rPr>
        <sz val="11"/>
        <color theme="1"/>
        <rFont val="HGPｺﾞｼｯｸE"/>
        <family val="3"/>
        <charset val="128"/>
      </rPr>
      <t>[魔影]と[</t>
    </r>
    <r>
      <rPr>
        <sz val="11"/>
        <color rgb="FF000000"/>
        <rFont val="HGPｺﾞｼｯｸE"/>
        <family val="3"/>
        <charset val="128"/>
      </rPr>
      <t>超竜</t>
    </r>
    <r>
      <rPr>
        <sz val="11"/>
        <color theme="1"/>
        <rFont val="HGPｺﾞｼｯｸE"/>
        <family val="3"/>
        <charset val="128"/>
      </rPr>
      <t>]が受ける全てのダメージを</t>
    </r>
    <r>
      <rPr>
        <sz val="11"/>
        <color rgb="FF0000FF"/>
        <rFont val="HGPｺﾞｼｯｸE"/>
        <family val="3"/>
        <charset val="128"/>
      </rPr>
      <t>中</t>
    </r>
    <r>
      <rPr>
        <sz val="11"/>
        <color rgb="FF000000"/>
        <rFont val="HGPｺﾞｼｯｸE"/>
        <family val="3"/>
        <charset val="128"/>
      </rPr>
      <t>軽減</t>
    </r>
    <rPh sb="0" eb="1">
      <t>キ</t>
    </rPh>
    <rPh sb="2" eb="3">
      <t>フダ</t>
    </rPh>
    <rPh sb="6" eb="8">
      <t>トウジョウ</t>
    </rPh>
    <rPh sb="14" eb="16">
      <t>ミカタ</t>
    </rPh>
    <rPh sb="17" eb="19">
      <t>マカゲ</t>
    </rPh>
    <rPh sb="22" eb="23">
      <t>チョウ</t>
    </rPh>
    <rPh sb="23" eb="24">
      <t>リュウ</t>
    </rPh>
    <rPh sb="26" eb="27">
      <t>ウ</t>
    </rPh>
    <rPh sb="29" eb="30">
      <t>スベ</t>
    </rPh>
    <rPh sb="37" eb="38">
      <t>ナカ</t>
    </rPh>
    <rPh sb="38" eb="40">
      <t>ケイゲン</t>
    </rPh>
    <phoneticPr fontId="1"/>
  </si>
  <si>
    <r>
      <t>2～4R開始時に、</t>
    </r>
    <r>
      <rPr>
        <sz val="11"/>
        <color rgb="FFFF5A32"/>
        <rFont val="HGPｺﾞｼｯｸE"/>
        <family val="3"/>
        <charset val="128"/>
      </rPr>
      <t>仲間</t>
    </r>
    <r>
      <rPr>
        <sz val="11"/>
        <color theme="1"/>
        <rFont val="HGPｺﾞｼｯｸE"/>
        <family val="3"/>
        <charset val="128"/>
      </rPr>
      <t>[百獣]か[</t>
    </r>
    <r>
      <rPr>
        <sz val="11"/>
        <color rgb="FF000000"/>
        <rFont val="HGPｺﾞｼｯｸE"/>
        <family val="3"/>
        <charset val="128"/>
      </rPr>
      <t>超竜</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ヒャクジュウ</t>
    </rPh>
    <rPh sb="17" eb="18">
      <t>チョウ</t>
    </rPh>
    <rPh sb="18" eb="19">
      <t>リュウ</t>
    </rPh>
    <rPh sb="24" eb="28">
      <t>ミカタゼンタイ</t>
    </rPh>
    <rPh sb="29" eb="31">
      <t>トウキ</t>
    </rPh>
    <rPh sb="35" eb="36">
      <t>ショウ</t>
    </rPh>
    <phoneticPr fontId="1"/>
  </si>
  <si>
    <r>
      <t>1～2R目に、</t>
    </r>
    <r>
      <rPr>
        <sz val="11"/>
        <color rgb="FFFF0000"/>
        <rFont val="HGPｺﾞｼｯｸE"/>
        <family val="3"/>
        <charset val="128"/>
      </rPr>
      <t>味方</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]が受ける通常攻撃ダメージをブーストされた枚数が多いほど</t>
    </r>
    <r>
      <rPr>
        <sz val="11"/>
        <color rgb="FF000000"/>
        <rFont val="HGPｺﾞｼｯｸE"/>
        <family val="3"/>
        <charset val="128"/>
      </rPr>
      <t>軽減</t>
    </r>
    <rPh sb="4" eb="5">
      <t>メ</t>
    </rPh>
    <rPh sb="7" eb="9">
      <t>ミカタ</t>
    </rPh>
    <rPh sb="10" eb="11">
      <t>チョウ</t>
    </rPh>
    <rPh sb="11" eb="12">
      <t>リュウ</t>
    </rPh>
    <rPh sb="14" eb="15">
      <t>ウ</t>
    </rPh>
    <rPh sb="17" eb="21">
      <t>ツウジョウコウゲキ</t>
    </rPh>
    <rPh sb="33" eb="35">
      <t>マイスウ</t>
    </rPh>
    <rPh sb="36" eb="37">
      <t>オオ</t>
    </rPh>
    <rPh sb="40" eb="42">
      <t>ケイゲン</t>
    </rPh>
    <phoneticPr fontId="1"/>
  </si>
  <si>
    <r>
      <t>各R開始時に、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FF0000"/>
        <rFont val="HGPｺﾞｼｯｸE"/>
        <family val="3"/>
        <charset val="128"/>
      </rPr>
      <t>味方</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]が多いほど</t>
    </r>
    <r>
      <rPr>
        <sz val="11"/>
        <color rgb="FF000000"/>
        <rFont val="HGPｺﾞｼｯｸE"/>
        <family val="3"/>
        <charset val="128"/>
      </rPr>
      <t>アップ</t>
    </r>
    <rPh sb="0" eb="1">
      <t>カク</t>
    </rPh>
    <rPh sb="2" eb="5">
      <t>カイシジ</t>
    </rPh>
    <rPh sb="7" eb="9">
      <t>ミカタ</t>
    </rPh>
    <rPh sb="9" eb="11">
      <t>ゼンタイ</t>
    </rPh>
    <rPh sb="20" eb="22">
      <t>ミカタ</t>
    </rPh>
    <rPh sb="23" eb="24">
      <t>チョウ</t>
    </rPh>
    <rPh sb="24" eb="25">
      <t>リュウ</t>
    </rPh>
    <rPh sb="27" eb="28">
      <t>オオ</t>
    </rPh>
    <phoneticPr fontId="1"/>
  </si>
  <si>
    <r>
      <t>2～5R目の間、[</t>
    </r>
    <r>
      <rPr>
        <sz val="11"/>
        <color rgb="FF000000"/>
        <rFont val="HGPｺﾞｼｯｸE"/>
        <family val="3"/>
        <charset val="128"/>
      </rPr>
      <t>超竜</t>
    </r>
    <r>
      <rPr>
        <sz val="11"/>
        <color theme="1"/>
        <rFont val="HGPｺﾞｼｯｸE"/>
        <family val="3"/>
        <charset val="128"/>
      </rPr>
      <t>]としても扱う</t>
    </r>
    <rPh sb="4" eb="5">
      <t>メ</t>
    </rPh>
    <rPh sb="6" eb="7">
      <t>アイダ</t>
    </rPh>
    <rPh sb="9" eb="10">
      <t>チョウ</t>
    </rPh>
    <rPh sb="10" eb="11">
      <t>リュウ</t>
    </rPh>
    <rPh sb="16" eb="17">
      <t>アツカ</t>
    </rPh>
    <phoneticPr fontId="1"/>
  </si>
  <si>
    <r>
      <t>3～5R目に、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FF0000"/>
        <rFont val="HGPｺﾞｼｯｸE"/>
        <family val="3"/>
        <charset val="128"/>
      </rPr>
      <t>味方</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]か[暗黒]が多いほど</t>
    </r>
    <r>
      <rPr>
        <sz val="11"/>
        <color rgb="FF000000"/>
        <rFont val="HGPｺﾞｼｯｸE"/>
        <family val="3"/>
        <charset val="128"/>
      </rPr>
      <t>アップ</t>
    </r>
    <rPh sb="4" eb="5">
      <t>メ</t>
    </rPh>
    <rPh sb="7" eb="11">
      <t>ミカタゼンタイ</t>
    </rPh>
    <rPh sb="12" eb="16">
      <t>ツウジョウコウゲキ</t>
    </rPh>
    <rPh sb="21" eb="23">
      <t>ミカタ</t>
    </rPh>
    <rPh sb="24" eb="25">
      <t>チョウ</t>
    </rPh>
    <rPh sb="25" eb="26">
      <t>リュウ</t>
    </rPh>
    <rPh sb="29" eb="31">
      <t>アンコク</t>
    </rPh>
    <rPh sb="33" eb="34">
      <t>オオ</t>
    </rPh>
    <phoneticPr fontId="1"/>
  </si>
  <si>
    <r>
      <t>1～3R目の相手ターンに、</t>
    </r>
    <r>
      <rPr>
        <sz val="11"/>
        <color rgb="FFFF0000"/>
        <rFont val="HGPｺﾞｼｯｸE"/>
        <family val="3"/>
        <charset val="128"/>
      </rPr>
      <t>味方</t>
    </r>
    <r>
      <rPr>
        <sz val="11"/>
        <color theme="1"/>
        <rFont val="HGPｺﾞｼｯｸE"/>
        <family val="3"/>
        <charset val="128"/>
      </rPr>
      <t>[</t>
    </r>
    <r>
      <rPr>
        <sz val="11"/>
        <color rgb="FF000000"/>
        <rFont val="HGPｺﾞｼｯｸE"/>
        <family val="3"/>
        <charset val="128"/>
      </rPr>
      <t>超竜</t>
    </r>
    <r>
      <rPr>
        <sz val="11"/>
        <color theme="1"/>
        <rFont val="HGPｺﾞｼｯｸE"/>
        <family val="3"/>
        <charset val="128"/>
      </rPr>
      <t>]が受けるキズナアタックダメージを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チョウ</t>
    </rPh>
    <rPh sb="17" eb="18">
      <t>リュウ</t>
    </rPh>
    <rPh sb="20" eb="21">
      <t>ウ</t>
    </rPh>
    <rPh sb="35" eb="36">
      <t>ナカ</t>
    </rPh>
    <rPh sb="36" eb="38">
      <t>ケイゲン</t>
    </rPh>
    <phoneticPr fontId="1"/>
  </si>
  <si>
    <r>
      <t>各R開始時に、闘気ゲージが</t>
    </r>
    <r>
      <rPr>
        <sz val="11"/>
        <color rgb="FF000000"/>
        <rFont val="HGPｺﾞｼｯｸE"/>
        <family val="3"/>
        <charset val="128"/>
      </rPr>
      <t>最大</t>
    </r>
    <r>
      <rPr>
        <sz val="11"/>
        <rFont val="HGPｺﾞｼｯｸE"/>
        <family val="3"/>
        <charset val="128"/>
      </rPr>
      <t>だと</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トウキ</t>
    </rPh>
    <rPh sb="13" eb="15">
      <t>サイダイ</t>
    </rPh>
    <rPh sb="17" eb="19">
      <t>ミカタ</t>
    </rPh>
    <rPh sb="20" eb="21">
      <t>チョウ</t>
    </rPh>
    <rPh sb="21" eb="22">
      <t>リュウ</t>
    </rPh>
    <rPh sb="24" eb="26">
      <t>トウキ</t>
    </rPh>
    <rPh sb="30" eb="31">
      <t>ショウ</t>
    </rPh>
    <phoneticPr fontId="1"/>
  </si>
  <si>
    <r>
      <t>「結界」を含む攻撃をしたときに、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9" eb="20">
      <t>チョウ</t>
    </rPh>
    <rPh sb="20" eb="21">
      <t>リュウ</t>
    </rPh>
    <rPh sb="33" eb="34">
      <t>ショウ</t>
    </rPh>
    <phoneticPr fontId="1"/>
  </si>
  <si>
    <r>
      <t>各R開始時に、</t>
    </r>
    <r>
      <rPr>
        <sz val="11"/>
        <color rgb="FFFF0000"/>
        <rFont val="HGPｺﾞｼｯｸE"/>
        <family val="3"/>
        <charset val="128"/>
      </rPr>
      <t>味方</t>
    </r>
    <r>
      <rPr>
        <sz val="11"/>
        <rFont val="HGPｺﾞｼｯｸE"/>
        <family val="3"/>
        <charset val="128"/>
      </rPr>
      <t>「ガルダンディー」がいると</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22" eb="24">
      <t>ミカタ</t>
    </rPh>
    <rPh sb="25" eb="26">
      <t>チョウ</t>
    </rPh>
    <rPh sb="26" eb="27">
      <t>リュウ</t>
    </rPh>
    <rPh sb="34" eb="35">
      <t>ショウ</t>
    </rPh>
    <phoneticPr fontId="1"/>
  </si>
  <si>
    <r>
      <t>敵[</t>
    </r>
    <r>
      <rPr>
        <sz val="11"/>
        <color rgb="FF000000"/>
        <rFont val="HGPｺﾞｼｯｸE"/>
        <family val="3"/>
        <charset val="128"/>
      </rPr>
      <t>超竜</t>
    </r>
    <r>
      <rPr>
        <sz val="11"/>
        <rFont val="HGPｺﾞｼｯｸE"/>
        <family val="3"/>
        <charset val="128"/>
      </rPr>
      <t>]への必殺技ダメージを</t>
    </r>
    <r>
      <rPr>
        <sz val="11"/>
        <color rgb="FF0000FF"/>
        <rFont val="HGPｺﾞｼｯｸE"/>
        <family val="3"/>
        <charset val="128"/>
      </rPr>
      <t>中</t>
    </r>
    <r>
      <rPr>
        <sz val="11"/>
        <color rgb="FF000000"/>
        <rFont val="HGPｺﾞｼｯｸE"/>
        <family val="3"/>
        <charset val="128"/>
      </rPr>
      <t>アップ</t>
    </r>
    <rPh sb="0" eb="1">
      <t>テキ</t>
    </rPh>
    <rPh sb="2" eb="3">
      <t>チョウ</t>
    </rPh>
    <rPh sb="3" eb="4">
      <t>リュウ</t>
    </rPh>
    <rPh sb="7" eb="10">
      <t>ヒッサツワザ</t>
    </rPh>
    <rPh sb="15" eb="16">
      <t>ナカ</t>
    </rPh>
    <phoneticPr fontId="1"/>
  </si>
  <si>
    <r>
      <t>3～5R目の自分ターンに、こうげきを</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]が多いほど</t>
    </r>
    <r>
      <rPr>
        <sz val="11"/>
        <color rgb="FF000000"/>
        <rFont val="HGPｺﾞｼｯｸE"/>
        <family val="3"/>
        <charset val="128"/>
      </rPr>
      <t>アップ</t>
    </r>
    <rPh sb="4" eb="5">
      <t>メ</t>
    </rPh>
    <rPh sb="6" eb="8">
      <t>ジブン</t>
    </rPh>
    <rPh sb="18" eb="20">
      <t>ミカタ</t>
    </rPh>
    <rPh sb="21" eb="22">
      <t>チョウ</t>
    </rPh>
    <rPh sb="22" eb="23">
      <t>リュウ</t>
    </rPh>
    <rPh sb="25" eb="26">
      <t>オオ</t>
    </rPh>
    <phoneticPr fontId="1"/>
  </si>
  <si>
    <r>
      <t>敵[光]へのダメージを</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]が多いほど</t>
    </r>
    <r>
      <rPr>
        <sz val="11"/>
        <color rgb="FF000000"/>
        <rFont val="HGPｺﾞｼｯｸE"/>
        <family val="3"/>
        <charset val="128"/>
      </rPr>
      <t>アップ</t>
    </r>
    <rPh sb="0" eb="1">
      <t>テキ</t>
    </rPh>
    <rPh sb="2" eb="3">
      <t>ヒカリ</t>
    </rPh>
    <rPh sb="11" eb="13">
      <t>ミカタ</t>
    </rPh>
    <rPh sb="14" eb="15">
      <t>チョウ</t>
    </rPh>
    <rPh sb="15" eb="16">
      <t>リュウ</t>
    </rPh>
    <rPh sb="18" eb="19">
      <t>オオ</t>
    </rPh>
    <phoneticPr fontId="1"/>
  </si>
  <si>
    <r>
      <t>3～5R目の自分ターンに、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8" eb="29">
      <t>ショウ</t>
    </rPh>
    <phoneticPr fontId="1"/>
  </si>
  <si>
    <r>
      <t>2～4R目の自分ターンに、敵[</t>
    </r>
    <r>
      <rPr>
        <sz val="11"/>
        <color rgb="FF000000"/>
        <rFont val="HGPｺﾞｼｯｸE"/>
        <family val="3"/>
        <charset val="128"/>
      </rPr>
      <t>超竜</t>
    </r>
    <r>
      <rPr>
        <sz val="11"/>
        <rFont val="HGPｺﾞｼｯｸE"/>
        <family val="3"/>
        <charset val="128"/>
      </rPr>
      <t>]へのダメージを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チョウ</t>
    </rPh>
    <rPh sb="16" eb="17">
      <t>リュウ</t>
    </rPh>
    <rPh sb="25" eb="26">
      <t>ナカ</t>
    </rPh>
    <phoneticPr fontId="1"/>
  </si>
  <si>
    <r>
      <t>2～4R目の自分ターンに、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]がいると闘気ゲージを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3" eb="25">
      <t>トウキ</t>
    </rPh>
    <rPh sb="29" eb="30">
      <t>ショウ</t>
    </rPh>
    <phoneticPr fontId="1"/>
  </si>
  <si>
    <r>
      <t>味方</t>
    </r>
    <r>
      <rPr>
        <sz val="11"/>
        <rFont val="HGPｺﾞｼｯｸE"/>
        <family val="3"/>
        <charset val="128"/>
      </rPr>
      <t>[</t>
    </r>
    <r>
      <rPr>
        <sz val="11"/>
        <color rgb="FF000000"/>
        <rFont val="HGPｺﾞｼｯｸE"/>
        <family val="3"/>
        <charset val="128"/>
      </rPr>
      <t>超竜</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0" eb="2">
      <t>ミカタ</t>
    </rPh>
    <rPh sb="3" eb="4">
      <t>チョウ</t>
    </rPh>
    <rPh sb="4" eb="5">
      <t>リュウ</t>
    </rPh>
    <rPh sb="12" eb="13">
      <t>ナカ</t>
    </rPh>
    <phoneticPr fontId="1"/>
  </si>
  <si>
    <r>
      <t>敵[</t>
    </r>
    <r>
      <rPr>
        <sz val="11"/>
        <color rgb="FF000000"/>
        <rFont val="HGPｺﾞｼｯｸE"/>
        <family val="3"/>
        <charset val="128"/>
      </rPr>
      <t>超竜</t>
    </r>
    <r>
      <rPr>
        <sz val="11"/>
        <rFont val="HGPｺﾞｼｯｸE"/>
        <family val="3"/>
        <charset val="128"/>
      </rPr>
      <t>]へのダメージを</t>
    </r>
    <r>
      <rPr>
        <sz val="11"/>
        <color rgb="FF0000FF"/>
        <rFont val="HGPｺﾞｼｯｸE"/>
        <family val="3"/>
        <charset val="128"/>
      </rPr>
      <t>中</t>
    </r>
    <r>
      <rPr>
        <sz val="11"/>
        <color rgb="FF000000"/>
        <rFont val="HGPｺﾞｼｯｸE"/>
        <family val="3"/>
        <charset val="128"/>
      </rPr>
      <t>アップ</t>
    </r>
    <rPh sb="0" eb="1">
      <t>テキ</t>
    </rPh>
    <rPh sb="2" eb="3">
      <t>チョウ</t>
    </rPh>
    <rPh sb="3" eb="4">
      <t>リュウ</t>
    </rPh>
    <rPh sb="12" eb="13">
      <t>ナカ</t>
    </rPh>
    <phoneticPr fontId="1"/>
  </si>
  <si>
    <r>
      <t>2～3R開始時に、敵[</t>
    </r>
    <r>
      <rPr>
        <sz val="11"/>
        <color rgb="FF000000"/>
        <rFont val="HGPｺﾞｼｯｸE"/>
        <family val="3"/>
        <charset val="128"/>
      </rPr>
      <t>超竜</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ダウン</t>
    </r>
    <rPh sb="4" eb="7">
      <t>カイシジ</t>
    </rPh>
    <rPh sb="9" eb="10">
      <t>テキ</t>
    </rPh>
    <rPh sb="11" eb="12">
      <t>チョウ</t>
    </rPh>
    <rPh sb="12" eb="13">
      <t>リュウ</t>
    </rPh>
    <rPh sb="20" eb="21">
      <t>ナカ</t>
    </rPh>
    <phoneticPr fontId="1"/>
  </si>
  <si>
    <r>
      <t>1R開始時に、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5">
      <t>カイシジ</t>
    </rPh>
    <rPh sb="7" eb="9">
      <t>ミカタ</t>
    </rPh>
    <rPh sb="10" eb="11">
      <t>チョウ</t>
    </rPh>
    <rPh sb="11" eb="12">
      <t>リュウ</t>
    </rPh>
    <rPh sb="14" eb="16">
      <t>トウキ</t>
    </rPh>
    <rPh sb="20" eb="21">
      <t>ナカ</t>
    </rPh>
    <phoneticPr fontId="1"/>
  </si>
  <si>
    <r>
      <t>3R目の自分ターンに、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]がいると攻撃エリアが広くなる</t>
    </r>
    <rPh sb="2" eb="3">
      <t>メ</t>
    </rPh>
    <rPh sb="4" eb="6">
      <t>ジブン</t>
    </rPh>
    <rPh sb="11" eb="13">
      <t>ミカタ</t>
    </rPh>
    <rPh sb="14" eb="15">
      <t>チョウ</t>
    </rPh>
    <rPh sb="15" eb="16">
      <t>リュウ</t>
    </rPh>
    <rPh sb="21" eb="23">
      <t>コウゲキ</t>
    </rPh>
    <rPh sb="27" eb="28">
      <t>ヒロ</t>
    </rPh>
    <phoneticPr fontId="1"/>
  </si>
  <si>
    <r>
      <t>1～3R目の相手ターンに、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ミカタ</t>
    </rPh>
    <rPh sb="16" eb="17">
      <t>チョウ</t>
    </rPh>
    <rPh sb="17" eb="18">
      <t>リュウ</t>
    </rPh>
    <rPh sb="25" eb="26">
      <t>ショウ</t>
    </rPh>
    <phoneticPr fontId="1"/>
  </si>
  <si>
    <r>
      <t>3～5R目の自分ターンに、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30" eb="31">
      <t>ショウ</t>
    </rPh>
    <phoneticPr fontId="1"/>
  </si>
  <si>
    <r>
      <t>2～3R開始時に、敵[</t>
    </r>
    <r>
      <rPr>
        <sz val="11"/>
        <color rgb="FF000000"/>
        <rFont val="HGPｺﾞｼｯｸE"/>
        <family val="3"/>
        <charset val="128"/>
      </rPr>
      <t>超竜</t>
    </r>
    <r>
      <rPr>
        <sz val="11"/>
        <rFont val="HGPｺﾞｼｯｸE"/>
        <family val="3"/>
        <charset val="128"/>
      </rPr>
      <t>]がいるとこうげきとぼうぎょを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2">
      <t>チョウ</t>
    </rPh>
    <rPh sb="12" eb="13">
      <t>リュウ</t>
    </rPh>
    <rPh sb="28" eb="29">
      <t>ナカ</t>
    </rPh>
    <phoneticPr fontId="1"/>
  </si>
  <si>
    <r>
      <t>2～4R目の自分ターンに、敵[</t>
    </r>
    <r>
      <rPr>
        <sz val="11"/>
        <color rgb="FF000000"/>
        <rFont val="HGPｺﾞｼｯｸE"/>
        <family val="3"/>
        <charset val="128"/>
      </rPr>
      <t>超竜</t>
    </r>
    <r>
      <rPr>
        <sz val="11"/>
        <rFont val="HGPｺﾞｼｯｸE"/>
        <family val="3"/>
        <charset val="128"/>
      </rPr>
      <t>]への呪文ダメージを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チョウ</t>
    </rPh>
    <rPh sb="16" eb="17">
      <t>リュウ</t>
    </rPh>
    <rPh sb="20" eb="22">
      <t>ジュモン</t>
    </rPh>
    <rPh sb="27" eb="28">
      <t>ナカ</t>
    </rPh>
    <phoneticPr fontId="1"/>
  </si>
  <si>
    <r>
      <t>3～4R目の自分ターンに、こうげきを</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]が多いほど</t>
    </r>
    <r>
      <rPr>
        <sz val="11"/>
        <color rgb="FF000000"/>
        <rFont val="HGPｺﾞｼｯｸE"/>
        <family val="3"/>
        <charset val="128"/>
      </rPr>
      <t>アップ</t>
    </r>
    <rPh sb="4" eb="5">
      <t>メ</t>
    </rPh>
    <rPh sb="6" eb="8">
      <t>ジブン</t>
    </rPh>
    <rPh sb="18" eb="20">
      <t>ミカタ</t>
    </rPh>
    <rPh sb="21" eb="22">
      <t>チョウ</t>
    </rPh>
    <rPh sb="22" eb="23">
      <t>リュウ</t>
    </rPh>
    <rPh sb="25" eb="26">
      <t>オオ</t>
    </rPh>
    <phoneticPr fontId="1"/>
  </si>
  <si>
    <r>
      <t>1～3R目の自分ターンに、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1" eb="23">
      <t>ケッカイ</t>
    </rPh>
    <rPh sb="31" eb="32">
      <t>ショウ</t>
    </rPh>
    <phoneticPr fontId="1"/>
  </si>
  <si>
    <r>
      <t>3R目の自分ターンに、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チョウ</t>
    </rPh>
    <rPh sb="15" eb="16">
      <t>リュウ</t>
    </rPh>
    <rPh sb="23" eb="24">
      <t>ナカ</t>
    </rPh>
    <phoneticPr fontId="1"/>
  </si>
  <si>
    <r>
      <t>必殺技を使うときに、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チョウ</t>
    </rPh>
    <rPh sb="14" eb="15">
      <t>リュウ</t>
    </rPh>
    <rPh sb="17" eb="20">
      <t>ヒッサツワザ</t>
    </rPh>
    <rPh sb="25" eb="26">
      <t>ナカ</t>
    </rPh>
    <phoneticPr fontId="1"/>
  </si>
  <si>
    <r>
      <t>必殺技を使うときに、敵[百獣]と[妖魔]と[</t>
    </r>
    <r>
      <rPr>
        <sz val="11"/>
        <color rgb="FF000000"/>
        <rFont val="HGPｺﾞｼｯｸE"/>
        <family val="3"/>
        <charset val="128"/>
      </rPr>
      <t>超竜</t>
    </r>
    <r>
      <rPr>
        <sz val="11"/>
        <rFont val="HGPｺﾞｼｯｸE"/>
        <family val="3"/>
        <charset val="128"/>
      </rPr>
      <t>]への必殺技ダメージを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ヒャクジュウ</t>
    </rPh>
    <rPh sb="17" eb="19">
      <t>ヨウマ</t>
    </rPh>
    <rPh sb="22" eb="23">
      <t>チョウ</t>
    </rPh>
    <rPh sb="23" eb="24">
      <t>リュウ</t>
    </rPh>
    <rPh sb="27" eb="30">
      <t>ヒッサツワザ</t>
    </rPh>
    <rPh sb="35" eb="36">
      <t>ダイ</t>
    </rPh>
    <phoneticPr fontId="1"/>
  </si>
  <si>
    <r>
      <t>3～4R目の自分ターンに、</t>
    </r>
    <r>
      <rPr>
        <sz val="11"/>
        <color rgb="FFFF5A32"/>
        <rFont val="HGPｺﾞｼｯｸE"/>
        <family val="3"/>
        <charset val="128"/>
      </rPr>
      <t>仲間</t>
    </r>
    <r>
      <rPr>
        <sz val="11"/>
        <rFont val="HGPｺﾞｼｯｸE"/>
        <family val="3"/>
        <charset val="128"/>
      </rPr>
      <t>[</t>
    </r>
    <r>
      <rPr>
        <sz val="11"/>
        <color rgb="FF000000"/>
        <rFont val="HGPｺﾞｼｯｸE"/>
        <family val="3"/>
        <charset val="128"/>
      </rPr>
      <t>超竜</t>
    </r>
    <r>
      <rPr>
        <sz val="11"/>
        <rFont val="HGPｺﾞｼｯｸE"/>
        <family val="3"/>
        <charset val="128"/>
      </rPr>
      <t>]が[光]がいると全てのダメージを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7">
      <t>チョウ</t>
    </rPh>
    <rPh sb="17" eb="18">
      <t>リュウ</t>
    </rPh>
    <rPh sb="21" eb="22">
      <t>ヒカリ</t>
    </rPh>
    <rPh sb="27" eb="28">
      <t>スベ</t>
    </rPh>
    <rPh sb="35" eb="36">
      <t>ナカ</t>
    </rPh>
    <phoneticPr fontId="1"/>
  </si>
  <si>
    <r>
      <t>仲間</t>
    </r>
    <r>
      <rPr>
        <sz val="11"/>
        <rFont val="HGPｺﾞｼｯｸE"/>
        <family val="3"/>
        <charset val="128"/>
      </rPr>
      <t>[</t>
    </r>
    <r>
      <rPr>
        <sz val="11"/>
        <color rgb="FF000000"/>
        <rFont val="HGPｺﾞｼｯｸE"/>
        <family val="3"/>
        <charset val="128"/>
      </rPr>
      <t>超竜</t>
    </r>
    <r>
      <rPr>
        <sz val="11"/>
        <rFont val="HGPｺﾞｼｯｸE"/>
        <family val="3"/>
        <charset val="128"/>
      </rPr>
      <t>]か[光]が戦闘不能になったときに、闘気ゲージを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4">
      <t>チョウ</t>
    </rPh>
    <rPh sb="4" eb="5">
      <t>リュウ</t>
    </rPh>
    <rPh sb="8" eb="9">
      <t>ヒカリ</t>
    </rPh>
    <rPh sb="11" eb="15">
      <t>セントウフノウ</t>
    </rPh>
    <rPh sb="23" eb="25">
      <t>トウキ</t>
    </rPh>
    <rPh sb="29" eb="30">
      <t>ショウ</t>
    </rPh>
    <phoneticPr fontId="1"/>
  </si>
  <si>
    <r>
      <t>切り札の敵がいる間、敵[</t>
    </r>
    <r>
      <rPr>
        <sz val="11"/>
        <color rgb="FF000000"/>
        <rFont val="HGPｺﾞｼｯｸE"/>
        <family val="3"/>
        <charset val="128"/>
      </rPr>
      <t>超竜</t>
    </r>
    <r>
      <rPr>
        <sz val="11"/>
        <rFont val="HGPｺﾞｼｯｸE"/>
        <family val="3"/>
        <charset val="128"/>
      </rPr>
      <t>」と[光]からの通常攻撃ダメージを</t>
    </r>
    <r>
      <rPr>
        <sz val="11"/>
        <color rgb="FF0000FF"/>
        <rFont val="HGPｺﾞｼｯｸE"/>
        <family val="3"/>
        <charset val="128"/>
      </rPr>
      <t>中</t>
    </r>
    <r>
      <rPr>
        <sz val="11"/>
        <color rgb="FF000000"/>
        <rFont val="HGPｺﾞｼｯｸE"/>
        <family val="3"/>
        <charset val="128"/>
      </rPr>
      <t>軽減</t>
    </r>
    <rPh sb="0" eb="1">
      <t>キ</t>
    </rPh>
    <rPh sb="2" eb="3">
      <t>フダ</t>
    </rPh>
    <rPh sb="4" eb="5">
      <t>テキ</t>
    </rPh>
    <rPh sb="8" eb="9">
      <t>アイダ</t>
    </rPh>
    <rPh sb="10" eb="11">
      <t>テキ</t>
    </rPh>
    <rPh sb="12" eb="13">
      <t>チョウ</t>
    </rPh>
    <rPh sb="13" eb="14">
      <t>リュウ</t>
    </rPh>
    <rPh sb="17" eb="18">
      <t>ヒカリ</t>
    </rPh>
    <rPh sb="22" eb="26">
      <t>ツウジョウコウゲキ</t>
    </rPh>
    <rPh sb="31" eb="32">
      <t>ナカ</t>
    </rPh>
    <rPh sb="32" eb="34">
      <t>ケイゲン</t>
    </rPh>
    <phoneticPr fontId="1"/>
  </si>
  <si>
    <r>
      <t>切り札として登場したときに、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]と[光]のこうげきとすばやさを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8">
      <t>チョウ</t>
    </rPh>
    <rPh sb="18" eb="19">
      <t>リュウ</t>
    </rPh>
    <rPh sb="22" eb="23">
      <t>ヒカリ</t>
    </rPh>
    <rPh sb="35" eb="36">
      <t>ナカ</t>
    </rPh>
    <phoneticPr fontId="1"/>
  </si>
  <si>
    <r>
      <t>各R開始時に、自身の闘気ゲージが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]と[光]の物理ダメージを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0" eb="12">
      <t>トウキ</t>
    </rPh>
    <rPh sb="16" eb="18">
      <t>サイダイ</t>
    </rPh>
    <rPh sb="21" eb="23">
      <t>ミカタ</t>
    </rPh>
    <rPh sb="24" eb="25">
      <t>チョウ</t>
    </rPh>
    <rPh sb="25" eb="26">
      <t>リュウ</t>
    </rPh>
    <rPh sb="29" eb="30">
      <t>ヒカリ</t>
    </rPh>
    <rPh sb="32" eb="34">
      <t>ブツリ</t>
    </rPh>
    <rPh sb="39" eb="40">
      <t>ナカ</t>
    </rPh>
    <phoneticPr fontId="1"/>
  </si>
  <si>
    <r>
      <t>2～3R目の自分ターンに、</t>
    </r>
    <r>
      <rPr>
        <sz val="11"/>
        <color rgb="FFFF0000"/>
        <rFont val="HGPｺﾞｼｯｸE"/>
        <family val="3"/>
        <charset val="128"/>
      </rPr>
      <t>味方</t>
    </r>
    <r>
      <rPr>
        <sz val="11"/>
        <rFont val="HGPｺﾞｼｯｸE"/>
        <family val="3"/>
        <charset val="128"/>
      </rPr>
      <t>[</t>
    </r>
    <r>
      <rPr>
        <sz val="11"/>
        <color rgb="FF000000"/>
        <rFont val="HGPｺﾞｼｯｸE"/>
        <family val="3"/>
        <charset val="128"/>
      </rPr>
      <t>超竜</t>
    </r>
    <r>
      <rPr>
        <sz val="11"/>
        <rFont val="HGPｺﾞｼｯｸE"/>
        <family val="3"/>
        <charset val="128"/>
      </rPr>
      <t>]と[光]の攻撃エリアを広くする</t>
    </r>
    <rPh sb="4" eb="5">
      <t>メ</t>
    </rPh>
    <rPh sb="6" eb="8">
      <t>ジブン</t>
    </rPh>
    <rPh sb="13" eb="15">
      <t>ミカタ</t>
    </rPh>
    <rPh sb="16" eb="17">
      <t>チョウ</t>
    </rPh>
    <rPh sb="17" eb="18">
      <t>リュウ</t>
    </rPh>
    <rPh sb="21" eb="22">
      <t>ヒカリ</t>
    </rPh>
    <rPh sb="24" eb="26">
      <t>コウゲキ</t>
    </rPh>
    <rPh sb="30" eb="31">
      <t>ヒロ</t>
    </rPh>
    <phoneticPr fontId="1"/>
  </si>
  <si>
    <t>軽減無視</t>
    <rPh sb="0" eb="4">
      <t>ケイゲンムシ</t>
    </rPh>
    <phoneticPr fontId="1"/>
  </si>
  <si>
    <r>
      <t>1～2R終了時に、HPが一番低い</t>
    </r>
    <r>
      <rPr>
        <sz val="11"/>
        <color rgb="FFFF0000"/>
        <rFont val="HGPｺﾞｼｯｸE"/>
        <family val="3"/>
        <charset val="128"/>
      </rPr>
      <t>味方</t>
    </r>
    <r>
      <rPr>
        <sz val="11"/>
        <rFont val="HGPｺﾞｼｯｸE"/>
        <family val="3"/>
        <charset val="128"/>
      </rPr>
      <t>のHPを</t>
    </r>
    <r>
      <rPr>
        <sz val="11"/>
        <color rgb="FF7300C3"/>
        <rFont val="HGPｺﾞｼｯｸE"/>
        <family val="3"/>
        <charset val="128"/>
      </rPr>
      <t>大</t>
    </r>
    <r>
      <rPr>
        <sz val="11"/>
        <rFont val="HGPｺﾞｼｯｸE"/>
        <family val="3"/>
        <charset val="128"/>
      </rPr>
      <t>回復</t>
    </r>
    <rPh sb="4" eb="7">
      <t>シュウリョウジ</t>
    </rPh>
    <rPh sb="12" eb="14">
      <t>イチバン</t>
    </rPh>
    <rPh sb="14" eb="15">
      <t>ヒク</t>
    </rPh>
    <rPh sb="16" eb="18">
      <t>ミカタ</t>
    </rPh>
    <rPh sb="22" eb="25">
      <t>ダイカイフク</t>
    </rPh>
    <phoneticPr fontId="1"/>
  </si>
  <si>
    <r>
      <t>各Rの自分ターンに、</t>
    </r>
    <r>
      <rPr>
        <sz val="11"/>
        <color rgb="FFFF5A32"/>
        <rFont val="HGPｺﾞｼｯｸE"/>
        <family val="3"/>
        <charset val="128"/>
      </rPr>
      <t>仲間</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の物理と呪文ダメージをR数が多いほど</t>
    </r>
    <r>
      <rPr>
        <sz val="11"/>
        <color rgb="FF000000"/>
        <rFont val="HGPｺﾞｼｯｸE"/>
        <family val="3"/>
        <charset val="128"/>
      </rPr>
      <t>アップ</t>
    </r>
    <rPh sb="0" eb="1">
      <t>カク</t>
    </rPh>
    <rPh sb="3" eb="5">
      <t>ジブン</t>
    </rPh>
    <rPh sb="10" eb="12">
      <t>ナカマ</t>
    </rPh>
    <rPh sb="20" eb="24">
      <t>ミカタゼンタイ</t>
    </rPh>
    <rPh sb="25" eb="27">
      <t>ブツリ</t>
    </rPh>
    <rPh sb="28" eb="30">
      <t>ジュモン</t>
    </rPh>
    <rPh sb="36" eb="37">
      <t>スウ</t>
    </rPh>
    <rPh sb="38" eb="39">
      <t>オオ</t>
    </rPh>
    <phoneticPr fontId="1"/>
  </si>
  <si>
    <r>
      <t>3～5R目の自分ターンに、</t>
    </r>
    <r>
      <rPr>
        <sz val="11"/>
        <color rgb="FFFF5A32"/>
        <rFont val="HGPｺﾞｼｯｸE"/>
        <family val="3"/>
        <charset val="128"/>
      </rPr>
      <t>仲間</t>
    </r>
    <r>
      <rPr>
        <sz val="11"/>
        <rFont val="HGPｺﾞｼｯｸE"/>
        <family val="3"/>
        <charset val="128"/>
      </rPr>
      <t>が全員[光]のとき自身の攻撃が敵の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ナカマ</t>
    </rPh>
    <rPh sb="16" eb="18">
      <t>ゼンイン</t>
    </rPh>
    <rPh sb="19" eb="20">
      <t>ヒカリ</t>
    </rPh>
    <rPh sb="24" eb="26">
      <t>ジシン</t>
    </rPh>
    <rPh sb="27" eb="29">
      <t>コウゲキ</t>
    </rPh>
    <rPh sb="30" eb="31">
      <t>テキ</t>
    </rPh>
    <rPh sb="32" eb="34">
      <t>ケイゲン</t>
    </rPh>
    <rPh sb="38" eb="40">
      <t>ムシ</t>
    </rPh>
    <phoneticPr fontId="1"/>
  </si>
  <si>
    <t>SP-232</t>
  </si>
  <si>
    <t>Vジャンプ1月 付録</t>
    <rPh sb="6" eb="7">
      <t>ガツ</t>
    </rPh>
    <rPh sb="8" eb="10">
      <t>フロク</t>
    </rPh>
    <phoneticPr fontId="1"/>
  </si>
  <si>
    <r>
      <t>2R目の自分ターンに、自身が通常攻撃した敵の闘気ゲージを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Ph sb="2" eb="3">
      <t>メ</t>
    </rPh>
    <rPh sb="4" eb="6">
      <t>ジブン</t>
    </rPh>
    <rPh sb="11" eb="13">
      <t>ジシン</t>
    </rPh>
    <rPh sb="14" eb="18">
      <t>ツウジョウコウゲキ</t>
    </rPh>
    <rPh sb="20" eb="21">
      <t>テキ</t>
    </rPh>
    <rPh sb="22" eb="24">
      <t>トウキ</t>
    </rPh>
    <phoneticPr fontId="1"/>
  </si>
  <si>
    <t>SP-233</t>
  </si>
  <si>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color rgb="FF000000"/>
        <rFont val="HGPｺﾞｼｯｸE"/>
        <family val="3"/>
        <charset val="128"/>
      </rPr>
      <t>回復</t>
    </r>
    <rPh sb="4" eb="7">
      <t>カイシジ</t>
    </rPh>
    <rPh sb="9" eb="11">
      <t>ミカタ</t>
    </rPh>
    <rPh sb="11" eb="13">
      <t>ゼンタイ</t>
    </rPh>
    <rPh sb="17" eb="18">
      <t>ショウ</t>
    </rPh>
    <rPh sb="18" eb="20">
      <t>カイフク</t>
    </rPh>
    <phoneticPr fontId="1"/>
  </si>
  <si>
    <r>
      <t>4～5R開始時に、まりょくを</t>
    </r>
    <r>
      <rPr>
        <sz val="11"/>
        <color rgb="FF0000FF"/>
        <rFont val="HGPｺﾞｼｯｸE"/>
        <family val="3"/>
        <charset val="128"/>
      </rPr>
      <t>中</t>
    </r>
    <r>
      <rPr>
        <sz val="11"/>
        <color rgb="FF000000"/>
        <rFont val="HGPｺﾞｼｯｸE"/>
        <family val="3"/>
        <charset val="128"/>
      </rPr>
      <t>アップ</t>
    </r>
    <rPh sb="4" eb="7">
      <t>カイシジ</t>
    </rPh>
    <rPh sb="14" eb="15">
      <t>ナカ</t>
    </rPh>
    <phoneticPr fontId="1"/>
  </si>
  <si>
    <r>
      <t>3～5R目の自分ターンに、自身が必殺技を使うとき必殺技ダメージをR数が多いほど</t>
    </r>
    <r>
      <rPr>
        <sz val="11"/>
        <color rgb="FF000000"/>
        <rFont val="HGPｺﾞｼｯｸE"/>
        <family val="3"/>
        <charset val="128"/>
      </rPr>
      <t>アップ</t>
    </r>
    <rPh sb="4" eb="5">
      <t>メ</t>
    </rPh>
    <rPh sb="6" eb="8">
      <t>ジブン</t>
    </rPh>
    <rPh sb="13" eb="15">
      <t>ジシン</t>
    </rPh>
    <rPh sb="16" eb="19">
      <t>ヒッサツワザ</t>
    </rPh>
    <rPh sb="20" eb="21">
      <t>ツカ</t>
    </rPh>
    <rPh sb="24" eb="27">
      <t>ヒッサツワザ</t>
    </rPh>
    <rPh sb="33" eb="34">
      <t>スウ</t>
    </rPh>
    <rPh sb="35" eb="36">
      <t>オオ</t>
    </rPh>
    <phoneticPr fontId="1"/>
  </si>
  <si>
    <t>X2-056  大魔王ミルドラース</t>
  </si>
  <si>
    <t>S盾-04  竜魔人の盾 [超]</t>
  </si>
  <si>
    <r>
      <t>各R開始時に、</t>
    </r>
    <r>
      <rPr>
        <sz val="11"/>
        <color rgb="FFFF0000"/>
        <rFont val="HGPｺﾞｼｯｸE"/>
        <family val="3"/>
        <charset val="128"/>
      </rPr>
      <t>味方</t>
    </r>
    <r>
      <rPr>
        <sz val="11"/>
        <rFont val="HGPｺﾞｼｯｸE"/>
        <family val="3"/>
        <charset val="128"/>
      </rPr>
      <t>[光]のこうげきとまりょくをR数が多いほど</t>
    </r>
    <r>
      <rPr>
        <sz val="11"/>
        <color rgb="FF000000"/>
        <rFont val="HGPｺﾞｼｯｸE"/>
        <family val="3"/>
        <charset val="128"/>
      </rPr>
      <t>アップ</t>
    </r>
    <rPh sb="0" eb="1">
      <t>カク</t>
    </rPh>
    <rPh sb="2" eb="5">
      <t>カイシジ</t>
    </rPh>
    <rPh sb="7" eb="9">
      <t>ミカタ</t>
    </rPh>
    <rPh sb="10" eb="11">
      <t>ヒカリ</t>
    </rPh>
    <rPh sb="24" eb="25">
      <t>スウ</t>
    </rPh>
    <rPh sb="26" eb="27">
      <t>オオ</t>
    </rPh>
    <phoneticPr fontId="1"/>
  </si>
  <si>
    <t>S武-11  魔王の剣 [超]</t>
  </si>
  <si>
    <t>ア-079  暗黒のゆびわ</t>
  </si>
  <si>
    <t>ア-085  キルバーンのローブ</t>
  </si>
  <si>
    <t>X3-057  真・大魔王バーン (覚醒)</t>
  </si>
  <si>
    <t>覚醒マァム</t>
    <rPh sb="0" eb="2">
      <t>カクセイ</t>
    </rPh>
    <phoneticPr fontId="2"/>
  </si>
  <si>
    <t>覚醒真バーン</t>
    <rPh sb="0" eb="2">
      <t>カクセイ</t>
    </rPh>
    <rPh sb="2" eb="3">
      <t>シン</t>
    </rPh>
    <phoneticPr fontId="2"/>
  </si>
  <si>
    <t>神の涙 [EX]</t>
    <rPh sb="0" eb="1">
      <t>カミ</t>
    </rPh>
    <rPh sb="2" eb="3">
      <t>ナミダ</t>
    </rPh>
    <phoneticPr fontId="2"/>
  </si>
  <si>
    <r>
      <t>1～2R目の自分ターンに、</t>
    </r>
    <r>
      <rPr>
        <sz val="11"/>
        <color rgb="FFFF5A32"/>
        <rFont val="HGPｺﾞｼｯｸE"/>
        <family val="3"/>
        <charset val="128"/>
      </rPr>
      <t>仲間</t>
    </r>
    <r>
      <rPr>
        <sz val="11"/>
        <rFont val="HGPｺﾞｼｯｸE"/>
        <family val="3"/>
        <charset val="128"/>
      </rPr>
      <t>[不死]か[妖魔]がいると切り札の敵に</t>
    </r>
    <r>
      <rPr>
        <sz val="11"/>
        <color rgb="FF0000FF"/>
        <rFont val="HGPｺﾞｼｯｸE"/>
        <family val="3"/>
        <charset val="128"/>
      </rPr>
      <t>中</t>
    </r>
    <r>
      <rPr>
        <sz val="11"/>
        <rFont val="HGPｺﾞｼｯｸE"/>
        <family val="3"/>
        <charset val="128"/>
      </rPr>
      <t>ダメージ</t>
    </r>
    <rPh sb="4" eb="5">
      <t>メ</t>
    </rPh>
    <rPh sb="6" eb="8">
      <t>ジブン</t>
    </rPh>
    <rPh sb="13" eb="15">
      <t>ナカマ</t>
    </rPh>
    <rPh sb="16" eb="18">
      <t>フシ</t>
    </rPh>
    <rPh sb="21" eb="23">
      <t>ヨウマ</t>
    </rPh>
    <rPh sb="28" eb="29">
      <t>キ</t>
    </rPh>
    <rPh sb="30" eb="31">
      <t>フダ</t>
    </rPh>
    <rPh sb="32" eb="33">
      <t>テキ</t>
    </rPh>
    <rPh sb="34" eb="35">
      <t>ナカ</t>
    </rPh>
    <phoneticPr fontId="1"/>
  </si>
  <si>
    <t>　X3-057 覚醒真・大魔王バーン、X2-071 レックス&amp;タバサ、SP-215 ミストマァム、SP-078 マァム、SP-102 レオナ、SP-169 ポップ、X1-040 覚醒クロコダイン、S5-057 ロトの血を引く者、S3-041 クロコダイン、06-061 シルビア、08-055 マーニャ　対応済み</t>
    <rPh sb="8" eb="10">
      <t>カクセイ</t>
    </rPh>
    <rPh sb="10" eb="11">
      <t>シン</t>
    </rPh>
    <rPh sb="12" eb="15">
      <t>ダイマオウ</t>
    </rPh>
    <rPh sb="89" eb="91">
      <t>カクセイ</t>
    </rPh>
    <rPh sb="108" eb="109">
      <t>チ</t>
    </rPh>
    <rPh sb="110" eb="111">
      <t>ヒ</t>
    </rPh>
    <rPh sb="112" eb="113">
      <t>モノ</t>
    </rPh>
    <rPh sb="152" eb="155">
      <t>タイオウスミ</t>
    </rPh>
    <phoneticPr fontId="2"/>
  </si>
  <si>
    <t>S5-055  暗黒神ラプソーン</t>
  </si>
  <si>
    <r>
      <t>「超5弾」のトーナメントモードのバトルの間、全てのステータスが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</si>
  <si>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r>
      <t>「超4弾」のトーナメントモードのバトルの間、全てのステータスが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</si>
  <si>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r>
      <t>「超3弾」のトーナメントモードのバトルの間、全てのステータスが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</si>
  <si>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r>
      <t>「超2弾」のトーナメントモードのバトルの間、全てのステータスが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</si>
  <si>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r>
      <t>「超1弾」のトーナメントモードのバトルの間、全てのステータスが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</si>
</sst>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0000"/>
  </numFmts>
  <fonts count="69">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11"/>
      <color rgb="FFFF0000"/>
      <name val="ＭＳ Ｐゴシック"/>
      <family val="3"/>
      <charset val="128"/>
      <scheme val="minor"/>
    </font>
    <font>
      <sz val="11"/>
      <color theme="1"/>
      <name val="HGPｺﾞｼｯｸE"/>
      <family val="3"/>
      <charset val="128"/>
    </font>
    <font>
      <sz val="10"/>
      <color theme="1"/>
      <name val="HGPｺﾞｼｯｸE"/>
      <family val="3"/>
      <charset val="128"/>
    </font>
    <font>
      <sz val="11"/>
      <color theme="0"/>
      <name val="HGPｺﾞｼｯｸE"/>
      <family val="3"/>
      <charset val="128"/>
    </font>
    <font>
      <b/>
      <sz val="10"/>
      <color rgb="FFFF0000"/>
      <name val="HGPｺﾞｼｯｸE"/>
      <family val="3"/>
      <charset val="128"/>
    </font>
    <font>
      <sz val="10"/>
      <color theme="1"/>
      <name val="ＭＳ Ｐゴシック"/>
      <family val="2"/>
      <charset val="128"/>
      <scheme val="minor"/>
    </font>
    <font>
      <sz val="11"/>
      <color rgb="FFFF0000"/>
      <name val="HGPｺﾞｼｯｸE"/>
      <family val="3"/>
      <charset val="128"/>
    </font>
    <font>
      <b/>
      <sz val="9"/>
      <color rgb="FFFF0000"/>
      <name val="HGPｺﾞｼｯｸE"/>
      <family val="3"/>
      <charset val="128"/>
    </font>
    <font>
      <sz val="6"/>
      <color theme="1"/>
      <name val="HGPｺﾞｼｯｸE"/>
      <family val="3"/>
      <charset val="128"/>
    </font>
    <font>
      <sz val="11"/>
      <color rgb="FF0000FF"/>
      <name val="HGPｺﾞｼｯｸE"/>
      <family val="3"/>
      <charset val="128"/>
    </font>
    <font>
      <sz val="11"/>
      <color rgb="FF000000"/>
      <name val="HGPｺﾞｼｯｸE"/>
      <family val="3"/>
      <charset val="128"/>
    </font>
    <font>
      <sz val="11"/>
      <color rgb="FFFF5A32"/>
      <name val="HGPｺﾞｼｯｸE"/>
      <family val="3"/>
      <charset val="128"/>
    </font>
    <font>
      <sz val="11"/>
      <color rgb="FF00739B"/>
      <name val="HGPｺﾞｼｯｸE"/>
      <family val="3"/>
      <charset val="128"/>
    </font>
    <font>
      <sz val="11"/>
      <color rgb="FF7300C3"/>
      <name val="HGPｺﾞｼｯｸE"/>
      <family val="3"/>
      <charset val="128"/>
    </font>
    <font>
      <b/>
      <sz val="8"/>
      <color rgb="FFFF0000"/>
      <name val="HGPｺﾞｼｯｸE"/>
      <family val="3"/>
      <charset val="128"/>
    </font>
    <font>
      <sz val="11"/>
      <name val="HGPｺﾞｼｯｸE"/>
      <family val="3"/>
      <charset val="128"/>
    </font>
    <font>
      <b/>
      <sz val="11"/>
      <color theme="1"/>
      <name val="ＭＳ Ｐゴシック"/>
      <family val="3"/>
      <charset val="128"/>
      <scheme val="minor"/>
    </font>
    <font>
      <sz val="8"/>
      <color theme="1"/>
      <name val="HGPｺﾞｼｯｸE"/>
      <family val="3"/>
      <charset val="128"/>
    </font>
    <font>
      <b/>
      <sz val="11"/>
      <name val="HGPｺﾞｼｯｸE"/>
      <family val="3"/>
      <charset val="128"/>
    </font>
    <font>
      <sz val="14"/>
      <color theme="1"/>
      <name val="HGPｺﾞｼｯｸE"/>
      <family val="3"/>
      <charset val="128"/>
    </font>
    <font>
      <sz val="14"/>
      <name val="HGPｺﾞｼｯｸE"/>
      <family val="3"/>
      <charset val="128"/>
    </font>
    <font>
      <sz val="12"/>
      <color theme="1"/>
      <name val="HGPｺﾞｼｯｸE"/>
      <family val="3"/>
      <charset val="128"/>
    </font>
    <font>
      <sz val="10"/>
      <color theme="0"/>
      <name val="HGPｺﾞｼｯｸE"/>
      <family val="3"/>
      <charset val="128"/>
    </font>
    <font>
      <sz val="8"/>
      <name val="HGPｺﾞｼｯｸE"/>
      <family val="3"/>
      <charset val="128"/>
    </font>
    <font>
      <sz val="9"/>
      <color theme="1"/>
      <name val="HGPｺﾞｼｯｸE"/>
      <family val="3"/>
      <charset val="128"/>
    </font>
    <font>
      <sz val="10"/>
      <color rgb="FFFF0000"/>
      <name val="HGPｺﾞｼｯｸE"/>
      <family val="3"/>
      <charset val="128"/>
    </font>
    <font>
      <b/>
      <sz val="6"/>
      <color rgb="FFFF0000"/>
      <name val="HGPｺﾞｼｯｸE"/>
      <family val="3"/>
      <charset val="128"/>
    </font>
    <font>
      <b/>
      <sz val="9"/>
      <name val="HGPｺﾞｼｯｸE"/>
      <family val="3"/>
      <charset val="128"/>
    </font>
    <font>
      <b/>
      <sz val="10"/>
      <color rgb="FFFFC000"/>
      <name val="HGPｺﾞｼｯｸE"/>
      <family val="3"/>
      <charset val="128"/>
    </font>
    <font>
      <b/>
      <sz val="10"/>
      <color rgb="FF92D050"/>
      <name val="HGPｺﾞｼｯｸE"/>
      <family val="3"/>
      <charset val="128"/>
    </font>
    <font>
      <b/>
      <sz val="10"/>
      <color rgb="FF00B0F0"/>
      <name val="HGPｺﾞｼｯｸE"/>
      <family val="3"/>
      <charset val="128"/>
    </font>
    <font>
      <b/>
      <sz val="9"/>
      <color rgb="FFFF0000"/>
      <name val="ＭＳ Ｐゴシック"/>
      <family val="3"/>
      <charset val="128"/>
      <scheme val="minor"/>
    </font>
    <font>
      <sz val="12"/>
      <name val="HGPｺﾞｼｯｸE"/>
      <family val="3"/>
      <charset val="128"/>
    </font>
    <font>
      <sz val="9"/>
      <name val="HGPｺﾞｼｯｸE"/>
      <family val="3"/>
      <charset val="128"/>
    </font>
    <font>
      <sz val="9"/>
      <color theme="0"/>
      <name val="HGPｺﾞｼｯｸE"/>
      <family val="3"/>
      <charset val="128"/>
    </font>
    <font>
      <b/>
      <sz val="10"/>
      <color theme="1"/>
      <name val="HGPｺﾞｼｯｸE"/>
      <family val="3"/>
      <charset val="128"/>
    </font>
    <font>
      <sz val="8"/>
      <color theme="0" tint="-0.249977111117893"/>
      <name val="HGPｺﾞｼｯｸE"/>
      <family val="3"/>
      <charset val="128"/>
    </font>
    <font>
      <sz val="9"/>
      <color theme="0" tint="-0.499984740745262"/>
      <name val="HGPｺﾞｼｯｸE"/>
      <family val="3"/>
      <charset val="128"/>
    </font>
    <font>
      <sz val="9"/>
      <color rgb="FFFD2703"/>
      <name val="HGPｺﾞｼｯｸE"/>
      <family val="3"/>
      <charset val="128"/>
    </font>
    <font>
      <sz val="16"/>
      <name val="HGPｺﾞｼｯｸE"/>
      <family val="3"/>
      <charset val="128"/>
    </font>
    <font>
      <sz val="10"/>
      <color theme="0" tint="-0.499984740745262"/>
      <name val="HGPｺﾞｼｯｸE"/>
      <family val="3"/>
      <charset val="128"/>
    </font>
    <font>
      <sz val="10"/>
      <color theme="9" tint="-0.249977111117893"/>
      <name val="HGPｺﾞｼｯｸE"/>
      <family val="3"/>
      <charset val="128"/>
    </font>
    <font>
      <sz val="14"/>
      <color theme="1" tint="0.249977111117893"/>
      <name val="HGPｺﾞｼｯｸE"/>
      <family val="3"/>
      <charset val="128"/>
    </font>
    <font>
      <sz val="10"/>
      <name val="HGPｺﾞｼｯｸE"/>
      <family val="3"/>
      <charset val="128"/>
    </font>
    <font>
      <sz val="10"/>
      <color rgb="FFFF5A32"/>
      <name val="HGPｺﾞｼｯｸE"/>
      <family val="3"/>
      <charset val="128"/>
    </font>
    <font>
      <sz val="10"/>
      <color rgb="FF000000"/>
      <name val="HGPｺﾞｼｯｸE"/>
      <family val="3"/>
      <charset val="128"/>
    </font>
    <font>
      <sz val="10"/>
      <color rgb="FF0000FF"/>
      <name val="HGPｺﾞｼｯｸE"/>
      <family val="3"/>
      <charset val="128"/>
    </font>
    <font>
      <sz val="10"/>
      <color rgb="FF00739B"/>
      <name val="HGPｺﾞｼｯｸE"/>
      <family val="3"/>
      <charset val="128"/>
    </font>
    <font>
      <b/>
      <sz val="11"/>
      <color rgb="FFFFFF00"/>
      <name val="HGPｺﾞｼｯｸE"/>
      <family val="3"/>
      <charset val="128"/>
    </font>
    <font>
      <b/>
      <sz val="11"/>
      <color rgb="FF7030A0"/>
      <name val="HGPｺﾞｼｯｸE"/>
      <family val="3"/>
      <charset val="128"/>
    </font>
    <font>
      <b/>
      <sz val="11"/>
      <color theme="3" tint="0.39997558519241921"/>
      <name val="HGPｺﾞｼｯｸE"/>
      <family val="3"/>
      <charset val="128"/>
    </font>
    <font>
      <b/>
      <sz val="11"/>
      <color rgb="FFFF3300"/>
      <name val="HGPｺﾞｼｯｸE"/>
      <family val="3"/>
      <charset val="128"/>
    </font>
    <font>
      <b/>
      <sz val="11"/>
      <color theme="2" tint="-0.499984740745262"/>
      <name val="HGPｺﾞｼｯｸE"/>
      <family val="3"/>
      <charset val="128"/>
    </font>
    <font>
      <b/>
      <sz val="11"/>
      <color theme="9" tint="-0.249977111117893"/>
      <name val="HGPｺﾞｼｯｸE"/>
      <family val="3"/>
      <charset val="128"/>
    </font>
    <font>
      <b/>
      <sz val="11"/>
      <color rgb="FF00B050"/>
      <name val="HGPｺﾞｼｯｸE"/>
      <family val="3"/>
      <charset val="128"/>
    </font>
    <font>
      <b/>
      <sz val="11"/>
      <color theme="1" tint="4.9989318521683403E-2"/>
      <name val="HGPｺﾞｼｯｸE"/>
      <family val="3"/>
      <charset val="128"/>
    </font>
    <font>
      <b/>
      <sz val="11"/>
      <color theme="5" tint="0.39997558519241921"/>
      <name val="HGPｺﾞｼｯｸE"/>
      <family val="3"/>
      <charset val="128"/>
    </font>
    <font>
      <b/>
      <sz val="7"/>
      <color rgb="FFFF0000"/>
      <name val="HGPｺﾞｼｯｸE"/>
      <family val="3"/>
      <charset val="128"/>
    </font>
    <font>
      <b/>
      <sz val="10"/>
      <color rgb="FFFF00FF"/>
      <name val="HGPｺﾞｼｯｸE"/>
      <family val="3"/>
      <charset val="128"/>
    </font>
    <font>
      <b/>
      <sz val="8"/>
      <color theme="1" tint="0.14999847407452621"/>
      <name val="HGPｺﾞｼｯｸE"/>
      <family val="3"/>
      <charset val="128"/>
    </font>
    <font>
      <sz val="9"/>
      <color rgb="FF7030A0"/>
      <name val="HGPｺﾞｼｯｸE"/>
      <family val="3"/>
      <charset val="128"/>
    </font>
    <font>
      <sz val="11"/>
      <color rgb="FF00B050"/>
      <name val="HGPｺﾞｼｯｸE"/>
      <family val="3"/>
      <charset val="128"/>
    </font>
    <font>
      <sz val="11"/>
      <name val="ＭＳ Ｐゴシック"/>
      <family val="2"/>
      <charset val="128"/>
      <scheme val="minor"/>
    </font>
    <font>
      <sz val="6"/>
      <name val="HGPｺﾞｼｯｸE"/>
      <family val="3"/>
      <charset val="128"/>
    </font>
    <font>
      <sz val="12"/>
      <color rgb="FFFD2703"/>
      <name val="HGPｺﾞｼｯｸE"/>
      <family val="3"/>
      <charset val="128"/>
    </font>
    <font>
      <sz val="11"/>
      <color rgb="FFBE0F3C"/>
      <name val="HGPｺﾞｼｯｸE"/>
      <family val="3"/>
      <charset val="128"/>
    </font>
  </fonts>
  <fills count="51">
    <fill>
      <patternFill patternType="none"/>
    </fill>
    <fill>
      <patternFill patternType="gray125"/>
    </fill>
    <fill>
      <patternFill patternType="solid">
        <fgColor rgb="FFFFFF00"/>
        <bgColor indexed="64"/>
      </patternFill>
    </fill>
    <fill>
      <patternFill patternType="solid">
        <fgColor rgb="FFFFFF99"/>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6" tint="0.39994506668294322"/>
        <bgColor indexed="64"/>
      </patternFill>
    </fill>
    <fill>
      <gradientFill>
        <stop position="0">
          <color rgb="FFFD2703"/>
        </stop>
        <stop position="1">
          <color rgb="FF02ACBE"/>
        </stop>
      </gradientFill>
    </fill>
    <fill>
      <gradientFill degree="45">
        <stop position="0">
          <color theme="0"/>
        </stop>
        <stop position="1">
          <color theme="9" tint="-0.25098422193060094"/>
        </stop>
      </gradientFill>
    </fill>
    <fill>
      <gradientFill degree="45">
        <stop position="0">
          <color theme="0"/>
        </stop>
        <stop position="1">
          <color theme="3" tint="0.59999389629810485"/>
        </stop>
      </gradientFill>
    </fill>
    <fill>
      <gradientFill degree="45">
        <stop position="0">
          <color theme="0"/>
        </stop>
        <stop position="1">
          <color rgb="FF9966FF"/>
        </stop>
      </gradientFill>
    </fill>
    <fill>
      <gradientFill degree="45">
        <stop position="0">
          <color theme="0"/>
        </stop>
        <stop position="1">
          <color rgb="FFFFC000"/>
        </stop>
      </gradientFill>
    </fill>
    <fill>
      <gradientFill degree="45">
        <stop position="0">
          <color theme="0"/>
        </stop>
        <stop position="1">
          <color theme="9" tint="0.40000610370189521"/>
        </stop>
      </gradientFill>
    </fill>
    <fill>
      <gradientFill degree="45">
        <stop position="0">
          <color theme="0"/>
        </stop>
        <stop position="1">
          <color theme="4"/>
        </stop>
      </gradientFill>
    </fill>
    <fill>
      <gradientFill>
        <stop position="0">
          <color rgb="FFFFFFCC"/>
        </stop>
        <stop position="1">
          <color rgb="FFDEEE12"/>
        </stop>
      </gradientFill>
    </fill>
    <fill>
      <gradientFill>
        <stop position="0">
          <color rgb="FFCC99FF"/>
        </stop>
        <stop position="1">
          <color theme="7" tint="-0.25098422193060094"/>
        </stop>
      </gradientFill>
    </fill>
    <fill>
      <gradientFill>
        <stop position="0">
          <color theme="0" tint="-0.25098422193060094"/>
        </stop>
        <stop position="1">
          <color theme="0" tint="-0.49803155613879818"/>
        </stop>
      </gradientFill>
    </fill>
    <fill>
      <gradientFill>
        <stop position="0">
          <color rgb="FFC0ECB4"/>
        </stop>
        <stop position="1">
          <color rgb="FF6FD54B"/>
        </stop>
      </gradientFill>
    </fill>
    <fill>
      <gradientFill>
        <stop position="0">
          <color theme="1" tint="0.25098422193060094"/>
        </stop>
        <stop position="1">
          <color theme="1"/>
        </stop>
      </gradientFill>
    </fill>
    <fill>
      <gradientFill>
        <stop position="0">
          <color theme="0"/>
        </stop>
        <stop position="1">
          <color rgb="FFB3C8A8"/>
        </stop>
      </gradientFill>
    </fill>
    <fill>
      <gradientFill>
        <stop position="0">
          <color rgb="FFCCECFF"/>
        </stop>
        <stop position="1">
          <color theme="0" tint="-5.0965910824915313E-2"/>
        </stop>
      </gradientFill>
    </fill>
    <fill>
      <gradientFill degree="135">
        <stop position="0">
          <color theme="0"/>
        </stop>
        <stop position="1">
          <color theme="5" tint="0.59999389629810485"/>
        </stop>
      </gradientFill>
    </fill>
    <fill>
      <gradientFill degree="135">
        <stop position="0">
          <color theme="0"/>
        </stop>
        <stop position="1">
          <color rgb="FFC00000"/>
        </stop>
      </gradientFill>
    </fill>
    <fill>
      <gradientFill degree="135">
        <stop position="0">
          <color theme="0"/>
        </stop>
        <stop position="1">
          <color rgb="FFD5F517"/>
        </stop>
      </gradientFill>
    </fill>
    <fill>
      <gradientFill degree="135">
        <stop position="0">
          <color theme="0"/>
        </stop>
        <stop position="1">
          <color rgb="FF92D050"/>
        </stop>
      </gradientFill>
    </fill>
    <fill>
      <gradientFill degree="135">
        <stop position="0">
          <color theme="0"/>
        </stop>
        <stop position="1">
          <color theme="2" tint="-0.49803155613879818"/>
        </stop>
      </gradientFill>
    </fill>
    <fill>
      <patternFill patternType="solid">
        <fgColor rgb="FFCCECFF"/>
        <bgColor indexed="64"/>
      </patternFill>
    </fill>
    <fill>
      <patternFill patternType="solid">
        <fgColor rgb="FFFFCCFF"/>
        <bgColor indexed="64"/>
      </patternFill>
    </fill>
    <fill>
      <patternFill patternType="solid">
        <fgColor rgb="FFCCCCFF"/>
        <bgColor indexed="64"/>
      </patternFill>
    </fill>
    <fill>
      <patternFill patternType="solid">
        <fgColor rgb="FFCCFFCC"/>
        <bgColor indexed="64"/>
      </patternFill>
    </fill>
    <fill>
      <patternFill patternType="solid">
        <fgColor rgb="FF99FFCC"/>
        <bgColor indexed="64"/>
      </patternFill>
    </fill>
    <fill>
      <gradientFill degree="45">
        <stop position="0">
          <color theme="0"/>
        </stop>
        <stop position="1">
          <color rgb="FF6600FF"/>
        </stop>
      </gradientFill>
    </fill>
    <fill>
      <patternFill patternType="solid">
        <fgColor rgb="FFB2B2B2"/>
        <bgColor indexed="64"/>
      </patternFill>
    </fill>
    <fill>
      <gradientFill>
        <stop position="0">
          <color theme="0"/>
        </stop>
        <stop position="1">
          <color rgb="FF6D749F"/>
        </stop>
      </gradientFill>
    </fill>
    <fill>
      <gradientFill>
        <stop position="0">
          <color theme="0"/>
        </stop>
        <stop position="1">
          <color rgb="FFEDDE1F"/>
        </stop>
      </gradientFill>
    </fill>
    <fill>
      <gradientFill>
        <stop position="0">
          <color theme="0"/>
        </stop>
        <stop position="1">
          <color rgb="FFF66616"/>
        </stop>
      </gradientFill>
    </fill>
    <fill>
      <gradientFill>
        <stop position="0">
          <color theme="0"/>
        </stop>
        <stop position="1">
          <color rgb="FF9116F6"/>
        </stop>
      </gradientFill>
    </fill>
    <fill>
      <gradientFill>
        <stop position="0">
          <color theme="0"/>
        </stop>
        <stop position="1">
          <color rgb="FF3BD1AD"/>
        </stop>
      </gradientFill>
    </fill>
    <fill>
      <patternFill patternType="solid">
        <fgColor rgb="FFFFEB00"/>
        <bgColor indexed="64"/>
      </patternFill>
    </fill>
    <fill>
      <patternFill patternType="solid">
        <fgColor rgb="FFFFCC99"/>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00FF"/>
        <bgColor indexed="64"/>
      </patternFill>
    </fill>
    <fill>
      <patternFill patternType="solid">
        <fgColor theme="6" tint="0.79998168889431442"/>
        <bgColor indexed="64"/>
      </patternFill>
    </fill>
    <fill>
      <patternFill patternType="solid">
        <fgColor theme="2" tint="-9.9978637043366805E-2"/>
        <bgColor indexed="64"/>
      </patternFill>
    </fill>
    <fill>
      <gradientFill degree="45">
        <stop position="0">
          <color theme="0"/>
        </stop>
        <stop position="1">
          <color rgb="FFFF0000"/>
        </stop>
      </gradientFill>
    </fill>
    <fill>
      <patternFill patternType="solid">
        <fgColor rgb="FFFF7C80"/>
        <bgColor indexed="64"/>
      </patternFill>
    </fill>
    <fill>
      <patternFill patternType="solid">
        <fgColor theme="5" tint="0.79998168889431442"/>
        <bgColor indexed="64"/>
      </patternFill>
    </fill>
    <fill>
      <gradientFill degree="45">
        <stop position="0">
          <color theme="0"/>
        </stop>
        <stop position="1">
          <color rgb="FFFF7C80"/>
        </stop>
      </gradientFill>
    </fill>
    <fill>
      <patternFill patternType="solid">
        <fgColor theme="6" tint="0.39997558519241921"/>
        <bgColor indexed="64"/>
      </patternFill>
    </fill>
    <fill>
      <patternFill patternType="solid">
        <fgColor rgb="FFCCFFFF"/>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style="medium">
        <color rgb="FFFF0000"/>
      </left>
      <right/>
      <top style="thin">
        <color auto="1"/>
      </top>
      <bottom style="thin">
        <color auto="1"/>
      </bottom>
      <diagonal/>
    </border>
    <border>
      <left/>
      <right/>
      <top/>
      <bottom style="thin">
        <color indexed="64"/>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1092">
    <xf numFmtId="0" fontId="0" fillId="0" borderId="0" xfId="0">
      <alignment vertical="center"/>
    </xf>
    <xf numFmtId="0" fontId="0" fillId="0" borderId="0" xfId="0" applyAlignment="1">
      <alignment horizontal="center" vertical="center"/>
    </xf>
    <xf numFmtId="0" fontId="3" fillId="0" borderId="0" xfId="0" applyFont="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0" fillId="0" borderId="0" xfId="0" applyBorder="1">
      <alignment vertical="center"/>
    </xf>
    <xf numFmtId="0" fontId="4" fillId="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6" borderId="0" xfId="0" applyFont="1" applyFill="1" applyBorder="1" applyAlignment="1">
      <alignment horizontal="center" vertical="center"/>
    </xf>
    <xf numFmtId="0" fontId="7" fillId="0" borderId="0" xfId="0" applyFont="1" applyBorder="1" applyAlignment="1">
      <alignment horizontal="center" vertical="center"/>
    </xf>
    <xf numFmtId="0" fontId="8" fillId="0" borderId="0" xfId="0" applyFont="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4" fillId="0" borderId="0" xfId="0" applyFont="1">
      <alignment vertical="center"/>
    </xf>
    <xf numFmtId="0" fontId="5" fillId="0" borderId="0" xfId="0" applyFont="1">
      <alignment vertical="center"/>
    </xf>
    <xf numFmtId="0" fontId="4" fillId="0" borderId="0" xfId="0" applyFont="1" applyAlignment="1">
      <alignment horizontal="center" vertical="center"/>
    </xf>
    <xf numFmtId="0" fontId="4" fillId="0" borderId="0" xfId="0" applyFont="1" applyFill="1" applyAlignment="1">
      <alignment horizontal="center" vertical="center"/>
    </xf>
    <xf numFmtId="0" fontId="4" fillId="0" borderId="0" xfId="0" applyFont="1" applyFill="1">
      <alignment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6" fillId="18" borderId="0" xfId="0" applyFont="1" applyFill="1" applyBorder="1" applyAlignment="1">
      <alignment horizontal="center" vertical="center"/>
    </xf>
    <xf numFmtId="0" fontId="4" fillId="17"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10" fillId="0" borderId="0" xfId="0" applyFont="1" applyBorder="1" applyAlignment="1">
      <alignment horizontal="center" vertical="center"/>
    </xf>
    <xf numFmtId="0" fontId="9" fillId="0" borderId="0" xfId="0" applyFont="1" applyBorder="1" applyAlignment="1">
      <alignment horizontal="left" vertical="center"/>
    </xf>
    <xf numFmtId="0" fontId="0" fillId="0" borderId="0" xfId="0" applyFont="1" applyAlignment="1">
      <alignment horizontal="center" vertical="center"/>
    </xf>
    <xf numFmtId="0" fontId="14" fillId="0" borderId="0" xfId="0" applyFont="1" applyBorder="1" applyAlignment="1">
      <alignment horizontal="left" vertical="center"/>
    </xf>
    <xf numFmtId="0" fontId="17"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14" borderId="0" xfId="0" applyFont="1" applyFill="1" applyBorder="1" applyAlignment="1">
      <alignment horizontal="center" vertical="center"/>
    </xf>
    <xf numFmtId="0" fontId="4" fillId="2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18" fillId="0" borderId="0" xfId="0" applyFont="1" applyBorder="1" applyAlignment="1">
      <alignment horizontal="left" vertical="center"/>
    </xf>
    <xf numFmtId="0" fontId="18" fillId="0" borderId="0" xfId="0" applyFont="1" applyBorder="1" applyAlignment="1">
      <alignment horizontal="center" vertical="center"/>
    </xf>
    <xf numFmtId="0" fontId="18" fillId="0" borderId="0" xfId="0" applyFont="1" applyFill="1" applyBorder="1" applyAlignment="1">
      <alignment horizontal="center" vertical="center"/>
    </xf>
    <xf numFmtId="0" fontId="18" fillId="0" borderId="0" xfId="0" applyFont="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2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6"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25"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9"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23" borderId="0" xfId="0" applyFont="1" applyFill="1" applyBorder="1" applyAlignment="1">
      <alignment horizontal="center" vertical="center"/>
    </xf>
    <xf numFmtId="0" fontId="5" fillId="13"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2" borderId="0" xfId="0" applyFont="1" applyFill="1" applyBorder="1" applyAlignment="1">
      <alignment horizontal="center" vertical="center"/>
    </xf>
    <xf numFmtId="0" fontId="5" fillId="11" borderId="0" xfId="0" applyFont="1" applyFill="1" applyBorder="1" applyAlignment="1">
      <alignment horizontal="center" vertical="center"/>
    </xf>
    <xf numFmtId="0" fontId="4" fillId="24" borderId="0" xfId="0" applyFont="1" applyFill="1" applyBorder="1" applyAlignment="1">
      <alignment horizontal="center" vertical="center"/>
    </xf>
    <xf numFmtId="0" fontId="5" fillId="1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7"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22" fillId="0" borderId="1" xfId="0" applyFont="1" applyBorder="1">
      <alignment vertical="center"/>
    </xf>
    <xf numFmtId="0" fontId="23" fillId="27" borderId="1" xfId="0" applyFont="1" applyFill="1" applyBorder="1" applyAlignment="1">
      <alignment horizontal="right" vertical="center"/>
    </xf>
    <xf numFmtId="0" fontId="23" fillId="26" borderId="1" xfId="0" applyFont="1" applyFill="1" applyBorder="1" applyAlignment="1">
      <alignment horizontal="right" vertical="center"/>
    </xf>
    <xf numFmtId="0" fontId="23" fillId="28" borderId="1" xfId="0" applyFont="1" applyFill="1" applyBorder="1" applyAlignment="1">
      <alignment horizontal="right" vertical="center"/>
    </xf>
    <xf numFmtId="0" fontId="23" fillId="29" borderId="1" xfId="0" applyFont="1" applyFill="1" applyBorder="1" applyAlignment="1">
      <alignment horizontal="right" vertical="center"/>
    </xf>
    <xf numFmtId="0" fontId="23" fillId="30" borderId="1" xfId="0" applyFont="1" applyFill="1" applyBorder="1" applyAlignment="1">
      <alignment horizontal="right"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7" fillId="0" borderId="0" xfId="0" applyFont="1" applyBorder="1" applyAlignment="1">
      <alignment horizontal="left" vertical="center"/>
    </xf>
    <xf numFmtId="0" fontId="0" fillId="0" borderId="0" xfId="0" applyAlignment="1">
      <alignment horizontal="left" vertical="center"/>
    </xf>
    <xf numFmtId="0" fontId="4" fillId="0" borderId="0" xfId="0" applyFont="1" applyFill="1" applyBorder="1" applyAlignment="1">
      <alignment vertical="center"/>
    </xf>
    <xf numFmtId="0" fontId="7" fillId="0" borderId="0" xfId="0" applyFont="1" applyBorder="1" applyAlignment="1">
      <alignment vertical="center"/>
    </xf>
    <xf numFmtId="0" fontId="0" fillId="0" borderId="0" xfId="0" applyAlignment="1">
      <alignment vertical="center"/>
    </xf>
    <xf numFmtId="0" fontId="4" fillId="0" borderId="0" xfId="0" applyFont="1" applyBorder="1" applyAlignment="1">
      <alignment vertical="center"/>
    </xf>
    <xf numFmtId="0" fontId="20" fillId="0" borderId="0" xfId="0" applyFont="1">
      <alignment vertical="center"/>
    </xf>
    <xf numFmtId="0" fontId="8" fillId="0" borderId="0" xfId="0" applyFo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25"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Border="1" applyAlignment="1">
      <alignment horizontal="left" vertical="center"/>
    </xf>
    <xf numFmtId="0" fontId="4" fillId="37" borderId="0" xfId="0" applyFont="1" applyFill="1" applyBorder="1" applyAlignment="1">
      <alignment horizontal="center" vertical="center"/>
    </xf>
    <xf numFmtId="0" fontId="4" fillId="33"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4" fillId="0" borderId="0" xfId="0" applyFont="1" applyFill="1" applyBorder="1" applyAlignment="1">
      <alignment vertical="center"/>
    </xf>
    <xf numFmtId="0" fontId="22" fillId="0" borderId="1" xfId="0" applyFont="1" applyFill="1" applyBorder="1" applyAlignment="1">
      <alignment horizontal="center" vertical="center"/>
    </xf>
    <xf numFmtId="0" fontId="25" fillId="0" borderId="1" xfId="0" applyFont="1" applyBorder="1">
      <alignment vertical="center"/>
    </xf>
    <xf numFmtId="0" fontId="26" fillId="0" borderId="1" xfId="0" applyFont="1" applyBorder="1" applyAlignment="1">
      <alignment horizontal="right" vertical="center"/>
    </xf>
    <xf numFmtId="0" fontId="26" fillId="0" borderId="1" xfId="0" applyFont="1" applyBorder="1">
      <alignment vertical="center"/>
    </xf>
    <xf numFmtId="0" fontId="5" fillId="0" borderId="1" xfId="0" applyFont="1" applyBorder="1" applyAlignment="1">
      <alignment horizontal="center" vertical="center"/>
    </xf>
    <xf numFmtId="0" fontId="27" fillId="0" borderId="1" xfId="0" applyFont="1" applyBorder="1" applyAlignment="1">
      <alignment horizontal="left" vertical="center"/>
    </xf>
    <xf numFmtId="0" fontId="27" fillId="0" borderId="1" xfId="0" applyFont="1" applyFill="1" applyBorder="1" applyAlignment="1">
      <alignment horizontal="left" vertical="center"/>
    </xf>
    <xf numFmtId="0" fontId="24" fillId="2"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left" vertical="center"/>
      <protection locked="0"/>
    </xf>
    <xf numFmtId="0" fontId="4" fillId="38"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5" fillId="0" borderId="3" xfId="0" applyFont="1" applyBorder="1" applyAlignment="1">
      <alignment horizontal="right"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29" fillId="0" borderId="0" xfId="0" applyFont="1" applyBorder="1" applyAlignment="1">
      <alignment horizontal="center" vertical="center"/>
    </xf>
    <xf numFmtId="0" fontId="10" fillId="2" borderId="0" xfId="0" applyFont="1" applyFill="1" applyBorder="1" applyAlignment="1">
      <alignment horizontal="center" vertical="center"/>
    </xf>
    <xf numFmtId="0" fontId="30" fillId="27" borderId="0" xfId="0" applyFont="1" applyFill="1" applyBorder="1" applyAlignment="1">
      <alignment horizontal="center" vertical="center"/>
    </xf>
    <xf numFmtId="0" fontId="30" fillId="26" borderId="0" xfId="0" applyFont="1" applyFill="1" applyBorder="1" applyAlignment="1">
      <alignment horizontal="center" vertical="center"/>
    </xf>
    <xf numFmtId="0" fontId="30" fillId="28" borderId="0" xfId="0" applyFont="1" applyFill="1" applyBorder="1" applyAlignment="1">
      <alignment horizontal="center" vertical="center"/>
    </xf>
    <xf numFmtId="0" fontId="30" fillId="29" borderId="0" xfId="0" applyFont="1" applyFill="1" applyBorder="1" applyAlignment="1">
      <alignment horizontal="center" vertical="center"/>
    </xf>
    <xf numFmtId="0" fontId="30" fillId="30" borderId="0" xfId="0" applyFont="1" applyFill="1" applyBorder="1" applyAlignment="1">
      <alignment horizontal="center" vertical="center"/>
    </xf>
    <xf numFmtId="0" fontId="31" fillId="0" borderId="0" xfId="0" applyFont="1" applyBorder="1" applyAlignment="1">
      <alignment horizontal="center" vertical="center"/>
    </xf>
    <xf numFmtId="0" fontId="27" fillId="0" borderId="1" xfId="0" applyFont="1" applyBorder="1" applyAlignment="1">
      <alignment horizontal="center" vertical="center"/>
    </xf>
    <xf numFmtId="0" fontId="32" fillId="0" borderId="0" xfId="0" applyFont="1" applyBorder="1" applyAlignment="1">
      <alignment horizontal="center" vertical="center"/>
    </xf>
    <xf numFmtId="0" fontId="33" fillId="0" borderId="0" xfId="0" applyFont="1" applyBorder="1" applyAlignment="1">
      <alignment horizontal="center" vertical="center"/>
    </xf>
    <xf numFmtId="0" fontId="34" fillId="0" borderId="0" xfId="0" applyFont="1" applyAlignment="1">
      <alignment horizontal="center" vertical="center"/>
    </xf>
    <xf numFmtId="0" fontId="35" fillId="27" borderId="1" xfId="0" applyFont="1" applyFill="1" applyBorder="1" applyAlignment="1">
      <alignment horizontal="center" vertical="center"/>
    </xf>
    <xf numFmtId="0" fontId="35" fillId="26" borderId="1" xfId="0" applyFont="1" applyFill="1" applyBorder="1" applyAlignment="1">
      <alignment horizontal="center" vertical="center"/>
    </xf>
    <xf numFmtId="0" fontId="35" fillId="28" borderId="1" xfId="0" applyFont="1" applyFill="1" applyBorder="1" applyAlignment="1">
      <alignment horizontal="center" vertical="center"/>
    </xf>
    <xf numFmtId="0" fontId="35" fillId="29" borderId="1" xfId="0" applyFont="1" applyFill="1" applyBorder="1" applyAlignment="1">
      <alignment horizontal="center" vertical="center"/>
    </xf>
    <xf numFmtId="0" fontId="35" fillId="30" borderId="1" xfId="0" applyFont="1" applyFill="1" applyBorder="1" applyAlignment="1">
      <alignment horizontal="center" vertical="center"/>
    </xf>
    <xf numFmtId="0" fontId="24" fillId="40" borderId="1" xfId="0" applyFont="1" applyFill="1" applyBorder="1" applyAlignment="1">
      <alignment horizontal="center" vertical="center"/>
    </xf>
    <xf numFmtId="0" fontId="36" fillId="0" borderId="1" xfId="0" applyFont="1" applyFill="1" applyBorder="1" applyAlignment="1">
      <alignment horizontal="center" vertical="center"/>
    </xf>
    <xf numFmtId="0" fontId="27" fillId="0" borderId="0" xfId="0" applyFont="1" applyBorder="1" applyAlignment="1">
      <alignment horizontal="left" vertical="center"/>
    </xf>
    <xf numFmtId="0" fontId="37" fillId="0" borderId="6"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5" fillId="0" borderId="0" xfId="0" applyFont="1">
      <alignment vertical="center"/>
    </xf>
    <xf numFmtId="0" fontId="38" fillId="0" borderId="1" xfId="0" applyFont="1" applyBorder="1" applyAlignment="1">
      <alignment horizontal="center" vertical="center"/>
    </xf>
    <xf numFmtId="0" fontId="5" fillId="0" borderId="1" xfId="0" applyFont="1" applyFill="1" applyBorder="1" applyAlignment="1">
      <alignment horizontal="center" vertical="center"/>
    </xf>
    <xf numFmtId="0" fontId="39" fillId="40" borderId="1" xfId="0" applyFont="1" applyFill="1" applyBorder="1" applyAlignment="1">
      <alignment horizontal="center" vertical="center"/>
    </xf>
    <xf numFmtId="0" fontId="5" fillId="41" borderId="1" xfId="0" applyFont="1" applyFill="1" applyBorder="1" applyAlignment="1">
      <alignment horizontal="center" vertical="center"/>
    </xf>
    <xf numFmtId="0" fontId="4"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42"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4" borderId="0" xfId="0" applyFont="1" applyFill="1" applyBorder="1" applyAlignment="1">
      <alignment horizontal="center" vertical="center"/>
    </xf>
    <xf numFmtId="0" fontId="40" fillId="0" borderId="0" xfId="0" applyFont="1">
      <alignment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1" fillId="0" borderId="0" xfId="0" applyFont="1" applyFill="1" applyBorder="1" applyAlignment="1">
      <alignment horizontal="center" vertical="center"/>
    </xf>
    <xf numFmtId="0" fontId="6" fillId="0" borderId="0" xfId="0" applyFont="1">
      <alignment vertical="center"/>
    </xf>
    <xf numFmtId="0" fontId="37" fillId="0" borderId="0" xfId="0" applyFont="1" applyBorder="1" applyAlignment="1">
      <alignment horizontal="left" vertical="center"/>
    </xf>
    <xf numFmtId="0" fontId="41" fillId="0" borderId="0" xfId="0" applyFont="1" applyFill="1" applyBorder="1" applyAlignment="1">
      <alignment horizontal="center" vertical="center"/>
    </xf>
    <xf numFmtId="0" fontId="41" fillId="0" borderId="0" xfId="0" applyFont="1" applyFill="1" applyBorder="1" applyAlignment="1">
      <alignment horizontal="center" vertical="center"/>
    </xf>
    <xf numFmtId="0" fontId="43" fillId="0" borderId="0" xfId="0" applyFont="1">
      <alignment vertical="center"/>
    </xf>
    <xf numFmtId="0" fontId="27" fillId="0" borderId="0" xfId="0" applyFont="1" applyAlignment="1">
      <alignment horizontal="center" vertical="center"/>
    </xf>
    <xf numFmtId="0" fontId="9" fillId="0" borderId="0" xfId="0" applyFont="1">
      <alignment vertical="center"/>
    </xf>
    <xf numFmtId="0" fontId="18" fillId="43" borderId="0" xfId="0" applyFont="1" applyFill="1" applyAlignment="1">
      <alignment horizontal="right" vertical="center"/>
    </xf>
    <xf numFmtId="0" fontId="36" fillId="41" borderId="0" xfId="0" applyFont="1" applyFill="1" applyAlignment="1">
      <alignment horizontal="right" vertical="center"/>
    </xf>
    <xf numFmtId="0" fontId="27" fillId="41" borderId="0" xfId="0" applyFont="1" applyFill="1" applyAlignment="1">
      <alignment horizontal="right"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5" fillId="41" borderId="9"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21" fillId="27"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4" borderId="0" xfId="0" applyFont="1" applyFill="1" applyBorder="1" applyAlignment="1">
      <alignment horizontal="center" vertical="center"/>
    </xf>
    <xf numFmtId="0" fontId="46" fillId="0" borderId="0" xfId="0" applyFont="1" applyBorder="1" applyAlignment="1">
      <alignment horizontal="left" vertical="center"/>
    </xf>
    <xf numFmtId="0" fontId="4" fillId="4"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26" fillId="0" borderId="1"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2" borderId="0" xfId="0" applyFont="1" applyFill="1" applyBorder="1" applyAlignment="1">
      <alignment horizontal="center" vertical="center"/>
    </xf>
    <xf numFmtId="0" fontId="31" fillId="0" borderId="0" xfId="0" applyFont="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31" fillId="0" borderId="0" xfId="0" applyFont="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3"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0" fillId="0" borderId="0" xfId="0" applyFont="1" applyAlignment="1">
      <alignment horizontal="right" vertical="center"/>
    </xf>
    <xf numFmtId="0" fontId="21" fillId="41" borderId="0" xfId="0" applyFont="1" applyFill="1" applyAlignment="1">
      <alignment horizontal="right" vertical="center"/>
    </xf>
    <xf numFmtId="0" fontId="4" fillId="43" borderId="0" xfId="0" applyFont="1" applyFill="1" applyAlignment="1">
      <alignment horizontal="center" vertical="center"/>
    </xf>
    <xf numFmtId="0" fontId="4" fillId="44" borderId="0" xfId="0" applyFont="1" applyFill="1" applyAlignment="1">
      <alignment horizontal="center" vertical="center"/>
    </xf>
    <xf numFmtId="0" fontId="4" fillId="0" borderId="0" xfId="0" applyFont="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1"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42"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5" borderId="0" xfId="0" applyFont="1" applyFill="1" applyBorder="1" applyAlignment="1">
      <alignment horizontal="center" vertical="center"/>
    </xf>
    <xf numFmtId="0" fontId="5" fillId="12" borderId="0" xfId="0" applyFont="1" applyFill="1" applyBorder="1" applyAlignment="1">
      <alignment horizontal="center" vertical="center"/>
    </xf>
    <xf numFmtId="0" fontId="4" fillId="21"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7"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19" fillId="2" borderId="0" xfId="0" applyFont="1" applyFill="1">
      <alignment vertical="center"/>
    </xf>
    <xf numFmtId="0" fontId="60" fillId="0" borderId="0" xfId="0" applyFont="1" applyBorder="1" applyAlignment="1">
      <alignment horizontal="center" vertical="center"/>
    </xf>
    <xf numFmtId="0" fontId="5" fillId="31" borderId="0" xfId="0" applyFont="1" applyFill="1" applyBorder="1" applyAlignment="1">
      <alignment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31" fillId="0" borderId="0" xfId="0" applyFont="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Alignment="1">
      <alignment horizontal="center" vertical="center"/>
    </xf>
    <xf numFmtId="0" fontId="4" fillId="3" borderId="0" xfId="0" applyFont="1" applyFill="1" applyAlignment="1">
      <alignment horizontal="center" vertical="center"/>
    </xf>
    <xf numFmtId="0" fontId="4" fillId="6" borderId="0" xfId="0" applyFont="1" applyFill="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 xfId="0" applyFont="1" applyBorder="1">
      <alignment vertical="center"/>
    </xf>
    <xf numFmtId="0" fontId="4" fillId="0" borderId="1" xfId="0" applyFont="1" applyFill="1" applyBorder="1">
      <alignment vertical="center"/>
    </xf>
    <xf numFmtId="9" fontId="4" fillId="0" borderId="0" xfId="1" applyFont="1" applyFill="1">
      <alignment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18" fillId="0" borderId="0" xfId="0" applyFont="1" applyAlignment="1">
      <alignment horizontal="left"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31" fillId="0" borderId="0" xfId="0" applyFont="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9" fontId="4" fillId="2" borderId="0" xfId="1" applyFont="1" applyFill="1" applyProtection="1">
      <alignment vertical="center"/>
      <protection locked="0"/>
    </xf>
    <xf numFmtId="0" fontId="4" fillId="2" borderId="1" xfId="0" applyFont="1" applyFill="1" applyBorder="1" applyProtection="1">
      <alignment vertical="center"/>
      <protection locked="0"/>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20" fillId="45"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31" fillId="0" borderId="0" xfId="0" applyFont="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2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3" borderId="0" xfId="0" applyFont="1" applyFill="1" applyBorder="1" applyAlignment="1">
      <alignment horizontal="center" vertical="center"/>
    </xf>
    <xf numFmtId="0" fontId="41"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6" fillId="18" borderId="0" xfId="0" applyFont="1" applyFill="1" applyBorder="1" applyAlignment="1">
      <alignment horizontal="center" vertical="center"/>
    </xf>
    <xf numFmtId="0" fontId="20" fillId="48"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5" fillId="13" borderId="0" xfId="0" applyFont="1" applyFill="1" applyBorder="1" applyAlignment="1">
      <alignment horizontal="center" vertical="center"/>
    </xf>
    <xf numFmtId="0" fontId="5" fillId="11" borderId="0" xfId="0" applyFont="1" applyFill="1" applyBorder="1" applyAlignment="1">
      <alignment horizontal="center" vertical="center"/>
    </xf>
    <xf numFmtId="0" fontId="4" fillId="17"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4" fillId="3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7"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20" fillId="48"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3" borderId="0" xfId="0" applyFont="1" applyFill="1" applyBorder="1" applyAlignment="1">
      <alignment horizontal="center"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61" fillId="0" borderId="0" xfId="0" applyFont="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42"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7"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30" fillId="27" borderId="0" xfId="0" applyFont="1" applyFill="1" applyAlignment="1">
      <alignment horizontal="center" vertical="center"/>
    </xf>
    <xf numFmtId="0" fontId="30" fillId="26" borderId="0" xfId="0" applyFont="1" applyFill="1" applyAlignment="1">
      <alignment horizontal="center" vertical="center"/>
    </xf>
    <xf numFmtId="0" fontId="30" fillId="28" borderId="0" xfId="0" applyFont="1" applyFill="1" applyAlignment="1">
      <alignment horizontal="center" vertical="center"/>
    </xf>
    <xf numFmtId="0" fontId="30" fillId="29" borderId="0" xfId="0" applyFont="1" applyFill="1" applyAlignment="1">
      <alignment horizontal="center" vertical="center"/>
    </xf>
    <xf numFmtId="0" fontId="30" fillId="30" borderId="0" xfId="0" applyFont="1" applyFill="1" applyAlignment="1">
      <alignment horizontal="center" vertical="center"/>
    </xf>
    <xf numFmtId="0" fontId="18" fillId="0" borderId="0" xfId="0" applyFont="1">
      <alignment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4" fillId="0" borderId="0" xfId="0" applyFont="1" applyFill="1" applyBorder="1" applyAlignment="1">
      <alignment horizontal="center" vertical="center"/>
    </xf>
    <xf numFmtId="0" fontId="20" fillId="45"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61"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1" fillId="0" borderId="0" xfId="0" applyFont="1" applyFill="1" applyBorder="1" applyAlignment="1">
      <alignment horizontal="center" vertical="center"/>
    </xf>
    <xf numFmtId="0" fontId="4" fillId="0" borderId="0" xfId="0" applyFont="1" applyBorder="1" applyAlignment="1">
      <alignment horizontal="center" vertical="center"/>
    </xf>
    <xf numFmtId="0" fontId="41" fillId="0" borderId="0" xfId="0" applyFont="1" applyFill="1" applyBorder="1" applyAlignment="1">
      <alignment horizontal="center" vertical="center"/>
    </xf>
    <xf numFmtId="9" fontId="4" fillId="0" borderId="0" xfId="0" applyNumberFormat="1" applyFont="1">
      <alignment vertical="center"/>
    </xf>
    <xf numFmtId="9" fontId="6" fillId="0" borderId="0" xfId="1" applyFont="1">
      <alignment vertical="center"/>
    </xf>
    <xf numFmtId="9" fontId="4" fillId="2" borderId="0" xfId="1" applyFont="1" applyFill="1" applyAlignment="1" applyProtection="1">
      <alignment horizontal="center" vertical="center"/>
      <protection locked="0"/>
    </xf>
    <xf numFmtId="0" fontId="63" fillId="0" borderId="0" xfId="0" applyFont="1">
      <alignment vertical="center"/>
    </xf>
    <xf numFmtId="0" fontId="41"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25" borderId="0" xfId="0" applyFont="1" applyFill="1" applyBorder="1" applyAlignment="1">
      <alignment horizontal="center" vertical="center"/>
    </xf>
    <xf numFmtId="0" fontId="5" fillId="12" borderId="0" xfId="0" applyFont="1" applyFill="1" applyBorder="1" applyAlignment="1">
      <alignment horizontal="center" vertical="center"/>
    </xf>
    <xf numFmtId="0" fontId="4" fillId="0" borderId="0" xfId="0" applyFont="1" applyAlignment="1">
      <alignment horizontal="center" vertical="center"/>
    </xf>
    <xf numFmtId="0" fontId="4" fillId="42" borderId="0" xfId="0" applyFont="1" applyFill="1" applyBorder="1" applyAlignment="1">
      <alignment horizontal="center" vertical="center"/>
    </xf>
    <xf numFmtId="0" fontId="4" fillId="37"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21" borderId="0" xfId="0" applyFont="1" applyFill="1" applyBorder="1" applyAlignment="1">
      <alignment horizontal="center" vertical="center"/>
    </xf>
    <xf numFmtId="0" fontId="4" fillId="24"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64" fillId="0" borderId="0" xfId="0" applyFont="1">
      <alignment vertical="center"/>
    </xf>
    <xf numFmtId="0" fontId="4" fillId="2" borderId="1" xfId="0" applyFont="1" applyFill="1" applyBorder="1" applyProtection="1">
      <alignment vertical="center"/>
    </xf>
    <xf numFmtId="0" fontId="4" fillId="0" borderId="1" xfId="0" applyFont="1" applyBorder="1" applyProtection="1">
      <alignment vertical="center"/>
    </xf>
    <xf numFmtId="0" fontId="4" fillId="0" borderId="0" xfId="0" applyFont="1" applyProtection="1">
      <alignment vertical="center"/>
    </xf>
    <xf numFmtId="9" fontId="4" fillId="2" borderId="0" xfId="1" applyFont="1" applyFill="1" applyProtection="1">
      <alignment vertical="center"/>
    </xf>
    <xf numFmtId="0" fontId="27" fillId="0" borderId="0" xfId="0" applyFont="1">
      <alignment vertical="center"/>
    </xf>
    <xf numFmtId="0" fontId="46" fillId="0" borderId="0" xfId="0" applyFont="1">
      <alignment vertical="center"/>
    </xf>
    <xf numFmtId="0" fontId="65" fillId="0" borderId="0" xfId="0" applyFont="1">
      <alignment vertical="center"/>
    </xf>
    <xf numFmtId="0" fontId="26" fillId="0" borderId="0" xfId="0" applyFont="1" applyAlignment="1">
      <alignment horizontal="left" vertical="center"/>
    </xf>
    <xf numFmtId="0" fontId="26" fillId="0" borderId="0" xfId="0" applyFont="1">
      <alignment vertical="center"/>
    </xf>
    <xf numFmtId="0" fontId="26" fillId="0" borderId="0" xfId="0" quotePrefix="1" applyFont="1">
      <alignment vertical="center"/>
    </xf>
    <xf numFmtId="0" fontId="46" fillId="0" borderId="1" xfId="0" applyFont="1" applyBorder="1" applyAlignment="1">
      <alignment horizontal="center" vertical="center"/>
    </xf>
    <xf numFmtId="0" fontId="46" fillId="0" borderId="0" xfId="0" applyFont="1" applyBorder="1">
      <alignment vertical="center"/>
    </xf>
    <xf numFmtId="1" fontId="26" fillId="0" borderId="1" xfId="0" applyNumberFormat="1" applyFont="1" applyBorder="1">
      <alignment vertical="center"/>
    </xf>
    <xf numFmtId="176" fontId="26" fillId="0" borderId="1" xfId="0" applyNumberFormat="1" applyFont="1" applyBorder="1">
      <alignment vertical="center"/>
    </xf>
    <xf numFmtId="0" fontId="66" fillId="0" borderId="1"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0" borderId="0" xfId="0" applyFont="1" applyBorder="1" applyAlignment="1">
      <alignment horizontal="center" vertical="center"/>
    </xf>
    <xf numFmtId="0" fontId="4" fillId="42"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5" fillId="0" borderId="10" xfId="0" applyFont="1" applyBorder="1">
      <alignment vertical="center"/>
    </xf>
    <xf numFmtId="9" fontId="4" fillId="2" borderId="1" xfId="1" applyFont="1" applyFill="1" applyBorder="1" applyAlignment="1" applyProtection="1">
      <alignment horizontal="center" vertical="center"/>
      <protection locked="0"/>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4" fillId="2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21" borderId="0" xfId="0" applyFont="1" applyFill="1" applyBorder="1" applyAlignment="1">
      <alignment horizontal="center" vertical="center"/>
    </xf>
    <xf numFmtId="0" fontId="5" fillId="12" borderId="0" xfId="0" applyFont="1" applyFill="1" applyBorder="1" applyAlignment="1">
      <alignment horizontal="center" vertical="center"/>
    </xf>
    <xf numFmtId="0" fontId="20" fillId="48"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37"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21" borderId="0" xfId="0" applyFont="1" applyFill="1" applyBorder="1" applyAlignment="1">
      <alignment horizontal="center" vertical="center"/>
    </xf>
    <xf numFmtId="0" fontId="4" fillId="23"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Border="1" applyAlignment="1">
      <alignment horizontal="left" vertical="center"/>
    </xf>
    <xf numFmtId="0" fontId="36" fillId="0" borderId="0" xfId="0" applyFont="1" applyBorder="1" applyAlignment="1">
      <alignment horizontal="left" vertical="center"/>
    </xf>
    <xf numFmtId="0" fontId="4" fillId="0" borderId="0" xfId="0" applyFont="1" applyBorder="1" applyAlignment="1">
      <alignment horizontal="center"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5" fillId="0" borderId="0" xfId="0" applyFont="1" applyBorder="1" applyAlignment="1">
      <alignment horizontal="center" vertical="center"/>
    </xf>
    <xf numFmtId="0" fontId="20" fillId="48"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left" vertical="center"/>
    </xf>
    <xf numFmtId="0" fontId="4" fillId="23" borderId="0" xfId="0" applyFont="1" applyFill="1" applyBorder="1" applyAlignment="1">
      <alignment horizontal="center" vertical="center"/>
    </xf>
    <xf numFmtId="0" fontId="5" fillId="8"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37"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 borderId="0" xfId="0" applyFont="1" applyFill="1" applyBorder="1" applyAlignment="1">
      <alignment horizontal="center" vertical="center"/>
    </xf>
    <xf numFmtId="0" fontId="13" fillId="0" borderId="0" xfId="0" applyFont="1" applyBorder="1" applyAlignment="1">
      <alignment horizontal="lef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3"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0" borderId="0"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12"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2"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Border="1" applyAlignment="1">
      <alignment horizontal="center" vertical="center"/>
    </xf>
    <xf numFmtId="0" fontId="4" fillId="3"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3"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4" borderId="0" xfId="0" applyFont="1" applyFill="1" applyBorder="1" applyAlignment="1">
      <alignment horizontal="center" vertical="center"/>
    </xf>
    <xf numFmtId="0" fontId="5" fillId="0" borderId="0" xfId="0" applyFont="1" applyBorder="1" applyAlignment="1">
      <alignment horizontal="center" vertical="center" wrapText="1"/>
    </xf>
    <xf numFmtId="0" fontId="5" fillId="0" borderId="0" xfId="0" applyFont="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59" fillId="0" borderId="0" xfId="0" applyFont="1" applyBorder="1" applyAlignment="1">
      <alignment horizontal="center" vertical="center"/>
    </xf>
    <xf numFmtId="0" fontId="4" fillId="20" borderId="0" xfId="0" applyFont="1" applyFill="1" applyBorder="1" applyAlignment="1">
      <alignment horizontal="center" vertical="center"/>
    </xf>
    <xf numFmtId="0" fontId="4" fillId="21" borderId="0" xfId="0" applyFont="1" applyFill="1" applyBorder="1" applyAlignment="1">
      <alignment horizontal="center" vertical="center"/>
    </xf>
    <xf numFmtId="0" fontId="20" fillId="48"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27" borderId="0" xfId="0" applyFont="1" applyFill="1" applyBorder="1" applyAlignment="1">
      <alignment horizontal="center" vertical="center"/>
    </xf>
    <xf numFmtId="0" fontId="4" fillId="26" borderId="0" xfId="0" applyFont="1" applyFill="1" applyBorder="1" applyAlignment="1">
      <alignment horizontal="center" vertical="center"/>
    </xf>
    <xf numFmtId="0" fontId="4" fillId="28" borderId="0" xfId="0" applyFont="1" applyFill="1" applyBorder="1" applyAlignment="1">
      <alignment horizontal="center" vertical="center"/>
    </xf>
    <xf numFmtId="0" fontId="4" fillId="29" borderId="0" xfId="0" applyFont="1" applyFill="1" applyBorder="1" applyAlignment="1">
      <alignment horizontal="center" vertical="center"/>
    </xf>
    <xf numFmtId="0" fontId="4" fillId="30" borderId="0" xfId="0" applyFont="1" applyFill="1" applyBorder="1" applyAlignment="1">
      <alignment horizontal="center" vertical="center"/>
    </xf>
    <xf numFmtId="0" fontId="27" fillId="47" borderId="0" xfId="0" applyFont="1" applyFill="1" applyBorder="1" applyAlignment="1">
      <alignment horizontal="center" vertical="center"/>
    </xf>
    <xf numFmtId="0" fontId="27" fillId="0" borderId="0" xfId="0" applyFont="1" applyFill="1" applyBorder="1" applyAlignment="1">
      <alignment horizontal="center" vertical="center"/>
    </xf>
    <xf numFmtId="0" fontId="5" fillId="0" borderId="0" xfId="0" applyFont="1" applyBorder="1" applyAlignment="1">
      <alignment horizontal="center" vertical="center"/>
    </xf>
    <xf numFmtId="0" fontId="6" fillId="18" borderId="0" xfId="0" applyFont="1" applyFill="1" applyBorder="1" applyAlignment="1">
      <alignment horizontal="center" vertical="center"/>
    </xf>
    <xf numFmtId="0" fontId="4" fillId="25" borderId="0" xfId="0" applyFont="1" applyFill="1" applyBorder="1" applyAlignment="1">
      <alignment horizontal="center" vertical="center"/>
    </xf>
    <xf numFmtId="0" fontId="5" fillId="11" borderId="0" xfId="0" applyFont="1" applyFill="1" applyAlignment="1">
      <alignment horizontal="center" vertical="center"/>
    </xf>
    <xf numFmtId="0" fontId="20" fillId="45" borderId="0" xfId="0" applyFont="1" applyFill="1" applyBorder="1" applyAlignment="1">
      <alignment horizontal="center" vertical="center"/>
    </xf>
    <xf numFmtId="0" fontId="4" fillId="0" borderId="0" xfId="0" applyFont="1" applyAlignment="1">
      <alignment horizontal="center" vertical="center"/>
    </xf>
    <xf numFmtId="0" fontId="4" fillId="24" borderId="0" xfId="0" applyFont="1" applyFill="1" applyAlignment="1">
      <alignment horizontal="center" vertical="center"/>
    </xf>
    <xf numFmtId="0" fontId="5" fillId="8" borderId="0" xfId="0" applyFont="1" applyFill="1" applyAlignment="1">
      <alignment horizontal="center" vertical="center"/>
    </xf>
    <xf numFmtId="0" fontId="4" fillId="23" borderId="0" xfId="0" applyFont="1" applyFill="1" applyBorder="1" applyAlignment="1">
      <alignment horizontal="center" vertical="center"/>
    </xf>
    <xf numFmtId="0" fontId="52" fillId="0" borderId="0" xfId="0" applyFont="1" applyBorder="1" applyAlignment="1">
      <alignment horizontal="center" vertical="center"/>
    </xf>
    <xf numFmtId="0" fontId="6" fillId="16" borderId="0" xfId="0" applyFont="1" applyFill="1" applyBorder="1" applyAlignment="1">
      <alignment horizontal="center" vertical="center"/>
    </xf>
    <xf numFmtId="0" fontId="4" fillId="24" borderId="0" xfId="0" applyFont="1" applyFill="1" applyBorder="1" applyAlignment="1">
      <alignment horizontal="center" vertical="center"/>
    </xf>
    <xf numFmtId="0" fontId="5" fillId="31" borderId="0" xfId="0" applyFont="1" applyFill="1" applyBorder="1" applyAlignment="1">
      <alignment horizontal="center" vertical="center"/>
    </xf>
    <xf numFmtId="0" fontId="58" fillId="0" borderId="0" xfId="0" applyFont="1" applyBorder="1" applyAlignment="1">
      <alignment horizontal="center" vertical="center"/>
    </xf>
    <xf numFmtId="0" fontId="5" fillId="12" borderId="0" xfId="0" applyFont="1" applyFill="1" applyBorder="1" applyAlignment="1">
      <alignment horizontal="center" vertical="center"/>
    </xf>
    <xf numFmtId="0" fontId="57" fillId="0" borderId="0" xfId="0" applyFont="1" applyBorder="1" applyAlignment="1">
      <alignment horizontal="center" vertical="center"/>
    </xf>
    <xf numFmtId="0" fontId="5" fillId="9" borderId="0" xfId="0" applyFont="1" applyFill="1" applyBorder="1" applyAlignment="1">
      <alignment horizontal="center" vertical="center"/>
    </xf>
    <xf numFmtId="0" fontId="5" fillId="8" borderId="0" xfId="0" applyFont="1" applyFill="1" applyBorder="1" applyAlignment="1">
      <alignment horizontal="center" vertical="center"/>
    </xf>
    <xf numFmtId="0" fontId="5" fillId="10" borderId="0" xfId="0" applyFont="1" applyFill="1" applyBorder="1" applyAlignment="1">
      <alignment horizontal="center" vertical="center"/>
    </xf>
    <xf numFmtId="0" fontId="4" fillId="17" borderId="0" xfId="0" applyFont="1" applyFill="1" applyBorder="1" applyAlignment="1">
      <alignment horizontal="center" vertical="center"/>
    </xf>
    <xf numFmtId="0" fontId="4" fillId="46" borderId="0" xfId="0" applyFont="1" applyFill="1" applyBorder="1" applyAlignment="1">
      <alignment horizontal="center" vertical="center"/>
    </xf>
    <xf numFmtId="0" fontId="5" fillId="13" borderId="0" xfId="0" applyFont="1" applyFill="1" applyBorder="1" applyAlignment="1">
      <alignment horizontal="center" vertical="center"/>
    </xf>
    <xf numFmtId="0" fontId="4" fillId="22" borderId="0" xfId="0" applyFont="1" applyFill="1" applyBorder="1" applyAlignment="1">
      <alignment horizontal="center" vertical="center"/>
    </xf>
    <xf numFmtId="0" fontId="5" fillId="11" borderId="0" xfId="0" applyFont="1" applyFill="1" applyBorder="1" applyAlignment="1">
      <alignment horizontal="center" vertical="center"/>
    </xf>
    <xf numFmtId="0" fontId="56" fillId="0" borderId="0" xfId="0" applyFont="1" applyBorder="1" applyAlignment="1">
      <alignment horizontal="center" vertical="center"/>
    </xf>
    <xf numFmtId="0" fontId="4" fillId="15" borderId="0" xfId="0" applyFont="1" applyFill="1" applyBorder="1" applyAlignment="1">
      <alignment horizontal="center" vertical="center"/>
    </xf>
    <xf numFmtId="0" fontId="55" fillId="0" borderId="0" xfId="0" applyFont="1" applyBorder="1" applyAlignment="1">
      <alignment horizontal="center" vertical="center"/>
    </xf>
    <xf numFmtId="0" fontId="54" fillId="0" borderId="0" xfId="0" applyFont="1" applyBorder="1" applyAlignment="1">
      <alignment horizontal="center" vertical="center"/>
    </xf>
    <xf numFmtId="0" fontId="4" fillId="7" borderId="0" xfId="0" applyFont="1" applyFill="1" applyBorder="1" applyAlignment="1">
      <alignment horizontal="center" vertical="center"/>
    </xf>
    <xf numFmtId="0" fontId="4" fillId="19" borderId="0" xfId="0" applyFont="1" applyFill="1" applyBorder="1" applyAlignment="1">
      <alignment horizontal="center" vertical="center"/>
    </xf>
    <xf numFmtId="0" fontId="4" fillId="14" borderId="0" xfId="0" applyFont="1" applyFill="1" applyBorder="1" applyAlignment="1">
      <alignment horizontal="center" vertical="center"/>
    </xf>
    <xf numFmtId="0" fontId="53" fillId="0" borderId="0" xfId="0" applyFont="1" applyBorder="1" applyAlignment="1">
      <alignment horizontal="center" vertical="center"/>
    </xf>
    <xf numFmtId="0" fontId="6" fillId="18" borderId="0" xfId="0" applyFont="1" applyFill="1" applyAlignment="1">
      <alignment horizontal="center" vertical="center"/>
    </xf>
    <xf numFmtId="0" fontId="27" fillId="0" borderId="0" xfId="0" applyFont="1" applyFill="1" applyBorder="1" applyAlignment="1">
      <alignment horizontal="center" vertical="center" wrapText="1"/>
    </xf>
    <xf numFmtId="0" fontId="11" fillId="0" borderId="0" xfId="0" applyFont="1" applyBorder="1" applyAlignment="1">
      <alignment horizontal="center" vertical="center"/>
    </xf>
    <xf numFmtId="0" fontId="62" fillId="0" borderId="0" xfId="0" applyFont="1" applyFill="1" applyBorder="1" applyAlignment="1">
      <alignment horizontal="center" vertical="center"/>
    </xf>
    <xf numFmtId="0" fontId="20" fillId="0" borderId="0" xfId="0" applyFont="1" applyAlignment="1">
      <alignment horizontal="center" vertical="center" wrapText="1"/>
    </xf>
    <xf numFmtId="0" fontId="4" fillId="0" borderId="0" xfId="0" applyFont="1" applyAlignment="1">
      <alignment horizontal="left" vertical="center"/>
    </xf>
    <xf numFmtId="0" fontId="59" fillId="0" borderId="0" xfId="0" applyFont="1" applyAlignment="1">
      <alignment horizontal="center" vertical="center"/>
    </xf>
    <xf numFmtId="0" fontId="4" fillId="20" borderId="0" xfId="0" applyFont="1" applyFill="1" applyAlignment="1">
      <alignment horizontal="center" vertical="center"/>
    </xf>
    <xf numFmtId="0" fontId="4" fillId="25" borderId="0" xfId="0" applyFont="1" applyFill="1" applyAlignment="1">
      <alignment horizontal="center" vertical="center"/>
    </xf>
    <xf numFmtId="0" fontId="4" fillId="27" borderId="0" xfId="0" applyFont="1" applyFill="1" applyAlignment="1">
      <alignment horizontal="center" vertical="center"/>
    </xf>
    <xf numFmtId="0" fontId="4" fillId="26" borderId="0" xfId="0" applyFont="1" applyFill="1" applyAlignment="1">
      <alignment horizontal="center" vertical="center"/>
    </xf>
    <xf numFmtId="0" fontId="4" fillId="28" borderId="0" xfId="0" applyFont="1" applyFill="1" applyAlignment="1">
      <alignment horizontal="center" vertical="center"/>
    </xf>
    <xf numFmtId="0" fontId="4" fillId="29" borderId="0" xfId="0" applyFont="1" applyFill="1" applyAlignment="1">
      <alignment horizontal="center" vertical="center"/>
    </xf>
    <xf numFmtId="0" fontId="4" fillId="30" borderId="0" xfId="0" applyFont="1" applyFill="1" applyAlignment="1">
      <alignment horizontal="center" vertical="center"/>
    </xf>
    <xf numFmtId="0" fontId="27" fillId="47" borderId="0" xfId="0" applyFont="1" applyFill="1" applyAlignment="1">
      <alignment horizontal="center" vertical="center"/>
    </xf>
    <xf numFmtId="0" fontId="5" fillId="13" borderId="0" xfId="0" applyFont="1" applyFill="1" applyAlignment="1">
      <alignment horizontal="center" vertical="center"/>
    </xf>
    <xf numFmtId="0" fontId="31" fillId="0" borderId="0" xfId="0" applyFont="1" applyBorder="1" applyAlignment="1">
      <alignment horizontal="center" vertical="center"/>
    </xf>
    <xf numFmtId="0" fontId="4" fillId="17" borderId="0" xfId="0" applyFont="1" applyFill="1" applyAlignment="1">
      <alignment horizontal="center" vertical="center"/>
    </xf>
    <xf numFmtId="0" fontId="4" fillId="21" borderId="0" xfId="0" applyFont="1" applyFill="1" applyAlignment="1">
      <alignment horizontal="center" vertical="center"/>
    </xf>
    <xf numFmtId="0" fontId="5" fillId="9" borderId="0" xfId="0" applyFont="1" applyFill="1" applyAlignment="1">
      <alignment horizontal="center" vertical="center"/>
    </xf>
    <xf numFmtId="0" fontId="5" fillId="10" borderId="0" xfId="0" applyFont="1" applyFill="1" applyAlignment="1">
      <alignment horizontal="center" vertical="center"/>
    </xf>
    <xf numFmtId="0" fontId="11" fillId="0" borderId="0" xfId="0" applyFont="1" applyBorder="1" applyAlignment="1">
      <alignment horizontal="center" vertical="center" wrapText="1"/>
    </xf>
    <xf numFmtId="0" fontId="20" fillId="0" borderId="0" xfId="0" applyFont="1" applyBorder="1" applyAlignment="1">
      <alignment horizontal="center" vertical="center" wrapText="1"/>
    </xf>
    <xf numFmtId="0" fontId="51" fillId="32" borderId="0" xfId="0" applyFont="1" applyFill="1" applyBorder="1" applyAlignment="1">
      <alignment horizontal="center" vertical="center"/>
    </xf>
    <xf numFmtId="0" fontId="10" fillId="0" borderId="0" xfId="0" applyFont="1" applyBorder="1" applyAlignment="1">
      <alignment horizontal="left" vertical="center"/>
    </xf>
    <xf numFmtId="0" fontId="20" fillId="0" borderId="0" xfId="0" applyFont="1" applyFill="1" applyBorder="1" applyAlignment="1">
      <alignment horizontal="center" vertical="center"/>
    </xf>
    <xf numFmtId="0" fontId="27" fillId="0" borderId="0" xfId="0" applyFont="1" applyBorder="1" applyAlignment="1">
      <alignment horizontal="center" vertical="center"/>
    </xf>
    <xf numFmtId="0" fontId="27" fillId="0" borderId="0" xfId="0" applyFont="1" applyAlignment="1">
      <alignment horizontal="center" vertical="center"/>
    </xf>
    <xf numFmtId="0" fontId="4" fillId="50" borderId="0" xfId="0" applyFont="1" applyFill="1" applyBorder="1" applyAlignment="1">
      <alignment horizontal="center" vertical="center"/>
    </xf>
    <xf numFmtId="0" fontId="4" fillId="50" borderId="0" xfId="0" quotePrefix="1" applyNumberFormat="1" applyFont="1" applyFill="1" applyBorder="1" applyAlignment="1">
      <alignment horizontal="center" vertical="center"/>
    </xf>
    <xf numFmtId="0" fontId="5" fillId="5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0" borderId="0" xfId="0" applyFont="1" applyFill="1" applyBorder="1" applyAlignment="1">
      <alignment horizontal="left" vertical="center"/>
    </xf>
    <xf numFmtId="0" fontId="9" fillId="0" borderId="0" xfId="0" applyFont="1" applyFill="1" applyBorder="1" applyAlignment="1">
      <alignment horizontal="center" vertical="center"/>
    </xf>
    <xf numFmtId="0" fontId="4" fillId="37"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3" borderId="0" xfId="0" applyFont="1" applyFill="1" applyBorder="1" applyAlignment="1">
      <alignment horizontal="center" vertical="center"/>
    </xf>
    <xf numFmtId="0" fontId="61" fillId="0" borderId="0" xfId="0" applyFont="1" applyFill="1" applyBorder="1" applyAlignment="1">
      <alignment horizontal="center" vertical="center"/>
    </xf>
    <xf numFmtId="0" fontId="4" fillId="0" borderId="0" xfId="0" applyFont="1" applyFill="1" applyBorder="1" applyAlignment="1">
      <alignment vertical="center"/>
    </xf>
    <xf numFmtId="0" fontId="28" fillId="0" borderId="0" xfId="0" applyFont="1" applyFill="1" applyBorder="1" applyAlignment="1">
      <alignment horizontal="center" vertical="center"/>
    </xf>
    <xf numFmtId="0" fontId="4" fillId="49" borderId="0" xfId="0" applyFont="1" applyFill="1" applyBorder="1" applyAlignment="1">
      <alignment horizontal="center" vertical="center"/>
    </xf>
    <xf numFmtId="0" fontId="5" fillId="0" borderId="4" xfId="0" applyFont="1" applyBorder="1" applyAlignment="1">
      <alignment horizontal="right" vertical="center"/>
    </xf>
    <xf numFmtId="0" fontId="5" fillId="0" borderId="2" xfId="0" applyFont="1" applyBorder="1" applyAlignment="1">
      <alignment horizontal="right" vertical="center"/>
    </xf>
    <xf numFmtId="0" fontId="5" fillId="0" borderId="5" xfId="0" applyFont="1" applyBorder="1" applyAlignment="1">
      <alignment horizontal="right" vertical="center"/>
    </xf>
    <xf numFmtId="0" fontId="46" fillId="0" borderId="4" xfId="0" applyFont="1" applyBorder="1" applyAlignment="1">
      <alignment horizontal="center" vertical="center"/>
    </xf>
    <xf numFmtId="0" fontId="46" fillId="0" borderId="5" xfId="0" applyFont="1" applyBorder="1" applyAlignment="1">
      <alignment horizontal="center" vertical="center"/>
    </xf>
    <xf numFmtId="0" fontId="27" fillId="0" borderId="4" xfId="0" applyFont="1" applyBorder="1" applyAlignment="1">
      <alignment horizontal="left" vertical="center"/>
    </xf>
    <xf numFmtId="0" fontId="27" fillId="0" borderId="5" xfId="0" applyFont="1" applyBorder="1" applyAlignment="1">
      <alignment horizontal="left" vertical="center"/>
    </xf>
    <xf numFmtId="0" fontId="27" fillId="0" borderId="4" xfId="0" applyFont="1" applyBorder="1" applyAlignment="1">
      <alignment horizontal="center" vertical="center"/>
    </xf>
    <xf numFmtId="0" fontId="27" fillId="0" borderId="5" xfId="0" applyFont="1" applyBorder="1" applyAlignment="1">
      <alignment horizontal="center" vertical="center"/>
    </xf>
    <xf numFmtId="0" fontId="4" fillId="0" borderId="4" xfId="0" applyFont="1" applyBorder="1" applyAlignment="1">
      <alignment horizontal="right" vertical="center"/>
    </xf>
    <xf numFmtId="0" fontId="4" fillId="0" borderId="2" xfId="0" applyFont="1" applyBorder="1" applyAlignment="1">
      <alignment horizontal="right" vertical="center"/>
    </xf>
    <xf numFmtId="0" fontId="4" fillId="0" borderId="5" xfId="0" applyFont="1" applyBorder="1" applyAlignment="1">
      <alignment horizontal="right" vertical="center"/>
    </xf>
    <xf numFmtId="0" fontId="67" fillId="0" borderId="4" xfId="0" applyFont="1" applyBorder="1" applyAlignment="1">
      <alignment horizontal="left" vertical="center"/>
    </xf>
    <xf numFmtId="0" fontId="67" fillId="0" borderId="2" xfId="0" applyFont="1" applyBorder="1" applyAlignment="1">
      <alignment horizontal="left" vertical="center"/>
    </xf>
    <xf numFmtId="0" fontId="67" fillId="0" borderId="5" xfId="0" applyFont="1" applyBorder="1" applyAlignment="1">
      <alignment horizontal="left" vertical="center"/>
    </xf>
    <xf numFmtId="0" fontId="24" fillId="0" borderId="4" xfId="0" applyFont="1" applyBorder="1" applyAlignment="1">
      <alignment horizontal="center" vertical="center"/>
    </xf>
    <xf numFmtId="0" fontId="24" fillId="0" borderId="2" xfId="0" applyFont="1" applyBorder="1" applyAlignment="1">
      <alignment horizontal="center" vertical="center"/>
    </xf>
    <xf numFmtId="0" fontId="24" fillId="0" borderId="5" xfId="0" applyFont="1" applyBorder="1" applyAlignment="1">
      <alignment horizontal="center" vertical="center"/>
    </xf>
    <xf numFmtId="0" fontId="26" fillId="0" borderId="1" xfId="0" applyFont="1" applyBorder="1" applyAlignment="1">
      <alignment horizontal="center" vertical="center"/>
    </xf>
    <xf numFmtId="0" fontId="27" fillId="0" borderId="1" xfId="0" applyFont="1" applyBorder="1" applyAlignment="1">
      <alignment horizontal="center" vertical="center" wrapText="1"/>
    </xf>
    <xf numFmtId="0" fontId="27" fillId="0" borderId="1" xfId="0" applyFont="1" applyBorder="1" applyAlignment="1">
      <alignment horizontal="center" vertical="center"/>
    </xf>
    <xf numFmtId="0" fontId="22" fillId="0" borderId="0" xfId="0" applyFont="1" applyAlignment="1">
      <alignment horizontal="right" vertical="center"/>
    </xf>
    <xf numFmtId="0" fontId="42" fillId="39" borderId="7" xfId="0" applyFont="1" applyFill="1" applyBorder="1" applyAlignment="1">
      <alignment horizontal="right" vertical="center"/>
    </xf>
    <xf numFmtId="0" fontId="42" fillId="39" borderId="8" xfId="0" applyFont="1" applyFill="1" applyBorder="1" applyAlignment="1">
      <alignment horizontal="right" vertical="center"/>
    </xf>
  </cellXfs>
  <cellStyles count="2">
    <cellStyle name="パーセント" xfId="1" builtinId="5"/>
    <cellStyle name="標準" xfId="0" builtinId="0"/>
  </cellStyles>
  <dxfs count="433">
    <dxf>
      <font>
        <color theme="0"/>
      </font>
      <fill>
        <patternFill patternType="none">
          <bgColor auto="1"/>
        </patternFill>
      </fill>
    </dxf>
    <dxf>
      <font>
        <color theme="0"/>
      </font>
    </dxf>
    <dxf>
      <font>
        <color rgb="FFFD2703"/>
      </font>
      <fill>
        <patternFill patternType="solid">
          <bgColor theme="9" tint="0.79998168889431442"/>
        </patternFill>
      </fill>
    </dxf>
    <dxf>
      <font>
        <color theme="0"/>
      </font>
    </dxf>
    <dxf>
      <font>
        <color theme="0"/>
      </font>
    </dxf>
    <dxf>
      <font>
        <color rgb="FFFD2703"/>
      </font>
      <fill>
        <patternFill patternType="solid">
          <bgColor theme="9" tint="0.79998168889431442"/>
        </patternFill>
      </fill>
    </dxf>
    <dxf>
      <font>
        <color theme="0"/>
      </font>
    </dxf>
    <dxf>
      <font>
        <color theme="0"/>
      </font>
    </dxf>
    <dxf>
      <font>
        <color rgb="FFFD2703"/>
      </font>
      <fill>
        <patternFill patternType="solid">
          <bgColor theme="9" tint="0.79998168889431442"/>
        </patternFill>
      </fill>
    </dxf>
    <dxf>
      <font>
        <color theme="0"/>
      </font>
    </dxf>
    <dxf>
      <font>
        <color theme="0"/>
      </font>
    </dxf>
    <dxf>
      <font>
        <color theme="0"/>
      </font>
    </dxf>
    <dxf>
      <font>
        <color theme="0"/>
      </font>
    </dxf>
    <dxf>
      <font>
        <color rgb="FFFD2703"/>
      </font>
      <fill>
        <patternFill patternType="solid">
          <bgColor theme="9" tint="0.79998168889431442"/>
        </patternFill>
      </fill>
    </dxf>
    <dxf>
      <font>
        <color theme="0"/>
      </font>
    </dxf>
    <dxf>
      <font>
        <color rgb="FFFD2703"/>
      </font>
      <fill>
        <patternFill patternType="solid">
          <bgColor theme="9" tint="0.79998168889431442"/>
        </patternFill>
      </fill>
    </dxf>
    <dxf>
      <font>
        <color theme="0"/>
      </font>
    </dxf>
    <dxf>
      <font>
        <color rgb="FFFF0000"/>
      </font>
    </dxf>
    <dxf>
      <font>
        <color theme="0"/>
      </font>
    </dxf>
    <dxf>
      <font>
        <color rgb="FFFF0000"/>
      </font>
    </dxf>
    <dxf>
      <font>
        <color theme="0"/>
      </font>
    </dxf>
    <dxf>
      <font>
        <color rgb="FFFD2703"/>
      </font>
      <fill>
        <patternFill patternType="solid">
          <bgColor theme="9" tint="0.79998168889431442"/>
        </patternFill>
      </fill>
    </dxf>
    <dxf>
      <font>
        <color theme="0"/>
      </font>
    </dxf>
    <dxf>
      <font>
        <color rgb="FFFF0000"/>
      </font>
    </dxf>
    <dxf>
      <font>
        <color theme="0"/>
      </font>
    </dxf>
    <dxf>
      <font>
        <color rgb="FFFD2703"/>
      </font>
      <fill>
        <patternFill patternType="solid">
          <bgColor theme="9" tint="0.79998168889431442"/>
        </patternFill>
      </fill>
    </dxf>
    <dxf>
      <font>
        <color theme="0"/>
      </font>
    </dxf>
    <dxf>
      <font>
        <color rgb="FFFD2703"/>
      </font>
      <fill>
        <patternFill patternType="solid">
          <bgColor theme="9" tint="0.79998168889431442"/>
        </patternFill>
      </fill>
    </dxf>
    <dxf>
      <font>
        <color theme="0"/>
      </font>
    </dxf>
    <dxf>
      <font>
        <color rgb="FFFD2703"/>
      </font>
      <fill>
        <patternFill patternType="solid">
          <bgColor theme="9" tint="0.79998168889431442"/>
        </patternFill>
      </fill>
    </dxf>
    <dxf>
      <font>
        <color theme="0"/>
      </font>
    </dxf>
    <dxf>
      <font>
        <color rgb="FFFF0000"/>
      </font>
    </dxf>
    <dxf>
      <font>
        <color theme="0"/>
      </font>
    </dxf>
    <dxf>
      <font>
        <color rgb="FFFF0000"/>
      </font>
    </dxf>
    <dxf>
      <font>
        <color theme="0"/>
      </font>
    </dxf>
    <dxf>
      <font>
        <color rgb="FFFD2703"/>
      </font>
      <fill>
        <patternFill patternType="solid">
          <bgColor theme="9" tint="0.79998168889431442"/>
        </patternFill>
      </fill>
    </dxf>
    <dxf>
      <font>
        <color theme="0"/>
      </font>
    </dxf>
    <dxf>
      <font>
        <color rgb="FFFF0000"/>
      </font>
    </dxf>
    <dxf>
      <font>
        <color theme="0"/>
      </font>
    </dxf>
    <dxf>
      <font>
        <color rgb="FFFD2703"/>
      </font>
      <fill>
        <patternFill patternType="solid">
          <bgColor theme="9" tint="0.79998168889431442"/>
        </patternFill>
      </fill>
    </dxf>
    <dxf>
      <font>
        <color theme="0"/>
      </font>
    </dxf>
    <dxf>
      <font>
        <color theme="0"/>
      </font>
    </dxf>
    <dxf>
      <font>
        <color rgb="FFFD2703"/>
      </font>
      <fill>
        <patternFill patternType="solid">
          <bgColor theme="9" tint="0.79998168889431442"/>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patternType="lightDown"/>
      </fill>
    </dxf>
    <dxf>
      <font>
        <color theme="0"/>
      </font>
      <fill>
        <patternFill>
          <bgColor theme="0"/>
        </patternFill>
      </fill>
    </dxf>
    <dxf>
      <font>
        <color theme="9" tint="0.79998168889431442"/>
      </font>
    </dxf>
    <dxf>
      <fill>
        <patternFill>
          <bgColor rgb="FFFF0000"/>
        </patternFill>
      </fill>
    </dxf>
    <dxf>
      <font>
        <color rgb="FFFF0000"/>
      </font>
    </dxf>
    <dxf>
      <font>
        <color rgb="FFFF0000"/>
      </font>
    </dxf>
    <dxf>
      <font>
        <color rgb="FFFF0000"/>
      </font>
    </dxf>
    <dxf>
      <font>
        <color rgb="FFFF0000"/>
      </font>
    </dxf>
    <dxf>
      <border>
        <left style="thin">
          <color rgb="FFFF00FF"/>
        </left>
        <right style="thin">
          <color rgb="FFFF00FF"/>
        </right>
        <top style="thin">
          <color rgb="FFFF00FF"/>
        </top>
        <bottom style="thin">
          <color rgb="FFFF00FF"/>
        </bottom>
        <vertical/>
        <horizontal/>
      </border>
    </dxf>
    <dxf>
      <fill>
        <gradientFill>
          <stop position="0">
            <color theme="0"/>
          </stop>
          <stop position="1">
            <color rgb="FFF66616"/>
          </stop>
        </gradientFill>
      </fill>
    </dxf>
    <dxf>
      <fill>
        <gradientFill>
          <stop position="0">
            <color theme="0"/>
          </stop>
          <stop position="1">
            <color rgb="FFEDDE1F"/>
          </stop>
        </gradientFill>
      </fill>
    </dxf>
    <dxf>
      <fill>
        <gradientFill>
          <stop position="0">
            <color theme="0"/>
          </stop>
          <stop position="1">
            <color rgb="FF9116F6"/>
          </stop>
        </gradientFill>
      </fill>
    </dxf>
    <dxf>
      <fill>
        <gradientFill>
          <stop position="0">
            <color theme="0"/>
          </stop>
          <stop position="1">
            <color rgb="FF6D749F"/>
          </stop>
        </gradientFill>
      </fill>
    </dxf>
    <dxf>
      <fill>
        <gradientFill>
          <stop position="0">
            <color theme="0"/>
          </stop>
          <stop position="1">
            <color rgb="FF3BD1AD"/>
          </stop>
        </gradientFill>
      </fill>
    </dxf>
    <dxf>
      <fill>
        <gradientFill>
          <stop position="0">
            <color theme="0"/>
          </stop>
          <stop position="1">
            <color rgb="FFF66616"/>
          </stop>
        </gradientFill>
      </fill>
    </dxf>
    <dxf>
      <fill>
        <gradientFill>
          <stop position="0">
            <color theme="0"/>
          </stop>
          <stop position="1">
            <color rgb="FFEDDE1F"/>
          </stop>
        </gradientFill>
      </fill>
    </dxf>
    <dxf>
      <fill>
        <gradientFill>
          <stop position="0">
            <color theme="0"/>
          </stop>
          <stop position="1">
            <color rgb="FF9116F6"/>
          </stop>
        </gradientFill>
      </fill>
    </dxf>
    <dxf>
      <fill>
        <gradientFill>
          <stop position="0">
            <color theme="0"/>
          </stop>
          <stop position="1">
            <color rgb="FF6D749F"/>
          </stop>
        </gradientFill>
      </fill>
    </dxf>
    <dxf>
      <fill>
        <gradientFill>
          <stop position="0">
            <color theme="0"/>
          </stop>
          <stop position="1">
            <color rgb="FF3BD1AD"/>
          </stop>
        </gradientFill>
      </fill>
    </dxf>
    <dxf>
      <font>
        <b val="0"/>
        <i val="0"/>
      </font>
      <border>
        <left style="thin">
          <color rgb="FFFF00FF"/>
        </left>
        <right style="thin">
          <color rgb="FFFF00FF"/>
        </right>
        <top style="thin">
          <color rgb="FFFF00FF"/>
        </top>
        <bottom style="thin">
          <color rgb="FFFF00FF"/>
        </bottom>
        <vertical/>
        <horizontal/>
      </border>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ont>
        <color theme="3" tint="0.39994506668294322"/>
      </font>
    </dxf>
    <dxf>
      <font>
        <color rgb="FFFF3300"/>
      </font>
    </dxf>
    <dxf>
      <font>
        <color theme="2" tint="-0.499984740745262"/>
      </font>
    </dxf>
    <dxf>
      <font>
        <color theme="9" tint="-0.24994659260841701"/>
      </font>
    </dxf>
    <dxf>
      <font>
        <color rgb="FF00B050"/>
      </font>
    </dxf>
    <dxf>
      <font>
        <color theme="1" tint="4.9989318521683403E-2"/>
      </font>
    </dxf>
    <dxf>
      <font>
        <color rgb="FF7030A0"/>
      </font>
    </dxf>
    <dxf>
      <font>
        <color theme="5" tint="0.39994506668294322"/>
      </font>
    </dxf>
    <dxf>
      <font>
        <color rgb="FFFFC000"/>
      </font>
    </dxf>
    <dxf>
      <font>
        <color rgb="FFFFFF00"/>
      </font>
      <fill>
        <patternFill>
          <bgColor rgb="FFB2B2B2"/>
        </patternFill>
      </fill>
    </dxf>
    <dxf>
      <font>
        <color theme="3" tint="0.39994506668294322"/>
      </font>
    </dxf>
    <dxf>
      <font>
        <color rgb="FFFF3300"/>
      </font>
    </dxf>
    <dxf>
      <font>
        <color theme="2" tint="-0.499984740745262"/>
      </font>
    </dxf>
    <dxf>
      <font>
        <color theme="9" tint="-0.24994659260841701"/>
      </font>
    </dxf>
    <dxf>
      <font>
        <color rgb="FF00B050"/>
      </font>
    </dxf>
    <dxf>
      <font>
        <color theme="1" tint="4.9989318521683403E-2"/>
      </font>
    </dxf>
    <dxf>
      <font>
        <color rgb="FF7030A0"/>
      </font>
    </dxf>
    <dxf>
      <font>
        <color theme="5" tint="0.39994506668294322"/>
      </font>
    </dxf>
    <dxf>
      <font>
        <color rgb="FFFFC000"/>
      </font>
    </dxf>
    <dxf>
      <font>
        <color rgb="FFFFFF00"/>
      </font>
      <fill>
        <patternFill>
          <bgColor rgb="FFB2B2B2"/>
        </patternFill>
      </fill>
    </dxf>
    <dxf>
      <font>
        <color theme="3" tint="0.39994506668294322"/>
      </font>
    </dxf>
    <dxf>
      <font>
        <color rgb="FFFF3300"/>
      </font>
    </dxf>
    <dxf>
      <font>
        <color theme="2" tint="-0.499984740745262"/>
      </font>
    </dxf>
    <dxf>
      <font>
        <color theme="9" tint="-0.24994659260841701"/>
      </font>
    </dxf>
    <dxf>
      <font>
        <color rgb="FF00B050"/>
      </font>
    </dxf>
    <dxf>
      <font>
        <color theme="1" tint="4.9989318521683403E-2"/>
      </font>
    </dxf>
    <dxf>
      <font>
        <color rgb="FF7030A0"/>
      </font>
    </dxf>
    <dxf>
      <font>
        <color theme="5" tint="0.39994506668294322"/>
      </font>
    </dxf>
    <dxf>
      <font>
        <color rgb="FFFFC000"/>
      </font>
    </dxf>
    <dxf>
      <font>
        <color rgb="FFFFFF00"/>
      </font>
      <fill>
        <patternFill>
          <bgColor rgb="FFB2B2B2"/>
        </patternFill>
      </fill>
    </dxf>
    <dxf>
      <fill>
        <gradientFill>
          <stop position="0">
            <color theme="0"/>
          </stop>
          <stop position="1">
            <color rgb="FFF66616"/>
          </stop>
        </gradientFill>
      </fill>
    </dxf>
    <dxf>
      <fill>
        <gradientFill>
          <stop position="0">
            <color theme="0"/>
          </stop>
          <stop position="1">
            <color rgb="FFEDDE1F"/>
          </stop>
        </gradientFill>
      </fill>
    </dxf>
    <dxf>
      <fill>
        <gradientFill>
          <stop position="0">
            <color theme="0"/>
          </stop>
          <stop position="1">
            <color rgb="FF9116F6"/>
          </stop>
        </gradientFill>
      </fill>
    </dxf>
    <dxf>
      <fill>
        <gradientFill>
          <stop position="0">
            <color theme="0"/>
          </stop>
          <stop position="1">
            <color rgb="FF6D749F"/>
          </stop>
        </gradientFill>
      </fill>
    </dxf>
    <dxf>
      <fill>
        <gradientFill>
          <stop position="0">
            <color theme="0"/>
          </stop>
          <stop position="1">
            <color rgb="FF3BD1AD"/>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ont>
        <b/>
        <i val="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patternType="none">
          <bgColor auto="1"/>
        </patternFill>
      </fill>
    </dxf>
    <dxf>
      <font>
        <color theme="0" tint="-0.24994659260841701"/>
      </font>
      <fill>
        <patternFill>
          <bgColor theme="0" tint="-0.24994659260841701"/>
        </patternFill>
      </fill>
    </dxf>
    <dxf>
      <fill>
        <patternFill>
          <bgColor rgb="FFFFC000"/>
        </patternFill>
      </fill>
    </dxf>
    <dxf>
      <fill>
        <patternFill>
          <bgColor rgb="FFFFC000"/>
        </patternFill>
      </fill>
    </dxf>
    <dxf>
      <fill>
        <patternFill>
          <bgColor rgb="FFFFC000"/>
        </patternFill>
      </fill>
    </dxf>
    <dxf>
      <fill>
        <patternFill>
          <bgColor theme="3" tint="0.59996337778862885"/>
        </patternFill>
      </fill>
    </dxf>
    <dxf>
      <fill>
        <patternFill patternType="none">
          <bgColor auto="1"/>
        </patternFill>
      </fill>
    </dxf>
    <dxf>
      <fill>
        <patternFill patternType="none">
          <bgColor auto="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C000"/>
        </patternFill>
      </fill>
    </dxf>
    <dxf>
      <fill>
        <patternFill>
          <bgColor rgb="FFFFC000"/>
        </patternFill>
      </fill>
    </dxf>
    <dxf>
      <fill>
        <patternFill>
          <bgColor rgb="FFFFC000"/>
        </patternFill>
      </fill>
    </dxf>
    <dxf>
      <fill>
        <patternFill>
          <bgColor theme="3" tint="0.59996337778862885"/>
        </patternFill>
      </fill>
    </dxf>
    <dxf>
      <fill>
        <patternFill>
          <bgColor rgb="FFFFC000"/>
        </patternFill>
      </fill>
    </dxf>
    <dxf>
      <fill>
        <patternFill>
          <bgColor rgb="FFFFC000"/>
        </patternFill>
      </fill>
    </dxf>
    <dxf>
      <fill>
        <patternFill>
          <bgColor rgb="FFFFC000"/>
        </patternFill>
      </fill>
    </dxf>
    <dxf>
      <fill>
        <patternFill>
          <bgColor theme="3" tint="0.59996337778862885"/>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ont>
        <color theme="0" tint="-0.499984740745262"/>
      </font>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ont>
        <color theme="0" tint="-0.499984740745262"/>
      </font>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ont>
        <color theme="0" tint="-0.499984740745262"/>
      </font>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patternType="lightDown"/>
      </fill>
    </dxf>
    <dxf>
      <font>
        <b/>
        <i val="0"/>
        <color auto="1"/>
      </font>
    </dxf>
  </dxfs>
  <tableStyles count="0" defaultTableStyle="TableStyleMedium2" defaultPivotStyle="PivotStyleLight16"/>
  <colors>
    <mruColors>
      <color rgb="FFBE0F3C"/>
      <color rgb="FF000000"/>
      <color rgb="FFFF00FF"/>
      <color rgb="FFFD2703"/>
      <color rgb="FFCCFFFF"/>
      <color rgb="FFFF7C80"/>
      <color rgb="FFDEEE12"/>
      <color rgb="FFD0721C"/>
      <color rgb="FF66FF33"/>
      <color rgb="FF02AC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66FF33"/>
  </sheetPr>
  <dimension ref="A1:AB3230"/>
  <sheetViews>
    <sheetView tabSelected="1" zoomScale="85" zoomScaleNormal="85" workbookViewId="0">
      <pane xSplit="3" ySplit="2" topLeftCell="E3" activePane="bottomRight" state="frozen"/>
      <selection pane="topRight"/>
      <selection pane="bottomLeft"/>
      <selection pane="bottomRight"/>
    </sheetView>
  </sheetViews>
  <sheetFormatPr defaultRowHeight="13.5"/>
  <cols>
    <col min="1" max="2" width="6.625" style="13" customWidth="1"/>
    <col min="3" max="3" width="20.875" style="1" customWidth="1"/>
    <col min="4" max="4" width="8.25" style="1" hidden="1" customWidth="1"/>
    <col min="5" max="5" width="6.5" style="1" customWidth="1"/>
    <col min="6" max="6" width="4.75" style="1" customWidth="1"/>
    <col min="7" max="8" width="6.25" style="1" customWidth="1"/>
    <col min="9" max="9" width="14" style="13" bestFit="1" customWidth="1"/>
    <col min="10" max="10" width="6" style="13" customWidth="1"/>
    <col min="11" max="11" width="6.75" style="1" bestFit="1" customWidth="1"/>
    <col min="12" max="12" width="16.125" style="1" customWidth="1"/>
    <col min="13" max="13" width="123.5" style="38" customWidth="1"/>
    <col min="14" max="14" width="10" style="1" bestFit="1" customWidth="1"/>
    <col min="15" max="15" width="7.375" style="1" customWidth="1"/>
    <col min="16" max="16" width="3.75" style="1" hidden="1" customWidth="1"/>
    <col min="17" max="21" width="7.625" style="1" customWidth="1"/>
    <col min="22" max="22" width="5.875" style="13" customWidth="1"/>
    <col min="23" max="23" width="17.75" style="1" customWidth="1"/>
    <col min="24" max="24" width="18.375" style="1" hidden="1" customWidth="1"/>
    <col min="25" max="25" width="18.375" style="1" customWidth="1"/>
    <col min="26" max="26" width="9.125" style="1" customWidth="1"/>
  </cols>
  <sheetData>
    <row r="1" spans="1:28" s="2" customFormat="1">
      <c r="A1" s="162" t="s">
        <v>13</v>
      </c>
      <c r="B1" s="36" t="s">
        <v>12</v>
      </c>
      <c r="C1" s="36" t="s">
        <v>11</v>
      </c>
      <c r="D1" s="36"/>
      <c r="E1" s="162" t="s">
        <v>16</v>
      </c>
      <c r="F1" s="40" t="s">
        <v>33</v>
      </c>
      <c r="G1" s="162" t="s">
        <v>17</v>
      </c>
      <c r="H1" s="40" t="s">
        <v>18</v>
      </c>
      <c r="I1" s="36" t="s">
        <v>6</v>
      </c>
      <c r="J1" s="36" t="s">
        <v>100</v>
      </c>
      <c r="K1" s="163" t="s">
        <v>109</v>
      </c>
      <c r="L1" s="163" t="s">
        <v>10</v>
      </c>
      <c r="M1" s="36" t="s">
        <v>108</v>
      </c>
      <c r="N1" s="36" t="s">
        <v>96</v>
      </c>
      <c r="O1" s="36" t="s">
        <v>79</v>
      </c>
      <c r="P1" s="36"/>
      <c r="Q1" s="164" t="s">
        <v>15</v>
      </c>
      <c r="R1" s="165" t="s">
        <v>7</v>
      </c>
      <c r="S1" s="166" t="s">
        <v>8</v>
      </c>
      <c r="T1" s="167" t="s">
        <v>9</v>
      </c>
      <c r="U1" s="168" t="s">
        <v>14</v>
      </c>
      <c r="V1" s="397" t="s">
        <v>4342</v>
      </c>
      <c r="W1" s="36" t="s">
        <v>4334</v>
      </c>
      <c r="X1" s="36" t="s">
        <v>4333</v>
      </c>
      <c r="Y1" s="36" t="s">
        <v>5291</v>
      </c>
      <c r="Z1" s="1040" t="s">
        <v>4600</v>
      </c>
      <c r="AA1" s="1040"/>
      <c r="AB1" s="12" t="s">
        <v>4337</v>
      </c>
    </row>
    <row r="2" spans="1:28" ht="18.600000000000001" customHeight="1">
      <c r="AB2" s="396">
        <f>COUNTA(B3:B5988)</f>
        <v>1614</v>
      </c>
    </row>
    <row r="3" spans="1:28" s="5" customFormat="1">
      <c r="A3" s="984" t="s">
        <v>5780</v>
      </c>
      <c r="B3" s="984" t="s">
        <v>5781</v>
      </c>
      <c r="C3" s="969" t="s">
        <v>2</v>
      </c>
      <c r="D3" s="970" t="str">
        <f>B3&amp;" "&amp;" "&amp;C3</f>
        <v>X3-001  ダイ</v>
      </c>
      <c r="E3" s="1015" t="s">
        <v>608</v>
      </c>
      <c r="F3" s="972" t="s">
        <v>34</v>
      </c>
      <c r="G3" s="973" t="s">
        <v>19</v>
      </c>
      <c r="H3" s="973" t="s">
        <v>19</v>
      </c>
      <c r="I3" s="975"/>
      <c r="J3" s="975"/>
      <c r="K3" s="883" t="s">
        <v>21</v>
      </c>
      <c r="L3" s="877" t="s">
        <v>5899</v>
      </c>
      <c r="M3" s="51" t="s">
        <v>5923</v>
      </c>
      <c r="N3" s="877" t="s">
        <v>491</v>
      </c>
      <c r="O3" s="976"/>
      <c r="P3" s="880"/>
      <c r="Q3" s="977">
        <v>2000</v>
      </c>
      <c r="R3" s="978">
        <v>1330</v>
      </c>
      <c r="S3" s="979">
        <v>620</v>
      </c>
      <c r="T3" s="980">
        <v>1130</v>
      </c>
      <c r="U3" s="981">
        <v>980</v>
      </c>
      <c r="V3" s="982">
        <f>SUM(Q3:U4)</f>
        <v>6060</v>
      </c>
      <c r="W3" s="976" t="s">
        <v>3317</v>
      </c>
      <c r="X3" s="976"/>
      <c r="Y3" s="880"/>
      <c r="Z3" s="976"/>
    </row>
    <row r="4" spans="1:28" s="5" customFormat="1">
      <c r="A4" s="984" t="s">
        <v>5780</v>
      </c>
      <c r="B4" s="984"/>
      <c r="C4" s="969" t="s">
        <v>2</v>
      </c>
      <c r="D4" s="970" t="s">
        <v>2</v>
      </c>
      <c r="E4" s="1015" t="s">
        <v>608</v>
      </c>
      <c r="F4" s="972" t="s">
        <v>34</v>
      </c>
      <c r="G4" s="973" t="s">
        <v>19</v>
      </c>
      <c r="H4" s="973" t="s">
        <v>19</v>
      </c>
      <c r="I4" s="975"/>
      <c r="J4" s="975"/>
      <c r="K4" s="880"/>
      <c r="L4" s="880"/>
      <c r="M4" s="51"/>
      <c r="N4" s="880"/>
      <c r="O4" s="976"/>
      <c r="P4" s="880"/>
      <c r="Q4" s="977"/>
      <c r="R4" s="978"/>
      <c r="S4" s="979"/>
      <c r="T4" s="980"/>
      <c r="U4" s="981"/>
      <c r="V4" s="982"/>
      <c r="W4" s="976" t="s">
        <v>3317</v>
      </c>
      <c r="X4" s="976"/>
      <c r="Y4" s="880"/>
      <c r="Z4" s="976"/>
    </row>
    <row r="5" spans="1:28" s="5" customFormat="1">
      <c r="A5" s="984" t="s">
        <v>5780</v>
      </c>
      <c r="B5" s="984" t="s">
        <v>5782</v>
      </c>
      <c r="C5" s="969" t="s">
        <v>38</v>
      </c>
      <c r="D5" s="970" t="str">
        <f t="shared" ref="D5" si="0">B5&amp;" "&amp;" "&amp;C5</f>
        <v>X3-002  ポップ</v>
      </c>
      <c r="E5" s="1015" t="s">
        <v>608</v>
      </c>
      <c r="F5" s="972" t="s">
        <v>34</v>
      </c>
      <c r="G5" s="986" t="s">
        <v>40</v>
      </c>
      <c r="H5" s="986" t="s">
        <v>40</v>
      </c>
      <c r="I5" s="975"/>
      <c r="J5" s="975"/>
      <c r="K5" s="892" t="s">
        <v>37</v>
      </c>
      <c r="L5" s="877" t="s">
        <v>20</v>
      </c>
      <c r="M5" s="51" t="s">
        <v>5915</v>
      </c>
      <c r="N5" s="877" t="s">
        <v>491</v>
      </c>
      <c r="O5" s="976"/>
      <c r="P5" s="880"/>
      <c r="Q5" s="977">
        <v>1890</v>
      </c>
      <c r="R5" s="978">
        <v>690</v>
      </c>
      <c r="S5" s="979">
        <v>1340</v>
      </c>
      <c r="T5" s="980">
        <v>1200</v>
      </c>
      <c r="U5" s="981">
        <v>930</v>
      </c>
      <c r="V5" s="982">
        <f t="shared" ref="V5" si="1">SUM(Q5:U6)</f>
        <v>6050</v>
      </c>
      <c r="W5" s="976" t="s">
        <v>3317</v>
      </c>
      <c r="X5" s="976"/>
      <c r="Y5" s="880"/>
      <c r="Z5" s="976"/>
    </row>
    <row r="6" spans="1:28" s="5" customFormat="1">
      <c r="A6" s="984" t="s">
        <v>5780</v>
      </c>
      <c r="B6" s="984"/>
      <c r="C6" s="969" t="s">
        <v>38</v>
      </c>
      <c r="D6" s="970" t="s">
        <v>2</v>
      </c>
      <c r="E6" s="1015" t="s">
        <v>608</v>
      </c>
      <c r="F6" s="972" t="s">
        <v>34</v>
      </c>
      <c r="G6" s="986" t="s">
        <v>40</v>
      </c>
      <c r="H6" s="986" t="s">
        <v>40</v>
      </c>
      <c r="I6" s="975"/>
      <c r="J6" s="975"/>
      <c r="K6" s="880"/>
      <c r="L6" s="880"/>
      <c r="M6" s="51"/>
      <c r="N6" s="880"/>
      <c r="O6" s="976"/>
      <c r="P6" s="880"/>
      <c r="Q6" s="977"/>
      <c r="R6" s="978"/>
      <c r="S6" s="979"/>
      <c r="T6" s="980"/>
      <c r="U6" s="981"/>
      <c r="V6" s="982"/>
      <c r="W6" s="976" t="s">
        <v>3317</v>
      </c>
      <c r="X6" s="976"/>
      <c r="Y6" s="880"/>
      <c r="Z6" s="976"/>
    </row>
    <row r="7" spans="1:28" s="5" customFormat="1">
      <c r="A7" s="984" t="s">
        <v>5780</v>
      </c>
      <c r="B7" s="984" t="s">
        <v>5783</v>
      </c>
      <c r="C7" s="969" t="s">
        <v>183</v>
      </c>
      <c r="D7" s="970" t="str">
        <f t="shared" ref="D7" si="2">B7&amp;" "&amp;" "&amp;C7</f>
        <v>X3-003  マァム</v>
      </c>
      <c r="E7" s="1015" t="s">
        <v>608</v>
      </c>
      <c r="F7" s="972" t="s">
        <v>34</v>
      </c>
      <c r="G7" s="973" t="s">
        <v>19</v>
      </c>
      <c r="H7" s="973" t="s">
        <v>19</v>
      </c>
      <c r="I7" s="975"/>
      <c r="J7" s="975"/>
      <c r="K7" s="11" t="s">
        <v>81</v>
      </c>
      <c r="L7" s="877" t="s">
        <v>81</v>
      </c>
      <c r="M7" s="51" t="s">
        <v>5919</v>
      </c>
      <c r="N7" s="877" t="s">
        <v>490</v>
      </c>
      <c r="O7" s="976"/>
      <c r="P7" s="880"/>
      <c r="Q7" s="977">
        <v>1920</v>
      </c>
      <c r="R7" s="978">
        <v>1310</v>
      </c>
      <c r="S7" s="979">
        <v>750</v>
      </c>
      <c r="T7" s="980">
        <v>1030</v>
      </c>
      <c r="U7" s="981">
        <v>1040</v>
      </c>
      <c r="V7" s="982">
        <f t="shared" ref="V7" si="3">SUM(Q7:U8)</f>
        <v>6050</v>
      </c>
      <c r="W7" s="976" t="s">
        <v>3317</v>
      </c>
      <c r="X7" s="976"/>
      <c r="Y7" s="880"/>
      <c r="Z7" s="976"/>
    </row>
    <row r="8" spans="1:28" s="5" customFormat="1">
      <c r="A8" s="984" t="s">
        <v>5780</v>
      </c>
      <c r="B8" s="984"/>
      <c r="C8" s="969" t="s">
        <v>183</v>
      </c>
      <c r="D8" s="970" t="s">
        <v>2</v>
      </c>
      <c r="E8" s="1015" t="s">
        <v>608</v>
      </c>
      <c r="F8" s="972" t="s">
        <v>34</v>
      </c>
      <c r="G8" s="973" t="s">
        <v>19</v>
      </c>
      <c r="H8" s="973" t="s">
        <v>19</v>
      </c>
      <c r="I8" s="975"/>
      <c r="J8" s="975"/>
      <c r="K8" s="880"/>
      <c r="L8" s="880"/>
      <c r="M8" s="51"/>
      <c r="N8" s="880"/>
      <c r="O8" s="976"/>
      <c r="P8" s="880"/>
      <c r="Q8" s="977"/>
      <c r="R8" s="978"/>
      <c r="S8" s="979"/>
      <c r="T8" s="980"/>
      <c r="U8" s="981"/>
      <c r="V8" s="982"/>
      <c r="W8" s="976" t="s">
        <v>3317</v>
      </c>
      <c r="X8" s="976"/>
      <c r="Y8" s="880"/>
      <c r="Z8" s="976"/>
    </row>
    <row r="9" spans="1:28" s="5" customFormat="1">
      <c r="A9" s="984" t="s">
        <v>5780</v>
      </c>
      <c r="B9" s="984" t="s">
        <v>5784</v>
      </c>
      <c r="C9" s="969" t="s">
        <v>42</v>
      </c>
      <c r="D9" s="970" t="str">
        <f t="shared" ref="D9" si="4">B9&amp;" "&amp;" "&amp;C9</f>
        <v>X3-004  レオナ</v>
      </c>
      <c r="E9" s="1015" t="s">
        <v>608</v>
      </c>
      <c r="F9" s="972" t="s">
        <v>34</v>
      </c>
      <c r="G9" s="986" t="s">
        <v>40</v>
      </c>
      <c r="H9" s="995" t="s">
        <v>80</v>
      </c>
      <c r="I9" s="975"/>
      <c r="J9" s="975"/>
      <c r="K9" s="892" t="s">
        <v>37</v>
      </c>
      <c r="L9" s="877" t="s">
        <v>2713</v>
      </c>
      <c r="M9" s="51" t="s">
        <v>5916</v>
      </c>
      <c r="N9" s="877" t="s">
        <v>491</v>
      </c>
      <c r="O9" s="976"/>
      <c r="P9" s="976"/>
      <c r="Q9" s="977">
        <v>1870</v>
      </c>
      <c r="R9" s="978">
        <v>710</v>
      </c>
      <c r="S9" s="979">
        <v>1320</v>
      </c>
      <c r="T9" s="980">
        <v>1050</v>
      </c>
      <c r="U9" s="981">
        <v>1100</v>
      </c>
      <c r="V9" s="982">
        <f t="shared" ref="V9" si="5">SUM(Q9:U10)</f>
        <v>6050</v>
      </c>
      <c r="W9" s="976" t="s">
        <v>3317</v>
      </c>
      <c r="X9" s="976"/>
      <c r="Y9" s="880"/>
      <c r="Z9" s="976"/>
    </row>
    <row r="10" spans="1:28" s="5" customFormat="1">
      <c r="A10" s="984" t="s">
        <v>5780</v>
      </c>
      <c r="B10" s="984"/>
      <c r="C10" s="969" t="s">
        <v>42</v>
      </c>
      <c r="D10" s="970" t="s">
        <v>2</v>
      </c>
      <c r="E10" s="1015" t="s">
        <v>608</v>
      </c>
      <c r="F10" s="972" t="s">
        <v>34</v>
      </c>
      <c r="G10" s="986" t="s">
        <v>40</v>
      </c>
      <c r="H10" s="995" t="s">
        <v>80</v>
      </c>
      <c r="I10" s="975"/>
      <c r="J10" s="975"/>
      <c r="K10" s="880"/>
      <c r="L10" s="880"/>
      <c r="M10" s="51"/>
      <c r="N10" s="880"/>
      <c r="O10" s="976"/>
      <c r="P10" s="976"/>
      <c r="Q10" s="977"/>
      <c r="R10" s="978"/>
      <c r="S10" s="979"/>
      <c r="T10" s="980"/>
      <c r="U10" s="981"/>
      <c r="V10" s="982"/>
      <c r="W10" s="976" t="s">
        <v>3317</v>
      </c>
      <c r="X10" s="976"/>
      <c r="Y10" s="880"/>
      <c r="Z10" s="976"/>
    </row>
    <row r="11" spans="1:28" s="5" customFormat="1">
      <c r="A11" s="984" t="s">
        <v>5780</v>
      </c>
      <c r="B11" s="984" t="s">
        <v>5785</v>
      </c>
      <c r="C11" s="969" t="s">
        <v>630</v>
      </c>
      <c r="D11" s="970" t="str">
        <f t="shared" ref="D11" si="6">B11&amp;" "&amp;" "&amp;C11</f>
        <v>X3-005  スライム</v>
      </c>
      <c r="E11" s="1015" t="s">
        <v>608</v>
      </c>
      <c r="F11" s="1014" t="s">
        <v>128</v>
      </c>
      <c r="G11" s="973" t="s">
        <v>19</v>
      </c>
      <c r="H11" s="973" t="s">
        <v>19</v>
      </c>
      <c r="I11" s="1005"/>
      <c r="J11" s="984"/>
      <c r="K11" s="11" t="s">
        <v>81</v>
      </c>
      <c r="L11" s="877" t="s">
        <v>81</v>
      </c>
      <c r="M11" s="37" t="s">
        <v>5921</v>
      </c>
      <c r="N11" s="877" t="s">
        <v>5892</v>
      </c>
      <c r="O11" s="976"/>
      <c r="P11" s="880"/>
      <c r="Q11" s="977">
        <v>1830</v>
      </c>
      <c r="R11" s="978">
        <v>1240</v>
      </c>
      <c r="S11" s="979">
        <v>690</v>
      </c>
      <c r="T11" s="980">
        <v>1180</v>
      </c>
      <c r="U11" s="981">
        <v>950</v>
      </c>
      <c r="V11" s="982">
        <f t="shared" ref="V11" si="7">SUM(Q11:U12)</f>
        <v>5890</v>
      </c>
      <c r="W11" s="976"/>
      <c r="X11" s="976"/>
      <c r="Y11" s="880"/>
      <c r="Z11" s="976"/>
    </row>
    <row r="12" spans="1:28" s="5" customFormat="1">
      <c r="A12" s="984" t="s">
        <v>5780</v>
      </c>
      <c r="B12" s="984"/>
      <c r="C12" s="969" t="s">
        <v>630</v>
      </c>
      <c r="D12" s="970" t="s">
        <v>2</v>
      </c>
      <c r="E12" s="1015" t="s">
        <v>608</v>
      </c>
      <c r="F12" s="1014" t="s">
        <v>128</v>
      </c>
      <c r="G12" s="973" t="s">
        <v>19</v>
      </c>
      <c r="H12" s="973" t="s">
        <v>19</v>
      </c>
      <c r="I12" s="1005"/>
      <c r="J12" s="984"/>
      <c r="K12" s="880"/>
      <c r="L12" s="880"/>
      <c r="M12" s="51"/>
      <c r="N12" s="880"/>
      <c r="O12" s="976"/>
      <c r="P12" s="880"/>
      <c r="Q12" s="977"/>
      <c r="R12" s="978"/>
      <c r="S12" s="979"/>
      <c r="T12" s="980"/>
      <c r="U12" s="981"/>
      <c r="V12" s="982"/>
      <c r="W12" s="976"/>
      <c r="X12" s="976"/>
      <c r="Y12" s="880"/>
      <c r="Z12" s="976"/>
    </row>
    <row r="13" spans="1:28" s="5" customFormat="1">
      <c r="A13" s="984" t="s">
        <v>5780</v>
      </c>
      <c r="B13" s="984" t="s">
        <v>5786</v>
      </c>
      <c r="C13" s="969" t="s">
        <v>1205</v>
      </c>
      <c r="D13" s="970" t="str">
        <f t="shared" ref="D13" si="8">B13&amp;" "&amp;" "&amp;C13</f>
        <v>X3-006  スライムナイト</v>
      </c>
      <c r="E13" s="1015" t="s">
        <v>608</v>
      </c>
      <c r="F13" s="1014" t="s">
        <v>128</v>
      </c>
      <c r="G13" s="973" t="s">
        <v>19</v>
      </c>
      <c r="H13" s="973" t="s">
        <v>19</v>
      </c>
      <c r="I13" s="998" t="s">
        <v>41</v>
      </c>
      <c r="J13" s="984">
        <v>2</v>
      </c>
      <c r="K13" s="883" t="s">
        <v>21</v>
      </c>
      <c r="L13" s="877" t="s">
        <v>5899</v>
      </c>
      <c r="M13" s="51" t="s">
        <v>5924</v>
      </c>
      <c r="N13" s="877" t="s">
        <v>491</v>
      </c>
      <c r="O13" s="976" t="s">
        <v>1198</v>
      </c>
      <c r="P13" s="976">
        <v>1</v>
      </c>
      <c r="Q13" s="977">
        <v>1910</v>
      </c>
      <c r="R13" s="978">
        <v>1140</v>
      </c>
      <c r="S13" s="979">
        <v>580</v>
      </c>
      <c r="T13" s="980">
        <v>840</v>
      </c>
      <c r="U13" s="981">
        <v>1190</v>
      </c>
      <c r="V13" s="982">
        <f t="shared" ref="V13" si="9">SUM(Q13:U14)</f>
        <v>5660</v>
      </c>
      <c r="W13" s="976"/>
      <c r="X13" s="976"/>
      <c r="Y13" s="880"/>
      <c r="Z13" s="976"/>
    </row>
    <row r="14" spans="1:28" s="5" customFormat="1">
      <c r="A14" s="984" t="s">
        <v>5780</v>
      </c>
      <c r="B14" s="984"/>
      <c r="C14" s="969" t="s">
        <v>173</v>
      </c>
      <c r="D14" s="970" t="s">
        <v>2</v>
      </c>
      <c r="E14" s="1015" t="s">
        <v>608</v>
      </c>
      <c r="F14" s="1014" t="s">
        <v>128</v>
      </c>
      <c r="G14" s="973" t="s">
        <v>19</v>
      </c>
      <c r="H14" s="973" t="s">
        <v>19</v>
      </c>
      <c r="I14" s="998" t="s">
        <v>41</v>
      </c>
      <c r="J14" s="984">
        <v>2</v>
      </c>
      <c r="K14" s="880"/>
      <c r="L14" s="880"/>
      <c r="M14" s="51"/>
      <c r="N14" s="880"/>
      <c r="O14" s="976">
        <v>1</v>
      </c>
      <c r="P14" s="976">
        <v>1</v>
      </c>
      <c r="Q14" s="977"/>
      <c r="R14" s="978"/>
      <c r="S14" s="979"/>
      <c r="T14" s="980"/>
      <c r="U14" s="981"/>
      <c r="V14" s="982"/>
      <c r="W14" s="976"/>
      <c r="X14" s="976"/>
      <c r="Y14" s="880"/>
      <c r="Z14" s="976"/>
    </row>
    <row r="15" spans="1:28" s="5" customFormat="1">
      <c r="A15" s="984" t="s">
        <v>5780</v>
      </c>
      <c r="B15" s="984" t="s">
        <v>5787</v>
      </c>
      <c r="C15" s="969" t="s">
        <v>1180</v>
      </c>
      <c r="D15" s="970" t="str">
        <f t="shared" ref="D15" si="10">B15&amp;" "&amp;" "&amp;C15</f>
        <v>X3-007  ドラキー</v>
      </c>
      <c r="E15" s="1015" t="s">
        <v>608</v>
      </c>
      <c r="F15" s="1014" t="s">
        <v>128</v>
      </c>
      <c r="G15" s="973" t="s">
        <v>19</v>
      </c>
      <c r="H15" s="992" t="s">
        <v>88</v>
      </c>
      <c r="I15" s="1000" t="s">
        <v>93</v>
      </c>
      <c r="J15" s="975">
        <v>3</v>
      </c>
      <c r="K15" s="883" t="s">
        <v>21</v>
      </c>
      <c r="L15" s="877" t="s">
        <v>1996</v>
      </c>
      <c r="M15" s="51" t="s">
        <v>5925</v>
      </c>
      <c r="N15" s="877" t="s">
        <v>5893</v>
      </c>
      <c r="O15" s="976">
        <v>3</v>
      </c>
      <c r="P15" s="976">
        <v>4</v>
      </c>
      <c r="Q15" s="977">
        <v>1720</v>
      </c>
      <c r="R15" s="978">
        <v>1170</v>
      </c>
      <c r="S15" s="979">
        <v>780</v>
      </c>
      <c r="T15" s="980">
        <v>1190</v>
      </c>
      <c r="U15" s="981">
        <v>750</v>
      </c>
      <c r="V15" s="982">
        <f t="shared" ref="V15" si="11">SUM(Q15:U16)</f>
        <v>5610</v>
      </c>
      <c r="W15" s="976"/>
      <c r="X15" s="976"/>
      <c r="Y15" s="880"/>
      <c r="Z15" s="976"/>
    </row>
    <row r="16" spans="1:28" s="5" customFormat="1">
      <c r="A16" s="984" t="s">
        <v>5780</v>
      </c>
      <c r="B16" s="984"/>
      <c r="C16" s="969" t="s">
        <v>1180</v>
      </c>
      <c r="D16" s="970" t="s">
        <v>2</v>
      </c>
      <c r="E16" s="1015" t="s">
        <v>608</v>
      </c>
      <c r="F16" s="1014" t="s">
        <v>128</v>
      </c>
      <c r="G16" s="973" t="s">
        <v>19</v>
      </c>
      <c r="H16" s="992" t="s">
        <v>88</v>
      </c>
      <c r="I16" s="1000" t="s">
        <v>93</v>
      </c>
      <c r="J16" s="975">
        <v>3</v>
      </c>
      <c r="K16" s="880"/>
      <c r="L16" s="880"/>
      <c r="M16" s="51"/>
      <c r="N16" s="880"/>
      <c r="O16" s="976">
        <v>1</v>
      </c>
      <c r="P16" s="976">
        <v>1</v>
      </c>
      <c r="Q16" s="977"/>
      <c r="R16" s="978"/>
      <c r="S16" s="979"/>
      <c r="T16" s="980"/>
      <c r="U16" s="981"/>
      <c r="V16" s="982"/>
      <c r="W16" s="976"/>
      <c r="X16" s="976"/>
      <c r="Y16" s="880"/>
      <c r="Z16" s="976"/>
    </row>
    <row r="17" spans="1:26" s="5" customFormat="1">
      <c r="A17" s="984" t="s">
        <v>5780</v>
      </c>
      <c r="B17" s="984" t="s">
        <v>5788</v>
      </c>
      <c r="C17" s="969" t="s">
        <v>635</v>
      </c>
      <c r="D17" s="970" t="str">
        <f t="shared" ref="D17" si="12">B17&amp;" "&amp;" "&amp;C17</f>
        <v>X3-008  がいこつ</v>
      </c>
      <c r="E17" s="1015" t="s">
        <v>608</v>
      </c>
      <c r="F17" s="1013" t="s">
        <v>129</v>
      </c>
      <c r="G17" s="973" t="s">
        <v>19</v>
      </c>
      <c r="H17" s="973" t="s">
        <v>19</v>
      </c>
      <c r="I17" s="1007" t="s">
        <v>91</v>
      </c>
      <c r="J17" s="984">
        <v>2</v>
      </c>
      <c r="K17" s="893" t="s">
        <v>99</v>
      </c>
      <c r="L17" s="877" t="s">
        <v>105</v>
      </c>
      <c r="M17" s="51" t="s">
        <v>5966</v>
      </c>
      <c r="N17" s="877" t="s">
        <v>491</v>
      </c>
      <c r="O17" s="976">
        <v>3</v>
      </c>
      <c r="P17" s="976">
        <v>3</v>
      </c>
      <c r="Q17" s="977">
        <v>1820</v>
      </c>
      <c r="R17" s="978">
        <v>1170</v>
      </c>
      <c r="S17" s="979">
        <v>660</v>
      </c>
      <c r="T17" s="980">
        <v>790</v>
      </c>
      <c r="U17" s="981">
        <v>1200</v>
      </c>
      <c r="V17" s="982">
        <f t="shared" ref="V17" si="13">SUM(Q17:U18)</f>
        <v>5640</v>
      </c>
      <c r="W17" s="976"/>
      <c r="X17" s="976"/>
      <c r="Y17" s="880"/>
      <c r="Z17" s="976"/>
    </row>
    <row r="18" spans="1:26" s="5" customFormat="1">
      <c r="A18" s="984" t="s">
        <v>5780</v>
      </c>
      <c r="B18" s="984"/>
      <c r="C18" s="969" t="s">
        <v>635</v>
      </c>
      <c r="D18" s="970" t="s">
        <v>2</v>
      </c>
      <c r="E18" s="1015" t="s">
        <v>608</v>
      </c>
      <c r="F18" s="1013" t="s">
        <v>129</v>
      </c>
      <c r="G18" s="973" t="s">
        <v>19</v>
      </c>
      <c r="H18" s="973" t="s">
        <v>19</v>
      </c>
      <c r="I18" s="1007" t="s">
        <v>91</v>
      </c>
      <c r="J18" s="984">
        <v>2</v>
      </c>
      <c r="K18" s="880"/>
      <c r="L18" s="880"/>
      <c r="M18" s="51"/>
      <c r="N18" s="880"/>
      <c r="O18" s="976">
        <v>1</v>
      </c>
      <c r="P18" s="976">
        <v>1</v>
      </c>
      <c r="Q18" s="977"/>
      <c r="R18" s="978"/>
      <c r="S18" s="979"/>
      <c r="T18" s="980"/>
      <c r="U18" s="981"/>
      <c r="V18" s="982"/>
      <c r="W18" s="976"/>
      <c r="X18" s="976"/>
      <c r="Y18" s="880"/>
      <c r="Z18" s="976"/>
    </row>
    <row r="19" spans="1:26" s="5" customFormat="1" ht="13.15" customHeight="1">
      <c r="A19" s="984" t="s">
        <v>5780</v>
      </c>
      <c r="B19" s="984" t="s">
        <v>5789</v>
      </c>
      <c r="C19" s="969" t="s">
        <v>636</v>
      </c>
      <c r="D19" s="970" t="str">
        <f t="shared" ref="D19" si="14">B19&amp;" "&amp;" "&amp;C19</f>
        <v>X3-009  ミイラ男</v>
      </c>
      <c r="E19" s="1015" t="s">
        <v>608</v>
      </c>
      <c r="F19" s="1013" t="s">
        <v>129</v>
      </c>
      <c r="G19" s="973" t="s">
        <v>19</v>
      </c>
      <c r="H19" s="973" t="s">
        <v>19</v>
      </c>
      <c r="I19" s="975"/>
      <c r="J19" s="975"/>
      <c r="K19" s="883" t="s">
        <v>21</v>
      </c>
      <c r="L19" s="877" t="s">
        <v>5899</v>
      </c>
      <c r="M19" s="51" t="s">
        <v>5926</v>
      </c>
      <c r="N19" s="877" t="s">
        <v>491</v>
      </c>
      <c r="O19" s="976"/>
      <c r="P19" s="976"/>
      <c r="Q19" s="977">
        <v>1930</v>
      </c>
      <c r="R19" s="978">
        <v>1280</v>
      </c>
      <c r="S19" s="979">
        <v>700</v>
      </c>
      <c r="T19" s="980">
        <v>970</v>
      </c>
      <c r="U19" s="981">
        <v>1120</v>
      </c>
      <c r="V19" s="982">
        <f t="shared" ref="V19" si="15">SUM(Q19:U20)</f>
        <v>6000</v>
      </c>
      <c r="W19" s="976"/>
      <c r="X19" s="976"/>
      <c r="Y19" s="880"/>
      <c r="Z19" s="976"/>
    </row>
    <row r="20" spans="1:26" s="5" customFormat="1" ht="13.15" customHeight="1">
      <c r="A20" s="984" t="s">
        <v>5780</v>
      </c>
      <c r="B20" s="984"/>
      <c r="C20" s="969" t="s">
        <v>636</v>
      </c>
      <c r="D20" s="970" t="s">
        <v>2</v>
      </c>
      <c r="E20" s="1015" t="s">
        <v>608</v>
      </c>
      <c r="F20" s="1013" t="s">
        <v>129</v>
      </c>
      <c r="G20" s="973" t="s">
        <v>19</v>
      </c>
      <c r="H20" s="973" t="s">
        <v>19</v>
      </c>
      <c r="I20" s="975"/>
      <c r="J20" s="975"/>
      <c r="K20" s="880"/>
      <c r="L20" s="880"/>
      <c r="M20" s="51"/>
      <c r="N20" s="880"/>
      <c r="O20" s="976"/>
      <c r="P20" s="976"/>
      <c r="Q20" s="977"/>
      <c r="R20" s="978"/>
      <c r="S20" s="979"/>
      <c r="T20" s="980"/>
      <c r="U20" s="981"/>
      <c r="V20" s="982"/>
      <c r="W20" s="976"/>
      <c r="X20" s="976"/>
      <c r="Y20" s="880"/>
      <c r="Z20" s="976"/>
    </row>
    <row r="21" spans="1:26" s="5" customFormat="1">
      <c r="A21" s="984" t="s">
        <v>5780</v>
      </c>
      <c r="B21" s="984" t="s">
        <v>5790</v>
      </c>
      <c r="C21" s="969" t="s">
        <v>123</v>
      </c>
      <c r="D21" s="970" t="str">
        <f t="shared" ref="D21" si="16">B21&amp;" "&amp;" "&amp;C21</f>
        <v>X3-010  ばくだん岩</v>
      </c>
      <c r="E21" s="1015" t="s">
        <v>608</v>
      </c>
      <c r="F21" s="1012" t="s">
        <v>130</v>
      </c>
      <c r="G21" s="973" t="s">
        <v>19</v>
      </c>
      <c r="H21" s="973" t="s">
        <v>19</v>
      </c>
      <c r="I21" s="1002" t="s">
        <v>82</v>
      </c>
      <c r="J21" s="984">
        <v>2</v>
      </c>
      <c r="K21" s="892" t="s">
        <v>37</v>
      </c>
      <c r="L21" s="877" t="s">
        <v>39</v>
      </c>
      <c r="M21" s="51" t="s">
        <v>5918</v>
      </c>
      <c r="N21" s="877" t="s">
        <v>490</v>
      </c>
      <c r="O21" s="976" t="s">
        <v>1198</v>
      </c>
      <c r="P21" s="976">
        <v>2</v>
      </c>
      <c r="Q21" s="977">
        <v>1810</v>
      </c>
      <c r="R21" s="978">
        <v>1260</v>
      </c>
      <c r="S21" s="979">
        <v>620</v>
      </c>
      <c r="T21" s="980">
        <v>850</v>
      </c>
      <c r="U21" s="981">
        <v>1140</v>
      </c>
      <c r="V21" s="982">
        <f t="shared" ref="V21" si="17">SUM(Q21:U22)</f>
        <v>5680</v>
      </c>
      <c r="W21" s="976"/>
      <c r="X21" s="976"/>
      <c r="Y21" s="880"/>
      <c r="Z21" s="976"/>
    </row>
    <row r="22" spans="1:26" s="5" customFormat="1">
      <c r="A22" s="984" t="s">
        <v>5780</v>
      </c>
      <c r="B22" s="984"/>
      <c r="C22" s="969" t="s">
        <v>123</v>
      </c>
      <c r="D22" s="970" t="s">
        <v>2</v>
      </c>
      <c r="E22" s="1015" t="s">
        <v>608</v>
      </c>
      <c r="F22" s="1012" t="s">
        <v>130</v>
      </c>
      <c r="G22" s="973" t="s">
        <v>19</v>
      </c>
      <c r="H22" s="973" t="s">
        <v>19</v>
      </c>
      <c r="I22" s="1002" t="s">
        <v>82</v>
      </c>
      <c r="J22" s="984">
        <v>2</v>
      </c>
      <c r="K22" s="880"/>
      <c r="L22" s="880"/>
      <c r="M22" s="51"/>
      <c r="N22" s="880"/>
      <c r="O22" s="976">
        <v>1</v>
      </c>
      <c r="P22" s="976">
        <v>1</v>
      </c>
      <c r="Q22" s="977"/>
      <c r="R22" s="978"/>
      <c r="S22" s="979"/>
      <c r="T22" s="980"/>
      <c r="U22" s="981"/>
      <c r="V22" s="982"/>
      <c r="W22" s="976"/>
      <c r="X22" s="976"/>
      <c r="Y22" s="880"/>
      <c r="Z22" s="976"/>
    </row>
    <row r="23" spans="1:26" s="5" customFormat="1" ht="13.15" customHeight="1">
      <c r="A23" s="984" t="s">
        <v>5780</v>
      </c>
      <c r="B23" s="984" t="s">
        <v>5791</v>
      </c>
      <c r="C23" s="969" t="s">
        <v>637</v>
      </c>
      <c r="D23" s="970" t="str">
        <f t="shared" ref="D23" si="18">B23&amp;" "&amp;" "&amp;C23</f>
        <v>X3-011  あくま神官</v>
      </c>
      <c r="E23" s="1015" t="s">
        <v>608</v>
      </c>
      <c r="F23" s="1009" t="s">
        <v>75</v>
      </c>
      <c r="G23" s="986" t="s">
        <v>40</v>
      </c>
      <c r="H23" s="973" t="s">
        <v>19</v>
      </c>
      <c r="I23" s="996" t="s">
        <v>4358</v>
      </c>
      <c r="J23" s="984">
        <v>4</v>
      </c>
      <c r="K23" s="892" t="s">
        <v>37</v>
      </c>
      <c r="L23" s="877" t="s">
        <v>2718</v>
      </c>
      <c r="M23" s="51" t="s">
        <v>5967</v>
      </c>
      <c r="N23" s="877" t="s">
        <v>490</v>
      </c>
      <c r="O23" s="976">
        <v>3</v>
      </c>
      <c r="P23" s="976">
        <v>4</v>
      </c>
      <c r="Q23" s="977">
        <v>1740</v>
      </c>
      <c r="R23" s="978">
        <v>1220</v>
      </c>
      <c r="S23" s="979">
        <v>1140</v>
      </c>
      <c r="T23" s="980">
        <v>790</v>
      </c>
      <c r="U23" s="981">
        <v>760</v>
      </c>
      <c r="V23" s="982">
        <f t="shared" ref="V23" si="19">SUM(Q23:U24)</f>
        <v>5650</v>
      </c>
      <c r="W23" s="976"/>
      <c r="X23" s="976"/>
      <c r="Y23" s="880"/>
      <c r="Z23" s="976"/>
    </row>
    <row r="24" spans="1:26" s="5" customFormat="1">
      <c r="A24" s="984" t="s">
        <v>5780</v>
      </c>
      <c r="B24" s="984"/>
      <c r="C24" s="969" t="s">
        <v>637</v>
      </c>
      <c r="D24" s="970" t="s">
        <v>2</v>
      </c>
      <c r="E24" s="1015" t="s">
        <v>608</v>
      </c>
      <c r="F24" s="1009" t="s">
        <v>75</v>
      </c>
      <c r="G24" s="986" t="s">
        <v>40</v>
      </c>
      <c r="H24" s="973" t="s">
        <v>19</v>
      </c>
      <c r="I24" s="996" t="s">
        <v>4358</v>
      </c>
      <c r="J24" s="984">
        <v>4</v>
      </c>
      <c r="K24" s="880"/>
      <c r="L24" s="880"/>
      <c r="M24" s="51"/>
      <c r="N24" s="880"/>
      <c r="O24" s="976">
        <v>1</v>
      </c>
      <c r="P24" s="976">
        <v>1</v>
      </c>
      <c r="Q24" s="977"/>
      <c r="R24" s="978"/>
      <c r="S24" s="979"/>
      <c r="T24" s="980"/>
      <c r="U24" s="981"/>
      <c r="V24" s="982"/>
      <c r="W24" s="976"/>
      <c r="X24" s="976"/>
      <c r="Y24" s="880"/>
      <c r="Z24" s="976"/>
    </row>
    <row r="25" spans="1:26" s="5" customFormat="1" ht="13.15" customHeight="1">
      <c r="A25" s="984" t="s">
        <v>5780</v>
      </c>
      <c r="B25" s="984" t="s">
        <v>5792</v>
      </c>
      <c r="C25" s="969" t="s">
        <v>1194</v>
      </c>
      <c r="D25" s="970" t="str">
        <f t="shared" ref="D25" si="20">B25&amp;" "&amp;" "&amp;C25</f>
        <v>X3-012  ガーゴイル</v>
      </c>
      <c r="E25" s="1015" t="s">
        <v>608</v>
      </c>
      <c r="F25" s="1009" t="s">
        <v>75</v>
      </c>
      <c r="G25" s="973" t="s">
        <v>19</v>
      </c>
      <c r="H25" s="992" t="s">
        <v>88</v>
      </c>
      <c r="I25" s="975"/>
      <c r="J25" s="975"/>
      <c r="K25" s="892" t="s">
        <v>37</v>
      </c>
      <c r="L25" s="877" t="s">
        <v>2718</v>
      </c>
      <c r="M25" s="51" t="s">
        <v>5968</v>
      </c>
      <c r="N25" s="877" t="s">
        <v>490</v>
      </c>
      <c r="O25" s="976"/>
      <c r="P25" s="976"/>
      <c r="Q25" s="977">
        <v>1860</v>
      </c>
      <c r="R25" s="978">
        <v>1200</v>
      </c>
      <c r="S25" s="979">
        <v>610</v>
      </c>
      <c r="T25" s="980">
        <v>1300</v>
      </c>
      <c r="U25" s="981">
        <v>1050</v>
      </c>
      <c r="V25" s="982">
        <f t="shared" ref="V25" si="21">SUM(Q25:U26)</f>
        <v>6020</v>
      </c>
      <c r="W25" s="976"/>
      <c r="X25" s="976"/>
      <c r="Y25" s="880"/>
      <c r="Z25" s="976"/>
    </row>
    <row r="26" spans="1:26" s="5" customFormat="1" ht="13.15" customHeight="1">
      <c r="A26" s="984" t="s">
        <v>5780</v>
      </c>
      <c r="B26" s="984"/>
      <c r="C26" s="969" t="s">
        <v>1194</v>
      </c>
      <c r="D26" s="970" t="s">
        <v>2</v>
      </c>
      <c r="E26" s="1015" t="s">
        <v>608</v>
      </c>
      <c r="F26" s="1009" t="s">
        <v>75</v>
      </c>
      <c r="G26" s="973" t="s">
        <v>19</v>
      </c>
      <c r="H26" s="992" t="s">
        <v>88</v>
      </c>
      <c r="I26" s="975"/>
      <c r="J26" s="975"/>
      <c r="K26" s="880"/>
      <c r="L26" s="880"/>
      <c r="M26" s="51"/>
      <c r="N26" s="880"/>
      <c r="O26" s="976"/>
      <c r="P26" s="976"/>
      <c r="Q26" s="977"/>
      <c r="R26" s="978"/>
      <c r="S26" s="979"/>
      <c r="T26" s="980"/>
      <c r="U26" s="981"/>
      <c r="V26" s="982"/>
      <c r="W26" s="976"/>
      <c r="X26" s="976"/>
      <c r="Y26" s="880"/>
      <c r="Z26" s="976"/>
    </row>
    <row r="27" spans="1:26" s="5" customFormat="1">
      <c r="A27" s="984" t="s">
        <v>5780</v>
      </c>
      <c r="B27" s="984" t="s">
        <v>5793</v>
      </c>
      <c r="C27" s="969" t="s">
        <v>1184</v>
      </c>
      <c r="D27" s="970" t="str">
        <f t="shared" ref="D27" si="22">B27&amp;" "&amp;" "&amp;C27</f>
        <v>X3-013  さまようよろい</v>
      </c>
      <c r="E27" s="1015" t="s">
        <v>608</v>
      </c>
      <c r="F27" s="994" t="s">
        <v>78</v>
      </c>
      <c r="G27" s="973" t="s">
        <v>19</v>
      </c>
      <c r="H27" s="973" t="s">
        <v>19</v>
      </c>
      <c r="I27" s="1002" t="s">
        <v>82</v>
      </c>
      <c r="J27" s="975">
        <v>3</v>
      </c>
      <c r="K27" s="883" t="s">
        <v>21</v>
      </c>
      <c r="L27" s="877" t="s">
        <v>105</v>
      </c>
      <c r="M27" s="37" t="s">
        <v>5927</v>
      </c>
      <c r="N27" s="877" t="s">
        <v>5893</v>
      </c>
      <c r="O27" s="976">
        <v>3</v>
      </c>
      <c r="P27" s="976">
        <v>2</v>
      </c>
      <c r="Q27" s="977">
        <v>1860</v>
      </c>
      <c r="R27" s="978">
        <v>1240</v>
      </c>
      <c r="S27" s="979">
        <v>650</v>
      </c>
      <c r="T27" s="980">
        <v>780</v>
      </c>
      <c r="U27" s="981">
        <v>1120</v>
      </c>
      <c r="V27" s="982">
        <f t="shared" ref="V27" si="23">SUM(Q27:U28)</f>
        <v>5650</v>
      </c>
      <c r="W27" s="976"/>
      <c r="X27" s="976"/>
      <c r="Y27" s="880"/>
      <c r="Z27" s="976"/>
    </row>
    <row r="28" spans="1:26" s="5" customFormat="1">
      <c r="A28" s="984" t="s">
        <v>5780</v>
      </c>
      <c r="B28" s="984"/>
      <c r="C28" s="969" t="s">
        <v>1184</v>
      </c>
      <c r="D28" s="970" t="s">
        <v>2</v>
      </c>
      <c r="E28" s="1015" t="s">
        <v>608</v>
      </c>
      <c r="F28" s="994" t="s">
        <v>78</v>
      </c>
      <c r="G28" s="973" t="s">
        <v>19</v>
      </c>
      <c r="H28" s="973" t="s">
        <v>19</v>
      </c>
      <c r="I28" s="1002" t="s">
        <v>82</v>
      </c>
      <c r="J28" s="975">
        <v>3</v>
      </c>
      <c r="K28" s="880"/>
      <c r="L28" s="880"/>
      <c r="M28" s="51"/>
      <c r="N28" s="880"/>
      <c r="O28" s="976">
        <v>1</v>
      </c>
      <c r="P28" s="976">
        <v>1</v>
      </c>
      <c r="Q28" s="977"/>
      <c r="R28" s="978"/>
      <c r="S28" s="979"/>
      <c r="T28" s="980"/>
      <c r="U28" s="981"/>
      <c r="V28" s="982"/>
      <c r="W28" s="976"/>
      <c r="X28" s="976"/>
      <c r="Y28" s="880"/>
      <c r="Z28" s="976"/>
    </row>
    <row r="29" spans="1:26" s="5" customFormat="1">
      <c r="A29" s="984" t="s">
        <v>5780</v>
      </c>
      <c r="B29" s="984" t="s">
        <v>5794</v>
      </c>
      <c r="C29" s="969" t="s">
        <v>3331</v>
      </c>
      <c r="D29" s="970" t="str">
        <f t="shared" ref="D29" si="24">B29&amp;" "&amp;" "&amp;C29</f>
        <v>X3-014  ゴーレム</v>
      </c>
      <c r="E29" s="1015" t="s">
        <v>608</v>
      </c>
      <c r="F29" s="994" t="s">
        <v>78</v>
      </c>
      <c r="G29" s="973" t="s">
        <v>19</v>
      </c>
      <c r="H29" s="973" t="s">
        <v>19</v>
      </c>
      <c r="I29" s="1005" t="s">
        <v>5009</v>
      </c>
      <c r="J29" s="984">
        <v>1</v>
      </c>
      <c r="K29" s="883" t="s">
        <v>21</v>
      </c>
      <c r="L29" s="877" t="s">
        <v>5899</v>
      </c>
      <c r="M29" s="51" t="s">
        <v>5928</v>
      </c>
      <c r="N29" s="877" t="s">
        <v>5893</v>
      </c>
      <c r="O29" s="976">
        <v>3</v>
      </c>
      <c r="P29" s="976">
        <v>1</v>
      </c>
      <c r="Q29" s="977">
        <v>1950</v>
      </c>
      <c r="R29" s="978">
        <v>1150</v>
      </c>
      <c r="S29" s="979">
        <v>660</v>
      </c>
      <c r="T29" s="980">
        <v>700</v>
      </c>
      <c r="U29" s="981">
        <v>1210</v>
      </c>
      <c r="V29" s="982">
        <f t="shared" ref="V29" si="25">SUM(Q29:U30)</f>
        <v>5670</v>
      </c>
      <c r="W29" s="976"/>
      <c r="X29" s="976"/>
      <c r="Y29" s="880"/>
      <c r="Z29" s="976"/>
    </row>
    <row r="30" spans="1:26" s="5" customFormat="1">
      <c r="A30" s="984" t="s">
        <v>5780</v>
      </c>
      <c r="B30" s="984"/>
      <c r="C30" s="969" t="s">
        <v>3331</v>
      </c>
      <c r="D30" s="970" t="s">
        <v>2</v>
      </c>
      <c r="E30" s="1015" t="s">
        <v>608</v>
      </c>
      <c r="F30" s="994" t="s">
        <v>78</v>
      </c>
      <c r="G30" s="973" t="s">
        <v>19</v>
      </c>
      <c r="H30" s="973" t="s">
        <v>19</v>
      </c>
      <c r="I30" s="1005" t="s">
        <v>90</v>
      </c>
      <c r="J30" s="984">
        <v>1</v>
      </c>
      <c r="K30" s="880"/>
      <c r="L30" s="880"/>
      <c r="M30" s="51"/>
      <c r="N30" s="880"/>
      <c r="O30" s="976">
        <v>1</v>
      </c>
      <c r="P30" s="976">
        <v>1</v>
      </c>
      <c r="Q30" s="977"/>
      <c r="R30" s="978"/>
      <c r="S30" s="979"/>
      <c r="T30" s="980"/>
      <c r="U30" s="981"/>
      <c r="V30" s="982"/>
      <c r="W30" s="976"/>
      <c r="X30" s="976"/>
      <c r="Y30" s="880"/>
      <c r="Z30" s="976"/>
    </row>
    <row r="31" spans="1:26" s="5" customFormat="1" ht="13.15" customHeight="1">
      <c r="A31" s="984" t="s">
        <v>5780</v>
      </c>
      <c r="B31" s="984" t="s">
        <v>5795</v>
      </c>
      <c r="C31" s="989" t="s">
        <v>266</v>
      </c>
      <c r="D31" s="970" t="str">
        <f t="shared" ref="D31" si="26">B31&amp;" "&amp;" "&amp;C31</f>
        <v>X3-015  グレイトドラゴン</v>
      </c>
      <c r="E31" s="1015" t="s">
        <v>608</v>
      </c>
      <c r="F31" s="1003" t="s">
        <v>35</v>
      </c>
      <c r="G31" s="1006" t="s">
        <v>89</v>
      </c>
      <c r="H31" s="1006" t="s">
        <v>89</v>
      </c>
      <c r="I31" s="975"/>
      <c r="J31" s="975"/>
      <c r="K31" s="892" t="s">
        <v>37</v>
      </c>
      <c r="L31" s="877" t="s">
        <v>2718</v>
      </c>
      <c r="M31" s="51" t="s">
        <v>6131</v>
      </c>
      <c r="N31" s="877" t="s">
        <v>490</v>
      </c>
      <c r="O31" s="976"/>
      <c r="P31" s="976"/>
      <c r="Q31" s="977">
        <v>2010</v>
      </c>
      <c r="R31" s="978">
        <v>1210</v>
      </c>
      <c r="S31" s="979">
        <v>710</v>
      </c>
      <c r="T31" s="980">
        <v>830</v>
      </c>
      <c r="U31" s="981">
        <v>1280</v>
      </c>
      <c r="V31" s="982">
        <f t="shared" ref="V31" si="27">SUM(Q31:U32)</f>
        <v>6040</v>
      </c>
      <c r="W31" s="976"/>
      <c r="X31" s="976"/>
      <c r="Y31" s="880"/>
      <c r="Z31" s="976"/>
    </row>
    <row r="32" spans="1:26" s="5" customFormat="1" ht="13.15" customHeight="1">
      <c r="A32" s="984" t="s">
        <v>5780</v>
      </c>
      <c r="B32" s="984"/>
      <c r="C32" s="989" t="s">
        <v>266</v>
      </c>
      <c r="D32" s="970" t="s">
        <v>2</v>
      </c>
      <c r="E32" s="1015" t="s">
        <v>608</v>
      </c>
      <c r="F32" s="1003" t="s">
        <v>35</v>
      </c>
      <c r="G32" s="1006" t="s">
        <v>89</v>
      </c>
      <c r="H32" s="1006" t="s">
        <v>89</v>
      </c>
      <c r="I32" s="975"/>
      <c r="J32" s="975"/>
      <c r="K32" s="880"/>
      <c r="L32" s="880"/>
      <c r="M32" s="51"/>
      <c r="N32" s="880"/>
      <c r="O32" s="976"/>
      <c r="P32" s="976"/>
      <c r="Q32" s="977"/>
      <c r="R32" s="978"/>
      <c r="S32" s="979"/>
      <c r="T32" s="980"/>
      <c r="U32" s="981"/>
      <c r="V32" s="982"/>
      <c r="W32" s="976"/>
      <c r="X32" s="976"/>
      <c r="Y32" s="880"/>
      <c r="Z32" s="976"/>
    </row>
    <row r="33" spans="1:26" s="5" customFormat="1">
      <c r="A33" s="984" t="s">
        <v>5780</v>
      </c>
      <c r="B33" s="984" t="s">
        <v>5796</v>
      </c>
      <c r="C33" s="969" t="s">
        <v>38</v>
      </c>
      <c r="D33" s="970" t="str">
        <f t="shared" ref="D33" si="28">B33&amp;" "&amp;" "&amp;C33</f>
        <v>X3-016  ポップ</v>
      </c>
      <c r="E33" s="1011" t="s">
        <v>629</v>
      </c>
      <c r="F33" s="972" t="s">
        <v>34</v>
      </c>
      <c r="G33" s="986" t="s">
        <v>40</v>
      </c>
      <c r="H33" s="986" t="s">
        <v>40</v>
      </c>
      <c r="I33" s="975"/>
      <c r="J33" s="975"/>
      <c r="K33" s="883" t="s">
        <v>21</v>
      </c>
      <c r="L33" s="877" t="s">
        <v>106</v>
      </c>
      <c r="M33" s="37" t="s">
        <v>5929</v>
      </c>
      <c r="N33" s="877" t="s">
        <v>5893</v>
      </c>
      <c r="O33" s="976"/>
      <c r="P33" s="880"/>
      <c r="Q33" s="977">
        <v>2100</v>
      </c>
      <c r="R33" s="978">
        <v>750</v>
      </c>
      <c r="S33" s="979">
        <v>1460</v>
      </c>
      <c r="T33" s="980">
        <v>1230</v>
      </c>
      <c r="U33" s="981">
        <v>920</v>
      </c>
      <c r="V33" s="982">
        <f t="shared" ref="V33" si="29">SUM(Q33:U34)</f>
        <v>6460</v>
      </c>
      <c r="W33" s="976" t="s">
        <v>3317</v>
      </c>
      <c r="X33" s="976"/>
      <c r="Y33" s="880"/>
      <c r="Z33" s="976"/>
    </row>
    <row r="34" spans="1:26" s="5" customFormat="1">
      <c r="A34" s="984" t="s">
        <v>5780</v>
      </c>
      <c r="B34" s="984"/>
      <c r="C34" s="969" t="s">
        <v>38</v>
      </c>
      <c r="D34" s="970" t="s">
        <v>2</v>
      </c>
      <c r="E34" s="1011" t="s">
        <v>629</v>
      </c>
      <c r="F34" s="972" t="s">
        <v>34</v>
      </c>
      <c r="G34" s="986" t="s">
        <v>40</v>
      </c>
      <c r="H34" s="986" t="s">
        <v>40</v>
      </c>
      <c r="I34" s="975"/>
      <c r="J34" s="975"/>
      <c r="K34" s="880"/>
      <c r="L34" s="880"/>
      <c r="M34" s="51"/>
      <c r="N34" s="880"/>
      <c r="O34" s="976"/>
      <c r="P34" s="880"/>
      <c r="Q34" s="977"/>
      <c r="R34" s="978"/>
      <c r="S34" s="979"/>
      <c r="T34" s="980"/>
      <c r="U34" s="981"/>
      <c r="V34" s="982"/>
      <c r="W34" s="976" t="s">
        <v>3317</v>
      </c>
      <c r="X34" s="976"/>
      <c r="Y34" s="880"/>
      <c r="Z34" s="976"/>
    </row>
    <row r="35" spans="1:26" s="5" customFormat="1">
      <c r="A35" s="984" t="s">
        <v>5780</v>
      </c>
      <c r="B35" s="984" t="s">
        <v>5797</v>
      </c>
      <c r="C35" s="969" t="s">
        <v>183</v>
      </c>
      <c r="D35" s="970" t="str">
        <f t="shared" ref="D35" si="30">B35&amp;" "&amp;" "&amp;C35</f>
        <v>X3-017  マァム</v>
      </c>
      <c r="E35" s="1011" t="s">
        <v>629</v>
      </c>
      <c r="F35" s="972" t="s">
        <v>34</v>
      </c>
      <c r="G35" s="973" t="s">
        <v>19</v>
      </c>
      <c r="H35" s="973" t="s">
        <v>19</v>
      </c>
      <c r="I35" s="975"/>
      <c r="J35" s="975"/>
      <c r="K35" s="883" t="s">
        <v>21</v>
      </c>
      <c r="L35" s="877" t="s">
        <v>5899</v>
      </c>
      <c r="M35" s="51" t="s">
        <v>5930</v>
      </c>
      <c r="N35" s="877" t="s">
        <v>491</v>
      </c>
      <c r="O35" s="976"/>
      <c r="P35" s="880"/>
      <c r="Q35" s="977">
        <v>2010</v>
      </c>
      <c r="R35" s="978">
        <v>1370</v>
      </c>
      <c r="S35" s="979">
        <v>720</v>
      </c>
      <c r="T35" s="980">
        <v>1400</v>
      </c>
      <c r="U35" s="981">
        <v>960</v>
      </c>
      <c r="V35" s="982">
        <f t="shared" ref="V35" si="31">SUM(Q35:U36)</f>
        <v>6460</v>
      </c>
      <c r="W35" s="976" t="s">
        <v>3317</v>
      </c>
      <c r="X35" s="976"/>
      <c r="Y35" s="880"/>
      <c r="Z35" s="976"/>
    </row>
    <row r="36" spans="1:26" s="5" customFormat="1">
      <c r="A36" s="984" t="s">
        <v>5780</v>
      </c>
      <c r="B36" s="984"/>
      <c r="C36" s="969" t="s">
        <v>183</v>
      </c>
      <c r="D36" s="970" t="s">
        <v>2</v>
      </c>
      <c r="E36" s="1011" t="s">
        <v>629</v>
      </c>
      <c r="F36" s="972" t="s">
        <v>34</v>
      </c>
      <c r="G36" s="973" t="s">
        <v>19</v>
      </c>
      <c r="H36" s="973" t="s">
        <v>19</v>
      </c>
      <c r="I36" s="975"/>
      <c r="J36" s="975"/>
      <c r="K36" s="880"/>
      <c r="L36" s="880"/>
      <c r="M36" s="51"/>
      <c r="N36" s="880"/>
      <c r="O36" s="976"/>
      <c r="P36" s="880"/>
      <c r="Q36" s="977"/>
      <c r="R36" s="978"/>
      <c r="S36" s="979"/>
      <c r="T36" s="980"/>
      <c r="U36" s="981"/>
      <c r="V36" s="982"/>
      <c r="W36" s="976" t="s">
        <v>3317</v>
      </c>
      <c r="X36" s="976"/>
      <c r="Y36" s="880"/>
      <c r="Z36" s="976"/>
    </row>
    <row r="37" spans="1:26" s="5" customFormat="1">
      <c r="A37" s="984" t="s">
        <v>5780</v>
      </c>
      <c r="B37" s="984" t="s">
        <v>5798</v>
      </c>
      <c r="C37" s="969" t="s">
        <v>172</v>
      </c>
      <c r="D37" s="970" t="str">
        <f t="shared" ref="D37" si="32">B37&amp;" "&amp;" "&amp;C37</f>
        <v>X3-018  ヒュンケル</v>
      </c>
      <c r="E37" s="1011" t="s">
        <v>629</v>
      </c>
      <c r="F37" s="972" t="s">
        <v>34</v>
      </c>
      <c r="G37" s="973" t="s">
        <v>19</v>
      </c>
      <c r="H37" s="992" t="s">
        <v>88</v>
      </c>
      <c r="I37" s="975"/>
      <c r="J37" s="975"/>
      <c r="K37" s="892" t="s">
        <v>37</v>
      </c>
      <c r="L37" s="877" t="s">
        <v>2718</v>
      </c>
      <c r="M37" s="51" t="s">
        <v>5931</v>
      </c>
      <c r="N37" s="877" t="s">
        <v>490</v>
      </c>
      <c r="O37" s="976"/>
      <c r="P37" s="880"/>
      <c r="Q37" s="977">
        <v>2110</v>
      </c>
      <c r="R37" s="978">
        <v>1360</v>
      </c>
      <c r="S37" s="979">
        <v>670</v>
      </c>
      <c r="T37" s="980">
        <v>940</v>
      </c>
      <c r="U37" s="981">
        <v>1380</v>
      </c>
      <c r="V37" s="982">
        <f t="shared" ref="V37" si="33">SUM(Q37:U38)</f>
        <v>6460</v>
      </c>
      <c r="W37" s="976" t="s">
        <v>3317</v>
      </c>
      <c r="X37" s="976"/>
      <c r="Y37" s="880"/>
      <c r="Z37" s="976"/>
    </row>
    <row r="38" spans="1:26" s="5" customFormat="1">
      <c r="A38" s="984" t="s">
        <v>5780</v>
      </c>
      <c r="B38" s="984"/>
      <c r="C38" s="969" t="s">
        <v>172</v>
      </c>
      <c r="D38" s="970" t="s">
        <v>2</v>
      </c>
      <c r="E38" s="1011" t="s">
        <v>629</v>
      </c>
      <c r="F38" s="972" t="s">
        <v>34</v>
      </c>
      <c r="G38" s="973" t="s">
        <v>19</v>
      </c>
      <c r="H38" s="992" t="s">
        <v>88</v>
      </c>
      <c r="I38" s="975"/>
      <c r="J38" s="975"/>
      <c r="K38" s="880"/>
      <c r="L38" s="880"/>
      <c r="M38" s="51"/>
      <c r="N38" s="880"/>
      <c r="O38" s="976"/>
      <c r="P38" s="880"/>
      <c r="Q38" s="977"/>
      <c r="R38" s="978"/>
      <c r="S38" s="979"/>
      <c r="T38" s="980"/>
      <c r="U38" s="981"/>
      <c r="V38" s="982"/>
      <c r="W38" s="976" t="s">
        <v>3317</v>
      </c>
      <c r="X38" s="976"/>
      <c r="Y38" s="880"/>
      <c r="Z38" s="976"/>
    </row>
    <row r="39" spans="1:26" s="5" customFormat="1">
      <c r="A39" s="984" t="s">
        <v>5780</v>
      </c>
      <c r="B39" s="984" t="s">
        <v>5799</v>
      </c>
      <c r="C39" s="969" t="s">
        <v>121</v>
      </c>
      <c r="D39" s="970" t="str">
        <f t="shared" ref="D39" si="34">B39&amp;" "&amp;" "&amp;C39</f>
        <v>X3-019  れんごく天馬</v>
      </c>
      <c r="E39" s="1011" t="s">
        <v>629</v>
      </c>
      <c r="F39" s="1014" t="s">
        <v>128</v>
      </c>
      <c r="G39" s="992" t="s">
        <v>88</v>
      </c>
      <c r="H39" s="1006" t="s">
        <v>89</v>
      </c>
      <c r="I39" s="1001" t="s">
        <v>87</v>
      </c>
      <c r="J39" s="975">
        <v>3</v>
      </c>
      <c r="K39" s="883" t="s">
        <v>21</v>
      </c>
      <c r="L39" s="877" t="s">
        <v>5899</v>
      </c>
      <c r="M39" s="51" t="s">
        <v>5932</v>
      </c>
      <c r="N39" s="877" t="s">
        <v>491</v>
      </c>
      <c r="O39" s="976">
        <v>2</v>
      </c>
      <c r="P39" s="976">
        <v>3</v>
      </c>
      <c r="Q39" s="977">
        <v>1990</v>
      </c>
      <c r="R39" s="978">
        <v>850</v>
      </c>
      <c r="S39" s="979">
        <v>700</v>
      </c>
      <c r="T39" s="980">
        <v>1160</v>
      </c>
      <c r="U39" s="981">
        <v>1340</v>
      </c>
      <c r="V39" s="982">
        <f t="shared" ref="V39" si="35">SUM(Q39:U40)</f>
        <v>6040</v>
      </c>
      <c r="W39" s="976"/>
      <c r="X39" s="976"/>
      <c r="Y39" s="880"/>
      <c r="Z39" s="976"/>
    </row>
    <row r="40" spans="1:26" s="5" customFormat="1">
      <c r="A40" s="984" t="s">
        <v>5780</v>
      </c>
      <c r="B40" s="984"/>
      <c r="C40" s="969" t="s">
        <v>121</v>
      </c>
      <c r="D40" s="970" t="s">
        <v>2</v>
      </c>
      <c r="E40" s="1011" t="s">
        <v>629</v>
      </c>
      <c r="F40" s="1014" t="s">
        <v>128</v>
      </c>
      <c r="G40" s="992" t="s">
        <v>88</v>
      </c>
      <c r="H40" s="1006" t="s">
        <v>89</v>
      </c>
      <c r="I40" s="1001" t="s">
        <v>87</v>
      </c>
      <c r="J40" s="975">
        <v>3</v>
      </c>
      <c r="K40" s="880"/>
      <c r="L40" s="880"/>
      <c r="M40" s="51"/>
      <c r="N40" s="880"/>
      <c r="O40" s="976">
        <v>1</v>
      </c>
      <c r="P40" s="976">
        <v>1</v>
      </c>
      <c r="Q40" s="977"/>
      <c r="R40" s="978"/>
      <c r="S40" s="979"/>
      <c r="T40" s="980"/>
      <c r="U40" s="981"/>
      <c r="V40" s="982"/>
      <c r="W40" s="976"/>
      <c r="X40" s="976"/>
      <c r="Y40" s="880"/>
      <c r="Z40" s="976"/>
    </row>
    <row r="41" spans="1:26" s="5" customFormat="1" ht="13.15" customHeight="1">
      <c r="A41" s="984" t="s">
        <v>5780</v>
      </c>
      <c r="B41" s="984" t="s">
        <v>5800</v>
      </c>
      <c r="C41" s="989" t="s">
        <v>259</v>
      </c>
      <c r="D41" s="970" t="str">
        <f t="shared" ref="D41" si="36">B41&amp;" "&amp;" "&amp;C41</f>
        <v>X3-020  ウドラー</v>
      </c>
      <c r="E41" s="1011" t="s">
        <v>629</v>
      </c>
      <c r="F41" s="1014" t="s">
        <v>128</v>
      </c>
      <c r="G41" s="973" t="s">
        <v>19</v>
      </c>
      <c r="H41" s="992" t="s">
        <v>88</v>
      </c>
      <c r="I41" s="975"/>
      <c r="J41" s="975"/>
      <c r="K41" s="883" t="s">
        <v>21</v>
      </c>
      <c r="L41" s="877" t="s">
        <v>5899</v>
      </c>
      <c r="M41" s="51" t="s">
        <v>5933</v>
      </c>
      <c r="N41" s="877" t="s">
        <v>5893</v>
      </c>
      <c r="O41" s="976"/>
      <c r="P41" s="976"/>
      <c r="Q41" s="977">
        <v>2150</v>
      </c>
      <c r="R41" s="978">
        <v>1300</v>
      </c>
      <c r="S41" s="979">
        <v>820</v>
      </c>
      <c r="T41" s="980">
        <v>730</v>
      </c>
      <c r="U41" s="981">
        <v>1370</v>
      </c>
      <c r="V41" s="982">
        <f t="shared" ref="V41" si="37">SUM(Q41:U42)</f>
        <v>6370</v>
      </c>
      <c r="W41" s="976"/>
      <c r="X41" s="976"/>
      <c r="Y41" s="880"/>
      <c r="Z41" s="976"/>
    </row>
    <row r="42" spans="1:26" s="5" customFormat="1" ht="13.15" customHeight="1">
      <c r="A42" s="984" t="s">
        <v>5780</v>
      </c>
      <c r="B42" s="984"/>
      <c r="C42" s="989" t="s">
        <v>259</v>
      </c>
      <c r="D42" s="970" t="s">
        <v>2</v>
      </c>
      <c r="E42" s="1011" t="s">
        <v>629</v>
      </c>
      <c r="F42" s="1014" t="s">
        <v>128</v>
      </c>
      <c r="G42" s="973" t="s">
        <v>19</v>
      </c>
      <c r="H42" s="992" t="s">
        <v>88</v>
      </c>
      <c r="I42" s="975"/>
      <c r="J42" s="975"/>
      <c r="K42" s="880"/>
      <c r="L42" s="880"/>
      <c r="M42" s="51"/>
      <c r="N42" s="880"/>
      <c r="O42" s="976"/>
      <c r="P42" s="976"/>
      <c r="Q42" s="977"/>
      <c r="R42" s="978"/>
      <c r="S42" s="979"/>
      <c r="T42" s="980"/>
      <c r="U42" s="981"/>
      <c r="V42" s="982"/>
      <c r="W42" s="976"/>
      <c r="X42" s="976"/>
      <c r="Y42" s="880"/>
      <c r="Z42" s="976"/>
    </row>
    <row r="43" spans="1:26" s="5" customFormat="1">
      <c r="A43" s="984" t="s">
        <v>5780</v>
      </c>
      <c r="B43" s="984" t="s">
        <v>5801</v>
      </c>
      <c r="C43" s="989" t="s">
        <v>261</v>
      </c>
      <c r="D43" s="970" t="str">
        <f t="shared" ref="D43" si="38">B43&amp;" "&amp;" "&amp;C43</f>
        <v>X3-021  ヘルクラッシャー</v>
      </c>
      <c r="E43" s="1011" t="s">
        <v>629</v>
      </c>
      <c r="F43" s="1013" t="s">
        <v>129</v>
      </c>
      <c r="G43" s="973" t="s">
        <v>19</v>
      </c>
      <c r="H43" s="973" t="s">
        <v>19</v>
      </c>
      <c r="I43" s="998" t="s">
        <v>41</v>
      </c>
      <c r="J43" s="984">
        <v>4</v>
      </c>
      <c r="K43" s="883" t="s">
        <v>21</v>
      </c>
      <c r="L43" s="877" t="s">
        <v>5899</v>
      </c>
      <c r="M43" s="37" t="s">
        <v>5934</v>
      </c>
      <c r="N43" s="877" t="s">
        <v>5893</v>
      </c>
      <c r="O43" s="976">
        <v>2</v>
      </c>
      <c r="P43" s="976">
        <v>2</v>
      </c>
      <c r="Q43" s="977">
        <v>2020</v>
      </c>
      <c r="R43" s="978">
        <v>1360</v>
      </c>
      <c r="S43" s="979">
        <v>670</v>
      </c>
      <c r="T43" s="980">
        <v>840</v>
      </c>
      <c r="U43" s="981">
        <v>1150</v>
      </c>
      <c r="V43" s="982">
        <f t="shared" ref="V43" si="39">SUM(Q43:U44)</f>
        <v>6040</v>
      </c>
      <c r="W43" s="976"/>
      <c r="X43" s="976"/>
      <c r="Y43" s="880"/>
      <c r="Z43" s="976"/>
    </row>
    <row r="44" spans="1:26" s="5" customFormat="1">
      <c r="A44" s="984" t="s">
        <v>5780</v>
      </c>
      <c r="B44" s="984"/>
      <c r="C44" s="989" t="s">
        <v>261</v>
      </c>
      <c r="D44" s="970" t="s">
        <v>2</v>
      </c>
      <c r="E44" s="1011" t="s">
        <v>629</v>
      </c>
      <c r="F44" s="1013" t="s">
        <v>129</v>
      </c>
      <c r="G44" s="973" t="s">
        <v>19</v>
      </c>
      <c r="H44" s="973" t="s">
        <v>19</v>
      </c>
      <c r="I44" s="998" t="s">
        <v>41</v>
      </c>
      <c r="J44" s="984">
        <v>4</v>
      </c>
      <c r="K44" s="880"/>
      <c r="L44" s="880"/>
      <c r="M44" s="51"/>
      <c r="N44" s="880"/>
      <c r="O44" s="976">
        <v>1</v>
      </c>
      <c r="P44" s="976">
        <v>1</v>
      </c>
      <c r="Q44" s="977"/>
      <c r="R44" s="978"/>
      <c r="S44" s="979"/>
      <c r="T44" s="980"/>
      <c r="U44" s="981"/>
      <c r="V44" s="982"/>
      <c r="W44" s="976"/>
      <c r="X44" s="976"/>
      <c r="Y44" s="880"/>
      <c r="Z44" s="976"/>
    </row>
    <row r="45" spans="1:26" s="5" customFormat="1">
      <c r="A45" s="984" t="s">
        <v>5780</v>
      </c>
      <c r="B45" s="984" t="s">
        <v>5802</v>
      </c>
      <c r="C45" s="969" t="s">
        <v>4338</v>
      </c>
      <c r="D45" s="970" t="str">
        <f t="shared" ref="D45" si="40">B45&amp;" "&amp;" "&amp;C45</f>
        <v>X3-022  まおうのつかい</v>
      </c>
      <c r="E45" s="1011" t="s">
        <v>629</v>
      </c>
      <c r="F45" s="1013" t="s">
        <v>129</v>
      </c>
      <c r="G45" s="973" t="s">
        <v>19</v>
      </c>
      <c r="H45" s="973" t="s">
        <v>19</v>
      </c>
      <c r="I45" s="975"/>
      <c r="J45" s="975"/>
      <c r="K45" s="892" t="s">
        <v>37</v>
      </c>
      <c r="L45" s="877" t="s">
        <v>2718</v>
      </c>
      <c r="M45" s="51" t="s">
        <v>5935</v>
      </c>
      <c r="N45" s="877" t="s">
        <v>5892</v>
      </c>
      <c r="O45" s="976"/>
      <c r="P45" s="976"/>
      <c r="Q45" s="977">
        <v>2000</v>
      </c>
      <c r="R45" s="978">
        <v>1420</v>
      </c>
      <c r="S45" s="979">
        <v>740</v>
      </c>
      <c r="T45" s="980">
        <v>1240</v>
      </c>
      <c r="U45" s="981">
        <v>950</v>
      </c>
      <c r="V45" s="982">
        <f t="shared" ref="V45" si="41">SUM(Q45:U46)</f>
        <v>6350</v>
      </c>
      <c r="W45" s="976"/>
      <c r="X45" s="976"/>
      <c r="Y45" s="880"/>
      <c r="Z45" s="976"/>
    </row>
    <row r="46" spans="1:26" s="5" customFormat="1">
      <c r="A46" s="984" t="s">
        <v>5780</v>
      </c>
      <c r="B46" s="984"/>
      <c r="C46" s="969" t="s">
        <v>4338</v>
      </c>
      <c r="D46" s="970" t="s">
        <v>2</v>
      </c>
      <c r="E46" s="1011" t="s">
        <v>629</v>
      </c>
      <c r="F46" s="1013" t="s">
        <v>129</v>
      </c>
      <c r="G46" s="973" t="s">
        <v>19</v>
      </c>
      <c r="H46" s="973" t="s">
        <v>19</v>
      </c>
      <c r="I46" s="975"/>
      <c r="J46" s="975"/>
      <c r="K46" s="880"/>
      <c r="L46" s="880"/>
      <c r="M46" s="51"/>
      <c r="N46" s="880"/>
      <c r="O46" s="976"/>
      <c r="P46" s="976"/>
      <c r="Q46" s="977"/>
      <c r="R46" s="978"/>
      <c r="S46" s="979"/>
      <c r="T46" s="980"/>
      <c r="U46" s="981"/>
      <c r="V46" s="982"/>
      <c r="W46" s="976"/>
      <c r="X46" s="976"/>
      <c r="Y46" s="880"/>
      <c r="Z46" s="976"/>
    </row>
    <row r="47" spans="1:26" s="5" customFormat="1">
      <c r="A47" s="984" t="s">
        <v>5780</v>
      </c>
      <c r="B47" s="984" t="s">
        <v>5803</v>
      </c>
      <c r="C47" s="969" t="s">
        <v>1191</v>
      </c>
      <c r="D47" s="970" t="str">
        <f t="shared" ref="D47" si="42">B47&amp;" "&amp;" "&amp;C47</f>
        <v>X3-023  フレイム</v>
      </c>
      <c r="E47" s="1011" t="s">
        <v>629</v>
      </c>
      <c r="F47" s="1012" t="s">
        <v>130</v>
      </c>
      <c r="G47" s="973" t="s">
        <v>19</v>
      </c>
      <c r="H47" s="1006" t="s">
        <v>89</v>
      </c>
      <c r="I47" s="1002" t="s">
        <v>82</v>
      </c>
      <c r="J47" s="984">
        <v>4</v>
      </c>
      <c r="K47" s="892" t="s">
        <v>37</v>
      </c>
      <c r="L47" s="877" t="s">
        <v>5480</v>
      </c>
      <c r="M47" s="51" t="s">
        <v>6132</v>
      </c>
      <c r="N47" s="877" t="s">
        <v>491</v>
      </c>
      <c r="O47" s="976">
        <v>2</v>
      </c>
      <c r="P47" s="976">
        <v>4</v>
      </c>
      <c r="Q47" s="977">
        <v>1930</v>
      </c>
      <c r="R47" s="978">
        <v>1160</v>
      </c>
      <c r="S47" s="979">
        <v>870</v>
      </c>
      <c r="T47" s="980">
        <v>730</v>
      </c>
      <c r="U47" s="981">
        <v>1320</v>
      </c>
      <c r="V47" s="982">
        <f t="shared" ref="V47" si="43">SUM(Q47:U48)</f>
        <v>6010</v>
      </c>
      <c r="W47" s="969" t="s">
        <v>3320</v>
      </c>
      <c r="X47" s="976"/>
      <c r="Y47" s="880"/>
      <c r="Z47" s="976"/>
    </row>
    <row r="48" spans="1:26" s="5" customFormat="1">
      <c r="A48" s="984" t="s">
        <v>5780</v>
      </c>
      <c r="B48" s="984"/>
      <c r="C48" s="969" t="s">
        <v>1191</v>
      </c>
      <c r="D48" s="970" t="s">
        <v>2</v>
      </c>
      <c r="E48" s="1011" t="s">
        <v>629</v>
      </c>
      <c r="F48" s="1012" t="s">
        <v>130</v>
      </c>
      <c r="G48" s="973" t="s">
        <v>19</v>
      </c>
      <c r="H48" s="1006" t="s">
        <v>89</v>
      </c>
      <c r="I48" s="1002" t="s">
        <v>82</v>
      </c>
      <c r="J48" s="984">
        <v>4</v>
      </c>
      <c r="K48" s="880"/>
      <c r="L48" s="880"/>
      <c r="M48" s="51"/>
      <c r="N48" s="880"/>
      <c r="O48" s="976">
        <v>1</v>
      </c>
      <c r="P48" s="976">
        <v>1</v>
      </c>
      <c r="Q48" s="977"/>
      <c r="R48" s="978"/>
      <c r="S48" s="979"/>
      <c r="T48" s="980"/>
      <c r="U48" s="981"/>
      <c r="V48" s="982"/>
      <c r="W48" s="969" t="s">
        <v>3320</v>
      </c>
      <c r="X48" s="976"/>
      <c r="Y48" s="880"/>
      <c r="Z48" s="976"/>
    </row>
    <row r="49" spans="1:26" s="5" customFormat="1" ht="13.15" customHeight="1">
      <c r="A49" s="984" t="s">
        <v>5780</v>
      </c>
      <c r="B49" s="984" t="s">
        <v>5804</v>
      </c>
      <c r="C49" s="969" t="s">
        <v>1192</v>
      </c>
      <c r="D49" s="970" t="str">
        <f t="shared" ref="D49" si="44">B49&amp;" "&amp;" "&amp;C49</f>
        <v>X3-024  ブリザード</v>
      </c>
      <c r="E49" s="1011" t="s">
        <v>629</v>
      </c>
      <c r="F49" s="1012" t="s">
        <v>130</v>
      </c>
      <c r="G49" s="973" t="s">
        <v>19</v>
      </c>
      <c r="H49" s="1006" t="s">
        <v>89</v>
      </c>
      <c r="I49" s="998" t="s">
        <v>41</v>
      </c>
      <c r="J49" s="975">
        <v>3</v>
      </c>
      <c r="K49" s="893" t="s">
        <v>99</v>
      </c>
      <c r="L49" s="877" t="s">
        <v>5899</v>
      </c>
      <c r="M49" s="51" t="s">
        <v>6133</v>
      </c>
      <c r="N49" s="877" t="s">
        <v>491</v>
      </c>
      <c r="O49" s="976">
        <v>2</v>
      </c>
      <c r="P49" s="976">
        <v>3</v>
      </c>
      <c r="Q49" s="977">
        <v>1970</v>
      </c>
      <c r="R49" s="978">
        <v>1320</v>
      </c>
      <c r="S49" s="979">
        <v>810</v>
      </c>
      <c r="T49" s="980">
        <v>850</v>
      </c>
      <c r="U49" s="981">
        <v>1060</v>
      </c>
      <c r="V49" s="982">
        <f t="shared" ref="V49" si="45">SUM(Q49:U50)</f>
        <v>6010</v>
      </c>
      <c r="W49" s="969" t="s">
        <v>3322</v>
      </c>
      <c r="X49" s="976"/>
      <c r="Y49" s="880"/>
      <c r="Z49" s="976"/>
    </row>
    <row r="50" spans="1:26" s="5" customFormat="1" ht="13.15" customHeight="1">
      <c r="A50" s="984" t="s">
        <v>5780</v>
      </c>
      <c r="B50" s="984"/>
      <c r="C50" s="969" t="s">
        <v>1192</v>
      </c>
      <c r="D50" s="970" t="s">
        <v>2</v>
      </c>
      <c r="E50" s="1011" t="s">
        <v>629</v>
      </c>
      <c r="F50" s="1012" t="s">
        <v>130</v>
      </c>
      <c r="G50" s="973" t="s">
        <v>19</v>
      </c>
      <c r="H50" s="1006" t="s">
        <v>89</v>
      </c>
      <c r="I50" s="998" t="s">
        <v>41</v>
      </c>
      <c r="J50" s="975">
        <v>3</v>
      </c>
      <c r="K50" s="880"/>
      <c r="L50" s="880"/>
      <c r="M50" s="51"/>
      <c r="N50" s="880"/>
      <c r="O50" s="976">
        <v>1</v>
      </c>
      <c r="P50" s="976">
        <v>1</v>
      </c>
      <c r="Q50" s="977"/>
      <c r="R50" s="978"/>
      <c r="S50" s="979"/>
      <c r="T50" s="980"/>
      <c r="U50" s="981"/>
      <c r="V50" s="982"/>
      <c r="W50" s="969" t="s">
        <v>3322</v>
      </c>
      <c r="X50" s="976"/>
      <c r="Y50" s="880"/>
      <c r="Z50" s="976"/>
    </row>
    <row r="51" spans="1:26" s="5" customFormat="1">
      <c r="A51" s="984" t="s">
        <v>5780</v>
      </c>
      <c r="B51" s="984" t="s">
        <v>5805</v>
      </c>
      <c r="C51" s="969" t="s">
        <v>125</v>
      </c>
      <c r="D51" s="970" t="str">
        <f t="shared" ref="D51" si="46">B51&amp;" "&amp;" "&amp;C51</f>
        <v>X3-025  アークデーモン</v>
      </c>
      <c r="E51" s="1011" t="s">
        <v>629</v>
      </c>
      <c r="F51" s="1009" t="s">
        <v>75</v>
      </c>
      <c r="G51" s="973" t="s">
        <v>19</v>
      </c>
      <c r="H51" s="986" t="s">
        <v>40</v>
      </c>
      <c r="I51" s="1007" t="s">
        <v>91</v>
      </c>
      <c r="J51" s="984">
        <v>1</v>
      </c>
      <c r="K51" s="893" t="s">
        <v>99</v>
      </c>
      <c r="L51" s="877" t="s">
        <v>5899</v>
      </c>
      <c r="M51" s="51" t="s">
        <v>5969</v>
      </c>
      <c r="N51" s="877" t="s">
        <v>491</v>
      </c>
      <c r="O51" s="976"/>
      <c r="P51" s="976"/>
      <c r="Q51" s="977">
        <v>1980</v>
      </c>
      <c r="R51" s="978">
        <v>1400</v>
      </c>
      <c r="S51" s="979">
        <v>1130</v>
      </c>
      <c r="T51" s="980">
        <v>910</v>
      </c>
      <c r="U51" s="981">
        <v>970</v>
      </c>
      <c r="V51" s="982">
        <f t="shared" ref="V51" si="47">SUM(Q51:U52)</f>
        <v>6390</v>
      </c>
      <c r="W51" s="976"/>
      <c r="X51" s="976"/>
      <c r="Y51" s="880"/>
      <c r="Z51" s="976"/>
    </row>
    <row r="52" spans="1:26" s="5" customFormat="1">
      <c r="A52" s="984" t="s">
        <v>5780</v>
      </c>
      <c r="B52" s="984"/>
      <c r="C52" s="969" t="s">
        <v>125</v>
      </c>
      <c r="D52" s="970" t="s">
        <v>2</v>
      </c>
      <c r="E52" s="1011" t="s">
        <v>629</v>
      </c>
      <c r="F52" s="1009" t="s">
        <v>75</v>
      </c>
      <c r="G52" s="973" t="s">
        <v>19</v>
      </c>
      <c r="H52" s="986" t="s">
        <v>40</v>
      </c>
      <c r="I52" s="1007" t="s">
        <v>91</v>
      </c>
      <c r="J52" s="984">
        <v>1</v>
      </c>
      <c r="K52" s="880"/>
      <c r="L52" s="880"/>
      <c r="M52" s="51"/>
      <c r="N52" s="880"/>
      <c r="O52" s="976"/>
      <c r="P52" s="976"/>
      <c r="Q52" s="977"/>
      <c r="R52" s="978"/>
      <c r="S52" s="979"/>
      <c r="T52" s="980"/>
      <c r="U52" s="981"/>
      <c r="V52" s="982"/>
      <c r="W52" s="976"/>
      <c r="X52" s="976"/>
      <c r="Y52" s="880"/>
      <c r="Z52" s="976"/>
    </row>
    <row r="53" spans="1:26" s="5" customFormat="1" ht="13.15" customHeight="1">
      <c r="A53" s="984" t="s">
        <v>5780</v>
      </c>
      <c r="B53" s="984" t="s">
        <v>5806</v>
      </c>
      <c r="C53" s="969" t="s">
        <v>5456</v>
      </c>
      <c r="D53" s="970" t="str">
        <f t="shared" ref="D53" si="48">B53&amp;" "&amp;" "&amp;C53</f>
        <v>X3-026  トロルボンバー</v>
      </c>
      <c r="E53" s="1011" t="s">
        <v>629</v>
      </c>
      <c r="F53" s="1009" t="s">
        <v>75</v>
      </c>
      <c r="G53" s="973" t="s">
        <v>19</v>
      </c>
      <c r="H53" s="973" t="s">
        <v>19</v>
      </c>
      <c r="I53" s="974" t="s">
        <v>4324</v>
      </c>
      <c r="J53" s="984">
        <v>2</v>
      </c>
      <c r="K53" s="893" t="s">
        <v>99</v>
      </c>
      <c r="L53" s="877" t="s">
        <v>5900</v>
      </c>
      <c r="M53" s="51" t="s">
        <v>5920</v>
      </c>
      <c r="N53" s="877" t="s">
        <v>5893</v>
      </c>
      <c r="O53" s="976">
        <v>2</v>
      </c>
      <c r="P53" s="976">
        <v>1</v>
      </c>
      <c r="Q53" s="977">
        <v>2050</v>
      </c>
      <c r="R53" s="978">
        <v>1390</v>
      </c>
      <c r="S53" s="979">
        <v>710</v>
      </c>
      <c r="T53" s="980">
        <v>840</v>
      </c>
      <c r="U53" s="981">
        <v>1040</v>
      </c>
      <c r="V53" s="982">
        <f t="shared" ref="V53" si="49">SUM(Q53:U54)</f>
        <v>6030</v>
      </c>
      <c r="W53" s="976"/>
      <c r="X53" s="976"/>
      <c r="Y53" s="880"/>
      <c r="Z53" s="976"/>
    </row>
    <row r="54" spans="1:26" s="5" customFormat="1" ht="13.15" customHeight="1">
      <c r="A54" s="984" t="s">
        <v>5780</v>
      </c>
      <c r="B54" s="984"/>
      <c r="C54" s="969" t="s">
        <v>5456</v>
      </c>
      <c r="D54" s="970" t="s">
        <v>2</v>
      </c>
      <c r="E54" s="1011" t="s">
        <v>629</v>
      </c>
      <c r="F54" s="1009" t="s">
        <v>75</v>
      </c>
      <c r="G54" s="973" t="s">
        <v>19</v>
      </c>
      <c r="H54" s="973" t="s">
        <v>19</v>
      </c>
      <c r="I54" s="974" t="s">
        <v>4324</v>
      </c>
      <c r="J54" s="984">
        <v>2</v>
      </c>
      <c r="K54" s="880"/>
      <c r="L54" s="880"/>
      <c r="M54" s="51"/>
      <c r="N54" s="880"/>
      <c r="O54" s="976">
        <v>1</v>
      </c>
      <c r="P54" s="976">
        <v>1</v>
      </c>
      <c r="Q54" s="977"/>
      <c r="R54" s="978"/>
      <c r="S54" s="979"/>
      <c r="T54" s="980"/>
      <c r="U54" s="981"/>
      <c r="V54" s="982"/>
      <c r="W54" s="976"/>
      <c r="X54" s="976"/>
      <c r="Y54" s="880"/>
      <c r="Z54" s="976"/>
    </row>
    <row r="55" spans="1:26" s="5" customFormat="1">
      <c r="A55" s="984" t="s">
        <v>5780</v>
      </c>
      <c r="B55" s="984" t="s">
        <v>5807</v>
      </c>
      <c r="C55" s="969" t="s">
        <v>5888</v>
      </c>
      <c r="D55" s="970" t="str">
        <f t="shared" ref="D55" si="50">B55&amp;" "&amp;" "&amp;C55</f>
        <v>X3-027  ヂュランダル</v>
      </c>
      <c r="E55" s="1011" t="s">
        <v>629</v>
      </c>
      <c r="F55" s="994" t="s">
        <v>78</v>
      </c>
      <c r="G55" s="973" t="s">
        <v>19</v>
      </c>
      <c r="H55" s="973" t="s">
        <v>19</v>
      </c>
      <c r="I55" s="1002" t="s">
        <v>82</v>
      </c>
      <c r="J55" s="984">
        <v>4</v>
      </c>
      <c r="K55" s="883" t="s">
        <v>21</v>
      </c>
      <c r="L55" s="877" t="s">
        <v>1996</v>
      </c>
      <c r="M55" s="51" t="s">
        <v>5936</v>
      </c>
      <c r="N55" s="877" t="s">
        <v>491</v>
      </c>
      <c r="O55" s="976">
        <v>2</v>
      </c>
      <c r="P55" s="976">
        <v>3</v>
      </c>
      <c r="Q55" s="977">
        <v>1980</v>
      </c>
      <c r="R55" s="978">
        <v>1160</v>
      </c>
      <c r="S55" s="979">
        <v>590</v>
      </c>
      <c r="T55" s="980">
        <v>1000</v>
      </c>
      <c r="U55" s="981">
        <v>1310</v>
      </c>
      <c r="V55" s="982">
        <f t="shared" ref="V55" si="51">SUM(Q55:U56)</f>
        <v>6040</v>
      </c>
      <c r="W55" s="976"/>
      <c r="X55" s="976"/>
      <c r="Y55" s="880"/>
      <c r="Z55" s="976"/>
    </row>
    <row r="56" spans="1:26" s="5" customFormat="1">
      <c r="A56" s="984" t="s">
        <v>5780</v>
      </c>
      <c r="B56" s="984"/>
      <c r="C56" s="969" t="s">
        <v>5888</v>
      </c>
      <c r="D56" s="970" t="s">
        <v>2</v>
      </c>
      <c r="E56" s="1011" t="s">
        <v>629</v>
      </c>
      <c r="F56" s="994" t="s">
        <v>78</v>
      </c>
      <c r="G56" s="973" t="s">
        <v>19</v>
      </c>
      <c r="H56" s="973" t="s">
        <v>19</v>
      </c>
      <c r="I56" s="1002" t="s">
        <v>82</v>
      </c>
      <c r="J56" s="984">
        <v>4</v>
      </c>
      <c r="K56" s="880"/>
      <c r="L56" s="880"/>
      <c r="M56" s="51"/>
      <c r="N56" s="880"/>
      <c r="O56" s="976">
        <v>1</v>
      </c>
      <c r="P56" s="976">
        <v>1</v>
      </c>
      <c r="Q56" s="977"/>
      <c r="R56" s="978"/>
      <c r="S56" s="979"/>
      <c r="T56" s="980"/>
      <c r="U56" s="981"/>
      <c r="V56" s="982"/>
      <c r="W56" s="976"/>
      <c r="X56" s="976"/>
      <c r="Y56" s="880"/>
      <c r="Z56" s="976"/>
    </row>
    <row r="57" spans="1:26" s="5" customFormat="1" ht="13.15" customHeight="1">
      <c r="A57" s="984" t="s">
        <v>5780</v>
      </c>
      <c r="B57" s="984" t="s">
        <v>5808</v>
      </c>
      <c r="C57" s="989" t="s">
        <v>267</v>
      </c>
      <c r="D57" s="970" t="str">
        <f t="shared" ref="D57" si="52">B57&amp;" "&amp;" "&amp;C57</f>
        <v>X3-028  ヒドラ</v>
      </c>
      <c r="E57" s="1011" t="s">
        <v>629</v>
      </c>
      <c r="F57" s="1003" t="s">
        <v>35</v>
      </c>
      <c r="G57" s="973" t="s">
        <v>19</v>
      </c>
      <c r="H57" s="1006" t="s">
        <v>89</v>
      </c>
      <c r="I57" s="1005" t="s">
        <v>5009</v>
      </c>
      <c r="J57" s="984">
        <v>2</v>
      </c>
      <c r="K57" s="883" t="s">
        <v>21</v>
      </c>
      <c r="L57" s="877" t="s">
        <v>107</v>
      </c>
      <c r="M57" s="51" t="s">
        <v>6134</v>
      </c>
      <c r="N57" s="877" t="s">
        <v>490</v>
      </c>
      <c r="O57" s="976">
        <v>2</v>
      </c>
      <c r="P57" s="976">
        <v>2</v>
      </c>
      <c r="Q57" s="977">
        <v>2030</v>
      </c>
      <c r="R57" s="978">
        <v>1380</v>
      </c>
      <c r="S57" s="979">
        <v>690</v>
      </c>
      <c r="T57" s="980">
        <v>740</v>
      </c>
      <c r="U57" s="981">
        <v>1210</v>
      </c>
      <c r="V57" s="982">
        <f t="shared" ref="V57" si="53">SUM(Q57:U58)</f>
        <v>6050</v>
      </c>
      <c r="W57" s="976"/>
      <c r="X57" s="976"/>
      <c r="Y57" s="880"/>
      <c r="Z57" s="976"/>
    </row>
    <row r="58" spans="1:26" s="5" customFormat="1" ht="13.15" customHeight="1">
      <c r="A58" s="984" t="s">
        <v>5780</v>
      </c>
      <c r="B58" s="984"/>
      <c r="C58" s="989" t="s">
        <v>267</v>
      </c>
      <c r="D58" s="970" t="s">
        <v>2</v>
      </c>
      <c r="E58" s="1011" t="s">
        <v>629</v>
      </c>
      <c r="F58" s="1003" t="s">
        <v>35</v>
      </c>
      <c r="G58" s="973" t="s">
        <v>19</v>
      </c>
      <c r="H58" s="1006" t="s">
        <v>89</v>
      </c>
      <c r="I58" s="1005" t="s">
        <v>90</v>
      </c>
      <c r="J58" s="984">
        <v>2</v>
      </c>
      <c r="K58" s="880"/>
      <c r="L58" s="880"/>
      <c r="M58" s="51"/>
      <c r="N58" s="880"/>
      <c r="O58" s="976">
        <v>1</v>
      </c>
      <c r="P58" s="976">
        <v>1</v>
      </c>
      <c r="Q58" s="977"/>
      <c r="R58" s="978"/>
      <c r="S58" s="979"/>
      <c r="T58" s="980"/>
      <c r="U58" s="981"/>
      <c r="V58" s="982"/>
      <c r="W58" s="976"/>
      <c r="X58" s="976"/>
      <c r="Y58" s="880"/>
      <c r="Z58" s="976"/>
    </row>
    <row r="59" spans="1:26" s="5" customFormat="1">
      <c r="A59" s="984" t="s">
        <v>5780</v>
      </c>
      <c r="B59" s="984" t="s">
        <v>5809</v>
      </c>
      <c r="C59" s="989" t="s">
        <v>268</v>
      </c>
      <c r="D59" s="970" t="str">
        <f t="shared" ref="D59" si="54">B59&amp;" "&amp;" "&amp;C59</f>
        <v>X3-029  キングリザード</v>
      </c>
      <c r="E59" s="1011" t="s">
        <v>629</v>
      </c>
      <c r="F59" s="1003" t="s">
        <v>35</v>
      </c>
      <c r="G59" s="973" t="s">
        <v>19</v>
      </c>
      <c r="H59" s="1006" t="s">
        <v>89</v>
      </c>
      <c r="I59" s="1000" t="s">
        <v>5895</v>
      </c>
      <c r="J59" s="984">
        <v>4</v>
      </c>
      <c r="K59" s="883" t="s">
        <v>21</v>
      </c>
      <c r="L59" s="877" t="s">
        <v>5894</v>
      </c>
      <c r="M59" s="51" t="s">
        <v>6135</v>
      </c>
      <c r="N59" s="877" t="s">
        <v>491</v>
      </c>
      <c r="O59" s="976">
        <v>2</v>
      </c>
      <c r="P59" s="976">
        <v>3</v>
      </c>
      <c r="Q59" s="977">
        <v>1970</v>
      </c>
      <c r="R59" s="978">
        <v>1360</v>
      </c>
      <c r="S59" s="979">
        <v>660</v>
      </c>
      <c r="T59" s="980">
        <v>940</v>
      </c>
      <c r="U59" s="981">
        <v>1110</v>
      </c>
      <c r="V59" s="982">
        <f t="shared" ref="V59" si="55">SUM(Q59:U60)</f>
        <v>6040</v>
      </c>
      <c r="W59" s="976"/>
      <c r="X59" s="976"/>
      <c r="Y59" s="880"/>
      <c r="Z59" s="976"/>
    </row>
    <row r="60" spans="1:26" s="5" customFormat="1">
      <c r="A60" s="984" t="s">
        <v>5780</v>
      </c>
      <c r="B60" s="984"/>
      <c r="C60" s="989" t="s">
        <v>268</v>
      </c>
      <c r="D60" s="970" t="s">
        <v>2</v>
      </c>
      <c r="E60" s="1011" t="s">
        <v>629</v>
      </c>
      <c r="F60" s="1003" t="s">
        <v>35</v>
      </c>
      <c r="G60" s="973" t="s">
        <v>19</v>
      </c>
      <c r="H60" s="1006" t="s">
        <v>89</v>
      </c>
      <c r="I60" s="1000" t="s">
        <v>93</v>
      </c>
      <c r="J60" s="984">
        <v>4</v>
      </c>
      <c r="K60" s="880"/>
      <c r="L60" s="880"/>
      <c r="M60" s="51"/>
      <c r="N60" s="880"/>
      <c r="O60" s="976">
        <v>1</v>
      </c>
      <c r="P60" s="976">
        <v>1</v>
      </c>
      <c r="Q60" s="977"/>
      <c r="R60" s="978"/>
      <c r="S60" s="979"/>
      <c r="T60" s="980"/>
      <c r="U60" s="981"/>
      <c r="V60" s="982"/>
      <c r="W60" s="976"/>
      <c r="X60" s="976"/>
      <c r="Y60" s="880"/>
      <c r="Z60" s="976"/>
    </row>
    <row r="61" spans="1:26" s="5" customFormat="1" ht="13.15" customHeight="1">
      <c r="A61" s="984" t="s">
        <v>5780</v>
      </c>
      <c r="B61" s="984" t="s">
        <v>5810</v>
      </c>
      <c r="C61" s="969" t="s">
        <v>5887</v>
      </c>
      <c r="D61" s="970" t="str">
        <f t="shared" ref="D61" si="56">B61&amp;" "&amp;" "&amp;C61</f>
        <v>X3-030  ドラゴンガイア</v>
      </c>
      <c r="E61" s="1011" t="s">
        <v>629</v>
      </c>
      <c r="F61" s="1003" t="s">
        <v>35</v>
      </c>
      <c r="G61" s="973" t="s">
        <v>19</v>
      </c>
      <c r="H61" s="1006" t="s">
        <v>89</v>
      </c>
      <c r="I61" s="996" t="s">
        <v>4358</v>
      </c>
      <c r="J61" s="984">
        <v>2</v>
      </c>
      <c r="K61" s="893" t="s">
        <v>99</v>
      </c>
      <c r="L61" s="877" t="s">
        <v>4229</v>
      </c>
      <c r="M61" s="51" t="s">
        <v>5970</v>
      </c>
      <c r="N61" s="877" t="s">
        <v>491</v>
      </c>
      <c r="O61" s="976">
        <v>2</v>
      </c>
      <c r="P61" s="976">
        <v>1</v>
      </c>
      <c r="Q61" s="977">
        <v>2070</v>
      </c>
      <c r="R61" s="978">
        <v>1370</v>
      </c>
      <c r="S61" s="979">
        <v>520</v>
      </c>
      <c r="T61" s="980">
        <v>960</v>
      </c>
      <c r="U61" s="981">
        <v>1130</v>
      </c>
      <c r="V61" s="982">
        <f t="shared" ref="V61" si="57">SUM(Q61:U62)</f>
        <v>6050</v>
      </c>
      <c r="W61" s="976"/>
      <c r="X61" s="976"/>
      <c r="Y61" s="880"/>
      <c r="Z61" s="976"/>
    </row>
    <row r="62" spans="1:26" s="5" customFormat="1" ht="13.15" customHeight="1">
      <c r="A62" s="984" t="s">
        <v>5780</v>
      </c>
      <c r="B62" s="984"/>
      <c r="C62" s="969" t="s">
        <v>5887</v>
      </c>
      <c r="D62" s="970" t="s">
        <v>2</v>
      </c>
      <c r="E62" s="1011" t="s">
        <v>629</v>
      </c>
      <c r="F62" s="1003" t="s">
        <v>35</v>
      </c>
      <c r="G62" s="973" t="s">
        <v>19</v>
      </c>
      <c r="H62" s="1006" t="s">
        <v>89</v>
      </c>
      <c r="I62" s="996" t="s">
        <v>4358</v>
      </c>
      <c r="J62" s="984">
        <v>2</v>
      </c>
      <c r="K62" s="880"/>
      <c r="L62" s="880"/>
      <c r="M62" s="51"/>
      <c r="N62" s="880"/>
      <c r="O62" s="976">
        <v>1</v>
      </c>
      <c r="P62" s="976">
        <v>1</v>
      </c>
      <c r="Q62" s="977"/>
      <c r="R62" s="978"/>
      <c r="S62" s="979"/>
      <c r="T62" s="980"/>
      <c r="U62" s="981"/>
      <c r="V62" s="982"/>
      <c r="W62" s="976"/>
      <c r="X62" s="976"/>
      <c r="Y62" s="880"/>
      <c r="Z62" s="976"/>
    </row>
    <row r="63" spans="1:26" s="5" customFormat="1">
      <c r="A63" s="984" t="s">
        <v>5780</v>
      </c>
      <c r="B63" s="984" t="s">
        <v>5811</v>
      </c>
      <c r="C63" s="969" t="s">
        <v>4</v>
      </c>
      <c r="D63" s="970" t="str">
        <f t="shared" ref="D63" si="58">B63&amp;" "&amp;" "&amp;C63</f>
        <v>X3-031  クロコダイン</v>
      </c>
      <c r="E63" s="1010" t="s">
        <v>120</v>
      </c>
      <c r="F63" s="972" t="s">
        <v>34</v>
      </c>
      <c r="G63" s="1006" t="s">
        <v>89</v>
      </c>
      <c r="H63" s="973" t="s">
        <v>19</v>
      </c>
      <c r="I63" s="1005" t="s">
        <v>5009</v>
      </c>
      <c r="J63" s="975">
        <v>3</v>
      </c>
      <c r="K63" s="883" t="s">
        <v>21</v>
      </c>
      <c r="L63" s="877" t="s">
        <v>5899</v>
      </c>
      <c r="M63" s="51" t="s">
        <v>5937</v>
      </c>
      <c r="N63" s="877" t="s">
        <v>5893</v>
      </c>
      <c r="O63" s="976"/>
      <c r="P63" s="976"/>
      <c r="Q63" s="977">
        <v>2620</v>
      </c>
      <c r="R63" s="978">
        <v>1600</v>
      </c>
      <c r="S63" s="979">
        <v>820</v>
      </c>
      <c r="T63" s="980">
        <v>1170</v>
      </c>
      <c r="U63" s="981">
        <v>1460</v>
      </c>
      <c r="V63" s="982">
        <f t="shared" ref="V63" si="59">SUM(Q63:U64)</f>
        <v>7670</v>
      </c>
      <c r="W63" s="976"/>
      <c r="X63" s="976"/>
      <c r="Y63" s="880"/>
      <c r="Z63" s="976"/>
    </row>
    <row r="64" spans="1:26" s="5" customFormat="1">
      <c r="A64" s="984" t="s">
        <v>5780</v>
      </c>
      <c r="B64" s="984"/>
      <c r="C64" s="969" t="s">
        <v>4</v>
      </c>
      <c r="D64" s="970" t="s">
        <v>2</v>
      </c>
      <c r="E64" s="1010" t="s">
        <v>120</v>
      </c>
      <c r="F64" s="972" t="s">
        <v>34</v>
      </c>
      <c r="G64" s="1006" t="s">
        <v>89</v>
      </c>
      <c r="H64" s="973" t="s">
        <v>19</v>
      </c>
      <c r="I64" s="1005" t="s">
        <v>90</v>
      </c>
      <c r="J64" s="975">
        <v>3</v>
      </c>
      <c r="K64" s="880"/>
      <c r="L64" s="880"/>
      <c r="M64" s="51"/>
      <c r="N64" s="880"/>
      <c r="O64" s="976"/>
      <c r="P64" s="976"/>
      <c r="Q64" s="977"/>
      <c r="R64" s="978"/>
      <c r="S64" s="979"/>
      <c r="T64" s="980"/>
      <c r="U64" s="981"/>
      <c r="V64" s="982"/>
      <c r="W64" s="976"/>
      <c r="X64" s="976"/>
      <c r="Y64" s="880"/>
      <c r="Z64" s="976"/>
    </row>
    <row r="65" spans="1:26" s="5" customFormat="1">
      <c r="A65" s="984" t="s">
        <v>5780</v>
      </c>
      <c r="B65" s="984" t="s">
        <v>5812</v>
      </c>
      <c r="C65" s="989" t="s">
        <v>256</v>
      </c>
      <c r="D65" s="970" t="str">
        <f t="shared" ref="D65" si="60">B65&amp;" "&amp;" "&amp;C65</f>
        <v>X3-032  ロン・ベルク</v>
      </c>
      <c r="E65" s="1010" t="s">
        <v>120</v>
      </c>
      <c r="F65" s="972" t="s">
        <v>34</v>
      </c>
      <c r="G65" s="973" t="s">
        <v>19</v>
      </c>
      <c r="H65" s="973" t="s">
        <v>19</v>
      </c>
      <c r="I65" s="1005" t="s">
        <v>5009</v>
      </c>
      <c r="J65" s="984">
        <v>2</v>
      </c>
      <c r="K65" s="892" t="s">
        <v>37</v>
      </c>
      <c r="L65" s="877" t="s">
        <v>5476</v>
      </c>
      <c r="M65" s="51" t="s">
        <v>5978</v>
      </c>
      <c r="N65" s="877" t="s">
        <v>490</v>
      </c>
      <c r="O65" s="976"/>
      <c r="P65" s="880"/>
      <c r="Q65" s="977">
        <v>2510</v>
      </c>
      <c r="R65" s="978">
        <v>1620</v>
      </c>
      <c r="S65" s="979">
        <v>1040</v>
      </c>
      <c r="T65" s="980">
        <v>1410</v>
      </c>
      <c r="U65" s="981">
        <v>1080</v>
      </c>
      <c r="V65" s="982">
        <f t="shared" ref="V65" si="61">SUM(Q65:U66)</f>
        <v>7660</v>
      </c>
      <c r="W65" s="976"/>
      <c r="X65" s="976"/>
      <c r="Y65" s="880"/>
      <c r="Z65" s="976"/>
    </row>
    <row r="66" spans="1:26" s="5" customFormat="1">
      <c r="A66" s="984" t="s">
        <v>5780</v>
      </c>
      <c r="B66" s="984"/>
      <c r="C66" s="989" t="s">
        <v>256</v>
      </c>
      <c r="D66" s="970" t="s">
        <v>2</v>
      </c>
      <c r="E66" s="1010" t="s">
        <v>120</v>
      </c>
      <c r="F66" s="972" t="s">
        <v>34</v>
      </c>
      <c r="G66" s="973" t="s">
        <v>19</v>
      </c>
      <c r="H66" s="973" t="s">
        <v>19</v>
      </c>
      <c r="I66" s="1005" t="s">
        <v>90</v>
      </c>
      <c r="J66" s="984">
        <v>2</v>
      </c>
      <c r="K66" s="880"/>
      <c r="L66" s="880"/>
      <c r="M66" s="51"/>
      <c r="N66" s="880"/>
      <c r="O66" s="976"/>
      <c r="P66" s="880"/>
      <c r="Q66" s="977"/>
      <c r="R66" s="978"/>
      <c r="S66" s="979"/>
      <c r="T66" s="980"/>
      <c r="U66" s="981"/>
      <c r="V66" s="982"/>
      <c r="W66" s="976"/>
      <c r="X66" s="976"/>
      <c r="Y66" s="880"/>
      <c r="Z66" s="976"/>
    </row>
    <row r="67" spans="1:26" s="5" customFormat="1">
      <c r="A67" s="984" t="s">
        <v>5780</v>
      </c>
      <c r="B67" s="984" t="s">
        <v>5813</v>
      </c>
      <c r="C67" s="969" t="s">
        <v>316</v>
      </c>
      <c r="D67" s="970" t="str">
        <f t="shared" ref="D67" si="62">B67&amp;" "&amp;" "&amp;C67</f>
        <v>X3-033  鎧武装フレイザード</v>
      </c>
      <c r="E67" s="1010" t="s">
        <v>120</v>
      </c>
      <c r="F67" s="994" t="s">
        <v>78</v>
      </c>
      <c r="G67" s="973" t="s">
        <v>19</v>
      </c>
      <c r="H67" s="973" t="s">
        <v>19</v>
      </c>
      <c r="I67" s="988" t="s">
        <v>4323</v>
      </c>
      <c r="J67" s="975">
        <v>3</v>
      </c>
      <c r="K67" s="883" t="s">
        <v>21</v>
      </c>
      <c r="L67" s="877" t="s">
        <v>5371</v>
      </c>
      <c r="M67" s="51" t="s">
        <v>5971</v>
      </c>
      <c r="N67" s="877" t="s">
        <v>491</v>
      </c>
      <c r="O67" s="976"/>
      <c r="P67" s="880"/>
      <c r="Q67" s="977">
        <v>2610</v>
      </c>
      <c r="R67" s="978">
        <v>1580</v>
      </c>
      <c r="S67" s="979">
        <v>990</v>
      </c>
      <c r="T67" s="980">
        <v>1060</v>
      </c>
      <c r="U67" s="981">
        <v>1440</v>
      </c>
      <c r="V67" s="982">
        <f t="shared" ref="V67" si="63">SUM(Q67:U68)</f>
        <v>7680</v>
      </c>
      <c r="W67" s="976"/>
      <c r="X67" s="976"/>
      <c r="Y67" s="880"/>
      <c r="Z67" s="976"/>
    </row>
    <row r="68" spans="1:26" s="5" customFormat="1">
      <c r="A68" s="984" t="s">
        <v>5780</v>
      </c>
      <c r="B68" s="984"/>
      <c r="C68" s="969" t="s">
        <v>316</v>
      </c>
      <c r="D68" s="970" t="s">
        <v>2</v>
      </c>
      <c r="E68" s="1010" t="s">
        <v>120</v>
      </c>
      <c r="F68" s="994" t="s">
        <v>78</v>
      </c>
      <c r="G68" s="973" t="s">
        <v>19</v>
      </c>
      <c r="H68" s="973" t="s">
        <v>19</v>
      </c>
      <c r="I68" s="988" t="s">
        <v>4323</v>
      </c>
      <c r="J68" s="975">
        <v>3</v>
      </c>
      <c r="K68" s="880"/>
      <c r="L68" s="880"/>
      <c r="M68" s="51"/>
      <c r="N68" s="880"/>
      <c r="O68" s="976"/>
      <c r="P68" s="880"/>
      <c r="Q68" s="977"/>
      <c r="R68" s="978"/>
      <c r="S68" s="979"/>
      <c r="T68" s="980"/>
      <c r="U68" s="981"/>
      <c r="V68" s="982"/>
      <c r="W68" s="976"/>
      <c r="X68" s="976"/>
      <c r="Y68" s="880"/>
      <c r="Z68" s="976"/>
    </row>
    <row r="69" spans="1:26" s="5" customFormat="1">
      <c r="A69" s="984" t="s">
        <v>5780</v>
      </c>
      <c r="B69" s="984" t="s">
        <v>5814</v>
      </c>
      <c r="C69" s="969" t="s">
        <v>5891</v>
      </c>
      <c r="D69" s="970" t="str">
        <f t="shared" ref="D69" si="64">B69&amp;" "&amp;" "&amp;C69</f>
        <v>X3-034  ドラゴンゾンビ</v>
      </c>
      <c r="E69" s="1010" t="s">
        <v>120</v>
      </c>
      <c r="F69" s="1013" t="s">
        <v>129</v>
      </c>
      <c r="G69" s="1006" t="s">
        <v>89</v>
      </c>
      <c r="H69" s="1006" t="s">
        <v>89</v>
      </c>
      <c r="I69" s="996" t="s">
        <v>4358</v>
      </c>
      <c r="J69" s="984">
        <v>4</v>
      </c>
      <c r="K69" s="883" t="s">
        <v>21</v>
      </c>
      <c r="L69" s="877" t="s">
        <v>107</v>
      </c>
      <c r="M69" s="51" t="s">
        <v>5938</v>
      </c>
      <c r="N69" s="877" t="s">
        <v>5893</v>
      </c>
      <c r="O69" s="976"/>
      <c r="P69" s="976"/>
      <c r="Q69" s="977">
        <v>2690</v>
      </c>
      <c r="R69" s="978">
        <v>1240</v>
      </c>
      <c r="S69" s="979">
        <v>950</v>
      </c>
      <c r="T69" s="980">
        <v>1220</v>
      </c>
      <c r="U69" s="981">
        <v>1500</v>
      </c>
      <c r="V69" s="982">
        <f t="shared" ref="V69" si="65">SUM(Q69:U70)</f>
        <v>7600</v>
      </c>
      <c r="W69" s="976"/>
      <c r="X69" s="976"/>
      <c r="Y69" s="880"/>
      <c r="Z69" s="976"/>
    </row>
    <row r="70" spans="1:26" s="5" customFormat="1">
      <c r="A70" s="984" t="s">
        <v>5780</v>
      </c>
      <c r="B70" s="984"/>
      <c r="C70" s="969" t="s">
        <v>5891</v>
      </c>
      <c r="D70" s="970" t="s">
        <v>2</v>
      </c>
      <c r="E70" s="1010" t="s">
        <v>120</v>
      </c>
      <c r="F70" s="1013" t="s">
        <v>129</v>
      </c>
      <c r="G70" s="1006" t="s">
        <v>89</v>
      </c>
      <c r="H70" s="1006" t="s">
        <v>89</v>
      </c>
      <c r="I70" s="996" t="s">
        <v>4358</v>
      </c>
      <c r="J70" s="984">
        <v>4</v>
      </c>
      <c r="K70" s="880"/>
      <c r="L70" s="880"/>
      <c r="M70" s="51"/>
      <c r="N70" s="880"/>
      <c r="O70" s="976"/>
      <c r="P70" s="976"/>
      <c r="Q70" s="977"/>
      <c r="R70" s="978"/>
      <c r="S70" s="979"/>
      <c r="T70" s="980"/>
      <c r="U70" s="981"/>
      <c r="V70" s="982"/>
      <c r="W70" s="976"/>
      <c r="X70" s="976"/>
      <c r="Y70" s="880"/>
      <c r="Z70" s="976"/>
    </row>
    <row r="71" spans="1:26" s="5" customFormat="1">
      <c r="A71" s="984" t="s">
        <v>5780</v>
      </c>
      <c r="B71" s="984" t="s">
        <v>5815</v>
      </c>
      <c r="C71" s="989" t="s">
        <v>5890</v>
      </c>
      <c r="D71" s="970" t="str">
        <f t="shared" ref="D71" si="66">B71&amp;" "&amp;" "&amp;C71</f>
        <v>X3-035  ましょうぐも</v>
      </c>
      <c r="E71" s="1010" t="s">
        <v>120</v>
      </c>
      <c r="F71" s="1012" t="s">
        <v>130</v>
      </c>
      <c r="G71" s="1006" t="s">
        <v>89</v>
      </c>
      <c r="H71" s="992" t="s">
        <v>88</v>
      </c>
      <c r="I71" s="1007" t="s">
        <v>91</v>
      </c>
      <c r="J71" s="984">
        <v>4</v>
      </c>
      <c r="K71" s="883" t="s">
        <v>21</v>
      </c>
      <c r="L71" s="877" t="s">
        <v>5899</v>
      </c>
      <c r="M71" s="51" t="s">
        <v>5939</v>
      </c>
      <c r="N71" s="877" t="s">
        <v>491</v>
      </c>
      <c r="O71" s="976"/>
      <c r="P71" s="976"/>
      <c r="Q71" s="977">
        <v>2530</v>
      </c>
      <c r="R71" s="978">
        <v>890</v>
      </c>
      <c r="S71" s="979">
        <v>1100</v>
      </c>
      <c r="T71" s="980">
        <v>1590</v>
      </c>
      <c r="U71" s="981">
        <v>1410</v>
      </c>
      <c r="V71" s="982">
        <f t="shared" ref="V71" si="67">SUM(Q71:U72)</f>
        <v>7520</v>
      </c>
      <c r="W71" s="969"/>
      <c r="X71" s="976"/>
      <c r="Y71" s="880"/>
      <c r="Z71" s="976"/>
    </row>
    <row r="72" spans="1:26" s="5" customFormat="1">
      <c r="A72" s="984" t="s">
        <v>5780</v>
      </c>
      <c r="B72" s="984"/>
      <c r="C72" s="989" t="s">
        <v>5890</v>
      </c>
      <c r="D72" s="970" t="s">
        <v>2</v>
      </c>
      <c r="E72" s="1010" t="s">
        <v>120</v>
      </c>
      <c r="F72" s="1012" t="s">
        <v>130</v>
      </c>
      <c r="G72" s="1006" t="s">
        <v>89</v>
      </c>
      <c r="H72" s="992" t="s">
        <v>88</v>
      </c>
      <c r="I72" s="1007" t="s">
        <v>91</v>
      </c>
      <c r="J72" s="984">
        <v>4</v>
      </c>
      <c r="K72" s="880"/>
      <c r="L72" s="880"/>
      <c r="M72" s="51"/>
      <c r="N72" s="880"/>
      <c r="O72" s="976"/>
      <c r="P72" s="976"/>
      <c r="Q72" s="977"/>
      <c r="R72" s="978"/>
      <c r="S72" s="979"/>
      <c r="T72" s="980"/>
      <c r="U72" s="981"/>
      <c r="V72" s="982"/>
      <c r="W72" s="969"/>
      <c r="X72" s="976"/>
      <c r="Y72" s="880"/>
      <c r="Z72" s="976"/>
    </row>
    <row r="73" spans="1:26" s="5" customFormat="1">
      <c r="A73" s="984" t="s">
        <v>5780</v>
      </c>
      <c r="B73" s="984" t="s">
        <v>5816</v>
      </c>
      <c r="C73" s="989" t="s">
        <v>5889</v>
      </c>
      <c r="D73" s="970" t="str">
        <f t="shared" ref="D73" si="68">B73&amp;" "&amp;" "&amp;C73</f>
        <v>X3-036  デスカイザー</v>
      </c>
      <c r="E73" s="1010" t="s">
        <v>120</v>
      </c>
      <c r="F73" s="1009" t="s">
        <v>75</v>
      </c>
      <c r="G73" s="986" t="s">
        <v>40</v>
      </c>
      <c r="H73" s="986" t="s">
        <v>40</v>
      </c>
      <c r="I73" s="998" t="s">
        <v>41</v>
      </c>
      <c r="J73" s="984">
        <v>2</v>
      </c>
      <c r="K73" s="883" t="s">
        <v>21</v>
      </c>
      <c r="L73" s="877" t="s">
        <v>5899</v>
      </c>
      <c r="M73" s="51" t="s">
        <v>5940</v>
      </c>
      <c r="N73" s="877" t="s">
        <v>491</v>
      </c>
      <c r="O73" s="976"/>
      <c r="P73" s="880"/>
      <c r="Q73" s="977">
        <v>2590</v>
      </c>
      <c r="R73" s="978">
        <v>1090</v>
      </c>
      <c r="S73" s="979">
        <v>1600</v>
      </c>
      <c r="T73" s="980">
        <v>1320</v>
      </c>
      <c r="U73" s="981">
        <v>1000</v>
      </c>
      <c r="V73" s="982">
        <f t="shared" ref="V73" si="69">SUM(Q73:U74)</f>
        <v>7600</v>
      </c>
      <c r="W73" s="976"/>
      <c r="X73" s="976"/>
      <c r="Y73" s="880"/>
      <c r="Z73" s="976"/>
    </row>
    <row r="74" spans="1:26" s="5" customFormat="1">
      <c r="A74" s="984" t="s">
        <v>5780</v>
      </c>
      <c r="B74" s="984"/>
      <c r="C74" s="989" t="s">
        <v>5889</v>
      </c>
      <c r="D74" s="970" t="s">
        <v>2</v>
      </c>
      <c r="E74" s="1010" t="s">
        <v>120</v>
      </c>
      <c r="F74" s="1009" t="s">
        <v>75</v>
      </c>
      <c r="G74" s="986" t="s">
        <v>40</v>
      </c>
      <c r="H74" s="986" t="s">
        <v>40</v>
      </c>
      <c r="I74" s="998" t="s">
        <v>41</v>
      </c>
      <c r="J74" s="984">
        <v>2</v>
      </c>
      <c r="K74" s="880"/>
      <c r="L74" s="877"/>
      <c r="M74" s="51"/>
      <c r="N74" s="877"/>
      <c r="O74" s="976"/>
      <c r="P74" s="880"/>
      <c r="Q74" s="977"/>
      <c r="R74" s="978"/>
      <c r="S74" s="979"/>
      <c r="T74" s="980"/>
      <c r="U74" s="981"/>
      <c r="V74" s="982"/>
      <c r="W74" s="976"/>
      <c r="X74" s="976"/>
      <c r="Y74" s="880"/>
      <c r="Z74" s="976"/>
    </row>
    <row r="75" spans="1:26" s="5" customFormat="1">
      <c r="A75" s="984" t="s">
        <v>5780</v>
      </c>
      <c r="B75" s="984" t="s">
        <v>5817</v>
      </c>
      <c r="C75" s="969" t="s">
        <v>5856</v>
      </c>
      <c r="D75" s="970" t="str">
        <f t="shared" ref="D75" si="70">B75&amp;" "&amp;" "&amp;C75</f>
        <v>X3-037  ダイ (覚醒 竜魔人)</v>
      </c>
      <c r="E75" s="1008" t="s">
        <v>36</v>
      </c>
      <c r="F75" s="972" t="s">
        <v>34</v>
      </c>
      <c r="G75" s="973" t="s">
        <v>19</v>
      </c>
      <c r="H75" s="973" t="s">
        <v>19</v>
      </c>
      <c r="I75" s="974" t="s">
        <v>4324</v>
      </c>
      <c r="J75" s="984">
        <v>2</v>
      </c>
      <c r="K75" s="892" t="s">
        <v>37</v>
      </c>
      <c r="L75" s="877" t="s">
        <v>2718</v>
      </c>
      <c r="M75" s="51" t="s">
        <v>5941</v>
      </c>
      <c r="N75" s="877" t="s">
        <v>5892</v>
      </c>
      <c r="O75" s="976"/>
      <c r="P75" s="880"/>
      <c r="Q75" s="977">
        <v>2680</v>
      </c>
      <c r="R75" s="978">
        <v>1860</v>
      </c>
      <c r="S75" s="979">
        <v>1120</v>
      </c>
      <c r="T75" s="980">
        <v>1590</v>
      </c>
      <c r="U75" s="981">
        <v>1250</v>
      </c>
      <c r="V75" s="982">
        <f t="shared" ref="V75" si="71">SUM(Q75:U76)</f>
        <v>8500</v>
      </c>
      <c r="W75" s="976" t="s">
        <v>3317</v>
      </c>
      <c r="X75" s="976"/>
      <c r="Y75" s="880"/>
      <c r="Z75" s="976"/>
    </row>
    <row r="76" spans="1:26" s="5" customFormat="1">
      <c r="A76" s="984" t="s">
        <v>5780</v>
      </c>
      <c r="B76" s="984"/>
      <c r="C76" s="969" t="s">
        <v>5856</v>
      </c>
      <c r="D76" s="970" t="s">
        <v>2</v>
      </c>
      <c r="E76" s="1008" t="s">
        <v>36</v>
      </c>
      <c r="F76" s="972" t="s">
        <v>34</v>
      </c>
      <c r="G76" s="973" t="s">
        <v>19</v>
      </c>
      <c r="H76" s="973" t="s">
        <v>19</v>
      </c>
      <c r="I76" s="974" t="s">
        <v>4324</v>
      </c>
      <c r="J76" s="984">
        <v>2</v>
      </c>
      <c r="K76" s="883" t="s">
        <v>21</v>
      </c>
      <c r="L76" s="877" t="s">
        <v>5899</v>
      </c>
      <c r="M76" s="37" t="s">
        <v>5942</v>
      </c>
      <c r="N76" s="877" t="s">
        <v>5893</v>
      </c>
      <c r="O76" s="976"/>
      <c r="P76" s="880"/>
      <c r="Q76" s="977"/>
      <c r="R76" s="978"/>
      <c r="S76" s="979"/>
      <c r="T76" s="980"/>
      <c r="U76" s="981"/>
      <c r="V76" s="982"/>
      <c r="W76" s="976" t="s">
        <v>3317</v>
      </c>
      <c r="X76" s="976"/>
      <c r="Y76" s="880"/>
      <c r="Z76" s="976"/>
    </row>
    <row r="77" spans="1:26" s="5" customFormat="1">
      <c r="A77" s="984" t="s">
        <v>5780</v>
      </c>
      <c r="B77" s="984" t="s">
        <v>5818</v>
      </c>
      <c r="C77" s="969" t="s">
        <v>4996</v>
      </c>
      <c r="D77" s="970" t="str">
        <f t="shared" ref="D77" si="72">B77&amp;" "&amp;" "&amp;C77</f>
        <v>X3-038  ポップ (覚醒)</v>
      </c>
      <c r="E77" s="1008" t="s">
        <v>36</v>
      </c>
      <c r="F77" s="972" t="s">
        <v>34</v>
      </c>
      <c r="G77" s="986" t="s">
        <v>40</v>
      </c>
      <c r="H77" s="986" t="s">
        <v>40</v>
      </c>
      <c r="I77" s="996" t="s">
        <v>4358</v>
      </c>
      <c r="J77" s="984" t="s">
        <v>5008</v>
      </c>
      <c r="K77" s="883" t="s">
        <v>21</v>
      </c>
      <c r="L77" s="877" t="s">
        <v>5899</v>
      </c>
      <c r="M77" s="51" t="s">
        <v>5943</v>
      </c>
      <c r="N77" s="877" t="s">
        <v>5893</v>
      </c>
      <c r="O77" s="976"/>
      <c r="P77" s="880"/>
      <c r="Q77" s="977">
        <v>2700</v>
      </c>
      <c r="R77" s="978">
        <v>980</v>
      </c>
      <c r="S77" s="979">
        <v>1880</v>
      </c>
      <c r="T77" s="980">
        <v>1620</v>
      </c>
      <c r="U77" s="981">
        <v>1280</v>
      </c>
      <c r="V77" s="982">
        <f t="shared" ref="V77" si="73">SUM(Q77:U78)</f>
        <v>8460</v>
      </c>
      <c r="W77" s="976" t="s">
        <v>3317</v>
      </c>
      <c r="X77" s="976"/>
      <c r="Y77" s="880"/>
      <c r="Z77" s="976"/>
    </row>
    <row r="78" spans="1:26" s="5" customFormat="1">
      <c r="A78" s="984" t="s">
        <v>5780</v>
      </c>
      <c r="B78" s="984"/>
      <c r="C78" s="969" t="s">
        <v>4996</v>
      </c>
      <c r="D78" s="970" t="s">
        <v>2</v>
      </c>
      <c r="E78" s="1008" t="s">
        <v>36</v>
      </c>
      <c r="F78" s="972" t="s">
        <v>34</v>
      </c>
      <c r="G78" s="986" t="s">
        <v>40</v>
      </c>
      <c r="H78" s="986" t="s">
        <v>40</v>
      </c>
      <c r="I78" s="996" t="s">
        <v>4358</v>
      </c>
      <c r="J78" s="984" t="s">
        <v>5008</v>
      </c>
      <c r="K78" s="892" t="s">
        <v>37</v>
      </c>
      <c r="L78" s="877" t="s">
        <v>5901</v>
      </c>
      <c r="M78" s="51" t="s">
        <v>5944</v>
      </c>
      <c r="N78" s="877" t="s">
        <v>490</v>
      </c>
      <c r="O78" s="976"/>
      <c r="P78" s="880"/>
      <c r="Q78" s="977"/>
      <c r="R78" s="978"/>
      <c r="S78" s="979"/>
      <c r="T78" s="980"/>
      <c r="U78" s="981"/>
      <c r="V78" s="982"/>
      <c r="W78" s="976" t="s">
        <v>3317</v>
      </c>
      <c r="X78" s="976"/>
      <c r="Y78" s="880"/>
      <c r="Z78" s="976"/>
    </row>
    <row r="79" spans="1:26" s="5" customFormat="1">
      <c r="A79" s="984" t="s">
        <v>5780</v>
      </c>
      <c r="B79" s="984" t="s">
        <v>5819</v>
      </c>
      <c r="C79" s="969" t="s">
        <v>4997</v>
      </c>
      <c r="D79" s="970" t="str">
        <f t="shared" ref="D79" si="74">B79&amp;" "&amp;" "&amp;C79</f>
        <v>X3-039  マァム (覚醒)</v>
      </c>
      <c r="E79" s="1008" t="s">
        <v>36</v>
      </c>
      <c r="F79" s="972" t="s">
        <v>34</v>
      </c>
      <c r="G79" s="973" t="s">
        <v>19</v>
      </c>
      <c r="H79" s="973" t="s">
        <v>19</v>
      </c>
      <c r="I79" s="974" t="s">
        <v>4324</v>
      </c>
      <c r="J79" s="975">
        <v>3</v>
      </c>
      <c r="K79" s="883" t="s">
        <v>21</v>
      </c>
      <c r="L79" s="877" t="s">
        <v>5899</v>
      </c>
      <c r="M79" s="51" t="s">
        <v>5945</v>
      </c>
      <c r="N79" s="877" t="s">
        <v>5896</v>
      </c>
      <c r="O79" s="976"/>
      <c r="P79" s="880"/>
      <c r="Q79" s="977">
        <v>2650</v>
      </c>
      <c r="R79" s="978">
        <v>1810</v>
      </c>
      <c r="S79" s="979">
        <v>900</v>
      </c>
      <c r="T79" s="980">
        <v>1670</v>
      </c>
      <c r="U79" s="981">
        <v>1430</v>
      </c>
      <c r="V79" s="982">
        <f t="shared" ref="V79" si="75">SUM(Q79:U80)</f>
        <v>8460</v>
      </c>
      <c r="W79" s="976" t="s">
        <v>3317</v>
      </c>
      <c r="X79" s="976"/>
      <c r="Y79" s="880"/>
      <c r="Z79" s="976"/>
    </row>
    <row r="80" spans="1:26" s="5" customFormat="1">
      <c r="A80" s="984" t="s">
        <v>5780</v>
      </c>
      <c r="B80" s="984"/>
      <c r="C80" s="969" t="s">
        <v>4997</v>
      </c>
      <c r="D80" s="970" t="s">
        <v>2</v>
      </c>
      <c r="E80" s="1008" t="s">
        <v>36</v>
      </c>
      <c r="F80" s="972" t="s">
        <v>34</v>
      </c>
      <c r="G80" s="973" t="s">
        <v>19</v>
      </c>
      <c r="H80" s="973" t="s">
        <v>19</v>
      </c>
      <c r="I80" s="974" t="s">
        <v>4324</v>
      </c>
      <c r="J80" s="975">
        <v>3</v>
      </c>
      <c r="K80" s="893" t="s">
        <v>99</v>
      </c>
      <c r="L80" s="877" t="s">
        <v>105</v>
      </c>
      <c r="M80" s="51" t="s">
        <v>5972</v>
      </c>
      <c r="N80" s="877" t="s">
        <v>491</v>
      </c>
      <c r="O80" s="976"/>
      <c r="P80" s="880"/>
      <c r="Q80" s="977"/>
      <c r="R80" s="978"/>
      <c r="S80" s="979"/>
      <c r="T80" s="980"/>
      <c r="U80" s="981"/>
      <c r="V80" s="982"/>
      <c r="W80" s="976" t="s">
        <v>3317</v>
      </c>
      <c r="X80" s="976"/>
      <c r="Y80" s="880"/>
      <c r="Z80" s="976"/>
    </row>
    <row r="81" spans="1:26" s="5" customFormat="1">
      <c r="A81" s="984" t="s">
        <v>5780</v>
      </c>
      <c r="B81" s="984" t="s">
        <v>5820</v>
      </c>
      <c r="C81" s="969" t="s">
        <v>5011</v>
      </c>
      <c r="D81" s="970" t="str">
        <f t="shared" ref="D81" si="76">B81&amp;" "&amp;" "&amp;C81</f>
        <v>X3-040  ラーハルト (覚醒)</v>
      </c>
      <c r="E81" s="1008" t="s">
        <v>36</v>
      </c>
      <c r="F81" s="972" t="s">
        <v>34</v>
      </c>
      <c r="G81" s="973" t="s">
        <v>19</v>
      </c>
      <c r="H81" s="973" t="s">
        <v>19</v>
      </c>
      <c r="I81" s="998" t="s">
        <v>41</v>
      </c>
      <c r="J81" s="984">
        <v>4</v>
      </c>
      <c r="K81" s="883" t="s">
        <v>21</v>
      </c>
      <c r="L81" s="877" t="s">
        <v>5899</v>
      </c>
      <c r="M81" s="51" t="s">
        <v>5946</v>
      </c>
      <c r="N81" s="877" t="s">
        <v>491</v>
      </c>
      <c r="O81" s="976"/>
      <c r="P81" s="880"/>
      <c r="Q81" s="977">
        <v>2690</v>
      </c>
      <c r="R81" s="978">
        <v>1780</v>
      </c>
      <c r="S81" s="979">
        <v>930</v>
      </c>
      <c r="T81" s="980">
        <v>1890</v>
      </c>
      <c r="U81" s="981">
        <v>1160</v>
      </c>
      <c r="V81" s="982">
        <f t="shared" ref="V81" si="77">SUM(Q81:U82)</f>
        <v>8450</v>
      </c>
      <c r="W81" s="976"/>
      <c r="X81" s="976"/>
      <c r="Y81" s="880"/>
      <c r="Z81" s="976"/>
    </row>
    <row r="82" spans="1:26" s="5" customFormat="1">
      <c r="A82" s="984" t="s">
        <v>5780</v>
      </c>
      <c r="B82" s="984"/>
      <c r="C82" s="969" t="s">
        <v>5011</v>
      </c>
      <c r="D82" s="970" t="s">
        <v>2</v>
      </c>
      <c r="E82" s="1008" t="s">
        <v>36</v>
      </c>
      <c r="F82" s="972" t="s">
        <v>34</v>
      </c>
      <c r="G82" s="973" t="s">
        <v>19</v>
      </c>
      <c r="H82" s="973" t="s">
        <v>19</v>
      </c>
      <c r="I82" s="998" t="s">
        <v>41</v>
      </c>
      <c r="J82" s="984">
        <v>4</v>
      </c>
      <c r="K82" s="892" t="s">
        <v>37</v>
      </c>
      <c r="L82" s="880" t="s">
        <v>5507</v>
      </c>
      <c r="M82" s="51" t="s">
        <v>5897</v>
      </c>
      <c r="N82" s="877" t="s">
        <v>5892</v>
      </c>
      <c r="O82" s="976"/>
      <c r="P82" s="880"/>
      <c r="Q82" s="977"/>
      <c r="R82" s="978"/>
      <c r="S82" s="979"/>
      <c r="T82" s="980"/>
      <c r="U82" s="981"/>
      <c r="V82" s="982"/>
      <c r="W82" s="976"/>
      <c r="X82" s="976"/>
      <c r="Y82" s="880"/>
      <c r="Z82" s="976"/>
    </row>
    <row r="83" spans="1:26" s="5" customFormat="1">
      <c r="A83" s="984" t="s">
        <v>5780</v>
      </c>
      <c r="B83" s="984" t="s">
        <v>5821</v>
      </c>
      <c r="C83" s="969" t="s">
        <v>5857</v>
      </c>
      <c r="D83" s="970" t="str">
        <f t="shared" ref="D83" si="78">B83&amp;" "&amp;" "&amp;C83</f>
        <v>X3-041  ヒム (覚醒)</v>
      </c>
      <c r="E83" s="1008" t="s">
        <v>36</v>
      </c>
      <c r="F83" s="972" t="s">
        <v>34</v>
      </c>
      <c r="G83" s="973" t="s">
        <v>19</v>
      </c>
      <c r="H83" s="992" t="s">
        <v>88</v>
      </c>
      <c r="I83" s="1005" t="s">
        <v>5009</v>
      </c>
      <c r="J83" s="984" t="s">
        <v>4157</v>
      </c>
      <c r="K83" s="883" t="s">
        <v>21</v>
      </c>
      <c r="L83" s="877" t="s">
        <v>5899</v>
      </c>
      <c r="M83" s="51" t="s">
        <v>5947</v>
      </c>
      <c r="N83" s="877" t="s">
        <v>491</v>
      </c>
      <c r="O83" s="976"/>
      <c r="P83" s="880"/>
      <c r="Q83" s="977">
        <v>2660</v>
      </c>
      <c r="R83" s="978">
        <v>1820</v>
      </c>
      <c r="S83" s="979">
        <v>990</v>
      </c>
      <c r="T83" s="980">
        <v>1600</v>
      </c>
      <c r="U83" s="981">
        <v>1410</v>
      </c>
      <c r="V83" s="982">
        <f t="shared" ref="V83" si="79">SUM(Q83:U84)</f>
        <v>8480</v>
      </c>
      <c r="W83" s="976"/>
      <c r="X83" s="976"/>
      <c r="Y83" s="880"/>
      <c r="Z83" s="976"/>
    </row>
    <row r="84" spans="1:26" s="5" customFormat="1">
      <c r="A84" s="984" t="s">
        <v>5780</v>
      </c>
      <c r="B84" s="984"/>
      <c r="C84" s="969" t="s">
        <v>5857</v>
      </c>
      <c r="D84" s="970" t="s">
        <v>2</v>
      </c>
      <c r="E84" s="1008" t="s">
        <v>36</v>
      </c>
      <c r="F84" s="972" t="s">
        <v>34</v>
      </c>
      <c r="G84" s="973" t="s">
        <v>19</v>
      </c>
      <c r="H84" s="992" t="s">
        <v>88</v>
      </c>
      <c r="I84" s="1005" t="s">
        <v>90</v>
      </c>
      <c r="J84" s="984" t="s">
        <v>4157</v>
      </c>
      <c r="K84" s="883" t="s">
        <v>21</v>
      </c>
      <c r="L84" s="877" t="s">
        <v>105</v>
      </c>
      <c r="M84" s="51" t="s">
        <v>4113</v>
      </c>
      <c r="N84" s="877" t="s">
        <v>490</v>
      </c>
      <c r="O84" s="976"/>
      <c r="P84" s="880"/>
      <c r="Q84" s="977"/>
      <c r="R84" s="978"/>
      <c r="S84" s="979"/>
      <c r="T84" s="980"/>
      <c r="U84" s="981"/>
      <c r="V84" s="982"/>
      <c r="W84" s="976"/>
      <c r="X84" s="976"/>
      <c r="Y84" s="880"/>
      <c r="Z84" s="976"/>
    </row>
    <row r="85" spans="1:26" s="5" customFormat="1">
      <c r="A85" s="984" t="s">
        <v>5780</v>
      </c>
      <c r="B85" s="984" t="s">
        <v>5822</v>
      </c>
      <c r="C85" s="969" t="s">
        <v>5457</v>
      </c>
      <c r="D85" s="970" t="str">
        <f t="shared" ref="D85" si="80">B85&amp;" "&amp;" "&amp;C85</f>
        <v>X3-042  レオナ (覚醒)</v>
      </c>
      <c r="E85" s="1008" t="s">
        <v>36</v>
      </c>
      <c r="F85" s="972" t="s">
        <v>34</v>
      </c>
      <c r="G85" s="986" t="s">
        <v>40</v>
      </c>
      <c r="H85" s="995" t="s">
        <v>80</v>
      </c>
      <c r="I85" s="998" t="s">
        <v>41</v>
      </c>
      <c r="J85" s="984">
        <v>4</v>
      </c>
      <c r="K85" s="883" t="s">
        <v>21</v>
      </c>
      <c r="L85" s="877" t="s">
        <v>5899</v>
      </c>
      <c r="M85" s="51" t="s">
        <v>6016</v>
      </c>
      <c r="N85" s="877" t="s">
        <v>496</v>
      </c>
      <c r="O85" s="976"/>
      <c r="P85" s="880"/>
      <c r="Q85" s="977">
        <v>2700</v>
      </c>
      <c r="R85" s="978">
        <v>890</v>
      </c>
      <c r="S85" s="979">
        <v>1860</v>
      </c>
      <c r="T85" s="980">
        <v>1670</v>
      </c>
      <c r="U85" s="981">
        <v>1310</v>
      </c>
      <c r="V85" s="982">
        <f t="shared" ref="V85" si="81">SUM(Q85:U86)</f>
        <v>8430</v>
      </c>
      <c r="W85" s="976" t="s">
        <v>3317</v>
      </c>
      <c r="X85" s="976"/>
      <c r="Y85" s="880"/>
      <c r="Z85" s="976"/>
    </row>
    <row r="86" spans="1:26" s="5" customFormat="1">
      <c r="A86" s="984" t="s">
        <v>5780</v>
      </c>
      <c r="B86" s="984"/>
      <c r="C86" s="969" t="s">
        <v>5457</v>
      </c>
      <c r="D86" s="970" t="s">
        <v>2</v>
      </c>
      <c r="E86" s="1008" t="s">
        <v>36</v>
      </c>
      <c r="F86" s="972" t="s">
        <v>34</v>
      </c>
      <c r="G86" s="986" t="s">
        <v>40</v>
      </c>
      <c r="H86" s="995" t="s">
        <v>80</v>
      </c>
      <c r="I86" s="998" t="s">
        <v>41</v>
      </c>
      <c r="J86" s="984">
        <v>4</v>
      </c>
      <c r="K86" s="11" t="s">
        <v>81</v>
      </c>
      <c r="L86" s="877" t="s">
        <v>81</v>
      </c>
      <c r="M86" s="51" t="s">
        <v>5913</v>
      </c>
      <c r="N86" s="877" t="s">
        <v>5892</v>
      </c>
      <c r="O86" s="976"/>
      <c r="P86" s="880"/>
      <c r="Q86" s="977"/>
      <c r="R86" s="978"/>
      <c r="S86" s="979"/>
      <c r="T86" s="980"/>
      <c r="U86" s="981"/>
      <c r="V86" s="982"/>
      <c r="W86" s="976" t="s">
        <v>3317</v>
      </c>
      <c r="X86" s="976"/>
      <c r="Y86" s="880"/>
      <c r="Z86" s="976"/>
    </row>
    <row r="87" spans="1:26" s="5" customFormat="1">
      <c r="A87" s="984" t="s">
        <v>5780</v>
      </c>
      <c r="B87" s="984" t="s">
        <v>5823</v>
      </c>
      <c r="C87" s="969" t="s">
        <v>4998</v>
      </c>
      <c r="D87" s="970" t="str">
        <f t="shared" ref="D87" si="82">B87&amp;" "&amp;" "&amp;C87</f>
        <v>X3-043  ヒュンケル (覚醒)</v>
      </c>
      <c r="E87" s="1008" t="s">
        <v>36</v>
      </c>
      <c r="F87" s="972" t="s">
        <v>34</v>
      </c>
      <c r="G87" s="973" t="s">
        <v>19</v>
      </c>
      <c r="H87" s="992" t="s">
        <v>88</v>
      </c>
      <c r="I87" s="1001" t="s">
        <v>87</v>
      </c>
      <c r="J87" s="984" t="s">
        <v>4157</v>
      </c>
      <c r="K87" s="883" t="s">
        <v>21</v>
      </c>
      <c r="L87" s="877" t="s">
        <v>4229</v>
      </c>
      <c r="M87" s="51" t="s">
        <v>5948</v>
      </c>
      <c r="N87" s="877" t="s">
        <v>496</v>
      </c>
      <c r="O87" s="976"/>
      <c r="P87" s="880"/>
      <c r="Q87" s="977">
        <v>2710</v>
      </c>
      <c r="R87" s="978">
        <v>1670</v>
      </c>
      <c r="S87" s="979">
        <v>840</v>
      </c>
      <c r="T87" s="980">
        <v>1820</v>
      </c>
      <c r="U87" s="981">
        <v>1420</v>
      </c>
      <c r="V87" s="982">
        <f t="shared" ref="V87" si="83">SUM(Q87:U88)</f>
        <v>8460</v>
      </c>
      <c r="W87" s="976" t="s">
        <v>3317</v>
      </c>
      <c r="X87" s="976"/>
      <c r="Y87" s="880"/>
      <c r="Z87" s="976"/>
    </row>
    <row r="88" spans="1:26" s="5" customFormat="1">
      <c r="A88" s="984" t="s">
        <v>5780</v>
      </c>
      <c r="B88" s="984"/>
      <c r="C88" s="969" t="s">
        <v>4998</v>
      </c>
      <c r="D88" s="970" t="s">
        <v>2</v>
      </c>
      <c r="E88" s="1008" t="s">
        <v>36</v>
      </c>
      <c r="F88" s="972" t="s">
        <v>34</v>
      </c>
      <c r="G88" s="973" t="s">
        <v>19</v>
      </c>
      <c r="H88" s="992" t="s">
        <v>88</v>
      </c>
      <c r="I88" s="1001" t="s">
        <v>87</v>
      </c>
      <c r="J88" s="984" t="s">
        <v>4157</v>
      </c>
      <c r="K88" s="883" t="s">
        <v>21</v>
      </c>
      <c r="L88" s="877" t="s">
        <v>5899</v>
      </c>
      <c r="M88" s="51" t="s">
        <v>5949</v>
      </c>
      <c r="N88" s="877" t="s">
        <v>496</v>
      </c>
      <c r="O88" s="976"/>
      <c r="P88" s="880"/>
      <c r="Q88" s="977"/>
      <c r="R88" s="978"/>
      <c r="S88" s="979"/>
      <c r="T88" s="980"/>
      <c r="U88" s="981"/>
      <c r="V88" s="982"/>
      <c r="W88" s="976" t="s">
        <v>3317</v>
      </c>
      <c r="X88" s="976"/>
      <c r="Y88" s="880"/>
      <c r="Z88" s="976"/>
    </row>
    <row r="89" spans="1:26" s="5" customFormat="1">
      <c r="A89" s="984" t="s">
        <v>5780</v>
      </c>
      <c r="B89" s="984" t="s">
        <v>5824</v>
      </c>
      <c r="C89" s="969" t="s">
        <v>5859</v>
      </c>
      <c r="D89" s="970" t="str">
        <f t="shared" ref="D89" si="84">B89&amp;" "&amp;" "&amp;C89</f>
        <v>X3-044  ゴメちゃん (覚醒)</v>
      </c>
      <c r="E89" s="1008" t="s">
        <v>36</v>
      </c>
      <c r="F89" s="972" t="s">
        <v>34</v>
      </c>
      <c r="G89" s="973" t="s">
        <v>19</v>
      </c>
      <c r="H89" s="973" t="s">
        <v>19</v>
      </c>
      <c r="I89" s="1001" t="s">
        <v>87</v>
      </c>
      <c r="J89" s="984" t="s">
        <v>5008</v>
      </c>
      <c r="K89" s="892" t="s">
        <v>37</v>
      </c>
      <c r="L89" s="877" t="s">
        <v>2718</v>
      </c>
      <c r="M89" s="51" t="s">
        <v>5950</v>
      </c>
      <c r="N89" s="877" t="s">
        <v>5892</v>
      </c>
      <c r="O89" s="976"/>
      <c r="P89" s="880"/>
      <c r="Q89" s="977">
        <v>2620</v>
      </c>
      <c r="R89" s="978">
        <v>1570</v>
      </c>
      <c r="S89" s="979">
        <v>960</v>
      </c>
      <c r="T89" s="980">
        <v>1470</v>
      </c>
      <c r="U89" s="981">
        <v>1810</v>
      </c>
      <c r="V89" s="982">
        <f t="shared" ref="V89" si="85">SUM(Q89:U90)</f>
        <v>8430</v>
      </c>
      <c r="W89" s="976"/>
      <c r="X89" s="976"/>
      <c r="Y89" s="880"/>
      <c r="Z89" s="976"/>
    </row>
    <row r="90" spans="1:26" s="5" customFormat="1">
      <c r="A90" s="984" t="s">
        <v>5780</v>
      </c>
      <c r="B90" s="984"/>
      <c r="C90" s="969" t="s">
        <v>5859</v>
      </c>
      <c r="D90" s="970" t="s">
        <v>2</v>
      </c>
      <c r="E90" s="1008" t="s">
        <v>36</v>
      </c>
      <c r="F90" s="972" t="s">
        <v>34</v>
      </c>
      <c r="G90" s="973" t="s">
        <v>19</v>
      </c>
      <c r="H90" s="973" t="s">
        <v>19</v>
      </c>
      <c r="I90" s="1001" t="s">
        <v>87</v>
      </c>
      <c r="J90" s="984" t="s">
        <v>5008</v>
      </c>
      <c r="K90" s="893" t="s">
        <v>99</v>
      </c>
      <c r="L90" s="877" t="s">
        <v>5899</v>
      </c>
      <c r="M90" s="51" t="s">
        <v>5973</v>
      </c>
      <c r="N90" s="877" t="s">
        <v>491</v>
      </c>
      <c r="O90" s="976"/>
      <c r="P90" s="880"/>
      <c r="Q90" s="977"/>
      <c r="R90" s="978"/>
      <c r="S90" s="979"/>
      <c r="T90" s="980"/>
      <c r="U90" s="981"/>
      <c r="V90" s="982"/>
      <c r="W90" s="976"/>
      <c r="X90" s="976"/>
      <c r="Y90" s="880"/>
      <c r="Z90" s="976"/>
    </row>
    <row r="91" spans="1:26" s="5" customFormat="1">
      <c r="A91" s="984" t="s">
        <v>5780</v>
      </c>
      <c r="B91" s="984" t="s">
        <v>5825</v>
      </c>
      <c r="C91" s="969" t="s">
        <v>5005</v>
      </c>
      <c r="D91" s="970" t="str">
        <f t="shared" ref="D91" si="86">B91&amp;" "&amp;" "&amp;C91</f>
        <v>X3-045  アバン (覚醒)</v>
      </c>
      <c r="E91" s="999" t="s">
        <v>54</v>
      </c>
      <c r="F91" s="972" t="s">
        <v>34</v>
      </c>
      <c r="G91" s="973" t="s">
        <v>19</v>
      </c>
      <c r="H91" s="973" t="s">
        <v>19</v>
      </c>
      <c r="I91" s="996" t="s">
        <v>4358</v>
      </c>
      <c r="J91" s="984" t="s">
        <v>4157</v>
      </c>
      <c r="K91" s="892" t="s">
        <v>37</v>
      </c>
      <c r="L91" s="877" t="s">
        <v>97</v>
      </c>
      <c r="M91" s="51" t="s">
        <v>5914</v>
      </c>
      <c r="N91" s="877" t="s">
        <v>5892</v>
      </c>
      <c r="O91" s="976"/>
      <c r="P91" s="880"/>
      <c r="Q91" s="977">
        <v>2800</v>
      </c>
      <c r="R91" s="978">
        <v>1860</v>
      </c>
      <c r="S91" s="979">
        <v>880</v>
      </c>
      <c r="T91" s="980">
        <v>1480</v>
      </c>
      <c r="U91" s="981">
        <v>1520</v>
      </c>
      <c r="V91" s="982">
        <f t="shared" ref="V91" si="87">SUM(Q91:U92)</f>
        <v>8540</v>
      </c>
      <c r="W91" s="976"/>
      <c r="X91" s="976"/>
      <c r="Y91" s="880"/>
      <c r="Z91" s="976"/>
    </row>
    <row r="92" spans="1:26" s="5" customFormat="1">
      <c r="A92" s="984" t="s">
        <v>5780</v>
      </c>
      <c r="B92" s="984"/>
      <c r="C92" s="969" t="s">
        <v>5005</v>
      </c>
      <c r="D92" s="970" t="s">
        <v>2</v>
      </c>
      <c r="E92" s="999" t="s">
        <v>54</v>
      </c>
      <c r="F92" s="972" t="s">
        <v>34</v>
      </c>
      <c r="G92" s="973" t="s">
        <v>19</v>
      </c>
      <c r="H92" s="973" t="s">
        <v>19</v>
      </c>
      <c r="I92" s="996" t="s">
        <v>4358</v>
      </c>
      <c r="J92" s="984" t="s">
        <v>4157</v>
      </c>
      <c r="K92" s="883" t="s">
        <v>21</v>
      </c>
      <c r="L92" s="877" t="s">
        <v>5899</v>
      </c>
      <c r="M92" s="51" t="s">
        <v>5981</v>
      </c>
      <c r="N92" s="877" t="s">
        <v>491</v>
      </c>
      <c r="O92" s="976"/>
      <c r="P92" s="880"/>
      <c r="Q92" s="977"/>
      <c r="R92" s="978"/>
      <c r="S92" s="979"/>
      <c r="T92" s="980"/>
      <c r="U92" s="981"/>
      <c r="V92" s="982"/>
      <c r="W92" s="976"/>
      <c r="X92" s="976"/>
      <c r="Y92" s="880"/>
      <c r="Z92" s="976"/>
    </row>
    <row r="93" spans="1:26" s="5" customFormat="1">
      <c r="A93" s="984" t="s">
        <v>5780</v>
      </c>
      <c r="B93" s="984" t="s">
        <v>5826</v>
      </c>
      <c r="C93" s="968" t="s">
        <v>5651</v>
      </c>
      <c r="D93" s="970" t="str">
        <f t="shared" ref="D93" si="88">B93&amp;" "&amp;" "&amp;C93</f>
        <v>X3-046  ハドラー (覚醒 超魔生物)</v>
      </c>
      <c r="E93" s="999" t="s">
        <v>54</v>
      </c>
      <c r="F93" s="985" t="s">
        <v>74</v>
      </c>
      <c r="G93" s="973" t="s">
        <v>19</v>
      </c>
      <c r="H93" s="973" t="s">
        <v>19</v>
      </c>
      <c r="I93" s="974" t="s">
        <v>4324</v>
      </c>
      <c r="J93" s="975">
        <v>3</v>
      </c>
      <c r="K93" s="883" t="s">
        <v>21</v>
      </c>
      <c r="L93" s="877" t="s">
        <v>5899</v>
      </c>
      <c r="M93" s="51" t="s">
        <v>5951</v>
      </c>
      <c r="N93" s="877" t="s">
        <v>5893</v>
      </c>
      <c r="O93" s="976"/>
      <c r="P93" s="880"/>
      <c r="Q93" s="977">
        <v>2700</v>
      </c>
      <c r="R93" s="978">
        <v>1850</v>
      </c>
      <c r="S93" s="979">
        <v>1090</v>
      </c>
      <c r="T93" s="980">
        <v>1440</v>
      </c>
      <c r="U93" s="981">
        <v>1510</v>
      </c>
      <c r="V93" s="982">
        <f t="shared" ref="V93" si="89">SUM(Q93:U94)</f>
        <v>8590</v>
      </c>
      <c r="W93" s="976"/>
      <c r="X93" s="976"/>
      <c r="Y93" s="880"/>
      <c r="Z93" s="976"/>
    </row>
    <row r="94" spans="1:26" s="5" customFormat="1">
      <c r="A94" s="984" t="s">
        <v>5780</v>
      </c>
      <c r="B94" s="984"/>
      <c r="C94" s="968" t="s">
        <v>5651</v>
      </c>
      <c r="D94" s="970" t="s">
        <v>2</v>
      </c>
      <c r="E94" s="999" t="s">
        <v>54</v>
      </c>
      <c r="F94" s="985" t="s">
        <v>74</v>
      </c>
      <c r="G94" s="973" t="s">
        <v>19</v>
      </c>
      <c r="H94" s="973" t="s">
        <v>19</v>
      </c>
      <c r="I94" s="974" t="s">
        <v>4324</v>
      </c>
      <c r="J94" s="975">
        <v>3</v>
      </c>
      <c r="K94" s="892" t="s">
        <v>37</v>
      </c>
      <c r="L94" s="877" t="s">
        <v>5476</v>
      </c>
      <c r="M94" s="51" t="s">
        <v>5979</v>
      </c>
      <c r="N94" s="877" t="s">
        <v>491</v>
      </c>
      <c r="O94" s="976"/>
      <c r="P94" s="880"/>
      <c r="Q94" s="977"/>
      <c r="R94" s="978"/>
      <c r="S94" s="979"/>
      <c r="T94" s="980"/>
      <c r="U94" s="981"/>
      <c r="V94" s="982"/>
      <c r="W94" s="976"/>
      <c r="X94" s="976"/>
      <c r="Y94" s="880"/>
      <c r="Z94" s="976"/>
    </row>
    <row r="95" spans="1:26" s="5" customFormat="1">
      <c r="A95" s="984" t="s">
        <v>5780</v>
      </c>
      <c r="B95" s="984" t="s">
        <v>5827</v>
      </c>
      <c r="C95" s="969" t="s">
        <v>5460</v>
      </c>
      <c r="D95" s="970" t="str">
        <f t="shared" ref="D95" si="90">B95&amp;" "&amp;" "&amp;C95</f>
        <v>X3-047  キルバーン (覚醒)</v>
      </c>
      <c r="E95" s="999" t="s">
        <v>54</v>
      </c>
      <c r="F95" s="985" t="s">
        <v>74</v>
      </c>
      <c r="G95" s="973" t="s">
        <v>19</v>
      </c>
      <c r="H95" s="992" t="s">
        <v>88</v>
      </c>
      <c r="I95" s="988" t="s">
        <v>4323</v>
      </c>
      <c r="J95" s="984">
        <v>1</v>
      </c>
      <c r="K95" s="883" t="s">
        <v>21</v>
      </c>
      <c r="L95" s="877" t="s">
        <v>4229</v>
      </c>
      <c r="M95" s="51" t="s">
        <v>6017</v>
      </c>
      <c r="N95" s="877" t="s">
        <v>496</v>
      </c>
      <c r="O95" s="976"/>
      <c r="P95" s="880"/>
      <c r="Q95" s="977">
        <v>2710</v>
      </c>
      <c r="R95" s="978">
        <v>1820</v>
      </c>
      <c r="S95" s="979">
        <v>1030</v>
      </c>
      <c r="T95" s="980">
        <v>1670</v>
      </c>
      <c r="U95" s="981">
        <v>1340</v>
      </c>
      <c r="V95" s="982">
        <f t="shared" ref="V95" si="91">SUM(Q95:U96)</f>
        <v>8570</v>
      </c>
      <c r="W95" s="976"/>
      <c r="X95" s="1004" t="s">
        <v>172</v>
      </c>
      <c r="Y95" s="880"/>
      <c r="Z95" s="976"/>
    </row>
    <row r="96" spans="1:26" s="5" customFormat="1">
      <c r="A96" s="984" t="s">
        <v>5780</v>
      </c>
      <c r="B96" s="984"/>
      <c r="C96" s="969" t="s">
        <v>5460</v>
      </c>
      <c r="D96" s="970" t="s">
        <v>2</v>
      </c>
      <c r="E96" s="999" t="s">
        <v>54</v>
      </c>
      <c r="F96" s="985" t="s">
        <v>74</v>
      </c>
      <c r="G96" s="973" t="s">
        <v>19</v>
      </c>
      <c r="H96" s="992" t="s">
        <v>88</v>
      </c>
      <c r="I96" s="988" t="s">
        <v>4323</v>
      </c>
      <c r="J96" s="984">
        <v>1</v>
      </c>
      <c r="K96" s="883" t="s">
        <v>21</v>
      </c>
      <c r="L96" s="877" t="s">
        <v>5899</v>
      </c>
      <c r="M96" s="51" t="s">
        <v>5952</v>
      </c>
      <c r="N96" s="877" t="s">
        <v>491</v>
      </c>
      <c r="O96" s="976"/>
      <c r="P96" s="880"/>
      <c r="Q96" s="977"/>
      <c r="R96" s="978"/>
      <c r="S96" s="979"/>
      <c r="T96" s="980"/>
      <c r="U96" s="981"/>
      <c r="V96" s="982"/>
      <c r="W96" s="976"/>
      <c r="X96" s="1004" t="s">
        <v>172</v>
      </c>
      <c r="Y96" s="880"/>
      <c r="Z96" s="976"/>
    </row>
    <row r="97" spans="1:26" s="5" customFormat="1">
      <c r="A97" s="984" t="s">
        <v>5780</v>
      </c>
      <c r="B97" s="984" t="s">
        <v>5828</v>
      </c>
      <c r="C97" s="969" t="s">
        <v>5863</v>
      </c>
      <c r="D97" s="970" t="str">
        <f t="shared" ref="D97" si="92">B97&amp;" "&amp;" "&amp;C97</f>
        <v>X3-048  ミストマァム (覚醒)</v>
      </c>
      <c r="E97" s="999" t="s">
        <v>54</v>
      </c>
      <c r="F97" s="994" t="s">
        <v>78</v>
      </c>
      <c r="G97" s="973" t="s">
        <v>19</v>
      </c>
      <c r="H97" s="973" t="s">
        <v>19</v>
      </c>
      <c r="I97" s="996" t="s">
        <v>4358</v>
      </c>
      <c r="J97" s="984" t="s">
        <v>4159</v>
      </c>
      <c r="K97" s="892" t="s">
        <v>37</v>
      </c>
      <c r="L97" s="877" t="s">
        <v>2718</v>
      </c>
      <c r="M97" s="51" t="s">
        <v>5953</v>
      </c>
      <c r="N97" s="877" t="s">
        <v>5892</v>
      </c>
      <c r="O97" s="976"/>
      <c r="P97" s="880"/>
      <c r="Q97" s="977">
        <v>2720</v>
      </c>
      <c r="R97" s="978">
        <v>1840</v>
      </c>
      <c r="S97" s="979">
        <v>870</v>
      </c>
      <c r="T97" s="980">
        <v>1720</v>
      </c>
      <c r="U97" s="981">
        <v>1420</v>
      </c>
      <c r="V97" s="982">
        <f t="shared" ref="V97" si="93">SUM(Q97:U98)</f>
        <v>8570</v>
      </c>
      <c r="W97" s="976"/>
      <c r="X97" s="976"/>
      <c r="Y97" s="880"/>
      <c r="Z97" s="976"/>
    </row>
    <row r="98" spans="1:26" s="5" customFormat="1">
      <c r="A98" s="984" t="s">
        <v>5780</v>
      </c>
      <c r="B98" s="984"/>
      <c r="C98" s="969" t="s">
        <v>5863</v>
      </c>
      <c r="D98" s="970" t="s">
        <v>2</v>
      </c>
      <c r="E98" s="999" t="s">
        <v>54</v>
      </c>
      <c r="F98" s="994" t="s">
        <v>78</v>
      </c>
      <c r="G98" s="973" t="s">
        <v>19</v>
      </c>
      <c r="H98" s="973" t="s">
        <v>19</v>
      </c>
      <c r="I98" s="996" t="s">
        <v>4358</v>
      </c>
      <c r="J98" s="984" t="s">
        <v>4159</v>
      </c>
      <c r="K98" s="883" t="s">
        <v>21</v>
      </c>
      <c r="L98" s="877" t="s">
        <v>5899</v>
      </c>
      <c r="M98" s="51" t="s">
        <v>5982</v>
      </c>
      <c r="N98" s="877" t="s">
        <v>491</v>
      </c>
      <c r="O98" s="976"/>
      <c r="P98" s="880"/>
      <c r="Q98" s="977"/>
      <c r="R98" s="978"/>
      <c r="S98" s="979"/>
      <c r="T98" s="980"/>
      <c r="U98" s="981"/>
      <c r="V98" s="982"/>
      <c r="W98" s="976"/>
      <c r="X98" s="976"/>
      <c r="Y98" s="880"/>
      <c r="Z98" s="976"/>
    </row>
    <row r="99" spans="1:26" s="5" customFormat="1">
      <c r="A99" s="984" t="s">
        <v>5780</v>
      </c>
      <c r="B99" s="984" t="s">
        <v>5829</v>
      </c>
      <c r="C99" s="1042" t="s">
        <v>5862</v>
      </c>
      <c r="D99" s="970" t="str">
        <f t="shared" ref="D99" si="94">B99&amp;" "&amp;" "&amp;C99</f>
        <v>X3-049  超越破断魔獣ダムド (覚醒)</v>
      </c>
      <c r="E99" s="999" t="s">
        <v>54</v>
      </c>
      <c r="F99" s="972" t="s">
        <v>34</v>
      </c>
      <c r="G99" s="992" t="s">
        <v>88</v>
      </c>
      <c r="H99" s="992" t="s">
        <v>88</v>
      </c>
      <c r="I99" s="974" t="s">
        <v>4324</v>
      </c>
      <c r="J99" s="984" t="s">
        <v>4158</v>
      </c>
      <c r="K99" s="892" t="s">
        <v>37</v>
      </c>
      <c r="L99" s="877" t="s">
        <v>5902</v>
      </c>
      <c r="M99" s="51" t="s">
        <v>5954</v>
      </c>
      <c r="N99" s="877" t="s">
        <v>5896</v>
      </c>
      <c r="O99" s="976"/>
      <c r="P99" s="880"/>
      <c r="Q99" s="977">
        <v>2840</v>
      </c>
      <c r="R99" s="978">
        <v>1900</v>
      </c>
      <c r="S99" s="979">
        <v>1060</v>
      </c>
      <c r="T99" s="980">
        <v>1580</v>
      </c>
      <c r="U99" s="981">
        <v>1210</v>
      </c>
      <c r="V99" s="982">
        <f t="shared" ref="V99" si="95">SUM(Q99:U100)</f>
        <v>8590</v>
      </c>
      <c r="W99" s="880"/>
      <c r="X99" s="1004" t="s">
        <v>319</v>
      </c>
      <c r="Y99" s="880"/>
      <c r="Z99" s="976"/>
    </row>
    <row r="100" spans="1:26" s="5" customFormat="1">
      <c r="A100" s="984" t="s">
        <v>5780</v>
      </c>
      <c r="B100" s="984"/>
      <c r="C100" s="1042" t="s">
        <v>5862</v>
      </c>
      <c r="D100" s="970" t="s">
        <v>2</v>
      </c>
      <c r="E100" s="999" t="s">
        <v>54</v>
      </c>
      <c r="F100" s="972" t="s">
        <v>34</v>
      </c>
      <c r="G100" s="992" t="s">
        <v>88</v>
      </c>
      <c r="H100" s="992" t="s">
        <v>88</v>
      </c>
      <c r="I100" s="974" t="s">
        <v>4324</v>
      </c>
      <c r="J100" s="984" t="s">
        <v>4158</v>
      </c>
      <c r="K100" s="883" t="s">
        <v>21</v>
      </c>
      <c r="L100" s="877" t="s">
        <v>5899</v>
      </c>
      <c r="M100" s="51" t="s">
        <v>5955</v>
      </c>
      <c r="N100" s="877" t="s">
        <v>491</v>
      </c>
      <c r="O100" s="976"/>
      <c r="P100" s="880"/>
      <c r="Q100" s="977"/>
      <c r="R100" s="978"/>
      <c r="S100" s="979"/>
      <c r="T100" s="980"/>
      <c r="U100" s="981"/>
      <c r="V100" s="982"/>
      <c r="W100" s="877"/>
      <c r="X100" s="1004" t="s">
        <v>319</v>
      </c>
      <c r="Y100" s="880"/>
      <c r="Z100" s="976"/>
    </row>
    <row r="101" spans="1:26" s="5" customFormat="1">
      <c r="A101" s="984" t="s">
        <v>5780</v>
      </c>
      <c r="B101" s="984" t="s">
        <v>5830</v>
      </c>
      <c r="C101" s="989" t="s">
        <v>323</v>
      </c>
      <c r="D101" s="970" t="str">
        <f t="shared" ref="D101" si="96">B101&amp;" "&amp;" "&amp;C101</f>
        <v>X3-050  守り人ナイン</v>
      </c>
      <c r="E101" s="999" t="s">
        <v>54</v>
      </c>
      <c r="F101" s="972" t="s">
        <v>34</v>
      </c>
      <c r="G101" s="992" t="s">
        <v>88</v>
      </c>
      <c r="H101" s="992" t="s">
        <v>88</v>
      </c>
      <c r="I101" s="974" t="s">
        <v>4324</v>
      </c>
      <c r="J101" s="984">
        <v>1</v>
      </c>
      <c r="K101" s="883" t="s">
        <v>21</v>
      </c>
      <c r="L101" s="877" t="s">
        <v>5369</v>
      </c>
      <c r="M101" s="37" t="s">
        <v>5956</v>
      </c>
      <c r="N101" s="877" t="s">
        <v>5893</v>
      </c>
      <c r="O101" s="976"/>
      <c r="P101" s="880"/>
      <c r="Q101" s="977">
        <v>2810</v>
      </c>
      <c r="R101" s="978">
        <v>1330</v>
      </c>
      <c r="S101" s="979">
        <v>1000</v>
      </c>
      <c r="T101" s="980">
        <v>1830</v>
      </c>
      <c r="U101" s="981">
        <v>1520</v>
      </c>
      <c r="V101" s="982">
        <f t="shared" ref="V101" si="97">SUM(Q101:U102)</f>
        <v>8490</v>
      </c>
      <c r="W101" s="880"/>
      <c r="X101" s="1004" t="s">
        <v>189</v>
      </c>
      <c r="Y101" s="880"/>
      <c r="Z101" s="976"/>
    </row>
    <row r="102" spans="1:26" s="5" customFormat="1">
      <c r="A102" s="984" t="s">
        <v>5780</v>
      </c>
      <c r="B102" s="984"/>
      <c r="C102" s="989" t="s">
        <v>323</v>
      </c>
      <c r="D102" s="970" t="s">
        <v>2</v>
      </c>
      <c r="E102" s="999" t="s">
        <v>54</v>
      </c>
      <c r="F102" s="972" t="s">
        <v>34</v>
      </c>
      <c r="G102" s="992" t="s">
        <v>88</v>
      </c>
      <c r="H102" s="992" t="s">
        <v>88</v>
      </c>
      <c r="I102" s="974" t="s">
        <v>4324</v>
      </c>
      <c r="J102" s="984">
        <v>1</v>
      </c>
      <c r="K102" s="883" t="s">
        <v>21</v>
      </c>
      <c r="L102" s="877" t="s">
        <v>330</v>
      </c>
      <c r="M102" s="51" t="s">
        <v>5957</v>
      </c>
      <c r="N102" s="877" t="s">
        <v>491</v>
      </c>
      <c r="O102" s="976"/>
      <c r="P102" s="880"/>
      <c r="Q102" s="977"/>
      <c r="R102" s="978"/>
      <c r="S102" s="979"/>
      <c r="T102" s="980"/>
      <c r="U102" s="981"/>
      <c r="V102" s="982"/>
      <c r="W102" s="877"/>
      <c r="X102" s="1004" t="s">
        <v>189</v>
      </c>
      <c r="Y102" s="880"/>
      <c r="Z102" s="976"/>
    </row>
    <row r="103" spans="1:26" s="5" customFormat="1" ht="13.15" customHeight="1">
      <c r="A103" s="984" t="s">
        <v>5780</v>
      </c>
      <c r="B103" s="984" t="s">
        <v>5831</v>
      </c>
      <c r="C103" s="969" t="s">
        <v>324</v>
      </c>
      <c r="D103" s="970" t="str">
        <f t="shared" ref="D103" si="98">B103&amp;" "&amp;" "&amp;C103</f>
        <v>X3-051  サンディ</v>
      </c>
      <c r="E103" s="999" t="s">
        <v>54</v>
      </c>
      <c r="F103" s="972" t="s">
        <v>34</v>
      </c>
      <c r="G103" s="992" t="s">
        <v>88</v>
      </c>
      <c r="H103" s="995" t="s">
        <v>80</v>
      </c>
      <c r="I103" s="1002" t="s">
        <v>82</v>
      </c>
      <c r="J103" s="984" t="s">
        <v>4158</v>
      </c>
      <c r="K103" s="11" t="s">
        <v>81</v>
      </c>
      <c r="L103" s="877" t="s">
        <v>81</v>
      </c>
      <c r="M103" s="51" t="s">
        <v>5922</v>
      </c>
      <c r="N103" s="877" t="s">
        <v>5892</v>
      </c>
      <c r="O103" s="976"/>
      <c r="P103" s="880"/>
      <c r="Q103" s="977">
        <v>2740</v>
      </c>
      <c r="R103" s="978">
        <v>1060</v>
      </c>
      <c r="S103" s="979">
        <v>1820</v>
      </c>
      <c r="T103" s="980">
        <v>1650</v>
      </c>
      <c r="U103" s="981">
        <v>1220</v>
      </c>
      <c r="V103" s="982">
        <f t="shared" ref="V103" si="99">SUM(Q103:U104)</f>
        <v>8490</v>
      </c>
      <c r="W103" s="976"/>
      <c r="X103" s="976"/>
      <c r="Y103" s="880"/>
      <c r="Z103" s="976"/>
    </row>
    <row r="104" spans="1:26" s="5" customFormat="1" ht="13.15" customHeight="1">
      <c r="A104" s="984" t="s">
        <v>5780</v>
      </c>
      <c r="B104" s="984"/>
      <c r="C104" s="969" t="s">
        <v>324</v>
      </c>
      <c r="D104" s="970" t="s">
        <v>2</v>
      </c>
      <c r="E104" s="999" t="s">
        <v>54</v>
      </c>
      <c r="F104" s="972" t="s">
        <v>34</v>
      </c>
      <c r="G104" s="992" t="s">
        <v>88</v>
      </c>
      <c r="H104" s="995" t="s">
        <v>80</v>
      </c>
      <c r="I104" s="1002" t="s">
        <v>82</v>
      </c>
      <c r="J104" s="984" t="s">
        <v>4158</v>
      </c>
      <c r="K104" s="883" t="s">
        <v>21</v>
      </c>
      <c r="L104" s="877" t="s">
        <v>5899</v>
      </c>
      <c r="M104" s="51" t="s">
        <v>6018</v>
      </c>
      <c r="N104" s="877" t="s">
        <v>496</v>
      </c>
      <c r="O104" s="976"/>
      <c r="P104" s="880"/>
      <c r="Q104" s="977"/>
      <c r="R104" s="978"/>
      <c r="S104" s="979"/>
      <c r="T104" s="980"/>
      <c r="U104" s="981"/>
      <c r="V104" s="982"/>
      <c r="W104" s="976"/>
      <c r="X104" s="976"/>
      <c r="Y104" s="880"/>
      <c r="Z104" s="976"/>
    </row>
    <row r="105" spans="1:26" s="5" customFormat="1">
      <c r="A105" s="984" t="s">
        <v>5780</v>
      </c>
      <c r="B105" s="984" t="s">
        <v>5832</v>
      </c>
      <c r="C105" s="969" t="s">
        <v>198</v>
      </c>
      <c r="D105" s="970" t="str">
        <f t="shared" ref="D105" si="100">B105&amp;" "&amp;" "&amp;C105</f>
        <v>X3-052  冒険者エックス</v>
      </c>
      <c r="E105" s="999" t="s">
        <v>54</v>
      </c>
      <c r="F105" s="972" t="s">
        <v>34</v>
      </c>
      <c r="G105" s="973" t="s">
        <v>19</v>
      </c>
      <c r="H105" s="973" t="s">
        <v>19</v>
      </c>
      <c r="I105" s="1000" t="s">
        <v>93</v>
      </c>
      <c r="J105" s="984">
        <v>4</v>
      </c>
      <c r="K105" s="883" t="s">
        <v>21</v>
      </c>
      <c r="L105" s="877" t="s">
        <v>1996</v>
      </c>
      <c r="M105" s="51" t="s">
        <v>5958</v>
      </c>
      <c r="N105" s="877" t="s">
        <v>491</v>
      </c>
      <c r="O105" s="976"/>
      <c r="P105" s="880"/>
      <c r="Q105" s="977">
        <v>2840</v>
      </c>
      <c r="R105" s="978">
        <v>1730</v>
      </c>
      <c r="S105" s="979">
        <v>890</v>
      </c>
      <c r="T105" s="980">
        <v>1820</v>
      </c>
      <c r="U105" s="981">
        <v>1210</v>
      </c>
      <c r="V105" s="982">
        <f t="shared" ref="V105" si="101">SUM(Q105:U106)</f>
        <v>8490</v>
      </c>
      <c r="W105" s="976"/>
      <c r="X105" s="976"/>
      <c r="Y105" s="880"/>
      <c r="Z105" s="976"/>
    </row>
    <row r="106" spans="1:26" s="5" customFormat="1">
      <c r="A106" s="984" t="s">
        <v>5780</v>
      </c>
      <c r="B106" s="984"/>
      <c r="C106" s="969" t="s">
        <v>198</v>
      </c>
      <c r="D106" s="970" t="s">
        <v>2</v>
      </c>
      <c r="E106" s="999" t="s">
        <v>54</v>
      </c>
      <c r="F106" s="972" t="s">
        <v>34</v>
      </c>
      <c r="G106" s="973" t="s">
        <v>19</v>
      </c>
      <c r="H106" s="973" t="s">
        <v>19</v>
      </c>
      <c r="I106" s="1000" t="s">
        <v>93</v>
      </c>
      <c r="J106" s="984">
        <v>4</v>
      </c>
      <c r="K106" s="883" t="s">
        <v>21</v>
      </c>
      <c r="L106" s="877" t="s">
        <v>5899</v>
      </c>
      <c r="M106" s="51" t="s">
        <v>5959</v>
      </c>
      <c r="N106" s="877" t="s">
        <v>490</v>
      </c>
      <c r="O106" s="976"/>
      <c r="P106" s="880"/>
      <c r="Q106" s="977"/>
      <c r="R106" s="978"/>
      <c r="S106" s="979"/>
      <c r="T106" s="980"/>
      <c r="U106" s="981"/>
      <c r="V106" s="982"/>
      <c r="W106" s="976"/>
      <c r="X106" s="976"/>
      <c r="Y106" s="880"/>
      <c r="Z106" s="976"/>
    </row>
    <row r="107" spans="1:26" s="5" customFormat="1">
      <c r="A107" s="984" t="s">
        <v>5780</v>
      </c>
      <c r="B107" s="984" t="s">
        <v>5833</v>
      </c>
      <c r="C107" s="969" t="s">
        <v>199</v>
      </c>
      <c r="D107" s="970" t="str">
        <f t="shared" ref="D107" si="102">B107&amp;" "&amp;" "&amp;C107</f>
        <v>X3-053  勇者姫アンルシア</v>
      </c>
      <c r="E107" s="999" t="s">
        <v>54</v>
      </c>
      <c r="F107" s="972" t="s">
        <v>34</v>
      </c>
      <c r="G107" s="973" t="s">
        <v>19</v>
      </c>
      <c r="H107" s="986" t="s">
        <v>40</v>
      </c>
      <c r="I107" s="996" t="s">
        <v>4358</v>
      </c>
      <c r="J107" s="984" t="s">
        <v>4161</v>
      </c>
      <c r="K107" s="883" t="s">
        <v>21</v>
      </c>
      <c r="L107" s="877" t="s">
        <v>2710</v>
      </c>
      <c r="M107" s="51" t="s">
        <v>5980</v>
      </c>
      <c r="N107" s="877" t="s">
        <v>491</v>
      </c>
      <c r="O107" s="976"/>
      <c r="P107" s="880"/>
      <c r="Q107" s="977">
        <v>2720</v>
      </c>
      <c r="R107" s="978">
        <v>1810</v>
      </c>
      <c r="S107" s="979">
        <v>1500</v>
      </c>
      <c r="T107" s="980">
        <v>1320</v>
      </c>
      <c r="U107" s="981">
        <v>1140</v>
      </c>
      <c r="V107" s="982">
        <f t="shared" ref="V107" si="103">SUM(Q107:U108)</f>
        <v>8490</v>
      </c>
      <c r="W107" s="976"/>
      <c r="X107" s="976"/>
      <c r="Y107" s="880"/>
      <c r="Z107" s="976"/>
    </row>
    <row r="108" spans="1:26" s="5" customFormat="1">
      <c r="A108" s="984" t="s">
        <v>5780</v>
      </c>
      <c r="B108" s="984"/>
      <c r="C108" s="969" t="s">
        <v>199</v>
      </c>
      <c r="D108" s="970" t="s">
        <v>2</v>
      </c>
      <c r="E108" s="999" t="s">
        <v>54</v>
      </c>
      <c r="F108" s="972" t="s">
        <v>34</v>
      </c>
      <c r="G108" s="973" t="s">
        <v>19</v>
      </c>
      <c r="H108" s="986" t="s">
        <v>40</v>
      </c>
      <c r="I108" s="996" t="s">
        <v>4358</v>
      </c>
      <c r="J108" s="984" t="s">
        <v>4161</v>
      </c>
      <c r="K108" s="883" t="s">
        <v>21</v>
      </c>
      <c r="L108" s="877" t="s">
        <v>5899</v>
      </c>
      <c r="M108" s="51" t="s">
        <v>5538</v>
      </c>
      <c r="N108" s="877" t="s">
        <v>491</v>
      </c>
      <c r="O108" s="976"/>
      <c r="P108" s="880"/>
      <c r="Q108" s="977"/>
      <c r="R108" s="978"/>
      <c r="S108" s="979"/>
      <c r="T108" s="980"/>
      <c r="U108" s="981"/>
      <c r="V108" s="982"/>
      <c r="W108" s="976"/>
      <c r="X108" s="976"/>
      <c r="Y108" s="880"/>
      <c r="Z108" s="976"/>
    </row>
    <row r="109" spans="1:26" s="5" customFormat="1">
      <c r="A109" s="984" t="s">
        <v>5780</v>
      </c>
      <c r="B109" s="984" t="s">
        <v>5834</v>
      </c>
      <c r="C109" s="969" t="s">
        <v>190</v>
      </c>
      <c r="D109" s="970" t="str">
        <f t="shared" ref="D109" si="104">B109&amp;" "&amp;" "&amp;C109</f>
        <v>X3-054  勇者イレブン</v>
      </c>
      <c r="E109" s="999" t="s">
        <v>54</v>
      </c>
      <c r="F109" s="972" t="s">
        <v>34</v>
      </c>
      <c r="G109" s="973" t="s">
        <v>19</v>
      </c>
      <c r="H109" s="992" t="s">
        <v>88</v>
      </c>
      <c r="I109" s="998" t="s">
        <v>41</v>
      </c>
      <c r="J109" s="975">
        <v>3</v>
      </c>
      <c r="K109" s="892" t="s">
        <v>37</v>
      </c>
      <c r="L109" s="877" t="s">
        <v>2718</v>
      </c>
      <c r="M109" s="51" t="s">
        <v>5960</v>
      </c>
      <c r="N109" s="877" t="s">
        <v>5892</v>
      </c>
      <c r="O109" s="976"/>
      <c r="P109" s="880"/>
      <c r="Q109" s="977">
        <v>2750</v>
      </c>
      <c r="R109" s="978">
        <v>1840</v>
      </c>
      <c r="S109" s="979">
        <v>1120</v>
      </c>
      <c r="T109" s="980">
        <v>1480</v>
      </c>
      <c r="U109" s="981">
        <v>1300</v>
      </c>
      <c r="V109" s="982">
        <f t="shared" ref="V109" si="105">SUM(Q109:U110)</f>
        <v>8490</v>
      </c>
      <c r="W109" s="976"/>
      <c r="X109" s="976"/>
      <c r="Y109" s="880"/>
      <c r="Z109" s="976"/>
    </row>
    <row r="110" spans="1:26" s="5" customFormat="1">
      <c r="A110" s="984" t="s">
        <v>5780</v>
      </c>
      <c r="B110" s="984"/>
      <c r="C110" s="969" t="s">
        <v>190</v>
      </c>
      <c r="D110" s="970" t="s">
        <v>2</v>
      </c>
      <c r="E110" s="999" t="s">
        <v>54</v>
      </c>
      <c r="F110" s="972" t="s">
        <v>34</v>
      </c>
      <c r="G110" s="973" t="s">
        <v>19</v>
      </c>
      <c r="H110" s="992" t="s">
        <v>88</v>
      </c>
      <c r="I110" s="998" t="s">
        <v>41</v>
      </c>
      <c r="J110" s="975">
        <v>3</v>
      </c>
      <c r="K110" s="883" t="s">
        <v>21</v>
      </c>
      <c r="L110" s="877" t="s">
        <v>2710</v>
      </c>
      <c r="M110" s="51" t="s">
        <v>5983</v>
      </c>
      <c r="N110" s="877" t="s">
        <v>491</v>
      </c>
      <c r="O110" s="976"/>
      <c r="P110" s="880"/>
      <c r="Q110" s="977"/>
      <c r="R110" s="978"/>
      <c r="S110" s="979"/>
      <c r="T110" s="980"/>
      <c r="U110" s="981"/>
      <c r="V110" s="982"/>
      <c r="W110" s="976"/>
      <c r="X110" s="976"/>
      <c r="Y110" s="880"/>
      <c r="Z110" s="976"/>
    </row>
    <row r="111" spans="1:26" s="5" customFormat="1">
      <c r="A111" s="984" t="s">
        <v>5780</v>
      </c>
      <c r="B111" s="984" t="s">
        <v>5835</v>
      </c>
      <c r="C111" s="969" t="s">
        <v>204</v>
      </c>
      <c r="D111" s="970" t="str">
        <f t="shared" ref="D111" si="106">B111&amp;" "&amp;" "&amp;C111</f>
        <v>X3-055  ベロニカ</v>
      </c>
      <c r="E111" s="999" t="s">
        <v>54</v>
      </c>
      <c r="F111" s="972" t="s">
        <v>34</v>
      </c>
      <c r="G111" s="986" t="s">
        <v>40</v>
      </c>
      <c r="H111" s="986" t="s">
        <v>40</v>
      </c>
      <c r="I111" s="1002" t="s">
        <v>82</v>
      </c>
      <c r="J111" s="984" t="s">
        <v>4158</v>
      </c>
      <c r="K111" s="893" t="s">
        <v>99</v>
      </c>
      <c r="L111" s="877" t="s">
        <v>5899</v>
      </c>
      <c r="M111" s="51" t="s">
        <v>5974</v>
      </c>
      <c r="N111" s="877" t="s">
        <v>491</v>
      </c>
      <c r="O111" s="976"/>
      <c r="P111" s="880"/>
      <c r="Q111" s="977">
        <v>2680</v>
      </c>
      <c r="R111" s="978">
        <v>1050</v>
      </c>
      <c r="S111" s="979">
        <v>1860</v>
      </c>
      <c r="T111" s="980">
        <v>1470</v>
      </c>
      <c r="U111" s="981">
        <v>1430</v>
      </c>
      <c r="V111" s="982">
        <f t="shared" ref="V111" si="107">SUM(Q111:U112)</f>
        <v>8490</v>
      </c>
      <c r="W111" s="976"/>
      <c r="X111" s="976"/>
      <c r="Y111" s="880"/>
      <c r="Z111" s="976"/>
    </row>
    <row r="112" spans="1:26" s="5" customFormat="1">
      <c r="A112" s="984" t="s">
        <v>5780</v>
      </c>
      <c r="B112" s="984"/>
      <c r="C112" s="969" t="s">
        <v>204</v>
      </c>
      <c r="D112" s="970" t="s">
        <v>2</v>
      </c>
      <c r="E112" s="999" t="s">
        <v>54</v>
      </c>
      <c r="F112" s="972" t="s">
        <v>34</v>
      </c>
      <c r="G112" s="986" t="s">
        <v>40</v>
      </c>
      <c r="H112" s="986" t="s">
        <v>40</v>
      </c>
      <c r="I112" s="1002" t="s">
        <v>82</v>
      </c>
      <c r="J112" s="984" t="s">
        <v>4158</v>
      </c>
      <c r="K112" s="892" t="s">
        <v>37</v>
      </c>
      <c r="L112" s="877" t="s">
        <v>2718</v>
      </c>
      <c r="M112" s="51" t="s">
        <v>5984</v>
      </c>
      <c r="N112" s="877" t="s">
        <v>490</v>
      </c>
      <c r="O112" s="976"/>
      <c r="P112" s="880"/>
      <c r="Q112" s="977"/>
      <c r="R112" s="978"/>
      <c r="S112" s="979"/>
      <c r="T112" s="980"/>
      <c r="U112" s="981"/>
      <c r="V112" s="982"/>
      <c r="W112" s="976"/>
      <c r="X112" s="976"/>
      <c r="Y112" s="880"/>
      <c r="Z112" s="976"/>
    </row>
    <row r="113" spans="1:26" s="5" customFormat="1">
      <c r="A113" s="984" t="s">
        <v>5780</v>
      </c>
      <c r="B113" s="984" t="s">
        <v>5836</v>
      </c>
      <c r="C113" s="969" t="s">
        <v>5864</v>
      </c>
      <c r="D113" s="970" t="str">
        <f t="shared" ref="D113" si="108">B113&amp;" "&amp;" "&amp;C113</f>
        <v>X3-056  セーニャ (目覚めし)</v>
      </c>
      <c r="E113" s="999" t="s">
        <v>54</v>
      </c>
      <c r="F113" s="972" t="s">
        <v>34</v>
      </c>
      <c r="G113" s="986" t="s">
        <v>40</v>
      </c>
      <c r="H113" s="986" t="s">
        <v>40</v>
      </c>
      <c r="I113" s="998" t="s">
        <v>41</v>
      </c>
      <c r="J113" s="975">
        <v>3</v>
      </c>
      <c r="K113" s="11" t="s">
        <v>81</v>
      </c>
      <c r="L113" s="877" t="s">
        <v>81</v>
      </c>
      <c r="M113" s="37" t="s">
        <v>5917</v>
      </c>
      <c r="N113" s="877" t="s">
        <v>5892</v>
      </c>
      <c r="O113" s="976"/>
      <c r="P113" s="880"/>
      <c r="Q113" s="977">
        <v>2750</v>
      </c>
      <c r="R113" s="978">
        <v>1010</v>
      </c>
      <c r="S113" s="979">
        <v>1880</v>
      </c>
      <c r="T113" s="980">
        <v>1320</v>
      </c>
      <c r="U113" s="981">
        <v>1530</v>
      </c>
      <c r="V113" s="982">
        <f t="shared" ref="V113" si="109">SUM(Q113:U114)</f>
        <v>8490</v>
      </c>
      <c r="W113" s="976"/>
      <c r="X113" s="976"/>
      <c r="Y113" s="880"/>
      <c r="Z113" s="976"/>
    </row>
    <row r="114" spans="1:26" s="5" customFormat="1">
      <c r="A114" s="984" t="s">
        <v>5780</v>
      </c>
      <c r="B114" s="984"/>
      <c r="C114" s="969" t="s">
        <v>5864</v>
      </c>
      <c r="D114" s="970" t="s">
        <v>2</v>
      </c>
      <c r="E114" s="999" t="s">
        <v>54</v>
      </c>
      <c r="F114" s="972" t="s">
        <v>34</v>
      </c>
      <c r="G114" s="986" t="s">
        <v>40</v>
      </c>
      <c r="H114" s="986" t="s">
        <v>40</v>
      </c>
      <c r="I114" s="998" t="s">
        <v>41</v>
      </c>
      <c r="J114" s="975">
        <v>3</v>
      </c>
      <c r="K114" s="883" t="s">
        <v>21</v>
      </c>
      <c r="L114" s="877" t="s">
        <v>5369</v>
      </c>
      <c r="M114" s="51" t="s">
        <v>5961</v>
      </c>
      <c r="N114" s="877" t="s">
        <v>491</v>
      </c>
      <c r="O114" s="976"/>
      <c r="P114" s="880"/>
      <c r="Q114" s="977"/>
      <c r="R114" s="978"/>
      <c r="S114" s="979"/>
      <c r="T114" s="980"/>
      <c r="U114" s="981"/>
      <c r="V114" s="982"/>
      <c r="W114" s="976"/>
      <c r="X114" s="976"/>
      <c r="Y114" s="880"/>
      <c r="Z114" s="976"/>
    </row>
    <row r="115" spans="1:26" s="5" customFormat="1">
      <c r="A115" s="984" t="s">
        <v>5780</v>
      </c>
      <c r="B115" s="984" t="s">
        <v>5837</v>
      </c>
      <c r="C115" s="984" t="s">
        <v>5860</v>
      </c>
      <c r="D115" s="970" t="str">
        <f t="shared" ref="D115" si="110">B115&amp;" "&amp;" "&amp;C115</f>
        <v>X3-057  真・大魔王バーン (覚醒)</v>
      </c>
      <c r="E115" s="997" t="s">
        <v>73</v>
      </c>
      <c r="F115" s="985" t="s">
        <v>74</v>
      </c>
      <c r="G115" s="992" t="s">
        <v>88</v>
      </c>
      <c r="H115" s="973" t="s">
        <v>19</v>
      </c>
      <c r="I115" s="996" t="s">
        <v>4358</v>
      </c>
      <c r="J115" s="984" t="s">
        <v>4161</v>
      </c>
      <c r="K115" s="883" t="s">
        <v>21</v>
      </c>
      <c r="L115" s="877" t="s">
        <v>5899</v>
      </c>
      <c r="M115" s="51" t="s">
        <v>5962</v>
      </c>
      <c r="N115" s="877" t="s">
        <v>491</v>
      </c>
      <c r="O115" s="976"/>
      <c r="P115" s="880"/>
      <c r="Q115" s="977">
        <v>2800</v>
      </c>
      <c r="R115" s="978">
        <v>2030</v>
      </c>
      <c r="S115" s="979">
        <v>840</v>
      </c>
      <c r="T115" s="980">
        <v>1610</v>
      </c>
      <c r="U115" s="981">
        <v>1520</v>
      </c>
      <c r="V115" s="982">
        <f t="shared" ref="V115" si="111">SUM(Q115:U116)</f>
        <v>8800</v>
      </c>
      <c r="W115" s="976"/>
      <c r="X115" s="976"/>
      <c r="Y115" s="880"/>
      <c r="Z115" s="976"/>
    </row>
    <row r="116" spans="1:26" s="5" customFormat="1">
      <c r="A116" s="984" t="s">
        <v>5780</v>
      </c>
      <c r="B116" s="984"/>
      <c r="C116" s="984" t="s">
        <v>5860</v>
      </c>
      <c r="D116" s="970" t="s">
        <v>2</v>
      </c>
      <c r="E116" s="997" t="s">
        <v>73</v>
      </c>
      <c r="F116" s="985" t="s">
        <v>74</v>
      </c>
      <c r="G116" s="992" t="s">
        <v>88</v>
      </c>
      <c r="H116" s="973" t="s">
        <v>19</v>
      </c>
      <c r="I116" s="996" t="s">
        <v>4358</v>
      </c>
      <c r="J116" s="984" t="s">
        <v>4161</v>
      </c>
      <c r="K116" s="892" t="s">
        <v>37</v>
      </c>
      <c r="L116" s="877" t="s">
        <v>2718</v>
      </c>
      <c r="M116" s="51" t="s">
        <v>5985</v>
      </c>
      <c r="N116" s="877" t="s">
        <v>5892</v>
      </c>
      <c r="O116" s="976"/>
      <c r="P116" s="880"/>
      <c r="Q116" s="977"/>
      <c r="R116" s="978"/>
      <c r="S116" s="979"/>
      <c r="T116" s="980"/>
      <c r="U116" s="981"/>
      <c r="V116" s="982"/>
      <c r="W116" s="976"/>
      <c r="X116" s="976"/>
      <c r="Y116" s="880"/>
      <c r="Z116" s="976"/>
    </row>
    <row r="117" spans="1:26" s="5" customFormat="1">
      <c r="A117" s="984" t="s">
        <v>5780</v>
      </c>
      <c r="B117" s="984" t="s">
        <v>5838</v>
      </c>
      <c r="C117" s="969" t="s">
        <v>4827</v>
      </c>
      <c r="D117" s="970" t="str">
        <f t="shared" ref="D117" si="112">B117&amp;" "&amp;" "&amp;C117</f>
        <v>X3-058  堕天使エルギオス</v>
      </c>
      <c r="E117" s="997" t="s">
        <v>73</v>
      </c>
      <c r="F117" s="985" t="s">
        <v>74</v>
      </c>
      <c r="G117" s="973" t="s">
        <v>19</v>
      </c>
      <c r="H117" s="973" t="s">
        <v>19</v>
      </c>
      <c r="I117" s="988" t="s">
        <v>4323</v>
      </c>
      <c r="J117" s="975">
        <v>3</v>
      </c>
      <c r="K117" s="883" t="s">
        <v>21</v>
      </c>
      <c r="L117" s="877" t="s">
        <v>5899</v>
      </c>
      <c r="M117" s="51" t="s">
        <v>5963</v>
      </c>
      <c r="N117" s="877" t="s">
        <v>496</v>
      </c>
      <c r="O117" s="976"/>
      <c r="P117" s="880"/>
      <c r="Q117" s="977">
        <v>2820</v>
      </c>
      <c r="R117" s="978">
        <v>1910</v>
      </c>
      <c r="S117" s="979">
        <v>900</v>
      </c>
      <c r="T117" s="980">
        <v>1530</v>
      </c>
      <c r="U117" s="981">
        <v>1520</v>
      </c>
      <c r="V117" s="982">
        <f t="shared" ref="V117" si="113">SUM(Q117:U118)</f>
        <v>8680</v>
      </c>
      <c r="W117" s="976"/>
      <c r="X117" s="976"/>
      <c r="Y117" s="880"/>
      <c r="Z117" s="976"/>
    </row>
    <row r="118" spans="1:26" s="5" customFormat="1">
      <c r="A118" s="984" t="s">
        <v>5780</v>
      </c>
      <c r="B118" s="984"/>
      <c r="C118" s="969" t="s">
        <v>4827</v>
      </c>
      <c r="D118" s="970" t="s">
        <v>2</v>
      </c>
      <c r="E118" s="997" t="s">
        <v>73</v>
      </c>
      <c r="F118" s="985" t="s">
        <v>74</v>
      </c>
      <c r="G118" s="973" t="s">
        <v>19</v>
      </c>
      <c r="H118" s="973" t="s">
        <v>19</v>
      </c>
      <c r="I118" s="988" t="s">
        <v>4323</v>
      </c>
      <c r="J118" s="975">
        <v>3</v>
      </c>
      <c r="K118" s="892" t="s">
        <v>37</v>
      </c>
      <c r="L118" s="877" t="s">
        <v>1995</v>
      </c>
      <c r="M118" s="51" t="s">
        <v>5964</v>
      </c>
      <c r="N118" s="877" t="s">
        <v>5896</v>
      </c>
      <c r="O118" s="976"/>
      <c r="P118" s="880"/>
      <c r="Q118" s="977"/>
      <c r="R118" s="978"/>
      <c r="S118" s="979"/>
      <c r="T118" s="980"/>
      <c r="U118" s="981"/>
      <c r="V118" s="982"/>
      <c r="W118" s="976"/>
      <c r="X118" s="976"/>
      <c r="Y118" s="880"/>
      <c r="Z118" s="976"/>
    </row>
    <row r="119" spans="1:26" s="5" customFormat="1">
      <c r="A119" s="984" t="s">
        <v>5780</v>
      </c>
      <c r="B119" s="984" t="s">
        <v>5839</v>
      </c>
      <c r="C119" s="969" t="s">
        <v>202</v>
      </c>
      <c r="D119" s="970" t="str">
        <f t="shared" ref="D119" si="114">B119&amp;" "&amp;" "&amp;C119</f>
        <v>X3-059  魔勇者アンルシア</v>
      </c>
      <c r="E119" s="997" t="s">
        <v>73</v>
      </c>
      <c r="F119" s="985" t="s">
        <v>74</v>
      </c>
      <c r="G119" s="973" t="s">
        <v>19</v>
      </c>
      <c r="H119" s="986" t="s">
        <v>40</v>
      </c>
      <c r="I119" s="998" t="s">
        <v>41</v>
      </c>
      <c r="J119" s="984">
        <v>2</v>
      </c>
      <c r="K119" s="893" t="s">
        <v>99</v>
      </c>
      <c r="L119" s="877" t="s">
        <v>5899</v>
      </c>
      <c r="M119" s="51" t="s">
        <v>5975</v>
      </c>
      <c r="N119" s="877" t="s">
        <v>491</v>
      </c>
      <c r="O119" s="976"/>
      <c r="P119" s="880"/>
      <c r="Q119" s="977">
        <v>2690</v>
      </c>
      <c r="R119" s="978">
        <v>1900</v>
      </c>
      <c r="S119" s="979">
        <v>1720</v>
      </c>
      <c r="T119" s="980">
        <v>1300</v>
      </c>
      <c r="U119" s="981">
        <v>1050</v>
      </c>
      <c r="V119" s="982">
        <f t="shared" ref="V119" si="115">SUM(Q119:U120)</f>
        <v>8660</v>
      </c>
      <c r="W119" s="976"/>
      <c r="X119" s="976"/>
      <c r="Y119" s="880"/>
      <c r="Z119" s="976"/>
    </row>
    <row r="120" spans="1:26" s="5" customFormat="1" ht="12" customHeight="1">
      <c r="A120" s="984" t="s">
        <v>5780</v>
      </c>
      <c r="B120" s="984"/>
      <c r="C120" s="969" t="s">
        <v>202</v>
      </c>
      <c r="D120" s="970" t="s">
        <v>2</v>
      </c>
      <c r="E120" s="997" t="s">
        <v>73</v>
      </c>
      <c r="F120" s="985" t="s">
        <v>74</v>
      </c>
      <c r="G120" s="973" t="s">
        <v>19</v>
      </c>
      <c r="H120" s="986" t="s">
        <v>40</v>
      </c>
      <c r="I120" s="998" t="s">
        <v>41</v>
      </c>
      <c r="J120" s="984">
        <v>2</v>
      </c>
      <c r="K120" s="883" t="s">
        <v>21</v>
      </c>
      <c r="L120" s="877" t="s">
        <v>5899</v>
      </c>
      <c r="M120" s="51" t="s">
        <v>5965</v>
      </c>
      <c r="N120" s="877" t="s">
        <v>491</v>
      </c>
      <c r="O120" s="976"/>
      <c r="P120" s="880"/>
      <c r="Q120" s="977"/>
      <c r="R120" s="978"/>
      <c r="S120" s="979"/>
      <c r="T120" s="980"/>
      <c r="U120" s="981"/>
      <c r="V120" s="982"/>
      <c r="W120" s="976"/>
      <c r="X120" s="976"/>
      <c r="Y120" s="880"/>
      <c r="Z120" s="976"/>
    </row>
    <row r="121" spans="1:26" s="5" customFormat="1">
      <c r="A121" s="984" t="s">
        <v>5780</v>
      </c>
      <c r="B121" s="984" t="s">
        <v>5840</v>
      </c>
      <c r="C121" s="989" t="s">
        <v>5861</v>
      </c>
      <c r="D121" s="970" t="str">
        <f t="shared" ref="D121" si="116">B121&amp;" "&amp;" "&amp;C121</f>
        <v>X3-060  邪神ニズゼルファ</v>
      </c>
      <c r="E121" s="997" t="s">
        <v>73</v>
      </c>
      <c r="F121" s="985" t="s">
        <v>74</v>
      </c>
      <c r="G121" s="973" t="s">
        <v>19</v>
      </c>
      <c r="H121" s="992" t="s">
        <v>88</v>
      </c>
      <c r="I121" s="974" t="s">
        <v>4324</v>
      </c>
      <c r="J121" s="984" t="s">
        <v>4159</v>
      </c>
      <c r="K121" s="893" t="s">
        <v>99</v>
      </c>
      <c r="L121" s="877" t="s">
        <v>5899</v>
      </c>
      <c r="M121" s="51" t="s">
        <v>5976</v>
      </c>
      <c r="N121" s="877" t="s">
        <v>491</v>
      </c>
      <c r="O121" s="976"/>
      <c r="P121" s="880"/>
      <c r="Q121" s="977">
        <v>3060</v>
      </c>
      <c r="R121" s="978">
        <v>1970</v>
      </c>
      <c r="S121" s="979">
        <v>960</v>
      </c>
      <c r="T121" s="980">
        <v>1020</v>
      </c>
      <c r="U121" s="981">
        <v>1670</v>
      </c>
      <c r="V121" s="982">
        <f t="shared" ref="V121" si="117">SUM(Q121:U122)</f>
        <v>8680</v>
      </c>
      <c r="W121" s="976"/>
      <c r="X121" s="1004" t="s">
        <v>187</v>
      </c>
      <c r="Y121" s="880"/>
      <c r="Z121" s="976"/>
    </row>
    <row r="122" spans="1:26" s="5" customFormat="1">
      <c r="A122" s="984" t="s">
        <v>5780</v>
      </c>
      <c r="B122" s="984"/>
      <c r="C122" s="989" t="s">
        <v>5861</v>
      </c>
      <c r="D122" s="970" t="s">
        <v>2</v>
      </c>
      <c r="E122" s="997" t="s">
        <v>73</v>
      </c>
      <c r="F122" s="985" t="s">
        <v>74</v>
      </c>
      <c r="G122" s="973" t="s">
        <v>19</v>
      </c>
      <c r="H122" s="992" t="s">
        <v>88</v>
      </c>
      <c r="I122" s="974" t="s">
        <v>4324</v>
      </c>
      <c r="J122" s="984" t="s">
        <v>4159</v>
      </c>
      <c r="K122" s="893" t="s">
        <v>99</v>
      </c>
      <c r="L122" s="877" t="s">
        <v>5899</v>
      </c>
      <c r="M122" s="51" t="s">
        <v>5977</v>
      </c>
      <c r="N122" s="877" t="s">
        <v>496</v>
      </c>
      <c r="O122" s="976"/>
      <c r="P122" s="880"/>
      <c r="Q122" s="977"/>
      <c r="R122" s="978"/>
      <c r="S122" s="979"/>
      <c r="T122" s="980"/>
      <c r="U122" s="981"/>
      <c r="V122" s="982"/>
      <c r="W122" s="976"/>
      <c r="X122" s="1004" t="s">
        <v>187</v>
      </c>
      <c r="Y122" s="880"/>
      <c r="Z122" s="976"/>
    </row>
    <row r="123" spans="1:26" s="5" customFormat="1" ht="13.15" customHeight="1">
      <c r="A123" s="984" t="s">
        <v>5780</v>
      </c>
      <c r="B123" s="984" t="s">
        <v>5841</v>
      </c>
      <c r="C123" s="969" t="s">
        <v>4995</v>
      </c>
      <c r="D123" s="970" t="str">
        <f t="shared" ref="D123" si="118">B123&amp;" "&amp;" "&amp;C123</f>
        <v>X3-061  ダイ (覚醒)</v>
      </c>
      <c r="E123" s="999" t="s">
        <v>54</v>
      </c>
      <c r="F123" s="972" t="s">
        <v>34</v>
      </c>
      <c r="G123" s="973" t="s">
        <v>19</v>
      </c>
      <c r="H123" s="973" t="s">
        <v>19</v>
      </c>
      <c r="I123" s="998" t="s">
        <v>41</v>
      </c>
      <c r="J123" s="984" t="s">
        <v>4157</v>
      </c>
      <c r="K123" s="951" t="s">
        <v>21</v>
      </c>
      <c r="L123" s="937" t="s">
        <v>1995</v>
      </c>
      <c r="M123" s="51" t="s">
        <v>6108</v>
      </c>
      <c r="N123" s="937" t="s">
        <v>491</v>
      </c>
      <c r="O123" s="976"/>
      <c r="P123" s="880"/>
      <c r="Q123" s="977">
        <v>2810</v>
      </c>
      <c r="R123" s="978">
        <v>1900</v>
      </c>
      <c r="S123" s="979">
        <v>1010</v>
      </c>
      <c r="T123" s="980">
        <v>1620</v>
      </c>
      <c r="U123" s="981">
        <v>1250</v>
      </c>
      <c r="V123" s="982">
        <f t="shared" ref="V123" si="119">SUM(Q123:U124)</f>
        <v>8590</v>
      </c>
      <c r="W123" s="976"/>
      <c r="X123" s="976"/>
      <c r="Y123" s="880"/>
      <c r="Z123" s="976"/>
    </row>
    <row r="124" spans="1:26" s="5" customFormat="1" ht="13.15" customHeight="1">
      <c r="A124" s="984" t="s">
        <v>5780</v>
      </c>
      <c r="B124" s="984"/>
      <c r="C124" s="969" t="s">
        <v>4995</v>
      </c>
      <c r="D124" s="970" t="s">
        <v>2</v>
      </c>
      <c r="E124" s="999" t="s">
        <v>54</v>
      </c>
      <c r="F124" s="972" t="s">
        <v>34</v>
      </c>
      <c r="G124" s="973" t="s">
        <v>19</v>
      </c>
      <c r="H124" s="973" t="s">
        <v>19</v>
      </c>
      <c r="I124" s="998" t="s">
        <v>41</v>
      </c>
      <c r="J124" s="984" t="s">
        <v>4157</v>
      </c>
      <c r="K124" s="943" t="s">
        <v>37</v>
      </c>
      <c r="L124" s="937" t="s">
        <v>2718</v>
      </c>
      <c r="M124" s="51" t="s">
        <v>6109</v>
      </c>
      <c r="N124" s="937" t="s">
        <v>492</v>
      </c>
      <c r="O124" s="976"/>
      <c r="P124" s="880"/>
      <c r="Q124" s="977"/>
      <c r="R124" s="978"/>
      <c r="S124" s="979"/>
      <c r="T124" s="980"/>
      <c r="U124" s="981"/>
      <c r="V124" s="982"/>
      <c r="W124" s="976"/>
      <c r="X124" s="976"/>
      <c r="Y124" s="880"/>
      <c r="Z124" s="976"/>
    </row>
    <row r="125" spans="1:26" s="5" customFormat="1" ht="13.15" customHeight="1">
      <c r="A125" s="984" t="s">
        <v>5780</v>
      </c>
      <c r="B125" s="984" t="s">
        <v>5842</v>
      </c>
      <c r="C125" s="1043" t="s">
        <v>6044</v>
      </c>
      <c r="D125" s="970" t="str">
        <f t="shared" ref="D125" si="120">B125&amp;" "&amp;" "&amp;C125</f>
        <v>X3-062  メイロ（覚醒 時空の魔導士）</v>
      </c>
      <c r="E125" s="999" t="s">
        <v>54</v>
      </c>
      <c r="F125" s="972" t="s">
        <v>34</v>
      </c>
      <c r="G125" s="986" t="s">
        <v>40</v>
      </c>
      <c r="H125" s="992" t="s">
        <v>88</v>
      </c>
      <c r="I125" s="996" t="s">
        <v>4358</v>
      </c>
      <c r="J125" s="984" t="s">
        <v>4161</v>
      </c>
      <c r="K125" s="943" t="s">
        <v>37</v>
      </c>
      <c r="L125" s="937" t="s">
        <v>2718</v>
      </c>
      <c r="M125" s="37" t="s">
        <v>3184</v>
      </c>
      <c r="N125" s="937" t="s">
        <v>492</v>
      </c>
      <c r="O125" s="976"/>
      <c r="P125" s="880"/>
      <c r="Q125" s="977">
        <v>2800</v>
      </c>
      <c r="R125" s="978">
        <v>1010</v>
      </c>
      <c r="S125" s="979">
        <v>1870</v>
      </c>
      <c r="T125" s="980">
        <v>1540</v>
      </c>
      <c r="U125" s="981">
        <v>1320</v>
      </c>
      <c r="V125" s="982">
        <f t="shared" ref="V125" si="121">SUM(Q125:U126)</f>
        <v>8540</v>
      </c>
      <c r="W125" s="976"/>
      <c r="X125" s="976"/>
      <c r="Y125" s="880"/>
      <c r="Z125" s="976"/>
    </row>
    <row r="126" spans="1:26" s="5" customFormat="1" ht="13.15" customHeight="1">
      <c r="A126" s="984" t="s">
        <v>5780</v>
      </c>
      <c r="B126" s="984"/>
      <c r="C126" s="1043" t="s">
        <v>6044</v>
      </c>
      <c r="D126" s="970" t="s">
        <v>2</v>
      </c>
      <c r="E126" s="999" t="s">
        <v>54</v>
      </c>
      <c r="F126" s="972" t="s">
        <v>34</v>
      </c>
      <c r="G126" s="986" t="s">
        <v>40</v>
      </c>
      <c r="H126" s="992" t="s">
        <v>88</v>
      </c>
      <c r="I126" s="996" t="s">
        <v>4358</v>
      </c>
      <c r="J126" s="984" t="s">
        <v>4161</v>
      </c>
      <c r="K126" s="883" t="s">
        <v>21</v>
      </c>
      <c r="L126" s="937" t="s">
        <v>2710</v>
      </c>
      <c r="M126" s="51" t="s">
        <v>6129</v>
      </c>
      <c r="N126" s="937" t="s">
        <v>491</v>
      </c>
      <c r="O126" s="976"/>
      <c r="P126" s="880"/>
      <c r="Q126" s="977"/>
      <c r="R126" s="978"/>
      <c r="S126" s="979"/>
      <c r="T126" s="980"/>
      <c r="U126" s="981"/>
      <c r="V126" s="982"/>
      <c r="W126" s="976"/>
      <c r="X126" s="976"/>
      <c r="Y126" s="880"/>
      <c r="Z126" s="976"/>
    </row>
    <row r="127" spans="1:26" s="5" customFormat="1" ht="13.15" customHeight="1">
      <c r="A127" s="984" t="s">
        <v>5780</v>
      </c>
      <c r="B127" s="984" t="s">
        <v>5843</v>
      </c>
      <c r="C127" s="989" t="s">
        <v>250</v>
      </c>
      <c r="D127" s="970" t="str">
        <f t="shared" ref="D127" si="122">B127&amp;" "&amp;" "&amp;C127</f>
        <v>X3-063  少年アルス</v>
      </c>
      <c r="E127" s="999" t="s">
        <v>54</v>
      </c>
      <c r="F127" s="972" t="s">
        <v>34</v>
      </c>
      <c r="G127" s="973" t="s">
        <v>19</v>
      </c>
      <c r="H127" s="973" t="s">
        <v>19</v>
      </c>
      <c r="I127" s="1001" t="s">
        <v>87</v>
      </c>
      <c r="J127" s="984" t="s">
        <v>4159</v>
      </c>
      <c r="K127" s="883" t="s">
        <v>21</v>
      </c>
      <c r="L127" s="937" t="s">
        <v>5369</v>
      </c>
      <c r="M127" s="37" t="s">
        <v>6110</v>
      </c>
      <c r="N127" s="937" t="s">
        <v>495</v>
      </c>
      <c r="O127" s="976"/>
      <c r="P127" s="880"/>
      <c r="Q127" s="977">
        <v>2740</v>
      </c>
      <c r="R127" s="978">
        <v>1830</v>
      </c>
      <c r="S127" s="979">
        <v>1090</v>
      </c>
      <c r="T127" s="980">
        <v>1580</v>
      </c>
      <c r="U127" s="981">
        <v>1250</v>
      </c>
      <c r="V127" s="982">
        <f t="shared" ref="V127" si="123">SUM(Q127:U128)</f>
        <v>8490</v>
      </c>
      <c r="W127" s="976"/>
      <c r="X127" s="976"/>
      <c r="Y127" s="880"/>
      <c r="Z127" s="976"/>
    </row>
    <row r="128" spans="1:26" s="5" customFormat="1" ht="13.15" customHeight="1">
      <c r="A128" s="984" t="s">
        <v>5780</v>
      </c>
      <c r="B128" s="984"/>
      <c r="C128" s="989" t="s">
        <v>250</v>
      </c>
      <c r="D128" s="970" t="s">
        <v>2</v>
      </c>
      <c r="E128" s="999" t="s">
        <v>54</v>
      </c>
      <c r="F128" s="972" t="s">
        <v>34</v>
      </c>
      <c r="G128" s="973" t="s">
        <v>19</v>
      </c>
      <c r="H128" s="973" t="s">
        <v>19</v>
      </c>
      <c r="I128" s="1001" t="s">
        <v>87</v>
      </c>
      <c r="J128" s="984" t="s">
        <v>4159</v>
      </c>
      <c r="K128" s="883" t="s">
        <v>21</v>
      </c>
      <c r="L128" s="937" t="s">
        <v>105</v>
      </c>
      <c r="M128" s="51" t="s">
        <v>6111</v>
      </c>
      <c r="N128" s="937" t="s">
        <v>491</v>
      </c>
      <c r="O128" s="976"/>
      <c r="P128" s="880"/>
      <c r="Q128" s="977"/>
      <c r="R128" s="978"/>
      <c r="S128" s="979"/>
      <c r="T128" s="980"/>
      <c r="U128" s="981"/>
      <c r="V128" s="982"/>
      <c r="W128" s="976"/>
      <c r="X128" s="976"/>
      <c r="Y128" s="880"/>
      <c r="Z128" s="976"/>
    </row>
    <row r="129" spans="1:26" s="5" customFormat="1" ht="13.15" customHeight="1">
      <c r="A129" s="984" t="s">
        <v>5780</v>
      </c>
      <c r="B129" s="984" t="s">
        <v>5844</v>
      </c>
      <c r="C129" s="989" t="s">
        <v>251</v>
      </c>
      <c r="D129" s="970" t="str">
        <f t="shared" ref="D129" si="124">B129&amp;" "&amp;" "&amp;C129</f>
        <v>X3-064  王子キーファ</v>
      </c>
      <c r="E129" s="999" t="s">
        <v>54</v>
      </c>
      <c r="F129" s="972" t="s">
        <v>34</v>
      </c>
      <c r="G129" s="973" t="s">
        <v>19</v>
      </c>
      <c r="H129" s="973" t="s">
        <v>19</v>
      </c>
      <c r="I129" s="1007" t="s">
        <v>91</v>
      </c>
      <c r="J129" s="984" t="s">
        <v>4159</v>
      </c>
      <c r="K129" s="953" t="s">
        <v>99</v>
      </c>
      <c r="L129" s="937" t="s">
        <v>1995</v>
      </c>
      <c r="M129" s="51" t="s">
        <v>6123</v>
      </c>
      <c r="N129" s="937" t="s">
        <v>491</v>
      </c>
      <c r="O129" s="976"/>
      <c r="P129" s="880"/>
      <c r="Q129" s="977">
        <v>2780</v>
      </c>
      <c r="R129" s="978">
        <v>1820</v>
      </c>
      <c r="S129" s="979">
        <v>1120</v>
      </c>
      <c r="T129" s="980">
        <v>1200</v>
      </c>
      <c r="U129" s="981">
        <v>1570</v>
      </c>
      <c r="V129" s="982">
        <f t="shared" ref="V129" si="125">SUM(Q129:U130)</f>
        <v>8490</v>
      </c>
      <c r="W129" s="976"/>
      <c r="X129" s="976"/>
      <c r="Y129" s="880"/>
      <c r="Z129" s="976"/>
    </row>
    <row r="130" spans="1:26" s="5" customFormat="1" ht="13.15" customHeight="1">
      <c r="A130" s="984" t="s">
        <v>5780</v>
      </c>
      <c r="B130" s="984"/>
      <c r="C130" s="989" t="s">
        <v>251</v>
      </c>
      <c r="D130" s="970" t="s">
        <v>2</v>
      </c>
      <c r="E130" s="999" t="s">
        <v>54</v>
      </c>
      <c r="F130" s="972" t="s">
        <v>34</v>
      </c>
      <c r="G130" s="973" t="s">
        <v>19</v>
      </c>
      <c r="H130" s="973" t="s">
        <v>19</v>
      </c>
      <c r="I130" s="1007" t="s">
        <v>91</v>
      </c>
      <c r="J130" s="984" t="s">
        <v>4159</v>
      </c>
      <c r="K130" s="951" t="s">
        <v>21</v>
      </c>
      <c r="L130" s="937" t="s">
        <v>1995</v>
      </c>
      <c r="M130" s="51" t="s">
        <v>6112</v>
      </c>
      <c r="N130" s="937" t="s">
        <v>491</v>
      </c>
      <c r="O130" s="976"/>
      <c r="P130" s="880"/>
      <c r="Q130" s="977"/>
      <c r="R130" s="978"/>
      <c r="S130" s="979"/>
      <c r="T130" s="980"/>
      <c r="U130" s="981"/>
      <c r="V130" s="982"/>
      <c r="W130" s="976"/>
      <c r="X130" s="976"/>
      <c r="Y130" s="880"/>
      <c r="Z130" s="976"/>
    </row>
    <row r="131" spans="1:26" s="5" customFormat="1">
      <c r="A131" s="984" t="s">
        <v>5780</v>
      </c>
      <c r="B131" s="984" t="s">
        <v>5845</v>
      </c>
      <c r="C131" s="989" t="s">
        <v>252</v>
      </c>
      <c r="D131" s="970" t="str">
        <f t="shared" ref="D131" si="126">B131&amp;" "&amp;" "&amp;C131</f>
        <v>X3-065  マリベル</v>
      </c>
      <c r="E131" s="999" t="s">
        <v>54</v>
      </c>
      <c r="F131" s="972" t="s">
        <v>34</v>
      </c>
      <c r="G131" s="986" t="s">
        <v>40</v>
      </c>
      <c r="H131" s="986" t="s">
        <v>40</v>
      </c>
      <c r="I131" s="998" t="s">
        <v>41</v>
      </c>
      <c r="J131" s="975">
        <v>3</v>
      </c>
      <c r="K131" s="951" t="s">
        <v>21</v>
      </c>
      <c r="L131" s="937" t="s">
        <v>5369</v>
      </c>
      <c r="M131" s="37" t="s">
        <v>6113</v>
      </c>
      <c r="N131" s="937" t="s">
        <v>495</v>
      </c>
      <c r="O131" s="976"/>
      <c r="P131" s="880"/>
      <c r="Q131" s="977">
        <v>2690</v>
      </c>
      <c r="R131" s="978">
        <v>1030</v>
      </c>
      <c r="S131" s="979">
        <v>1880</v>
      </c>
      <c r="T131" s="980">
        <v>1540</v>
      </c>
      <c r="U131" s="981">
        <v>1350</v>
      </c>
      <c r="V131" s="982">
        <f t="shared" ref="V131" si="127">SUM(Q131:U132)</f>
        <v>8490</v>
      </c>
      <c r="W131" s="976"/>
      <c r="X131" s="976"/>
      <c r="Y131" s="880"/>
      <c r="Z131" s="976"/>
    </row>
    <row r="132" spans="1:26" s="5" customFormat="1" ht="13.15" customHeight="1">
      <c r="A132" s="984" t="s">
        <v>5780</v>
      </c>
      <c r="B132" s="984"/>
      <c r="C132" s="989" t="s">
        <v>252</v>
      </c>
      <c r="D132" s="970" t="s">
        <v>2</v>
      </c>
      <c r="E132" s="999" t="s">
        <v>54</v>
      </c>
      <c r="F132" s="972" t="s">
        <v>34</v>
      </c>
      <c r="G132" s="986" t="s">
        <v>40</v>
      </c>
      <c r="H132" s="986" t="s">
        <v>40</v>
      </c>
      <c r="I132" s="998" t="s">
        <v>41</v>
      </c>
      <c r="J132" s="975">
        <v>3</v>
      </c>
      <c r="K132" s="953" t="s">
        <v>99</v>
      </c>
      <c r="L132" s="937" t="s">
        <v>1995</v>
      </c>
      <c r="M132" s="51" t="s">
        <v>6124</v>
      </c>
      <c r="N132" s="937" t="s">
        <v>491</v>
      </c>
      <c r="O132" s="976"/>
      <c r="P132" s="880"/>
      <c r="Q132" s="977"/>
      <c r="R132" s="978"/>
      <c r="S132" s="979"/>
      <c r="T132" s="980"/>
      <c r="U132" s="981"/>
      <c r="V132" s="982"/>
      <c r="W132" s="976"/>
      <c r="X132" s="976"/>
      <c r="Y132" s="880"/>
      <c r="Z132" s="976"/>
    </row>
    <row r="133" spans="1:26" s="5" customFormat="1" ht="13.15" customHeight="1">
      <c r="A133" s="984" t="s">
        <v>5780</v>
      </c>
      <c r="B133" s="984" t="s">
        <v>5846</v>
      </c>
      <c r="C133" s="989" t="s">
        <v>4322</v>
      </c>
      <c r="D133" s="970" t="str">
        <f t="shared" ref="D133" si="128">B133&amp;" "&amp;" "&amp;C133</f>
        <v>X3-066  アイラ</v>
      </c>
      <c r="E133" s="999" t="s">
        <v>54</v>
      </c>
      <c r="F133" s="972" t="s">
        <v>34</v>
      </c>
      <c r="G133" s="973" t="s">
        <v>19</v>
      </c>
      <c r="H133" s="973" t="s">
        <v>19</v>
      </c>
      <c r="I133" s="1000" t="s">
        <v>93</v>
      </c>
      <c r="J133" s="975">
        <v>3</v>
      </c>
      <c r="K133" s="943" t="s">
        <v>37</v>
      </c>
      <c r="L133" s="877" t="s">
        <v>2713</v>
      </c>
      <c r="M133" s="51" t="s">
        <v>6125</v>
      </c>
      <c r="N133" s="937" t="s">
        <v>496</v>
      </c>
      <c r="O133" s="976"/>
      <c r="P133" s="880"/>
      <c r="Q133" s="977">
        <v>2820</v>
      </c>
      <c r="R133" s="978">
        <v>1850</v>
      </c>
      <c r="S133" s="979">
        <v>970</v>
      </c>
      <c r="T133" s="980">
        <v>1450</v>
      </c>
      <c r="U133" s="981">
        <v>1400</v>
      </c>
      <c r="V133" s="982">
        <f t="shared" ref="V133" si="129">SUM(Q133:U134)</f>
        <v>8490</v>
      </c>
      <c r="W133" s="880"/>
      <c r="X133" s="976"/>
      <c r="Y133" s="880"/>
      <c r="Z133" s="976"/>
    </row>
    <row r="134" spans="1:26" s="5" customFormat="1" ht="13.15" customHeight="1">
      <c r="A134" s="984" t="s">
        <v>5780</v>
      </c>
      <c r="B134" s="984"/>
      <c r="C134" s="989" t="s">
        <v>4322</v>
      </c>
      <c r="D134" s="970" t="s">
        <v>2</v>
      </c>
      <c r="E134" s="999" t="s">
        <v>54</v>
      </c>
      <c r="F134" s="972" t="s">
        <v>34</v>
      </c>
      <c r="G134" s="973" t="s">
        <v>19</v>
      </c>
      <c r="H134" s="973" t="s">
        <v>19</v>
      </c>
      <c r="I134" s="1000" t="s">
        <v>93</v>
      </c>
      <c r="J134" s="975">
        <v>3</v>
      </c>
      <c r="K134" s="883" t="s">
        <v>21</v>
      </c>
      <c r="L134" s="937" t="s">
        <v>1995</v>
      </c>
      <c r="M134" s="51" t="s">
        <v>6114</v>
      </c>
      <c r="N134" s="937" t="s">
        <v>491</v>
      </c>
      <c r="O134" s="976"/>
      <c r="P134" s="880"/>
      <c r="Q134" s="977"/>
      <c r="R134" s="978"/>
      <c r="S134" s="979"/>
      <c r="T134" s="980"/>
      <c r="U134" s="981"/>
      <c r="V134" s="982"/>
      <c r="W134" s="880"/>
      <c r="X134" s="976"/>
      <c r="Y134" s="880"/>
      <c r="Z134" s="976"/>
    </row>
    <row r="135" spans="1:26" s="5" customFormat="1" ht="13.15" customHeight="1">
      <c r="A135" s="984" t="s">
        <v>5780</v>
      </c>
      <c r="B135" s="984" t="s">
        <v>5847</v>
      </c>
      <c r="C135" s="969" t="s">
        <v>1613</v>
      </c>
      <c r="D135" s="970" t="str">
        <f t="shared" ref="D135" si="130">B135&amp;" "&amp;" "&amp;C135</f>
        <v>X3-067  勇者エイト</v>
      </c>
      <c r="E135" s="999" t="s">
        <v>54</v>
      </c>
      <c r="F135" s="972" t="s">
        <v>34</v>
      </c>
      <c r="G135" s="973" t="s">
        <v>19</v>
      </c>
      <c r="H135" s="973" t="s">
        <v>19</v>
      </c>
      <c r="I135" s="988" t="s">
        <v>4323</v>
      </c>
      <c r="J135" s="975">
        <v>3</v>
      </c>
      <c r="K135" s="951" t="s">
        <v>21</v>
      </c>
      <c r="L135" s="937" t="s">
        <v>1995</v>
      </c>
      <c r="M135" s="51" t="s">
        <v>6115</v>
      </c>
      <c r="N135" s="937" t="s">
        <v>491</v>
      </c>
      <c r="O135" s="976"/>
      <c r="P135" s="880"/>
      <c r="Q135" s="977">
        <v>2840</v>
      </c>
      <c r="R135" s="978">
        <v>1850</v>
      </c>
      <c r="S135" s="979">
        <v>1060</v>
      </c>
      <c r="T135" s="980">
        <v>1410</v>
      </c>
      <c r="U135" s="981">
        <v>1330</v>
      </c>
      <c r="V135" s="982">
        <f t="shared" ref="V135" si="131">SUM(Q135:U136)</f>
        <v>8490</v>
      </c>
      <c r="W135" s="880"/>
      <c r="X135" s="976"/>
      <c r="Y135" s="880"/>
      <c r="Z135" s="976"/>
    </row>
    <row r="136" spans="1:26" s="5" customFormat="1" ht="13.15" customHeight="1">
      <c r="A136" s="984" t="s">
        <v>5780</v>
      </c>
      <c r="B136" s="984"/>
      <c r="C136" s="969" t="s">
        <v>1613</v>
      </c>
      <c r="D136" s="970" t="s">
        <v>2</v>
      </c>
      <c r="E136" s="999" t="s">
        <v>54</v>
      </c>
      <c r="F136" s="972" t="s">
        <v>34</v>
      </c>
      <c r="G136" s="973" t="s">
        <v>19</v>
      </c>
      <c r="H136" s="973" t="s">
        <v>19</v>
      </c>
      <c r="I136" s="988" t="s">
        <v>4323</v>
      </c>
      <c r="J136" s="975">
        <v>3</v>
      </c>
      <c r="K136" s="883" t="s">
        <v>21</v>
      </c>
      <c r="L136" s="937" t="s">
        <v>105</v>
      </c>
      <c r="M136" s="51" t="s">
        <v>6116</v>
      </c>
      <c r="N136" s="937" t="s">
        <v>490</v>
      </c>
      <c r="O136" s="976"/>
      <c r="P136" s="880"/>
      <c r="Q136" s="977"/>
      <c r="R136" s="978"/>
      <c r="S136" s="979"/>
      <c r="T136" s="980"/>
      <c r="U136" s="981"/>
      <c r="V136" s="982"/>
      <c r="W136" s="880"/>
      <c r="X136" s="976"/>
      <c r="Y136" s="880"/>
      <c r="Z136" s="976"/>
    </row>
    <row r="137" spans="1:26" s="5" customFormat="1" ht="13.15" customHeight="1">
      <c r="A137" s="984" t="s">
        <v>5780</v>
      </c>
      <c r="B137" s="984" t="s">
        <v>5848</v>
      </c>
      <c r="C137" s="969" t="s">
        <v>1614</v>
      </c>
      <c r="D137" s="970" t="str">
        <f t="shared" ref="D137" si="132">B137&amp;" "&amp;" "&amp;C137</f>
        <v>X3-068  ヤンガス</v>
      </c>
      <c r="E137" s="999" t="s">
        <v>54</v>
      </c>
      <c r="F137" s="972" t="s">
        <v>34</v>
      </c>
      <c r="G137" s="973" t="s">
        <v>19</v>
      </c>
      <c r="H137" s="973" t="s">
        <v>19</v>
      </c>
      <c r="I137" s="1001" t="s">
        <v>87</v>
      </c>
      <c r="J137" s="984" t="s">
        <v>4158</v>
      </c>
      <c r="K137" s="953" t="s">
        <v>99</v>
      </c>
      <c r="L137" s="937" t="s">
        <v>1995</v>
      </c>
      <c r="M137" s="51" t="s">
        <v>6126</v>
      </c>
      <c r="N137" s="937" t="s">
        <v>496</v>
      </c>
      <c r="O137" s="976"/>
      <c r="P137" s="880"/>
      <c r="Q137" s="977">
        <v>2880</v>
      </c>
      <c r="R137" s="978">
        <v>1890</v>
      </c>
      <c r="S137" s="979">
        <v>1070</v>
      </c>
      <c r="T137" s="980">
        <v>1050</v>
      </c>
      <c r="U137" s="981">
        <v>1600</v>
      </c>
      <c r="V137" s="982">
        <f t="shared" ref="V137" si="133">SUM(Q137:U138)</f>
        <v>8490</v>
      </c>
      <c r="W137" s="976"/>
      <c r="X137" s="976"/>
      <c r="Y137" s="880"/>
      <c r="Z137" s="976"/>
    </row>
    <row r="138" spans="1:26" s="5" customFormat="1" ht="13.15" customHeight="1">
      <c r="A138" s="984" t="s">
        <v>5780</v>
      </c>
      <c r="B138" s="984"/>
      <c r="C138" s="969" t="s">
        <v>1614</v>
      </c>
      <c r="D138" s="970" t="s">
        <v>2</v>
      </c>
      <c r="E138" s="999" t="s">
        <v>54</v>
      </c>
      <c r="F138" s="972" t="s">
        <v>34</v>
      </c>
      <c r="G138" s="973" t="s">
        <v>19</v>
      </c>
      <c r="H138" s="973" t="s">
        <v>19</v>
      </c>
      <c r="I138" s="1001" t="s">
        <v>87</v>
      </c>
      <c r="J138" s="984" t="s">
        <v>4158</v>
      </c>
      <c r="K138" s="951" t="s">
        <v>21</v>
      </c>
      <c r="L138" s="937" t="s">
        <v>5369</v>
      </c>
      <c r="M138" s="51" t="s">
        <v>6117</v>
      </c>
      <c r="N138" s="937" t="s">
        <v>491</v>
      </c>
      <c r="O138" s="976"/>
      <c r="P138" s="880"/>
      <c r="Q138" s="977"/>
      <c r="R138" s="978"/>
      <c r="S138" s="979"/>
      <c r="T138" s="980"/>
      <c r="U138" s="981"/>
      <c r="V138" s="982"/>
      <c r="W138" s="976"/>
      <c r="X138" s="976"/>
      <c r="Y138" s="880"/>
      <c r="Z138" s="976"/>
    </row>
    <row r="139" spans="1:26" s="5" customFormat="1">
      <c r="A139" s="984" t="s">
        <v>5780</v>
      </c>
      <c r="B139" s="984" t="s">
        <v>5849</v>
      </c>
      <c r="C139" s="969" t="s">
        <v>1615</v>
      </c>
      <c r="D139" s="970" t="str">
        <f t="shared" ref="D139" si="134">B139&amp;" "&amp;" "&amp;C139</f>
        <v>X3-069  ゼシカ</v>
      </c>
      <c r="E139" s="999" t="s">
        <v>54</v>
      </c>
      <c r="F139" s="972" t="s">
        <v>34</v>
      </c>
      <c r="G139" s="973" t="s">
        <v>19</v>
      </c>
      <c r="H139" s="986" t="s">
        <v>40</v>
      </c>
      <c r="I139" s="974" t="s">
        <v>4324</v>
      </c>
      <c r="J139" s="984">
        <v>2</v>
      </c>
      <c r="K139" s="883" t="s">
        <v>21</v>
      </c>
      <c r="L139" s="937" t="s">
        <v>1995</v>
      </c>
      <c r="M139" s="51" t="s">
        <v>6266</v>
      </c>
      <c r="N139" s="937" t="s">
        <v>491</v>
      </c>
      <c r="O139" s="976"/>
      <c r="P139" s="880"/>
      <c r="Q139" s="977">
        <v>2670</v>
      </c>
      <c r="R139" s="978">
        <v>1610</v>
      </c>
      <c r="S139" s="979">
        <v>1800</v>
      </c>
      <c r="T139" s="980">
        <v>1390</v>
      </c>
      <c r="U139" s="981">
        <v>1020</v>
      </c>
      <c r="V139" s="982">
        <f t="shared" ref="V139" si="135">SUM(Q139:U140)</f>
        <v>8490</v>
      </c>
      <c r="W139" s="976"/>
      <c r="X139" s="976"/>
      <c r="Y139" s="880"/>
      <c r="Z139" s="976"/>
    </row>
    <row r="140" spans="1:26" s="5" customFormat="1">
      <c r="A140" s="984" t="s">
        <v>5780</v>
      </c>
      <c r="B140" s="984"/>
      <c r="C140" s="969" t="s">
        <v>1615</v>
      </c>
      <c r="D140" s="970" t="s">
        <v>2</v>
      </c>
      <c r="E140" s="999" t="s">
        <v>54</v>
      </c>
      <c r="F140" s="972" t="s">
        <v>34</v>
      </c>
      <c r="G140" s="973" t="s">
        <v>19</v>
      </c>
      <c r="H140" s="986" t="s">
        <v>40</v>
      </c>
      <c r="I140" s="974" t="s">
        <v>4324</v>
      </c>
      <c r="J140" s="984">
        <v>2</v>
      </c>
      <c r="K140" s="883" t="s">
        <v>21</v>
      </c>
      <c r="L140" s="937" t="s">
        <v>105</v>
      </c>
      <c r="M140" s="51" t="s">
        <v>6118</v>
      </c>
      <c r="N140" s="937" t="s">
        <v>490</v>
      </c>
      <c r="O140" s="976"/>
      <c r="P140" s="880"/>
      <c r="Q140" s="977"/>
      <c r="R140" s="978"/>
      <c r="S140" s="979"/>
      <c r="T140" s="980"/>
      <c r="U140" s="981"/>
      <c r="V140" s="982"/>
      <c r="W140" s="976"/>
      <c r="X140" s="976"/>
      <c r="Y140" s="880"/>
      <c r="Z140" s="976"/>
    </row>
    <row r="141" spans="1:26" s="5" customFormat="1" ht="13.15" customHeight="1">
      <c r="A141" s="984" t="s">
        <v>5780</v>
      </c>
      <c r="B141" s="984" t="s">
        <v>5850</v>
      </c>
      <c r="C141" s="969" t="s">
        <v>1616</v>
      </c>
      <c r="D141" s="970" t="str">
        <f t="shared" ref="D141" si="136">B141&amp;" "&amp;" "&amp;C141</f>
        <v>X3-070  ククール</v>
      </c>
      <c r="E141" s="999" t="s">
        <v>54</v>
      </c>
      <c r="F141" s="972" t="s">
        <v>34</v>
      </c>
      <c r="G141" s="973" t="s">
        <v>6045</v>
      </c>
      <c r="H141" s="973" t="s">
        <v>19</v>
      </c>
      <c r="I141" s="1005" t="s">
        <v>5009</v>
      </c>
      <c r="J141" s="984" t="s">
        <v>4157</v>
      </c>
      <c r="K141" s="883" t="s">
        <v>21</v>
      </c>
      <c r="L141" s="937" t="s">
        <v>1996</v>
      </c>
      <c r="M141" s="37" t="s">
        <v>6119</v>
      </c>
      <c r="N141" s="937" t="s">
        <v>496</v>
      </c>
      <c r="O141" s="976"/>
      <c r="P141" s="880"/>
      <c r="Q141" s="977">
        <v>2680</v>
      </c>
      <c r="R141" s="978">
        <v>1820</v>
      </c>
      <c r="S141" s="979">
        <v>1220</v>
      </c>
      <c r="T141" s="980">
        <v>1570</v>
      </c>
      <c r="U141" s="981">
        <v>1200</v>
      </c>
      <c r="V141" s="982">
        <f t="shared" ref="V141" si="137">SUM(Q141:U142)</f>
        <v>8490</v>
      </c>
      <c r="W141" s="976"/>
      <c r="X141" s="976"/>
      <c r="Y141" s="880"/>
      <c r="Z141" s="976"/>
    </row>
    <row r="142" spans="1:26" s="5" customFormat="1" ht="13.15" customHeight="1">
      <c r="A142" s="984" t="s">
        <v>5780</v>
      </c>
      <c r="B142" s="984"/>
      <c r="C142" s="969" t="s">
        <v>1616</v>
      </c>
      <c r="D142" s="970" t="s">
        <v>2</v>
      </c>
      <c r="E142" s="999" t="s">
        <v>54</v>
      </c>
      <c r="F142" s="972" t="s">
        <v>34</v>
      </c>
      <c r="G142" s="973" t="s">
        <v>19</v>
      </c>
      <c r="H142" s="973" t="s">
        <v>19</v>
      </c>
      <c r="I142" s="1005" t="s">
        <v>90</v>
      </c>
      <c r="J142" s="984" t="s">
        <v>4157</v>
      </c>
      <c r="K142" s="11" t="s">
        <v>81</v>
      </c>
      <c r="L142" s="937" t="s">
        <v>81</v>
      </c>
      <c r="M142" s="51" t="s">
        <v>6106</v>
      </c>
      <c r="N142" s="937" t="s">
        <v>492</v>
      </c>
      <c r="O142" s="976"/>
      <c r="P142" s="880"/>
      <c r="Q142" s="977"/>
      <c r="R142" s="978"/>
      <c r="S142" s="979"/>
      <c r="T142" s="980"/>
      <c r="U142" s="981"/>
      <c r="V142" s="982"/>
      <c r="W142" s="976"/>
      <c r="X142" s="976"/>
      <c r="Y142" s="880"/>
      <c r="Z142" s="976"/>
    </row>
    <row r="143" spans="1:26" s="5" customFormat="1">
      <c r="A143" s="984" t="s">
        <v>5780</v>
      </c>
      <c r="B143" s="984" t="s">
        <v>5851</v>
      </c>
      <c r="C143" s="969" t="s">
        <v>4228</v>
      </c>
      <c r="D143" s="970" t="str">
        <f t="shared" ref="D143" si="138">B143&amp;" "&amp;" "&amp;C143</f>
        <v>X3-071  超越大魔王ロムドラド</v>
      </c>
      <c r="E143" s="997" t="s">
        <v>73</v>
      </c>
      <c r="F143" s="985" t="s">
        <v>74</v>
      </c>
      <c r="G143" s="986" t="s">
        <v>40</v>
      </c>
      <c r="H143" s="992" t="s">
        <v>88</v>
      </c>
      <c r="I143" s="1002" t="s">
        <v>82</v>
      </c>
      <c r="J143" s="984" t="s">
        <v>4160</v>
      </c>
      <c r="K143" s="943" t="s">
        <v>37</v>
      </c>
      <c r="L143" s="937" t="s">
        <v>2718</v>
      </c>
      <c r="M143" s="51" t="s">
        <v>6107</v>
      </c>
      <c r="N143" s="937" t="s">
        <v>492</v>
      </c>
      <c r="O143" s="976"/>
      <c r="P143" s="880"/>
      <c r="Q143" s="977">
        <v>2980</v>
      </c>
      <c r="R143" s="978">
        <v>990</v>
      </c>
      <c r="S143" s="979">
        <v>2080</v>
      </c>
      <c r="T143" s="980">
        <v>1600</v>
      </c>
      <c r="U143" s="981">
        <v>1120</v>
      </c>
      <c r="V143" s="982">
        <f t="shared" ref="V143" si="139">SUM(Q143:U144)</f>
        <v>8770</v>
      </c>
      <c r="W143" s="976"/>
      <c r="X143" s="976"/>
      <c r="Y143" s="880"/>
      <c r="Z143" s="976"/>
    </row>
    <row r="144" spans="1:26" s="5" customFormat="1">
      <c r="A144" s="984" t="s">
        <v>5780</v>
      </c>
      <c r="B144" s="984"/>
      <c r="C144" s="969" t="s">
        <v>4228</v>
      </c>
      <c r="D144" s="970" t="s">
        <v>2</v>
      </c>
      <c r="E144" s="997" t="s">
        <v>73</v>
      </c>
      <c r="F144" s="985" t="s">
        <v>74</v>
      </c>
      <c r="G144" s="986" t="s">
        <v>40</v>
      </c>
      <c r="H144" s="992" t="s">
        <v>88</v>
      </c>
      <c r="I144" s="1002" t="s">
        <v>82</v>
      </c>
      <c r="J144" s="984" t="s">
        <v>4160</v>
      </c>
      <c r="K144" s="951" t="s">
        <v>21</v>
      </c>
      <c r="L144" s="937" t="s">
        <v>1995</v>
      </c>
      <c r="M144" s="51" t="s">
        <v>6130</v>
      </c>
      <c r="N144" s="937" t="s">
        <v>491</v>
      </c>
      <c r="O144" s="976"/>
      <c r="P144" s="880"/>
      <c r="Q144" s="977"/>
      <c r="R144" s="978"/>
      <c r="S144" s="979"/>
      <c r="T144" s="980"/>
      <c r="U144" s="981"/>
      <c r="V144" s="982"/>
      <c r="W144" s="976"/>
      <c r="X144" s="976"/>
      <c r="Y144" s="880"/>
      <c r="Z144" s="976"/>
    </row>
    <row r="145" spans="1:26" s="5" customFormat="1" ht="13.15" customHeight="1">
      <c r="A145" s="984" t="s">
        <v>5780</v>
      </c>
      <c r="B145" s="984" t="s">
        <v>5852</v>
      </c>
      <c r="C145" s="969" t="s">
        <v>4327</v>
      </c>
      <c r="D145" s="970" t="str">
        <f t="shared" ref="D145" si="140">B145&amp;" "&amp;" "&amp;C145</f>
        <v>X3-072  天魔王オルゴ・デミーラ</v>
      </c>
      <c r="E145" s="997" t="s">
        <v>73</v>
      </c>
      <c r="F145" s="985" t="s">
        <v>74</v>
      </c>
      <c r="G145" s="1006" t="s">
        <v>89</v>
      </c>
      <c r="H145" s="992" t="s">
        <v>88</v>
      </c>
      <c r="I145" s="996" t="s">
        <v>4358</v>
      </c>
      <c r="J145" s="984" t="s">
        <v>4157</v>
      </c>
      <c r="K145" s="951" t="s">
        <v>21</v>
      </c>
      <c r="L145" s="937" t="s">
        <v>1995</v>
      </c>
      <c r="M145" s="51" t="s">
        <v>6120</v>
      </c>
      <c r="N145" s="937" t="s">
        <v>495</v>
      </c>
      <c r="O145" s="976"/>
      <c r="P145" s="880"/>
      <c r="Q145" s="977">
        <v>3000</v>
      </c>
      <c r="R145" s="978">
        <v>1370</v>
      </c>
      <c r="S145" s="979">
        <v>1060</v>
      </c>
      <c r="T145" s="980">
        <v>1310</v>
      </c>
      <c r="U145" s="981">
        <v>1940</v>
      </c>
      <c r="V145" s="982">
        <f t="shared" ref="V145" si="141">SUM(Q145:U146)</f>
        <v>8680</v>
      </c>
      <c r="W145" s="976"/>
      <c r="X145" s="976"/>
      <c r="Y145" s="880"/>
      <c r="Z145" s="976"/>
    </row>
    <row r="146" spans="1:26" s="5" customFormat="1" ht="13.15" customHeight="1">
      <c r="A146" s="984" t="s">
        <v>5780</v>
      </c>
      <c r="B146" s="984"/>
      <c r="C146" s="969" t="s">
        <v>4327</v>
      </c>
      <c r="D146" s="970" t="s">
        <v>2</v>
      </c>
      <c r="E146" s="997" t="s">
        <v>73</v>
      </c>
      <c r="F146" s="985" t="s">
        <v>74</v>
      </c>
      <c r="G146" s="1006" t="s">
        <v>89</v>
      </c>
      <c r="H146" s="992" t="s">
        <v>88</v>
      </c>
      <c r="I146" s="996" t="s">
        <v>4358</v>
      </c>
      <c r="J146" s="984" t="s">
        <v>4157</v>
      </c>
      <c r="K146" s="951" t="s">
        <v>21</v>
      </c>
      <c r="L146" s="877" t="s">
        <v>6046</v>
      </c>
      <c r="M146" s="51" t="s">
        <v>6121</v>
      </c>
      <c r="N146" s="937" t="s">
        <v>491</v>
      </c>
      <c r="O146" s="976"/>
      <c r="P146" s="880"/>
      <c r="Q146" s="977"/>
      <c r="R146" s="978"/>
      <c r="S146" s="979"/>
      <c r="T146" s="980"/>
      <c r="U146" s="981"/>
      <c r="V146" s="982"/>
      <c r="W146" s="976"/>
      <c r="X146" s="976"/>
      <c r="Y146" s="880"/>
      <c r="Z146" s="976"/>
    </row>
    <row r="147" spans="1:26" s="5" customFormat="1">
      <c r="A147" s="984" t="s">
        <v>5780</v>
      </c>
      <c r="B147" s="984" t="s">
        <v>5853</v>
      </c>
      <c r="C147" s="969" t="s">
        <v>4658</v>
      </c>
      <c r="D147" s="970" t="str">
        <f t="shared" ref="D147" si="142">B147&amp;" "&amp;" "&amp;C147</f>
        <v>X3-073  暗黒神ラプソーン</v>
      </c>
      <c r="E147" s="997" t="s">
        <v>73</v>
      </c>
      <c r="F147" s="985" t="s">
        <v>74</v>
      </c>
      <c r="G147" s="1006" t="s">
        <v>89</v>
      </c>
      <c r="H147" s="992" t="s">
        <v>88</v>
      </c>
      <c r="I147" s="1007" t="s">
        <v>91</v>
      </c>
      <c r="J147" s="984" t="s">
        <v>6047</v>
      </c>
      <c r="K147" s="893" t="s">
        <v>99</v>
      </c>
      <c r="L147" s="937" t="s">
        <v>1995</v>
      </c>
      <c r="M147" s="51" t="s">
        <v>6127</v>
      </c>
      <c r="N147" s="937" t="s">
        <v>495</v>
      </c>
      <c r="O147" s="976"/>
      <c r="P147" s="880"/>
      <c r="Q147" s="977">
        <v>2970</v>
      </c>
      <c r="R147" s="978">
        <v>1020</v>
      </c>
      <c r="S147" s="979">
        <v>1230</v>
      </c>
      <c r="T147" s="980">
        <v>1500</v>
      </c>
      <c r="U147" s="981">
        <v>1960</v>
      </c>
      <c r="V147" s="982">
        <f t="shared" ref="V147" si="143">SUM(Q147:U148)</f>
        <v>8680</v>
      </c>
      <c r="W147" s="976"/>
      <c r="X147" s="976"/>
      <c r="Y147" s="880"/>
      <c r="Z147" s="976"/>
    </row>
    <row r="148" spans="1:26" s="5" customFormat="1">
      <c r="A148" s="984" t="s">
        <v>5780</v>
      </c>
      <c r="B148" s="984"/>
      <c r="C148" s="969" t="s">
        <v>4658</v>
      </c>
      <c r="D148" s="970" t="s">
        <v>2</v>
      </c>
      <c r="E148" s="997" t="s">
        <v>73</v>
      </c>
      <c r="F148" s="985" t="s">
        <v>74</v>
      </c>
      <c r="G148" s="1006" t="s">
        <v>89</v>
      </c>
      <c r="H148" s="992" t="s">
        <v>88</v>
      </c>
      <c r="I148" s="1007" t="s">
        <v>91</v>
      </c>
      <c r="J148" s="984" t="s">
        <v>6047</v>
      </c>
      <c r="K148" s="892" t="s">
        <v>37</v>
      </c>
      <c r="L148" s="937" t="s">
        <v>2718</v>
      </c>
      <c r="M148" s="51" t="s">
        <v>6128</v>
      </c>
      <c r="N148" s="937" t="s">
        <v>492</v>
      </c>
      <c r="O148" s="976"/>
      <c r="P148" s="880"/>
      <c r="Q148" s="977"/>
      <c r="R148" s="978"/>
      <c r="S148" s="979"/>
      <c r="T148" s="980"/>
      <c r="U148" s="981"/>
      <c r="V148" s="982"/>
      <c r="W148" s="976"/>
      <c r="X148" s="976"/>
      <c r="Y148" s="880"/>
      <c r="Z148" s="976"/>
    </row>
    <row r="149" spans="1:26" s="5" customFormat="1">
      <c r="A149" s="984" t="s">
        <v>5780</v>
      </c>
      <c r="B149" s="984" t="s">
        <v>5854</v>
      </c>
      <c r="C149" s="969" t="s">
        <v>5856</v>
      </c>
      <c r="D149" s="970" t="str">
        <f t="shared" ref="D149" si="144">B149&amp;" "&amp;" "&amp;C149</f>
        <v>X3-074  ダイ (覚醒 竜魔人)</v>
      </c>
      <c r="E149" s="993" t="s">
        <v>2633</v>
      </c>
      <c r="F149" s="972" t="s">
        <v>34</v>
      </c>
      <c r="G149" s="973" t="s">
        <v>19</v>
      </c>
      <c r="H149" s="973" t="s">
        <v>19</v>
      </c>
      <c r="I149" s="974" t="s">
        <v>4324</v>
      </c>
      <c r="J149" s="984" t="s">
        <v>4158</v>
      </c>
      <c r="K149" s="11" t="s">
        <v>81</v>
      </c>
      <c r="L149" s="877" t="s">
        <v>6019</v>
      </c>
      <c r="M149" s="51" t="s">
        <v>6024</v>
      </c>
      <c r="N149" s="877" t="s">
        <v>492</v>
      </c>
      <c r="O149" s="976"/>
      <c r="P149" s="880"/>
      <c r="Q149" s="977">
        <v>2830</v>
      </c>
      <c r="R149" s="978">
        <v>2100</v>
      </c>
      <c r="S149" s="979">
        <v>990</v>
      </c>
      <c r="T149" s="980">
        <v>1710</v>
      </c>
      <c r="U149" s="981">
        <v>1330</v>
      </c>
      <c r="V149" s="982">
        <f t="shared" ref="V149" si="145">SUM(Q149:U150)</f>
        <v>8960</v>
      </c>
      <c r="W149" s="976" t="s">
        <v>3317</v>
      </c>
      <c r="X149" s="976"/>
      <c r="Y149" s="880"/>
      <c r="Z149" s="976"/>
    </row>
    <row r="150" spans="1:26" s="5" customFormat="1">
      <c r="A150" s="984" t="s">
        <v>5780</v>
      </c>
      <c r="B150" s="984"/>
      <c r="C150" s="969" t="s">
        <v>5856</v>
      </c>
      <c r="D150" s="970" t="s">
        <v>2</v>
      </c>
      <c r="E150" s="993" t="s">
        <v>2633</v>
      </c>
      <c r="F150" s="972" t="s">
        <v>34</v>
      </c>
      <c r="G150" s="973" t="s">
        <v>19</v>
      </c>
      <c r="H150" s="973" t="s">
        <v>19</v>
      </c>
      <c r="I150" s="974" t="s">
        <v>4324</v>
      </c>
      <c r="J150" s="984" t="s">
        <v>4158</v>
      </c>
      <c r="K150" s="892" t="s">
        <v>37</v>
      </c>
      <c r="L150" s="877" t="s">
        <v>5902</v>
      </c>
      <c r="M150" s="51" t="s">
        <v>6136</v>
      </c>
      <c r="N150" s="877" t="s">
        <v>5896</v>
      </c>
      <c r="O150" s="976"/>
      <c r="P150" s="880"/>
      <c r="Q150" s="977"/>
      <c r="R150" s="978"/>
      <c r="S150" s="979"/>
      <c r="T150" s="980"/>
      <c r="U150" s="981"/>
      <c r="V150" s="982"/>
      <c r="W150" s="976" t="s">
        <v>3317</v>
      </c>
      <c r="X150" s="976"/>
      <c r="Y150" s="880"/>
      <c r="Z150" s="976"/>
    </row>
    <row r="151" spans="1:26" s="5" customFormat="1">
      <c r="A151" s="984" t="s">
        <v>5780</v>
      </c>
      <c r="B151" s="984" t="s">
        <v>5855</v>
      </c>
      <c r="C151" s="969" t="s">
        <v>42</v>
      </c>
      <c r="D151" s="970" t="str">
        <f t="shared" ref="D151" si="146">B151&amp;" "&amp;" "&amp;C151</f>
        <v>X3-075  レオナ</v>
      </c>
      <c r="E151" s="993" t="s">
        <v>2633</v>
      </c>
      <c r="F151" s="972" t="s">
        <v>34</v>
      </c>
      <c r="G151" s="986" t="s">
        <v>40</v>
      </c>
      <c r="H151" s="995" t="s">
        <v>80</v>
      </c>
      <c r="I151" s="998" t="s">
        <v>41</v>
      </c>
      <c r="J151" s="984" t="s">
        <v>4157</v>
      </c>
      <c r="K151" s="11" t="s">
        <v>81</v>
      </c>
      <c r="L151" s="877" t="s">
        <v>81</v>
      </c>
      <c r="M151" s="51" t="s">
        <v>6023</v>
      </c>
      <c r="N151" s="877" t="s">
        <v>492</v>
      </c>
      <c r="O151" s="976"/>
      <c r="P151" s="880"/>
      <c r="Q151" s="977">
        <v>2920</v>
      </c>
      <c r="R151" s="978">
        <v>940</v>
      </c>
      <c r="S151" s="979">
        <v>1950</v>
      </c>
      <c r="T151" s="980">
        <v>1700</v>
      </c>
      <c r="U151" s="981">
        <v>1380</v>
      </c>
      <c r="V151" s="982">
        <f t="shared" ref="V151" si="147">SUM(Q151:U152)</f>
        <v>8890</v>
      </c>
      <c r="W151" s="976" t="s">
        <v>3317</v>
      </c>
      <c r="X151" s="976"/>
      <c r="Y151" s="880"/>
      <c r="Z151" s="976"/>
    </row>
    <row r="152" spans="1:26" s="5" customFormat="1">
      <c r="A152" s="984" t="s">
        <v>5780</v>
      </c>
      <c r="B152" s="984"/>
      <c r="C152" s="969" t="s">
        <v>42</v>
      </c>
      <c r="D152" s="970" t="s">
        <v>2</v>
      </c>
      <c r="E152" s="993" t="s">
        <v>2633</v>
      </c>
      <c r="F152" s="972" t="s">
        <v>34</v>
      </c>
      <c r="G152" s="986" t="s">
        <v>40</v>
      </c>
      <c r="H152" s="995" t="s">
        <v>80</v>
      </c>
      <c r="I152" s="998" t="s">
        <v>41</v>
      </c>
      <c r="J152" s="984" t="s">
        <v>4157</v>
      </c>
      <c r="K152" s="883" t="s">
        <v>21</v>
      </c>
      <c r="L152" s="877" t="s">
        <v>5899</v>
      </c>
      <c r="M152" s="51" t="s">
        <v>6025</v>
      </c>
      <c r="N152" s="877" t="s">
        <v>496</v>
      </c>
      <c r="O152" s="976"/>
      <c r="P152" s="880"/>
      <c r="Q152" s="977"/>
      <c r="R152" s="978"/>
      <c r="S152" s="979"/>
      <c r="T152" s="980"/>
      <c r="U152" s="981"/>
      <c r="V152" s="982"/>
      <c r="W152" s="976" t="s">
        <v>3317</v>
      </c>
      <c r="X152" s="976"/>
      <c r="Y152" s="880"/>
      <c r="Z152" s="976"/>
    </row>
    <row r="153" spans="1:26" s="5" customFormat="1">
      <c r="A153" s="984" t="s">
        <v>5780</v>
      </c>
      <c r="B153" s="984" t="s">
        <v>6020</v>
      </c>
      <c r="C153" s="969" t="s">
        <v>204</v>
      </c>
      <c r="D153" s="970" t="str">
        <f t="shared" ref="D153" si="148">B153&amp;" "&amp;" "&amp;C153</f>
        <v>X3-076  ベロニカ</v>
      </c>
      <c r="E153" s="993" t="s">
        <v>2633</v>
      </c>
      <c r="F153" s="972" t="s">
        <v>34</v>
      </c>
      <c r="G153" s="986" t="s">
        <v>40</v>
      </c>
      <c r="H153" s="986" t="s">
        <v>40</v>
      </c>
      <c r="I153" s="988" t="s">
        <v>4323</v>
      </c>
      <c r="J153" s="984" t="s">
        <v>4158</v>
      </c>
      <c r="K153" s="892" t="s">
        <v>37</v>
      </c>
      <c r="L153" s="877" t="s">
        <v>2718</v>
      </c>
      <c r="M153" s="51" t="s">
        <v>6026</v>
      </c>
      <c r="N153" s="877" t="s">
        <v>492</v>
      </c>
      <c r="O153" s="976"/>
      <c r="P153" s="880"/>
      <c r="Q153" s="977">
        <v>2810</v>
      </c>
      <c r="R153" s="978">
        <v>1020</v>
      </c>
      <c r="S153" s="979">
        <v>2000</v>
      </c>
      <c r="T153" s="980">
        <v>1530</v>
      </c>
      <c r="U153" s="981">
        <v>1480</v>
      </c>
      <c r="V153" s="982">
        <f t="shared" ref="V153" si="149">SUM(Q153:U154)</f>
        <v>8840</v>
      </c>
      <c r="W153" s="976"/>
      <c r="X153" s="976"/>
      <c r="Y153" s="880"/>
      <c r="Z153" s="976"/>
    </row>
    <row r="154" spans="1:26" s="5" customFormat="1">
      <c r="A154" s="984" t="s">
        <v>5780</v>
      </c>
      <c r="B154" s="984"/>
      <c r="C154" s="969" t="s">
        <v>204</v>
      </c>
      <c r="D154" s="970" t="s">
        <v>2</v>
      </c>
      <c r="E154" s="993" t="s">
        <v>2633</v>
      </c>
      <c r="F154" s="972" t="s">
        <v>34</v>
      </c>
      <c r="G154" s="986" t="s">
        <v>40</v>
      </c>
      <c r="H154" s="986" t="s">
        <v>40</v>
      </c>
      <c r="I154" s="988" t="s">
        <v>4323</v>
      </c>
      <c r="J154" s="984" t="s">
        <v>4158</v>
      </c>
      <c r="K154" s="883" t="s">
        <v>21</v>
      </c>
      <c r="L154" s="877" t="s">
        <v>5369</v>
      </c>
      <c r="M154" s="51" t="s">
        <v>6027</v>
      </c>
      <c r="N154" s="877" t="s">
        <v>491</v>
      </c>
      <c r="O154" s="976"/>
      <c r="P154" s="880"/>
      <c r="Q154" s="977"/>
      <c r="R154" s="978"/>
      <c r="S154" s="979"/>
      <c r="T154" s="980"/>
      <c r="U154" s="981"/>
      <c r="V154" s="982"/>
      <c r="W154" s="976"/>
      <c r="X154" s="976"/>
      <c r="Y154" s="880"/>
      <c r="Z154" s="976"/>
    </row>
    <row r="155" spans="1:26" s="5" customFormat="1">
      <c r="A155" s="984" t="s">
        <v>5780</v>
      </c>
      <c r="B155" s="984" t="s">
        <v>6021</v>
      </c>
      <c r="C155" s="969" t="s">
        <v>2</v>
      </c>
      <c r="D155" s="970" t="str">
        <f t="shared" ref="D155" si="150">B155&amp;" "&amp;" "&amp;C155</f>
        <v>X3-077  ダイ</v>
      </c>
      <c r="E155" s="993" t="s">
        <v>2633</v>
      </c>
      <c r="F155" s="972" t="s">
        <v>34</v>
      </c>
      <c r="G155" s="973" t="s">
        <v>19</v>
      </c>
      <c r="H155" s="973" t="s">
        <v>19</v>
      </c>
      <c r="I155" s="1005" t="s">
        <v>5009</v>
      </c>
      <c r="J155" s="984" t="s">
        <v>4158</v>
      </c>
      <c r="K155" s="958" t="s">
        <v>21</v>
      </c>
      <c r="L155" s="956" t="s">
        <v>1995</v>
      </c>
      <c r="M155" s="51" t="s">
        <v>5724</v>
      </c>
      <c r="N155" s="956" t="s">
        <v>491</v>
      </c>
      <c r="O155" s="976"/>
      <c r="P155" s="880"/>
      <c r="Q155" s="977">
        <v>2960</v>
      </c>
      <c r="R155" s="978">
        <v>2000</v>
      </c>
      <c r="S155" s="979">
        <v>1110</v>
      </c>
      <c r="T155" s="980">
        <v>1530</v>
      </c>
      <c r="U155" s="981">
        <v>1340</v>
      </c>
      <c r="V155" s="982">
        <f t="shared" ref="V155" si="151">SUM(Q155:U156)</f>
        <v>8940</v>
      </c>
      <c r="W155" s="976" t="s">
        <v>3317</v>
      </c>
      <c r="X155" s="976"/>
      <c r="Y155" s="880"/>
      <c r="Z155" s="976"/>
    </row>
    <row r="156" spans="1:26" s="5" customFormat="1">
      <c r="A156" s="984" t="s">
        <v>5780</v>
      </c>
      <c r="B156" s="984"/>
      <c r="C156" s="969" t="s">
        <v>2</v>
      </c>
      <c r="D156" s="970" t="s">
        <v>2</v>
      </c>
      <c r="E156" s="993" t="s">
        <v>2633</v>
      </c>
      <c r="F156" s="972" t="s">
        <v>34</v>
      </c>
      <c r="G156" s="973" t="s">
        <v>19</v>
      </c>
      <c r="H156" s="973" t="s">
        <v>19</v>
      </c>
      <c r="I156" s="1005" t="s">
        <v>90</v>
      </c>
      <c r="J156" s="984" t="s">
        <v>4158</v>
      </c>
      <c r="K156" s="957" t="s">
        <v>37</v>
      </c>
      <c r="L156" s="877" t="s">
        <v>6253</v>
      </c>
      <c r="M156" s="51" t="s">
        <v>6256</v>
      </c>
      <c r="N156" s="956" t="s">
        <v>491</v>
      </c>
      <c r="O156" s="976"/>
      <c r="P156" s="880"/>
      <c r="Q156" s="977"/>
      <c r="R156" s="978"/>
      <c r="S156" s="979"/>
      <c r="T156" s="980"/>
      <c r="U156" s="981"/>
      <c r="V156" s="982"/>
      <c r="W156" s="976" t="s">
        <v>3317</v>
      </c>
      <c r="X156" s="976"/>
      <c r="Y156" s="880"/>
      <c r="Z156" s="976"/>
    </row>
    <row r="157" spans="1:26" s="5" customFormat="1">
      <c r="A157" s="984" t="s">
        <v>5780</v>
      </c>
      <c r="B157" s="984" t="s">
        <v>6022</v>
      </c>
      <c r="C157" s="969" t="s">
        <v>38</v>
      </c>
      <c r="D157" s="970" t="str">
        <f t="shared" ref="D157" si="152">B157&amp;" "&amp;" "&amp;C157</f>
        <v>X3-078  ポップ</v>
      </c>
      <c r="E157" s="993" t="s">
        <v>2633</v>
      </c>
      <c r="F157" s="972" t="s">
        <v>34</v>
      </c>
      <c r="G157" s="986" t="s">
        <v>40</v>
      </c>
      <c r="H157" s="986" t="s">
        <v>40</v>
      </c>
      <c r="I157" s="1001" t="s">
        <v>87</v>
      </c>
      <c r="J157" s="984" t="s">
        <v>4158</v>
      </c>
      <c r="K157" s="958" t="s">
        <v>21</v>
      </c>
      <c r="L157" s="956" t="s">
        <v>4229</v>
      </c>
      <c r="M157" s="51" t="s">
        <v>6255</v>
      </c>
      <c r="N157" s="956" t="s">
        <v>491</v>
      </c>
      <c r="O157" s="976"/>
      <c r="P157" s="880"/>
      <c r="Q157" s="977">
        <v>2900</v>
      </c>
      <c r="R157" s="978">
        <v>950</v>
      </c>
      <c r="S157" s="979">
        <v>2100</v>
      </c>
      <c r="T157" s="980">
        <v>1530</v>
      </c>
      <c r="U157" s="981">
        <v>1450</v>
      </c>
      <c r="V157" s="982">
        <f t="shared" ref="V157" si="153">SUM(Q157:U158)</f>
        <v>8930</v>
      </c>
      <c r="W157" s="976" t="s">
        <v>3317</v>
      </c>
      <c r="X157" s="976"/>
      <c r="Y157" s="880"/>
      <c r="Z157" s="976"/>
    </row>
    <row r="158" spans="1:26" s="5" customFormat="1">
      <c r="A158" s="984" t="s">
        <v>5780</v>
      </c>
      <c r="B158" s="984"/>
      <c r="C158" s="969" t="s">
        <v>38</v>
      </c>
      <c r="D158" s="970" t="s">
        <v>2</v>
      </c>
      <c r="E158" s="993" t="s">
        <v>2633</v>
      </c>
      <c r="F158" s="972" t="s">
        <v>34</v>
      </c>
      <c r="G158" s="986" t="s">
        <v>40</v>
      </c>
      <c r="H158" s="986" t="s">
        <v>40</v>
      </c>
      <c r="I158" s="1001" t="s">
        <v>87</v>
      </c>
      <c r="J158" s="984" t="s">
        <v>4158</v>
      </c>
      <c r="K158" s="11" t="s">
        <v>81</v>
      </c>
      <c r="L158" s="956" t="s">
        <v>81</v>
      </c>
      <c r="M158" s="51" t="s">
        <v>6254</v>
      </c>
      <c r="N158" s="956" t="s">
        <v>492</v>
      </c>
      <c r="O158" s="976"/>
      <c r="P158" s="880"/>
      <c r="Q158" s="977"/>
      <c r="R158" s="978"/>
      <c r="S158" s="979"/>
      <c r="T158" s="980"/>
      <c r="U158" s="981"/>
      <c r="V158" s="982"/>
      <c r="W158" s="976" t="s">
        <v>3317</v>
      </c>
      <c r="X158" s="976"/>
      <c r="Y158" s="880"/>
      <c r="Z158" s="976"/>
    </row>
    <row r="159" spans="1:26" s="5" customFormat="1">
      <c r="A159" s="984" t="s">
        <v>5387</v>
      </c>
      <c r="B159" s="984" t="s">
        <v>5388</v>
      </c>
      <c r="C159" s="969" t="s">
        <v>2</v>
      </c>
      <c r="D159" s="970" t="str">
        <f>B159&amp;" "&amp;" "&amp;C159</f>
        <v>X2-001  ダイ</v>
      </c>
      <c r="E159" s="1015" t="s">
        <v>608</v>
      </c>
      <c r="F159" s="972" t="s">
        <v>34</v>
      </c>
      <c r="G159" s="973" t="s">
        <v>19</v>
      </c>
      <c r="H159" s="986" t="s">
        <v>40</v>
      </c>
      <c r="I159" s="975"/>
      <c r="J159" s="975"/>
      <c r="K159" s="759" t="s">
        <v>21</v>
      </c>
      <c r="L159" s="767" t="s">
        <v>2714</v>
      </c>
      <c r="M159" s="51" t="s">
        <v>5517</v>
      </c>
      <c r="N159" s="757" t="s">
        <v>491</v>
      </c>
      <c r="O159" s="976"/>
      <c r="P159" s="758"/>
      <c r="Q159" s="977">
        <v>1800</v>
      </c>
      <c r="R159" s="978">
        <v>1250</v>
      </c>
      <c r="S159" s="979">
        <v>1260</v>
      </c>
      <c r="T159" s="980">
        <v>1000</v>
      </c>
      <c r="U159" s="981">
        <v>810</v>
      </c>
      <c r="V159" s="982">
        <f>SUM(Q159:U160)</f>
        <v>6120</v>
      </c>
      <c r="W159" s="976" t="s">
        <v>3317</v>
      </c>
      <c r="X159" s="976"/>
      <c r="Y159" s="758"/>
      <c r="Z159" s="976"/>
    </row>
    <row r="160" spans="1:26" s="5" customFormat="1">
      <c r="A160" s="984" t="s">
        <v>5387</v>
      </c>
      <c r="B160" s="984"/>
      <c r="C160" s="969" t="s">
        <v>2</v>
      </c>
      <c r="D160" s="970" t="s">
        <v>2</v>
      </c>
      <c r="E160" s="1015" t="s">
        <v>608</v>
      </c>
      <c r="F160" s="972" t="s">
        <v>34</v>
      </c>
      <c r="G160" s="973" t="s">
        <v>19</v>
      </c>
      <c r="H160" s="986" t="s">
        <v>40</v>
      </c>
      <c r="I160" s="975"/>
      <c r="J160" s="975"/>
      <c r="K160" s="758"/>
      <c r="L160" s="758"/>
      <c r="M160" s="51"/>
      <c r="N160" s="758"/>
      <c r="O160" s="976"/>
      <c r="P160" s="758"/>
      <c r="Q160" s="977"/>
      <c r="R160" s="978"/>
      <c r="S160" s="979"/>
      <c r="T160" s="980"/>
      <c r="U160" s="981"/>
      <c r="V160" s="982"/>
      <c r="W160" s="976" t="s">
        <v>3317</v>
      </c>
      <c r="X160" s="976"/>
      <c r="Y160" s="758"/>
      <c r="Z160" s="976"/>
    </row>
    <row r="161" spans="1:26" s="5" customFormat="1">
      <c r="A161" s="984" t="s">
        <v>5387</v>
      </c>
      <c r="B161" s="984" t="s">
        <v>5389</v>
      </c>
      <c r="C161" s="969" t="s">
        <v>183</v>
      </c>
      <c r="D161" s="970" t="str">
        <f t="shared" ref="D161" si="154">B161&amp;" "&amp;" "&amp;C161</f>
        <v>X2-002  マァム</v>
      </c>
      <c r="E161" s="1015" t="s">
        <v>608</v>
      </c>
      <c r="F161" s="972" t="s">
        <v>34</v>
      </c>
      <c r="G161" s="973" t="s">
        <v>19</v>
      </c>
      <c r="H161" s="986" t="s">
        <v>40</v>
      </c>
      <c r="I161" s="975"/>
      <c r="J161" s="975"/>
      <c r="K161" s="759" t="s">
        <v>21</v>
      </c>
      <c r="L161" s="757" t="s">
        <v>1995</v>
      </c>
      <c r="M161" s="51" t="s">
        <v>5518</v>
      </c>
      <c r="N161" s="767" t="s">
        <v>491</v>
      </c>
      <c r="O161" s="976"/>
      <c r="P161" s="758"/>
      <c r="Q161" s="977">
        <v>1860</v>
      </c>
      <c r="R161" s="978">
        <v>1200</v>
      </c>
      <c r="S161" s="979">
        <v>1240</v>
      </c>
      <c r="T161" s="980">
        <v>940</v>
      </c>
      <c r="U161" s="981">
        <v>830</v>
      </c>
      <c r="V161" s="982">
        <f t="shared" ref="V161" si="155">SUM(Q161:U162)</f>
        <v>6070</v>
      </c>
      <c r="W161" s="976" t="s">
        <v>3317</v>
      </c>
      <c r="X161" s="976"/>
      <c r="Y161" s="758"/>
      <c r="Z161" s="976"/>
    </row>
    <row r="162" spans="1:26" s="5" customFormat="1">
      <c r="A162" s="984" t="s">
        <v>5387</v>
      </c>
      <c r="B162" s="984"/>
      <c r="C162" s="969" t="s">
        <v>183</v>
      </c>
      <c r="D162" s="970" t="s">
        <v>2</v>
      </c>
      <c r="E162" s="1015" t="s">
        <v>608</v>
      </c>
      <c r="F162" s="972" t="s">
        <v>34</v>
      </c>
      <c r="G162" s="973" t="s">
        <v>19</v>
      </c>
      <c r="H162" s="986" t="s">
        <v>40</v>
      </c>
      <c r="I162" s="975"/>
      <c r="J162" s="975"/>
      <c r="K162" s="758"/>
      <c r="L162" s="758"/>
      <c r="M162" s="51"/>
      <c r="N162" s="758"/>
      <c r="O162" s="976"/>
      <c r="P162" s="758"/>
      <c r="Q162" s="977"/>
      <c r="R162" s="978"/>
      <c r="S162" s="979"/>
      <c r="T162" s="980"/>
      <c r="U162" s="981"/>
      <c r="V162" s="982"/>
      <c r="W162" s="976" t="s">
        <v>3317</v>
      </c>
      <c r="X162" s="976"/>
      <c r="Y162" s="758"/>
      <c r="Z162" s="976"/>
    </row>
    <row r="163" spans="1:26" s="5" customFormat="1">
      <c r="A163" s="984" t="s">
        <v>5387</v>
      </c>
      <c r="B163" s="984" t="s">
        <v>5390</v>
      </c>
      <c r="C163" s="969" t="s">
        <v>42</v>
      </c>
      <c r="D163" s="970" t="str">
        <f t="shared" ref="D163" si="156">B163&amp;" "&amp;" "&amp;C163</f>
        <v>X2-003  レオナ</v>
      </c>
      <c r="E163" s="1015" t="s">
        <v>608</v>
      </c>
      <c r="F163" s="972" t="s">
        <v>34</v>
      </c>
      <c r="G163" s="986" t="s">
        <v>40</v>
      </c>
      <c r="H163" s="995" t="s">
        <v>80</v>
      </c>
      <c r="I163" s="975"/>
      <c r="J163" s="975"/>
      <c r="K163" s="11" t="s">
        <v>81</v>
      </c>
      <c r="L163" s="767" t="s">
        <v>81</v>
      </c>
      <c r="M163" s="37" t="s">
        <v>5515</v>
      </c>
      <c r="N163" s="767" t="s">
        <v>490</v>
      </c>
      <c r="O163" s="976"/>
      <c r="P163" s="758"/>
      <c r="Q163" s="977">
        <v>1910</v>
      </c>
      <c r="R163" s="978">
        <v>700</v>
      </c>
      <c r="S163" s="979">
        <v>1240</v>
      </c>
      <c r="T163" s="980">
        <v>1270</v>
      </c>
      <c r="U163" s="981">
        <v>970</v>
      </c>
      <c r="V163" s="982">
        <f t="shared" ref="V163" si="157">SUM(Q163:U164)</f>
        <v>6090</v>
      </c>
      <c r="W163" s="976" t="s">
        <v>3317</v>
      </c>
      <c r="X163" s="976"/>
      <c r="Y163" s="758"/>
      <c r="Z163" s="976"/>
    </row>
    <row r="164" spans="1:26" s="5" customFormat="1">
      <c r="A164" s="984" t="s">
        <v>5387</v>
      </c>
      <c r="B164" s="984"/>
      <c r="C164" s="969" t="s">
        <v>42</v>
      </c>
      <c r="D164" s="970" t="s">
        <v>2</v>
      </c>
      <c r="E164" s="1015" t="s">
        <v>608</v>
      </c>
      <c r="F164" s="972" t="s">
        <v>34</v>
      </c>
      <c r="G164" s="986" t="s">
        <v>40</v>
      </c>
      <c r="H164" s="995" t="s">
        <v>80</v>
      </c>
      <c r="I164" s="975"/>
      <c r="J164" s="975"/>
      <c r="K164" s="758"/>
      <c r="L164" s="758"/>
      <c r="M164" s="51"/>
      <c r="N164" s="758"/>
      <c r="O164" s="976"/>
      <c r="P164" s="758"/>
      <c r="Q164" s="977"/>
      <c r="R164" s="978"/>
      <c r="S164" s="979"/>
      <c r="T164" s="980"/>
      <c r="U164" s="981"/>
      <c r="V164" s="982"/>
      <c r="W164" s="976" t="s">
        <v>3317</v>
      </c>
      <c r="X164" s="976"/>
      <c r="Y164" s="758"/>
      <c r="Z164" s="976"/>
    </row>
    <row r="165" spans="1:26" s="5" customFormat="1">
      <c r="A165" s="984" t="s">
        <v>5387</v>
      </c>
      <c r="B165" s="984" t="s">
        <v>5391</v>
      </c>
      <c r="C165" s="969" t="s">
        <v>1619</v>
      </c>
      <c r="D165" s="970" t="str">
        <f t="shared" ref="D165" si="158">B165&amp;" "&amp;" "&amp;C165</f>
        <v>X2-004  ブラス</v>
      </c>
      <c r="E165" s="1015" t="s">
        <v>608</v>
      </c>
      <c r="F165" s="972" t="s">
        <v>34</v>
      </c>
      <c r="G165" s="986" t="s">
        <v>40</v>
      </c>
      <c r="H165" s="986" t="s">
        <v>40</v>
      </c>
      <c r="I165" s="975"/>
      <c r="J165" s="975"/>
      <c r="K165" s="759" t="s">
        <v>21</v>
      </c>
      <c r="L165" s="757" t="s">
        <v>1995</v>
      </c>
      <c r="M165" s="51" t="s">
        <v>5519</v>
      </c>
      <c r="N165" s="757" t="s">
        <v>491</v>
      </c>
      <c r="O165" s="976"/>
      <c r="P165" s="976"/>
      <c r="Q165" s="977">
        <v>1940</v>
      </c>
      <c r="R165" s="978">
        <v>710</v>
      </c>
      <c r="S165" s="979">
        <v>1340</v>
      </c>
      <c r="T165" s="980">
        <v>900</v>
      </c>
      <c r="U165" s="981">
        <v>1140</v>
      </c>
      <c r="V165" s="982">
        <f t="shared" ref="V165" si="159">SUM(Q165:U166)</f>
        <v>6030</v>
      </c>
      <c r="W165" s="976"/>
      <c r="X165" s="976"/>
      <c r="Y165" s="758"/>
      <c r="Z165" s="976"/>
    </row>
    <row r="166" spans="1:26" s="5" customFormat="1">
      <c r="A166" s="984" t="s">
        <v>5387</v>
      </c>
      <c r="B166" s="984"/>
      <c r="C166" s="969" t="s">
        <v>1619</v>
      </c>
      <c r="D166" s="970" t="s">
        <v>2</v>
      </c>
      <c r="E166" s="1015" t="s">
        <v>608</v>
      </c>
      <c r="F166" s="972" t="s">
        <v>34</v>
      </c>
      <c r="G166" s="986" t="s">
        <v>40</v>
      </c>
      <c r="H166" s="986" t="s">
        <v>40</v>
      </c>
      <c r="I166" s="975"/>
      <c r="J166" s="975"/>
      <c r="K166" s="758"/>
      <c r="L166" s="758"/>
      <c r="M166" s="51"/>
      <c r="N166" s="758"/>
      <c r="O166" s="976"/>
      <c r="P166" s="976"/>
      <c r="Q166" s="977"/>
      <c r="R166" s="978"/>
      <c r="S166" s="979"/>
      <c r="T166" s="980"/>
      <c r="U166" s="981"/>
      <c r="V166" s="982"/>
      <c r="W166" s="976"/>
      <c r="X166" s="976"/>
      <c r="Y166" s="758"/>
      <c r="Z166" s="976"/>
    </row>
    <row r="167" spans="1:26" s="5" customFormat="1">
      <c r="A167" s="984" t="s">
        <v>5387</v>
      </c>
      <c r="B167" s="984" t="s">
        <v>5392</v>
      </c>
      <c r="C167" s="969" t="s">
        <v>1196</v>
      </c>
      <c r="D167" s="970" t="str">
        <f t="shared" ref="D167" si="160">B167&amp;" "&amp;" "&amp;C167</f>
        <v>X2-005  いたずらもぐら</v>
      </c>
      <c r="E167" s="1015" t="s">
        <v>608</v>
      </c>
      <c r="F167" s="1014" t="s">
        <v>128</v>
      </c>
      <c r="G167" s="973" t="s">
        <v>19</v>
      </c>
      <c r="H167" s="973" t="s">
        <v>19</v>
      </c>
      <c r="I167" s="1005"/>
      <c r="J167" s="984"/>
      <c r="K167" s="776" t="s">
        <v>21</v>
      </c>
      <c r="L167" s="767" t="s">
        <v>1995</v>
      </c>
      <c r="M167" s="51" t="s">
        <v>5520</v>
      </c>
      <c r="N167" s="757" t="s">
        <v>491</v>
      </c>
      <c r="O167" s="976"/>
      <c r="P167" s="758"/>
      <c r="Q167" s="977">
        <v>1880</v>
      </c>
      <c r="R167" s="978">
        <v>1290</v>
      </c>
      <c r="S167" s="979">
        <v>720</v>
      </c>
      <c r="T167" s="980">
        <v>990</v>
      </c>
      <c r="U167" s="981">
        <v>1090</v>
      </c>
      <c r="V167" s="982">
        <f t="shared" ref="V167" si="161">SUM(Q167:U168)</f>
        <v>5970</v>
      </c>
      <c r="W167" s="976"/>
      <c r="X167" s="976"/>
      <c r="Y167" s="758"/>
      <c r="Z167" s="976"/>
    </row>
    <row r="168" spans="1:26" s="5" customFormat="1">
      <c r="A168" s="984" t="s">
        <v>5387</v>
      </c>
      <c r="B168" s="984"/>
      <c r="C168" s="969" t="s">
        <v>1196</v>
      </c>
      <c r="D168" s="970" t="s">
        <v>2</v>
      </c>
      <c r="E168" s="1015" t="s">
        <v>608</v>
      </c>
      <c r="F168" s="1014" t="s">
        <v>128</v>
      </c>
      <c r="G168" s="973" t="s">
        <v>19</v>
      </c>
      <c r="H168" s="973" t="s">
        <v>19</v>
      </c>
      <c r="I168" s="1005"/>
      <c r="J168" s="984"/>
      <c r="K168" s="758"/>
      <c r="L168" s="758"/>
      <c r="M168" s="51"/>
      <c r="N168" s="758"/>
      <c r="O168" s="976"/>
      <c r="P168" s="758"/>
      <c r="Q168" s="977"/>
      <c r="R168" s="978"/>
      <c r="S168" s="979"/>
      <c r="T168" s="980"/>
      <c r="U168" s="981"/>
      <c r="V168" s="982"/>
      <c r="W168" s="976"/>
      <c r="X168" s="976"/>
      <c r="Y168" s="758"/>
      <c r="Z168" s="976"/>
    </row>
    <row r="169" spans="1:26" s="5" customFormat="1">
      <c r="A169" s="984" t="s">
        <v>5387</v>
      </c>
      <c r="B169" s="984" t="s">
        <v>5393</v>
      </c>
      <c r="C169" s="969" t="s">
        <v>632</v>
      </c>
      <c r="D169" s="970" t="str">
        <f t="shared" ref="D169" si="162">B169&amp;" "&amp;" "&amp;C169</f>
        <v>X2-006  トンブレロ</v>
      </c>
      <c r="E169" s="1015" t="s">
        <v>608</v>
      </c>
      <c r="F169" s="1014" t="s">
        <v>128</v>
      </c>
      <c r="G169" s="1006" t="s">
        <v>89</v>
      </c>
      <c r="H169" s="992" t="s">
        <v>88</v>
      </c>
      <c r="I169" s="996" t="s">
        <v>4358</v>
      </c>
      <c r="J169" s="975">
        <v>3</v>
      </c>
      <c r="K169" s="759" t="s">
        <v>21</v>
      </c>
      <c r="L169" s="757" t="s">
        <v>1995</v>
      </c>
      <c r="M169" s="51" t="s">
        <v>5521</v>
      </c>
      <c r="N169" s="757" t="s">
        <v>491</v>
      </c>
      <c r="O169" s="976">
        <v>3</v>
      </c>
      <c r="P169" s="976">
        <v>2</v>
      </c>
      <c r="Q169" s="977">
        <v>1780</v>
      </c>
      <c r="R169" s="978">
        <v>630</v>
      </c>
      <c r="S169" s="979">
        <v>1010</v>
      </c>
      <c r="T169" s="980">
        <v>960</v>
      </c>
      <c r="U169" s="981">
        <v>1240</v>
      </c>
      <c r="V169" s="982">
        <f t="shared" ref="V169" si="163">SUM(Q169:U170)</f>
        <v>5620</v>
      </c>
      <c r="W169" s="976"/>
      <c r="X169" s="976"/>
      <c r="Y169" s="758"/>
      <c r="Z169" s="976"/>
    </row>
    <row r="170" spans="1:26" s="5" customFormat="1">
      <c r="A170" s="984" t="s">
        <v>5387</v>
      </c>
      <c r="B170" s="984"/>
      <c r="C170" s="969" t="s">
        <v>632</v>
      </c>
      <c r="D170" s="970" t="s">
        <v>2</v>
      </c>
      <c r="E170" s="1015" t="s">
        <v>608</v>
      </c>
      <c r="F170" s="1014" t="s">
        <v>128</v>
      </c>
      <c r="G170" s="1006" t="s">
        <v>89</v>
      </c>
      <c r="H170" s="992" t="s">
        <v>88</v>
      </c>
      <c r="I170" s="996" t="s">
        <v>4358</v>
      </c>
      <c r="J170" s="975">
        <v>3</v>
      </c>
      <c r="K170" s="758"/>
      <c r="L170" s="758"/>
      <c r="M170" s="51"/>
      <c r="N170" s="758"/>
      <c r="O170" s="976">
        <v>1</v>
      </c>
      <c r="P170" s="976">
        <v>1</v>
      </c>
      <c r="Q170" s="977"/>
      <c r="R170" s="978"/>
      <c r="S170" s="979"/>
      <c r="T170" s="980"/>
      <c r="U170" s="981"/>
      <c r="V170" s="982"/>
      <c r="W170" s="976"/>
      <c r="X170" s="976"/>
      <c r="Y170" s="758"/>
      <c r="Z170" s="976"/>
    </row>
    <row r="171" spans="1:26" s="5" customFormat="1">
      <c r="A171" s="984" t="s">
        <v>5387</v>
      </c>
      <c r="B171" s="984" t="s">
        <v>5394</v>
      </c>
      <c r="C171" s="969" t="s">
        <v>1199</v>
      </c>
      <c r="D171" s="970" t="str">
        <f t="shared" ref="D171" si="164">B171&amp;" "&amp;" "&amp;C171</f>
        <v>X2-007  じんめんじゅ</v>
      </c>
      <c r="E171" s="1015" t="s">
        <v>608</v>
      </c>
      <c r="F171" s="1014" t="s">
        <v>128</v>
      </c>
      <c r="G171" s="973" t="s">
        <v>19</v>
      </c>
      <c r="H171" s="992" t="s">
        <v>88</v>
      </c>
      <c r="I171" s="1001"/>
      <c r="J171" s="984"/>
      <c r="K171" s="778" t="s">
        <v>37</v>
      </c>
      <c r="L171" s="767" t="s">
        <v>2718</v>
      </c>
      <c r="M171" s="37" t="s">
        <v>5522</v>
      </c>
      <c r="N171" s="767" t="s">
        <v>490</v>
      </c>
      <c r="O171" s="976"/>
      <c r="P171" s="758"/>
      <c r="Q171" s="977">
        <v>2000</v>
      </c>
      <c r="R171" s="978">
        <v>1080</v>
      </c>
      <c r="S171" s="979">
        <v>940</v>
      </c>
      <c r="T171" s="980">
        <v>730</v>
      </c>
      <c r="U171" s="981">
        <v>1260</v>
      </c>
      <c r="V171" s="982">
        <f t="shared" ref="V171" si="165">SUM(Q171:U172)</f>
        <v>6010</v>
      </c>
      <c r="W171" s="976"/>
      <c r="X171" s="976"/>
      <c r="Y171" s="758"/>
      <c r="Z171" s="976"/>
    </row>
    <row r="172" spans="1:26" s="5" customFormat="1">
      <c r="A172" s="984" t="s">
        <v>5387</v>
      </c>
      <c r="B172" s="984"/>
      <c r="C172" s="969" t="s">
        <v>1199</v>
      </c>
      <c r="D172" s="970" t="s">
        <v>2</v>
      </c>
      <c r="E172" s="1015" t="s">
        <v>608</v>
      </c>
      <c r="F172" s="1014" t="s">
        <v>128</v>
      </c>
      <c r="G172" s="973" t="s">
        <v>19</v>
      </c>
      <c r="H172" s="992" t="s">
        <v>88</v>
      </c>
      <c r="I172" s="1001"/>
      <c r="J172" s="984"/>
      <c r="K172" s="758"/>
      <c r="L172" s="758"/>
      <c r="M172" s="51"/>
      <c r="N172" s="758"/>
      <c r="O172" s="976"/>
      <c r="P172" s="758"/>
      <c r="Q172" s="977"/>
      <c r="R172" s="978"/>
      <c r="S172" s="979"/>
      <c r="T172" s="980"/>
      <c r="U172" s="981"/>
      <c r="V172" s="982"/>
      <c r="W172" s="976"/>
      <c r="X172" s="976"/>
      <c r="Y172" s="758"/>
      <c r="Z172" s="976"/>
    </row>
    <row r="173" spans="1:26" s="5" customFormat="1">
      <c r="A173" s="984" t="s">
        <v>5387</v>
      </c>
      <c r="B173" s="984" t="s">
        <v>5395</v>
      </c>
      <c r="C173" s="969" t="s">
        <v>634</v>
      </c>
      <c r="D173" s="970" t="str">
        <f t="shared" ref="D173" si="166">B173&amp;" "&amp;" "&amp;C173</f>
        <v>X2-008  キラーパンサー</v>
      </c>
      <c r="E173" s="1015" t="s">
        <v>608</v>
      </c>
      <c r="F173" s="1014" t="s">
        <v>128</v>
      </c>
      <c r="G173" s="973" t="s">
        <v>19</v>
      </c>
      <c r="H173" s="973" t="s">
        <v>19</v>
      </c>
      <c r="I173" s="1002"/>
      <c r="J173" s="984"/>
      <c r="K173" s="776" t="s">
        <v>21</v>
      </c>
      <c r="L173" s="767" t="s">
        <v>1996</v>
      </c>
      <c r="M173" s="51" t="s">
        <v>5523</v>
      </c>
      <c r="N173" s="767" t="s">
        <v>491</v>
      </c>
      <c r="O173" s="976"/>
      <c r="P173" s="758"/>
      <c r="Q173" s="977">
        <v>1880</v>
      </c>
      <c r="R173" s="978">
        <v>1260</v>
      </c>
      <c r="S173" s="979">
        <v>690</v>
      </c>
      <c r="T173" s="980">
        <v>1230</v>
      </c>
      <c r="U173" s="981">
        <v>960</v>
      </c>
      <c r="V173" s="982">
        <f t="shared" ref="V173" si="167">SUM(Q173:U174)</f>
        <v>6020</v>
      </c>
      <c r="W173" s="976"/>
      <c r="X173" s="976"/>
      <c r="Y173" s="758"/>
      <c r="Z173" s="976"/>
    </row>
    <row r="174" spans="1:26" s="5" customFormat="1">
      <c r="A174" s="984" t="s">
        <v>5387</v>
      </c>
      <c r="B174" s="984"/>
      <c r="C174" s="969" t="s">
        <v>634</v>
      </c>
      <c r="D174" s="970" t="s">
        <v>2</v>
      </c>
      <c r="E174" s="1015" t="s">
        <v>608</v>
      </c>
      <c r="F174" s="1014" t="s">
        <v>128</v>
      </c>
      <c r="G174" s="973" t="s">
        <v>19</v>
      </c>
      <c r="H174" s="973" t="s">
        <v>19</v>
      </c>
      <c r="I174" s="1002"/>
      <c r="J174" s="984"/>
      <c r="K174" s="758"/>
      <c r="L174" s="758"/>
      <c r="M174" s="51"/>
      <c r="N174" s="758"/>
      <c r="O174" s="976"/>
      <c r="P174" s="758"/>
      <c r="Q174" s="977"/>
      <c r="R174" s="978"/>
      <c r="S174" s="979"/>
      <c r="T174" s="980"/>
      <c r="U174" s="981"/>
      <c r="V174" s="982"/>
      <c r="W174" s="976"/>
      <c r="X174" s="976"/>
      <c r="Y174" s="758"/>
      <c r="Z174" s="976"/>
    </row>
    <row r="175" spans="1:26" s="5" customFormat="1" ht="13.15" customHeight="1">
      <c r="A175" s="984" t="s">
        <v>5387</v>
      </c>
      <c r="B175" s="984" t="s">
        <v>5396</v>
      </c>
      <c r="C175" s="969" t="s">
        <v>1182</v>
      </c>
      <c r="D175" s="970" t="str">
        <f t="shared" ref="D175" si="168">B175&amp;" "&amp;" "&amp;C175</f>
        <v>X2-009  ボーンファイター</v>
      </c>
      <c r="E175" s="1015" t="s">
        <v>608</v>
      </c>
      <c r="F175" s="1013" t="s">
        <v>129</v>
      </c>
      <c r="G175" s="973" t="s">
        <v>19</v>
      </c>
      <c r="H175" s="973" t="s">
        <v>19</v>
      </c>
      <c r="I175" s="1001" t="s">
        <v>87</v>
      </c>
      <c r="J175" s="984">
        <v>2</v>
      </c>
      <c r="K175" s="776" t="s">
        <v>21</v>
      </c>
      <c r="L175" s="767" t="s">
        <v>1995</v>
      </c>
      <c r="M175" s="51" t="s">
        <v>5524</v>
      </c>
      <c r="N175" s="767" t="s">
        <v>85</v>
      </c>
      <c r="O175" s="976">
        <v>3</v>
      </c>
      <c r="P175" s="976">
        <v>1</v>
      </c>
      <c r="Q175" s="977">
        <v>1880</v>
      </c>
      <c r="R175" s="978">
        <v>1290</v>
      </c>
      <c r="S175" s="979">
        <v>630</v>
      </c>
      <c r="T175" s="980">
        <v>1030</v>
      </c>
      <c r="U175" s="981">
        <v>850</v>
      </c>
      <c r="V175" s="982">
        <f t="shared" ref="V175" si="169">SUM(Q175:U176)</f>
        <v>5680</v>
      </c>
      <c r="W175" s="976" t="s">
        <v>4574</v>
      </c>
      <c r="X175" s="976"/>
      <c r="Y175" s="758"/>
      <c r="Z175" s="976"/>
    </row>
    <row r="176" spans="1:26" s="5" customFormat="1" ht="13.15" customHeight="1">
      <c r="A176" s="984" t="s">
        <v>5387</v>
      </c>
      <c r="B176" s="984"/>
      <c r="C176" s="969" t="s">
        <v>1182</v>
      </c>
      <c r="D176" s="970" t="s">
        <v>2</v>
      </c>
      <c r="E176" s="1015" t="s">
        <v>608</v>
      </c>
      <c r="F176" s="1013" t="s">
        <v>129</v>
      </c>
      <c r="G176" s="973" t="s">
        <v>19</v>
      </c>
      <c r="H176" s="973" t="s">
        <v>19</v>
      </c>
      <c r="I176" s="1001" t="s">
        <v>87</v>
      </c>
      <c r="J176" s="984">
        <v>2</v>
      </c>
      <c r="K176" s="758"/>
      <c r="L176" s="758"/>
      <c r="M176" s="51"/>
      <c r="N176" s="758"/>
      <c r="O176" s="976">
        <v>1</v>
      </c>
      <c r="P176" s="976">
        <v>1</v>
      </c>
      <c r="Q176" s="977"/>
      <c r="R176" s="978"/>
      <c r="S176" s="979"/>
      <c r="T176" s="980"/>
      <c r="U176" s="981"/>
      <c r="V176" s="982"/>
      <c r="W176" s="976" t="s">
        <v>4574</v>
      </c>
      <c r="X176" s="976"/>
      <c r="Y176" s="758"/>
      <c r="Z176" s="976"/>
    </row>
    <row r="177" spans="1:26" s="5" customFormat="1">
      <c r="A177" s="984" t="s">
        <v>5387</v>
      </c>
      <c r="B177" s="984" t="s">
        <v>5397</v>
      </c>
      <c r="C177" s="969" t="s">
        <v>644</v>
      </c>
      <c r="D177" s="970" t="str">
        <f t="shared" ref="D177" si="170">B177&amp;" "&amp;" "&amp;C177</f>
        <v>X2-010  どくどくゾンビ</v>
      </c>
      <c r="E177" s="1015" t="s">
        <v>608</v>
      </c>
      <c r="F177" s="1013" t="s">
        <v>129</v>
      </c>
      <c r="G177" s="973" t="s">
        <v>19</v>
      </c>
      <c r="H177" s="1006" t="s">
        <v>89</v>
      </c>
      <c r="I177" s="975"/>
      <c r="J177" s="975"/>
      <c r="K177" s="776" t="s">
        <v>21</v>
      </c>
      <c r="L177" s="767" t="s">
        <v>2710</v>
      </c>
      <c r="M177" s="51" t="s">
        <v>5574</v>
      </c>
      <c r="N177" s="757" t="s">
        <v>491</v>
      </c>
      <c r="O177" s="976"/>
      <c r="P177" s="758"/>
      <c r="Q177" s="977">
        <v>2020</v>
      </c>
      <c r="R177" s="978">
        <v>1230</v>
      </c>
      <c r="S177" s="979">
        <v>620</v>
      </c>
      <c r="T177" s="980">
        <v>850</v>
      </c>
      <c r="U177" s="981">
        <v>1270</v>
      </c>
      <c r="V177" s="982">
        <f t="shared" ref="V177" si="171">SUM(Q177:U178)</f>
        <v>5990</v>
      </c>
      <c r="W177" s="976"/>
      <c r="X177" s="976"/>
      <c r="Y177" s="758"/>
      <c r="Z177" s="976"/>
    </row>
    <row r="178" spans="1:26" s="5" customFormat="1">
      <c r="A178" s="984" t="s">
        <v>5387</v>
      </c>
      <c r="B178" s="984"/>
      <c r="C178" s="969" t="s">
        <v>644</v>
      </c>
      <c r="D178" s="970" t="s">
        <v>2</v>
      </c>
      <c r="E178" s="1015" t="s">
        <v>608</v>
      </c>
      <c r="F178" s="1013" t="s">
        <v>129</v>
      </c>
      <c r="G178" s="973" t="s">
        <v>19</v>
      </c>
      <c r="H178" s="1006" t="s">
        <v>89</v>
      </c>
      <c r="I178" s="975"/>
      <c r="J178" s="975"/>
      <c r="K178" s="758"/>
      <c r="L178" s="758"/>
      <c r="M178" s="51"/>
      <c r="N178" s="758"/>
      <c r="O178" s="976"/>
      <c r="P178" s="758"/>
      <c r="Q178" s="977"/>
      <c r="R178" s="978"/>
      <c r="S178" s="979"/>
      <c r="T178" s="980"/>
      <c r="U178" s="981"/>
      <c r="V178" s="982"/>
      <c r="W178" s="976"/>
      <c r="X178" s="976"/>
      <c r="Y178" s="758"/>
      <c r="Z178" s="976"/>
    </row>
    <row r="179" spans="1:26" s="5" customFormat="1" ht="13.15" customHeight="1">
      <c r="A179" s="984" t="s">
        <v>5387</v>
      </c>
      <c r="B179" s="984" t="s">
        <v>5398</v>
      </c>
      <c r="C179" s="969" t="s">
        <v>4339</v>
      </c>
      <c r="D179" s="970" t="str">
        <f t="shared" ref="D179" si="172">B179&amp;" "&amp;" "&amp;C179</f>
        <v>X2-011  スマイルロック</v>
      </c>
      <c r="E179" s="1015" t="s">
        <v>608</v>
      </c>
      <c r="F179" s="1012" t="s">
        <v>130</v>
      </c>
      <c r="G179" s="973" t="s">
        <v>19</v>
      </c>
      <c r="H179" s="973" t="s">
        <v>19</v>
      </c>
      <c r="I179" s="1007" t="s">
        <v>91</v>
      </c>
      <c r="J179" s="984">
        <v>2</v>
      </c>
      <c r="K179" s="777" t="s">
        <v>99</v>
      </c>
      <c r="L179" s="767" t="s">
        <v>1995</v>
      </c>
      <c r="M179" s="37" t="s">
        <v>5558</v>
      </c>
      <c r="N179" s="757" t="s">
        <v>490</v>
      </c>
      <c r="O179" s="976">
        <v>3</v>
      </c>
      <c r="P179" s="976">
        <v>3</v>
      </c>
      <c r="Q179" s="977">
        <v>1790</v>
      </c>
      <c r="R179" s="978">
        <v>1260</v>
      </c>
      <c r="S179" s="979">
        <v>760</v>
      </c>
      <c r="T179" s="980">
        <v>740</v>
      </c>
      <c r="U179" s="981">
        <v>1130</v>
      </c>
      <c r="V179" s="982">
        <f t="shared" ref="V179" si="173">SUM(Q179:U180)</f>
        <v>5680</v>
      </c>
      <c r="W179" s="976"/>
      <c r="X179" s="976"/>
      <c r="Y179" s="758"/>
      <c r="Z179" s="976"/>
    </row>
    <row r="180" spans="1:26" s="5" customFormat="1">
      <c r="A180" s="984" t="s">
        <v>5387</v>
      </c>
      <c r="B180" s="984"/>
      <c r="C180" s="969" t="s">
        <v>4339</v>
      </c>
      <c r="D180" s="970" t="s">
        <v>2</v>
      </c>
      <c r="E180" s="1015" t="s">
        <v>608</v>
      </c>
      <c r="F180" s="1012" t="s">
        <v>130</v>
      </c>
      <c r="G180" s="973" t="s">
        <v>19</v>
      </c>
      <c r="H180" s="973" t="s">
        <v>19</v>
      </c>
      <c r="I180" s="1007" t="s">
        <v>91</v>
      </c>
      <c r="J180" s="984">
        <v>2</v>
      </c>
      <c r="K180" s="758"/>
      <c r="L180" s="758"/>
      <c r="M180" s="51"/>
      <c r="N180" s="758"/>
      <c r="O180" s="976">
        <v>1</v>
      </c>
      <c r="P180" s="976">
        <v>1</v>
      </c>
      <c r="Q180" s="977"/>
      <c r="R180" s="978"/>
      <c r="S180" s="979"/>
      <c r="T180" s="980"/>
      <c r="U180" s="981"/>
      <c r="V180" s="982"/>
      <c r="W180" s="976"/>
      <c r="X180" s="976"/>
      <c r="Y180" s="758"/>
      <c r="Z180" s="976"/>
    </row>
    <row r="181" spans="1:26" s="5" customFormat="1" ht="13.15" customHeight="1">
      <c r="A181" s="984" t="s">
        <v>5387</v>
      </c>
      <c r="B181" s="984" t="s">
        <v>5399</v>
      </c>
      <c r="C181" s="969" t="s">
        <v>1193</v>
      </c>
      <c r="D181" s="970" t="str">
        <f t="shared" ref="D181" si="174">B181&amp;" "&amp;" "&amp;C181</f>
        <v>X2-012  ホークマン</v>
      </c>
      <c r="E181" s="1015" t="s">
        <v>608</v>
      </c>
      <c r="F181" s="1009" t="s">
        <v>75</v>
      </c>
      <c r="G181" s="973" t="s">
        <v>19</v>
      </c>
      <c r="H181" s="992" t="s">
        <v>88</v>
      </c>
      <c r="I181" s="1002" t="s">
        <v>82</v>
      </c>
      <c r="J181" s="975">
        <v>3</v>
      </c>
      <c r="K181" s="778" t="s">
        <v>37</v>
      </c>
      <c r="L181" s="767" t="s">
        <v>2718</v>
      </c>
      <c r="M181" s="37" t="s">
        <v>5559</v>
      </c>
      <c r="N181" s="767" t="s">
        <v>490</v>
      </c>
      <c r="O181" s="976">
        <v>3</v>
      </c>
      <c r="P181" s="976">
        <v>3</v>
      </c>
      <c r="Q181" s="977">
        <v>1720</v>
      </c>
      <c r="R181" s="978">
        <v>1000</v>
      </c>
      <c r="S181" s="979">
        <v>600</v>
      </c>
      <c r="T181" s="980">
        <v>1250</v>
      </c>
      <c r="U181" s="981">
        <v>1100</v>
      </c>
      <c r="V181" s="982">
        <f t="shared" ref="V181" si="175">SUM(Q181:U182)</f>
        <v>5670</v>
      </c>
      <c r="W181" s="976"/>
      <c r="X181" s="976"/>
      <c r="Y181" s="758"/>
      <c r="Z181" s="976"/>
    </row>
    <row r="182" spans="1:26" s="5" customFormat="1" ht="13.15" customHeight="1">
      <c r="A182" s="984" t="s">
        <v>5387</v>
      </c>
      <c r="B182" s="984"/>
      <c r="C182" s="969" t="s">
        <v>1193</v>
      </c>
      <c r="D182" s="970" t="s">
        <v>2</v>
      </c>
      <c r="E182" s="1015" t="s">
        <v>608</v>
      </c>
      <c r="F182" s="1009" t="s">
        <v>75</v>
      </c>
      <c r="G182" s="973" t="s">
        <v>19</v>
      </c>
      <c r="H182" s="992" t="s">
        <v>88</v>
      </c>
      <c r="I182" s="1002" t="s">
        <v>82</v>
      </c>
      <c r="J182" s="975">
        <v>3</v>
      </c>
      <c r="K182" s="758"/>
      <c r="L182" s="758"/>
      <c r="M182" s="51"/>
      <c r="N182" s="758"/>
      <c r="O182" s="976">
        <v>1</v>
      </c>
      <c r="P182" s="976">
        <v>1</v>
      </c>
      <c r="Q182" s="977"/>
      <c r="R182" s="978"/>
      <c r="S182" s="979"/>
      <c r="T182" s="980"/>
      <c r="U182" s="981"/>
      <c r="V182" s="982"/>
      <c r="W182" s="976"/>
      <c r="X182" s="976"/>
      <c r="Y182" s="758"/>
      <c r="Z182" s="976"/>
    </row>
    <row r="183" spans="1:26" s="5" customFormat="1">
      <c r="A183" s="984" t="s">
        <v>5387</v>
      </c>
      <c r="B183" s="984" t="s">
        <v>5400</v>
      </c>
      <c r="C183" s="969" t="s">
        <v>638</v>
      </c>
      <c r="D183" s="970" t="str">
        <f t="shared" ref="D183" si="176">B183&amp;" "&amp;" "&amp;C183</f>
        <v>X2-013  ゴールドマン</v>
      </c>
      <c r="E183" s="1015" t="s">
        <v>608</v>
      </c>
      <c r="F183" s="994" t="s">
        <v>78</v>
      </c>
      <c r="G183" s="973" t="s">
        <v>19</v>
      </c>
      <c r="H183" s="992" t="s">
        <v>88</v>
      </c>
      <c r="I183" s="975"/>
      <c r="J183" s="975"/>
      <c r="K183" s="759" t="s">
        <v>21</v>
      </c>
      <c r="L183" s="757" t="s">
        <v>2710</v>
      </c>
      <c r="M183" s="51" t="s">
        <v>5575</v>
      </c>
      <c r="N183" s="757" t="s">
        <v>491</v>
      </c>
      <c r="O183" s="976"/>
      <c r="P183" s="758"/>
      <c r="Q183" s="977">
        <v>2010</v>
      </c>
      <c r="R183" s="978">
        <v>1180</v>
      </c>
      <c r="S183" s="979">
        <v>650</v>
      </c>
      <c r="T183" s="980">
        <v>910</v>
      </c>
      <c r="U183" s="981">
        <v>1280</v>
      </c>
      <c r="V183" s="982">
        <f t="shared" ref="V183" si="177">SUM(Q183:U184)</f>
        <v>6030</v>
      </c>
      <c r="W183" s="976" t="s">
        <v>4567</v>
      </c>
      <c r="X183" s="976"/>
      <c r="Y183" s="758"/>
      <c r="Z183" s="976"/>
    </row>
    <row r="184" spans="1:26" s="5" customFormat="1">
      <c r="A184" s="984" t="s">
        <v>5387</v>
      </c>
      <c r="B184" s="984"/>
      <c r="C184" s="969" t="s">
        <v>638</v>
      </c>
      <c r="D184" s="970" t="s">
        <v>2</v>
      </c>
      <c r="E184" s="1015" t="s">
        <v>608</v>
      </c>
      <c r="F184" s="994" t="s">
        <v>78</v>
      </c>
      <c r="G184" s="973" t="s">
        <v>19</v>
      </c>
      <c r="H184" s="992" t="s">
        <v>88</v>
      </c>
      <c r="I184" s="975"/>
      <c r="J184" s="975"/>
      <c r="K184" s="758"/>
      <c r="L184" s="758"/>
      <c r="M184" s="51"/>
      <c r="N184" s="758"/>
      <c r="O184" s="976"/>
      <c r="P184" s="758"/>
      <c r="Q184" s="977"/>
      <c r="R184" s="978"/>
      <c r="S184" s="979"/>
      <c r="T184" s="980"/>
      <c r="U184" s="981"/>
      <c r="V184" s="982"/>
      <c r="W184" s="976" t="s">
        <v>4567</v>
      </c>
      <c r="X184" s="976"/>
      <c r="Y184" s="758"/>
      <c r="Z184" s="976"/>
    </row>
    <row r="185" spans="1:26" s="5" customFormat="1">
      <c r="A185" s="984" t="s">
        <v>5387</v>
      </c>
      <c r="B185" s="984" t="s">
        <v>5401</v>
      </c>
      <c r="C185" s="969" t="s">
        <v>126</v>
      </c>
      <c r="D185" s="970" t="str">
        <f t="shared" ref="D185" si="178">B185&amp;" "&amp;" "&amp;C185</f>
        <v>X2-014  メトロゴースト</v>
      </c>
      <c r="E185" s="1015" t="s">
        <v>608</v>
      </c>
      <c r="F185" s="994" t="s">
        <v>78</v>
      </c>
      <c r="G185" s="973" t="s">
        <v>19</v>
      </c>
      <c r="H185" s="992" t="s">
        <v>88</v>
      </c>
      <c r="I185" s="975"/>
      <c r="J185" s="975"/>
      <c r="K185" s="759" t="s">
        <v>21</v>
      </c>
      <c r="L185" s="757" t="s">
        <v>4576</v>
      </c>
      <c r="M185" s="51" t="s">
        <v>5525</v>
      </c>
      <c r="N185" s="767" t="s">
        <v>490</v>
      </c>
      <c r="O185" s="976"/>
      <c r="P185" s="976"/>
      <c r="Q185" s="977">
        <v>1800</v>
      </c>
      <c r="R185" s="978">
        <v>1280</v>
      </c>
      <c r="S185" s="979">
        <v>1180</v>
      </c>
      <c r="T185" s="980">
        <v>1030</v>
      </c>
      <c r="U185" s="981">
        <v>690</v>
      </c>
      <c r="V185" s="982">
        <f t="shared" ref="V185" si="179">SUM(Q185:U186)</f>
        <v>5980</v>
      </c>
      <c r="W185" s="786" t="s">
        <v>3823</v>
      </c>
      <c r="X185" s="976"/>
      <c r="Y185" s="758"/>
      <c r="Z185" s="976"/>
    </row>
    <row r="186" spans="1:26" s="5" customFormat="1">
      <c r="A186" s="984" t="s">
        <v>5387</v>
      </c>
      <c r="B186" s="984"/>
      <c r="C186" s="969" t="s">
        <v>126</v>
      </c>
      <c r="D186" s="970" t="s">
        <v>2</v>
      </c>
      <c r="E186" s="1015" t="s">
        <v>608</v>
      </c>
      <c r="F186" s="994" t="s">
        <v>78</v>
      </c>
      <c r="G186" s="973" t="s">
        <v>19</v>
      </c>
      <c r="H186" s="992" t="s">
        <v>88</v>
      </c>
      <c r="I186" s="975"/>
      <c r="J186" s="975"/>
      <c r="K186" s="758"/>
      <c r="L186" s="758"/>
      <c r="M186" s="51"/>
      <c r="N186" s="758"/>
      <c r="O186" s="976"/>
      <c r="P186" s="976"/>
      <c r="Q186" s="977"/>
      <c r="R186" s="978"/>
      <c r="S186" s="979"/>
      <c r="T186" s="980"/>
      <c r="U186" s="981"/>
      <c r="V186" s="982"/>
      <c r="W186" s="786" t="s">
        <v>4566</v>
      </c>
      <c r="X186" s="976"/>
      <c r="Y186" s="758"/>
      <c r="Z186" s="976"/>
    </row>
    <row r="187" spans="1:26" s="5" customFormat="1" ht="13.15" customHeight="1">
      <c r="A187" s="984" t="s">
        <v>5387</v>
      </c>
      <c r="B187" s="984" t="s">
        <v>5402</v>
      </c>
      <c r="C187" s="969" t="s">
        <v>127</v>
      </c>
      <c r="D187" s="970" t="str">
        <f t="shared" ref="D187" si="180">B187&amp;" "&amp;" "&amp;C187</f>
        <v>X2-015  ブラックドラゴン</v>
      </c>
      <c r="E187" s="1015" t="s">
        <v>608</v>
      </c>
      <c r="F187" s="1003" t="s">
        <v>35</v>
      </c>
      <c r="G187" s="1006" t="s">
        <v>89</v>
      </c>
      <c r="H187" s="1006" t="s">
        <v>89</v>
      </c>
      <c r="I187" s="998" t="s">
        <v>41</v>
      </c>
      <c r="J187" s="975">
        <v>3</v>
      </c>
      <c r="K187" s="776" t="s">
        <v>21</v>
      </c>
      <c r="L187" s="757" t="s">
        <v>4229</v>
      </c>
      <c r="M187" s="51" t="s">
        <v>6137</v>
      </c>
      <c r="N187" s="767" t="s">
        <v>491</v>
      </c>
      <c r="O187" s="976">
        <v>3</v>
      </c>
      <c r="P187" s="976">
        <v>1</v>
      </c>
      <c r="Q187" s="977">
        <v>1930</v>
      </c>
      <c r="R187" s="978">
        <v>850</v>
      </c>
      <c r="S187" s="979">
        <v>650</v>
      </c>
      <c r="T187" s="980">
        <v>990</v>
      </c>
      <c r="U187" s="981">
        <v>1280</v>
      </c>
      <c r="V187" s="982">
        <f t="shared" ref="V187" si="181">SUM(Q187:U188)</f>
        <v>5700</v>
      </c>
      <c r="W187" s="976"/>
      <c r="X187" s="976"/>
      <c r="Y187" s="758"/>
      <c r="Z187" s="976"/>
    </row>
    <row r="188" spans="1:26" s="5" customFormat="1" ht="13.15" customHeight="1">
      <c r="A188" s="984" t="s">
        <v>5387</v>
      </c>
      <c r="B188" s="984"/>
      <c r="C188" s="969" t="s">
        <v>127</v>
      </c>
      <c r="D188" s="970" t="s">
        <v>2</v>
      </c>
      <c r="E188" s="1015" t="s">
        <v>608</v>
      </c>
      <c r="F188" s="1003" t="s">
        <v>35</v>
      </c>
      <c r="G188" s="1006" t="s">
        <v>89</v>
      </c>
      <c r="H188" s="1006" t="s">
        <v>89</v>
      </c>
      <c r="I188" s="998" t="s">
        <v>41</v>
      </c>
      <c r="J188" s="975">
        <v>3</v>
      </c>
      <c r="K188" s="758"/>
      <c r="L188" s="758"/>
      <c r="M188" s="51"/>
      <c r="N188" s="758"/>
      <c r="O188" s="976">
        <v>1</v>
      </c>
      <c r="P188" s="976">
        <v>1</v>
      </c>
      <c r="Q188" s="977"/>
      <c r="R188" s="978"/>
      <c r="S188" s="979"/>
      <c r="T188" s="980"/>
      <c r="U188" s="981"/>
      <c r="V188" s="982"/>
      <c r="W188" s="976"/>
      <c r="X188" s="976"/>
      <c r="Y188" s="758"/>
      <c r="Z188" s="976"/>
    </row>
    <row r="189" spans="1:26" s="5" customFormat="1">
      <c r="A189" s="984" t="s">
        <v>5387</v>
      </c>
      <c r="B189" s="984" t="s">
        <v>5403</v>
      </c>
      <c r="C189" s="969" t="s">
        <v>38</v>
      </c>
      <c r="D189" s="970" t="str">
        <f t="shared" ref="D189" si="182">B189&amp;" "&amp;" "&amp;C189</f>
        <v>X2-016  ポップ</v>
      </c>
      <c r="E189" s="1011" t="s">
        <v>629</v>
      </c>
      <c r="F189" s="972" t="s">
        <v>34</v>
      </c>
      <c r="G189" s="986" t="s">
        <v>40</v>
      </c>
      <c r="H189" s="986" t="s">
        <v>40</v>
      </c>
      <c r="I189" s="975"/>
      <c r="J189" s="975"/>
      <c r="K189" s="778" t="s">
        <v>37</v>
      </c>
      <c r="L189" s="767" t="s">
        <v>2718</v>
      </c>
      <c r="M189" s="39" t="s">
        <v>5526</v>
      </c>
      <c r="N189" s="767" t="s">
        <v>492</v>
      </c>
      <c r="O189" s="976"/>
      <c r="P189" s="758"/>
      <c r="Q189" s="977">
        <v>2140</v>
      </c>
      <c r="R189" s="978">
        <v>740</v>
      </c>
      <c r="S189" s="979">
        <v>1420</v>
      </c>
      <c r="T189" s="980">
        <v>1120</v>
      </c>
      <c r="U189" s="981">
        <v>1040</v>
      </c>
      <c r="V189" s="982">
        <f t="shared" ref="V189" si="183">SUM(Q189:U190)</f>
        <v>6460</v>
      </c>
      <c r="W189" s="976" t="s">
        <v>3317</v>
      </c>
      <c r="X189" s="976"/>
      <c r="Y189" s="758"/>
      <c r="Z189" s="976"/>
    </row>
    <row r="190" spans="1:26" s="5" customFormat="1">
      <c r="A190" s="984" t="s">
        <v>5387</v>
      </c>
      <c r="B190" s="984"/>
      <c r="C190" s="969" t="s">
        <v>38</v>
      </c>
      <c r="D190" s="970" t="s">
        <v>2</v>
      </c>
      <c r="E190" s="1011" t="s">
        <v>629</v>
      </c>
      <c r="F190" s="972" t="s">
        <v>34</v>
      </c>
      <c r="G190" s="986" t="s">
        <v>40</v>
      </c>
      <c r="H190" s="986" t="s">
        <v>40</v>
      </c>
      <c r="I190" s="975"/>
      <c r="J190" s="975"/>
      <c r="K190" s="758"/>
      <c r="L190" s="758"/>
      <c r="M190" s="51"/>
      <c r="N190" s="758"/>
      <c r="O190" s="976"/>
      <c r="P190" s="758"/>
      <c r="Q190" s="977"/>
      <c r="R190" s="978"/>
      <c r="S190" s="979"/>
      <c r="T190" s="980"/>
      <c r="U190" s="981"/>
      <c r="V190" s="982"/>
      <c r="W190" s="976" t="s">
        <v>3317</v>
      </c>
      <c r="X190" s="976"/>
      <c r="Y190" s="758"/>
      <c r="Z190" s="976"/>
    </row>
    <row r="191" spans="1:26" s="5" customFormat="1">
      <c r="A191" s="984" t="s">
        <v>5387</v>
      </c>
      <c r="B191" s="984" t="s">
        <v>5404</v>
      </c>
      <c r="C191" s="969" t="s">
        <v>321</v>
      </c>
      <c r="D191" s="970" t="str">
        <f t="shared" ref="D191" si="184">B191&amp;" "&amp;" "&amp;C191</f>
        <v>X2-017  シグマ</v>
      </c>
      <c r="E191" s="1011" t="s">
        <v>629</v>
      </c>
      <c r="F191" s="985" t="s">
        <v>74</v>
      </c>
      <c r="G191" s="973" t="s">
        <v>19</v>
      </c>
      <c r="H191" s="992" t="s">
        <v>88</v>
      </c>
      <c r="I191" s="975"/>
      <c r="J191" s="975"/>
      <c r="K191" s="776" t="s">
        <v>21</v>
      </c>
      <c r="L191" s="767" t="s">
        <v>330</v>
      </c>
      <c r="M191" s="51" t="s">
        <v>5527</v>
      </c>
      <c r="N191" s="767" t="s">
        <v>491</v>
      </c>
      <c r="O191" s="976"/>
      <c r="P191" s="758"/>
      <c r="Q191" s="977">
        <v>2060</v>
      </c>
      <c r="R191" s="978">
        <v>1220</v>
      </c>
      <c r="S191" s="979">
        <v>700</v>
      </c>
      <c r="T191" s="980">
        <v>1400</v>
      </c>
      <c r="U191" s="981">
        <v>1080</v>
      </c>
      <c r="V191" s="982">
        <f t="shared" ref="V191" si="185">SUM(Q191:U192)</f>
        <v>6460</v>
      </c>
      <c r="W191" s="786" t="s">
        <v>3330</v>
      </c>
      <c r="X191" s="976"/>
      <c r="Y191" s="758"/>
      <c r="Z191" s="976"/>
    </row>
    <row r="192" spans="1:26" s="5" customFormat="1">
      <c r="A192" s="984" t="s">
        <v>5387</v>
      </c>
      <c r="B192" s="984"/>
      <c r="C192" s="969" t="s">
        <v>321</v>
      </c>
      <c r="D192" s="970" t="s">
        <v>2</v>
      </c>
      <c r="E192" s="1011" t="s">
        <v>629</v>
      </c>
      <c r="F192" s="985" t="s">
        <v>74</v>
      </c>
      <c r="G192" s="973" t="s">
        <v>19</v>
      </c>
      <c r="H192" s="992" t="s">
        <v>88</v>
      </c>
      <c r="I192" s="975"/>
      <c r="J192" s="975"/>
      <c r="K192" s="758"/>
      <c r="L192" s="758"/>
      <c r="M192" s="51"/>
      <c r="N192" s="758"/>
      <c r="O192" s="976"/>
      <c r="P192" s="758"/>
      <c r="Q192" s="977"/>
      <c r="R192" s="978"/>
      <c r="S192" s="979"/>
      <c r="T192" s="980"/>
      <c r="U192" s="981"/>
      <c r="V192" s="982"/>
      <c r="W192" s="786" t="s">
        <v>4335</v>
      </c>
      <c r="X192" s="976"/>
      <c r="Y192" s="758"/>
      <c r="Z192" s="976"/>
    </row>
    <row r="193" spans="1:26" s="5" customFormat="1">
      <c r="A193" s="984" t="s">
        <v>5387</v>
      </c>
      <c r="B193" s="984" t="s">
        <v>5405</v>
      </c>
      <c r="C193" s="969" t="s">
        <v>322</v>
      </c>
      <c r="D193" s="970" t="str">
        <f t="shared" ref="D193" si="186">B193&amp;" "&amp;" "&amp;C193</f>
        <v>X2-018  フェンブレン</v>
      </c>
      <c r="E193" s="1011" t="s">
        <v>629</v>
      </c>
      <c r="F193" s="985" t="s">
        <v>74</v>
      </c>
      <c r="G193" s="973" t="s">
        <v>19</v>
      </c>
      <c r="H193" s="973" t="s">
        <v>19</v>
      </c>
      <c r="I193" s="975"/>
      <c r="J193" s="975"/>
      <c r="K193" s="777" t="s">
        <v>99</v>
      </c>
      <c r="L193" s="767" t="s">
        <v>1995</v>
      </c>
      <c r="M193" s="37" t="s">
        <v>5560</v>
      </c>
      <c r="N193" s="767" t="s">
        <v>85</v>
      </c>
      <c r="O193" s="976"/>
      <c r="P193" s="758"/>
      <c r="Q193" s="977">
        <v>2000</v>
      </c>
      <c r="R193" s="978">
        <v>1360</v>
      </c>
      <c r="S193" s="979">
        <v>890</v>
      </c>
      <c r="T193" s="980">
        <v>1180</v>
      </c>
      <c r="U193" s="981">
        <v>1030</v>
      </c>
      <c r="V193" s="982">
        <f t="shared" ref="V193" si="187">SUM(Q193:U194)</f>
        <v>6460</v>
      </c>
      <c r="W193" s="976" t="s">
        <v>3330</v>
      </c>
      <c r="X193" s="976"/>
      <c r="Y193" s="758"/>
      <c r="Z193" s="976"/>
    </row>
    <row r="194" spans="1:26" s="5" customFormat="1">
      <c r="A194" s="984" t="s">
        <v>5387</v>
      </c>
      <c r="B194" s="984"/>
      <c r="C194" s="969" t="s">
        <v>322</v>
      </c>
      <c r="D194" s="970" t="s">
        <v>2</v>
      </c>
      <c r="E194" s="1011" t="s">
        <v>629</v>
      </c>
      <c r="F194" s="985" t="s">
        <v>74</v>
      </c>
      <c r="G194" s="973" t="s">
        <v>19</v>
      </c>
      <c r="H194" s="973" t="s">
        <v>19</v>
      </c>
      <c r="I194" s="975"/>
      <c r="J194" s="975"/>
      <c r="K194" s="758"/>
      <c r="L194" s="758"/>
      <c r="M194" s="51"/>
      <c r="N194" s="758"/>
      <c r="O194" s="976"/>
      <c r="P194" s="758"/>
      <c r="Q194" s="977"/>
      <c r="R194" s="978"/>
      <c r="S194" s="979"/>
      <c r="T194" s="980"/>
      <c r="U194" s="981"/>
      <c r="V194" s="982"/>
      <c r="W194" s="976" t="s">
        <v>3330</v>
      </c>
      <c r="X194" s="976"/>
      <c r="Y194" s="758"/>
      <c r="Z194" s="976"/>
    </row>
    <row r="195" spans="1:26" s="5" customFormat="1">
      <c r="A195" s="984" t="s">
        <v>5387</v>
      </c>
      <c r="B195" s="984" t="s">
        <v>5406</v>
      </c>
      <c r="C195" s="969" t="s">
        <v>5</v>
      </c>
      <c r="D195" s="970" t="str">
        <f t="shared" ref="D195" si="188">B195&amp;" "&amp;" "&amp;C195</f>
        <v>X2-019  ブロック</v>
      </c>
      <c r="E195" s="1011" t="s">
        <v>629</v>
      </c>
      <c r="F195" s="985" t="s">
        <v>74</v>
      </c>
      <c r="G195" s="973" t="s">
        <v>19</v>
      </c>
      <c r="H195" s="973" t="s">
        <v>19</v>
      </c>
      <c r="I195" s="975"/>
      <c r="J195" s="975"/>
      <c r="K195" s="759" t="s">
        <v>21</v>
      </c>
      <c r="L195" s="767" t="s">
        <v>2710</v>
      </c>
      <c r="M195" s="51" t="s">
        <v>5576</v>
      </c>
      <c r="N195" s="757" t="s">
        <v>491</v>
      </c>
      <c r="O195" s="976"/>
      <c r="P195" s="976"/>
      <c r="Q195" s="977">
        <v>2200</v>
      </c>
      <c r="R195" s="978">
        <v>1310</v>
      </c>
      <c r="S195" s="979">
        <v>730</v>
      </c>
      <c r="T195" s="980">
        <v>940</v>
      </c>
      <c r="U195" s="981">
        <v>1280</v>
      </c>
      <c r="V195" s="982">
        <f t="shared" ref="V195" si="189">SUM(Q195:U196)</f>
        <v>6460</v>
      </c>
      <c r="W195" s="976" t="s">
        <v>3330</v>
      </c>
      <c r="X195" s="976"/>
      <c r="Y195" s="758"/>
      <c r="Z195" s="976"/>
    </row>
    <row r="196" spans="1:26" s="5" customFormat="1">
      <c r="A196" s="984" t="s">
        <v>5387</v>
      </c>
      <c r="B196" s="984"/>
      <c r="C196" s="969" t="s">
        <v>5</v>
      </c>
      <c r="D196" s="970" t="s">
        <v>2</v>
      </c>
      <c r="E196" s="1011" t="s">
        <v>629</v>
      </c>
      <c r="F196" s="985" t="s">
        <v>74</v>
      </c>
      <c r="G196" s="973" t="s">
        <v>19</v>
      </c>
      <c r="H196" s="973" t="s">
        <v>19</v>
      </c>
      <c r="I196" s="975"/>
      <c r="J196" s="975"/>
      <c r="K196" s="758"/>
      <c r="L196" s="758"/>
      <c r="M196" s="51"/>
      <c r="N196" s="758"/>
      <c r="O196" s="976"/>
      <c r="P196" s="976"/>
      <c r="Q196" s="977"/>
      <c r="R196" s="978"/>
      <c r="S196" s="979"/>
      <c r="T196" s="980"/>
      <c r="U196" s="981"/>
      <c r="V196" s="982"/>
      <c r="W196" s="976" t="s">
        <v>3330</v>
      </c>
      <c r="X196" s="976"/>
      <c r="Y196" s="758"/>
      <c r="Z196" s="976"/>
    </row>
    <row r="197" spans="1:26" s="5" customFormat="1" ht="13.15" customHeight="1">
      <c r="A197" s="984" t="s">
        <v>5387</v>
      </c>
      <c r="B197" s="984" t="s">
        <v>5407</v>
      </c>
      <c r="C197" s="989" t="s">
        <v>317</v>
      </c>
      <c r="D197" s="970" t="str">
        <f t="shared" ref="D197" si="190">B197&amp;" "&amp;" "&amp;C197</f>
        <v>X2-020  キングスライム</v>
      </c>
      <c r="E197" s="1011" t="s">
        <v>629</v>
      </c>
      <c r="F197" s="1014" t="s">
        <v>128</v>
      </c>
      <c r="G197" s="973" t="s">
        <v>19</v>
      </c>
      <c r="H197" s="973" t="s">
        <v>19</v>
      </c>
      <c r="I197" s="998" t="s">
        <v>41</v>
      </c>
      <c r="J197" s="975">
        <v>3</v>
      </c>
      <c r="K197" s="776" t="s">
        <v>21</v>
      </c>
      <c r="L197" s="767" t="s">
        <v>2712</v>
      </c>
      <c r="M197" s="51" t="s">
        <v>5528</v>
      </c>
      <c r="N197" s="767" t="s">
        <v>491</v>
      </c>
      <c r="O197" s="976">
        <v>2</v>
      </c>
      <c r="P197" s="976">
        <v>1</v>
      </c>
      <c r="Q197" s="977">
        <v>2120</v>
      </c>
      <c r="R197" s="978">
        <v>1350</v>
      </c>
      <c r="S197" s="979">
        <v>650</v>
      </c>
      <c r="T197" s="980">
        <v>840</v>
      </c>
      <c r="U197" s="981">
        <v>1060</v>
      </c>
      <c r="V197" s="982">
        <f t="shared" ref="V197" si="191">SUM(Q197:U198)</f>
        <v>6020</v>
      </c>
      <c r="W197" s="976" t="s">
        <v>3327</v>
      </c>
      <c r="X197" s="976"/>
      <c r="Y197" s="758"/>
      <c r="Z197" s="976"/>
    </row>
    <row r="198" spans="1:26" s="5" customFormat="1" ht="13.15" customHeight="1">
      <c r="A198" s="984" t="s">
        <v>5387</v>
      </c>
      <c r="B198" s="984"/>
      <c r="C198" s="989" t="s">
        <v>317</v>
      </c>
      <c r="D198" s="970" t="s">
        <v>2</v>
      </c>
      <c r="E198" s="1011" t="s">
        <v>629</v>
      </c>
      <c r="F198" s="1014" t="s">
        <v>128</v>
      </c>
      <c r="G198" s="973" t="s">
        <v>19</v>
      </c>
      <c r="H198" s="973" t="s">
        <v>19</v>
      </c>
      <c r="I198" s="998" t="s">
        <v>41</v>
      </c>
      <c r="J198" s="975">
        <v>3</v>
      </c>
      <c r="K198" s="758"/>
      <c r="L198" s="758"/>
      <c r="M198" s="51"/>
      <c r="N198" s="758"/>
      <c r="O198" s="976">
        <v>1</v>
      </c>
      <c r="P198" s="976">
        <v>1</v>
      </c>
      <c r="Q198" s="977"/>
      <c r="R198" s="978"/>
      <c r="S198" s="979"/>
      <c r="T198" s="980"/>
      <c r="U198" s="981"/>
      <c r="V198" s="982"/>
      <c r="W198" s="976" t="s">
        <v>3327</v>
      </c>
      <c r="X198" s="976"/>
      <c r="Y198" s="758"/>
      <c r="Z198" s="976"/>
    </row>
    <row r="199" spans="1:26" s="5" customFormat="1">
      <c r="A199" s="984" t="s">
        <v>5387</v>
      </c>
      <c r="B199" s="984" t="s">
        <v>5408</v>
      </c>
      <c r="C199" s="969" t="s">
        <v>176</v>
      </c>
      <c r="D199" s="970" t="str">
        <f t="shared" ref="D199" si="192">B199&amp;" "&amp;" "&amp;C199</f>
        <v>X2-021  しりょうのきし</v>
      </c>
      <c r="E199" s="1011" t="s">
        <v>629</v>
      </c>
      <c r="F199" s="1013" t="s">
        <v>129</v>
      </c>
      <c r="G199" s="973" t="s">
        <v>19</v>
      </c>
      <c r="H199" s="973" t="s">
        <v>19</v>
      </c>
      <c r="I199" s="1000"/>
      <c r="J199" s="975"/>
      <c r="K199" s="759" t="s">
        <v>21</v>
      </c>
      <c r="L199" s="767" t="s">
        <v>2710</v>
      </c>
      <c r="M199" s="51" t="s">
        <v>5583</v>
      </c>
      <c r="N199" s="757" t="s">
        <v>491</v>
      </c>
      <c r="O199" s="976"/>
      <c r="P199" s="976"/>
      <c r="Q199" s="977">
        <v>2110</v>
      </c>
      <c r="R199" s="978">
        <v>1300</v>
      </c>
      <c r="S199" s="979">
        <v>740</v>
      </c>
      <c r="T199" s="980">
        <v>1200</v>
      </c>
      <c r="U199" s="981">
        <v>1020</v>
      </c>
      <c r="V199" s="982">
        <f t="shared" ref="V199" si="193">SUM(Q199:U200)</f>
        <v>6370</v>
      </c>
      <c r="W199" s="976"/>
      <c r="X199" s="976"/>
      <c r="Y199" s="758"/>
      <c r="Z199" s="976"/>
    </row>
    <row r="200" spans="1:26" s="5" customFormat="1">
      <c r="A200" s="984" t="s">
        <v>5387</v>
      </c>
      <c r="B200" s="984"/>
      <c r="C200" s="969" t="s">
        <v>176</v>
      </c>
      <c r="D200" s="970" t="s">
        <v>2</v>
      </c>
      <c r="E200" s="1011" t="s">
        <v>629</v>
      </c>
      <c r="F200" s="1013" t="s">
        <v>129</v>
      </c>
      <c r="G200" s="973" t="s">
        <v>19</v>
      </c>
      <c r="H200" s="973" t="s">
        <v>19</v>
      </c>
      <c r="I200" s="1000"/>
      <c r="J200" s="975"/>
      <c r="K200" s="758"/>
      <c r="L200" s="758"/>
      <c r="M200" s="51"/>
      <c r="N200" s="758"/>
      <c r="O200" s="976"/>
      <c r="P200" s="976"/>
      <c r="Q200" s="977"/>
      <c r="R200" s="978"/>
      <c r="S200" s="979"/>
      <c r="T200" s="980"/>
      <c r="U200" s="981"/>
      <c r="V200" s="982"/>
      <c r="W200" s="976"/>
      <c r="X200" s="976"/>
      <c r="Y200" s="758"/>
      <c r="Z200" s="976"/>
    </row>
    <row r="201" spans="1:26" s="5" customFormat="1">
      <c r="A201" s="984" t="s">
        <v>5387</v>
      </c>
      <c r="B201" s="984" t="s">
        <v>5409</v>
      </c>
      <c r="C201" s="969" t="s">
        <v>122</v>
      </c>
      <c r="D201" s="970" t="str">
        <f t="shared" ref="D201" si="194">B201&amp;" "&amp;" "&amp;C201</f>
        <v>X2-022  グール</v>
      </c>
      <c r="E201" s="1011" t="s">
        <v>629</v>
      </c>
      <c r="F201" s="1013" t="s">
        <v>129</v>
      </c>
      <c r="G201" s="973" t="s">
        <v>19</v>
      </c>
      <c r="H201" s="1006" t="s">
        <v>89</v>
      </c>
      <c r="I201" s="974" t="s">
        <v>4324</v>
      </c>
      <c r="J201" s="975">
        <v>3</v>
      </c>
      <c r="K201" s="759" t="s">
        <v>21</v>
      </c>
      <c r="L201" s="767" t="s">
        <v>1995</v>
      </c>
      <c r="M201" s="37" t="s">
        <v>5529</v>
      </c>
      <c r="N201" s="767" t="s">
        <v>85</v>
      </c>
      <c r="O201" s="976" t="s">
        <v>648</v>
      </c>
      <c r="P201" s="976">
        <v>1</v>
      </c>
      <c r="Q201" s="977">
        <v>2050</v>
      </c>
      <c r="R201" s="978">
        <v>1320</v>
      </c>
      <c r="S201" s="979">
        <v>620</v>
      </c>
      <c r="T201" s="980">
        <v>820</v>
      </c>
      <c r="U201" s="981">
        <v>1200</v>
      </c>
      <c r="V201" s="982">
        <f t="shared" ref="V201" si="195">SUM(Q201:U202)</f>
        <v>6010</v>
      </c>
      <c r="W201" s="976"/>
      <c r="X201" s="976"/>
      <c r="Y201" s="758"/>
      <c r="Z201" s="976"/>
    </row>
    <row r="202" spans="1:26" s="5" customFormat="1">
      <c r="A202" s="984" t="s">
        <v>5387</v>
      </c>
      <c r="B202" s="984"/>
      <c r="C202" s="969" t="s">
        <v>122</v>
      </c>
      <c r="D202" s="970" t="s">
        <v>2</v>
      </c>
      <c r="E202" s="1011" t="s">
        <v>629</v>
      </c>
      <c r="F202" s="1013" t="s">
        <v>129</v>
      </c>
      <c r="G202" s="973" t="s">
        <v>19</v>
      </c>
      <c r="H202" s="1006" t="s">
        <v>89</v>
      </c>
      <c r="I202" s="974" t="s">
        <v>4324</v>
      </c>
      <c r="J202" s="975">
        <v>3</v>
      </c>
      <c r="K202" s="758"/>
      <c r="L202" s="758"/>
      <c r="M202" s="51"/>
      <c r="N202" s="758"/>
      <c r="O202" s="976">
        <v>1</v>
      </c>
      <c r="P202" s="976">
        <v>1</v>
      </c>
      <c r="Q202" s="977"/>
      <c r="R202" s="978"/>
      <c r="S202" s="979"/>
      <c r="T202" s="980"/>
      <c r="U202" s="981"/>
      <c r="V202" s="982"/>
      <c r="W202" s="976"/>
      <c r="X202" s="976"/>
      <c r="Y202" s="758"/>
      <c r="Z202" s="976"/>
    </row>
    <row r="203" spans="1:26" s="5" customFormat="1">
      <c r="A203" s="984" t="s">
        <v>5387</v>
      </c>
      <c r="B203" s="984" t="s">
        <v>5410</v>
      </c>
      <c r="C203" s="969" t="s">
        <v>124</v>
      </c>
      <c r="D203" s="970" t="str">
        <f t="shared" ref="D203" si="196">B203&amp;" "&amp;" "&amp;C203</f>
        <v>X2-023  メガザルロック</v>
      </c>
      <c r="E203" s="1011" t="s">
        <v>629</v>
      </c>
      <c r="F203" s="1012" t="s">
        <v>130</v>
      </c>
      <c r="G203" s="973" t="s">
        <v>19</v>
      </c>
      <c r="H203" s="973" t="s">
        <v>19</v>
      </c>
      <c r="I203" s="1000" t="s">
        <v>93</v>
      </c>
      <c r="J203" s="984">
        <v>4</v>
      </c>
      <c r="K203" s="759" t="s">
        <v>21</v>
      </c>
      <c r="L203" s="757" t="s">
        <v>1995</v>
      </c>
      <c r="M203" s="51" t="s">
        <v>5530</v>
      </c>
      <c r="N203" s="757" t="s">
        <v>491</v>
      </c>
      <c r="O203" s="976"/>
      <c r="P203" s="976"/>
      <c r="Q203" s="977">
        <v>2110</v>
      </c>
      <c r="R203" s="978">
        <v>1250</v>
      </c>
      <c r="S203" s="979">
        <v>680</v>
      </c>
      <c r="T203" s="980">
        <v>1010</v>
      </c>
      <c r="U203" s="981">
        <v>1340</v>
      </c>
      <c r="V203" s="982">
        <f t="shared" ref="V203" si="197">SUM(Q203:U204)</f>
        <v>6390</v>
      </c>
      <c r="W203" s="976"/>
      <c r="X203" s="976"/>
      <c r="Y203" s="758"/>
      <c r="Z203" s="976"/>
    </row>
    <row r="204" spans="1:26" s="5" customFormat="1">
      <c r="A204" s="984" t="s">
        <v>5387</v>
      </c>
      <c r="B204" s="984"/>
      <c r="C204" s="969" t="s">
        <v>124</v>
      </c>
      <c r="D204" s="970" t="s">
        <v>2</v>
      </c>
      <c r="E204" s="1011" t="s">
        <v>629</v>
      </c>
      <c r="F204" s="1012" t="s">
        <v>130</v>
      </c>
      <c r="G204" s="973" t="s">
        <v>19</v>
      </c>
      <c r="H204" s="973" t="s">
        <v>19</v>
      </c>
      <c r="I204" s="1000" t="s">
        <v>93</v>
      </c>
      <c r="J204" s="984">
        <v>4</v>
      </c>
      <c r="K204" s="758"/>
      <c r="L204" s="758"/>
      <c r="M204" s="51"/>
      <c r="N204" s="758"/>
      <c r="O204" s="976"/>
      <c r="P204" s="976"/>
      <c r="Q204" s="977"/>
      <c r="R204" s="978"/>
      <c r="S204" s="979"/>
      <c r="T204" s="980"/>
      <c r="U204" s="981"/>
      <c r="V204" s="982"/>
      <c r="W204" s="976"/>
      <c r="X204" s="976"/>
      <c r="Y204" s="758"/>
      <c r="Z204" s="976"/>
    </row>
    <row r="205" spans="1:26" s="5" customFormat="1" ht="13.15" customHeight="1">
      <c r="A205" s="984" t="s">
        <v>5387</v>
      </c>
      <c r="B205" s="984" t="s">
        <v>5411</v>
      </c>
      <c r="C205" s="969" t="s">
        <v>177</v>
      </c>
      <c r="D205" s="970" t="str">
        <f t="shared" ref="D205" si="198">B205&amp;" "&amp;" "&amp;C205</f>
        <v>X2-024  フロストギズモ</v>
      </c>
      <c r="E205" s="1011" t="s">
        <v>629</v>
      </c>
      <c r="F205" s="1012" t="s">
        <v>130</v>
      </c>
      <c r="G205" s="1006" t="s">
        <v>89</v>
      </c>
      <c r="H205" s="992" t="s">
        <v>88</v>
      </c>
      <c r="I205" s="996" t="s">
        <v>4358</v>
      </c>
      <c r="J205" s="984">
        <v>2</v>
      </c>
      <c r="K205" s="776" t="s">
        <v>21</v>
      </c>
      <c r="L205" s="757" t="s">
        <v>1995</v>
      </c>
      <c r="M205" s="51" t="s">
        <v>5531</v>
      </c>
      <c r="N205" s="767" t="s">
        <v>496</v>
      </c>
      <c r="O205" s="976" t="s">
        <v>648</v>
      </c>
      <c r="P205" s="976">
        <v>1</v>
      </c>
      <c r="Q205" s="977">
        <v>2030</v>
      </c>
      <c r="R205" s="978">
        <v>670</v>
      </c>
      <c r="S205" s="979">
        <v>920</v>
      </c>
      <c r="T205" s="980">
        <v>1070</v>
      </c>
      <c r="U205" s="981">
        <v>1310</v>
      </c>
      <c r="V205" s="982">
        <f t="shared" ref="V205" si="199">SUM(Q205:U206)</f>
        <v>6000</v>
      </c>
      <c r="W205" s="969" t="s">
        <v>3322</v>
      </c>
      <c r="X205" s="976"/>
      <c r="Y205" s="758"/>
      <c r="Z205" s="976"/>
    </row>
    <row r="206" spans="1:26" s="5" customFormat="1" ht="13.15" customHeight="1">
      <c r="A206" s="984" t="s">
        <v>5387</v>
      </c>
      <c r="B206" s="984"/>
      <c r="C206" s="969" t="s">
        <v>177</v>
      </c>
      <c r="D206" s="970" t="s">
        <v>2</v>
      </c>
      <c r="E206" s="1011" t="s">
        <v>629</v>
      </c>
      <c r="F206" s="1012" t="s">
        <v>130</v>
      </c>
      <c r="G206" s="1006" t="s">
        <v>89</v>
      </c>
      <c r="H206" s="992" t="s">
        <v>88</v>
      </c>
      <c r="I206" s="996" t="s">
        <v>4358</v>
      </c>
      <c r="J206" s="984">
        <v>2</v>
      </c>
      <c r="K206" s="758"/>
      <c r="L206" s="758"/>
      <c r="M206" s="51"/>
      <c r="N206" s="758"/>
      <c r="O206" s="976">
        <v>1</v>
      </c>
      <c r="P206" s="976">
        <v>1</v>
      </c>
      <c r="Q206" s="977"/>
      <c r="R206" s="978"/>
      <c r="S206" s="979"/>
      <c r="T206" s="980"/>
      <c r="U206" s="981"/>
      <c r="V206" s="982"/>
      <c r="W206" s="969" t="s">
        <v>3322</v>
      </c>
      <c r="X206" s="976"/>
      <c r="Y206" s="758"/>
      <c r="Z206" s="976"/>
    </row>
    <row r="207" spans="1:26" s="5" customFormat="1">
      <c r="A207" s="984" t="s">
        <v>5387</v>
      </c>
      <c r="B207" s="984" t="s">
        <v>5412</v>
      </c>
      <c r="C207" s="969" t="s">
        <v>645</v>
      </c>
      <c r="D207" s="970" t="str">
        <f t="shared" ref="D207" si="200">B207&amp;" "&amp;" "&amp;C207</f>
        <v>X2-025  ヒートギズモ</v>
      </c>
      <c r="E207" s="1011" t="s">
        <v>629</v>
      </c>
      <c r="F207" s="1012" t="s">
        <v>130</v>
      </c>
      <c r="G207" s="1006" t="s">
        <v>89</v>
      </c>
      <c r="H207" s="992" t="s">
        <v>88</v>
      </c>
      <c r="I207" s="974" t="s">
        <v>4324</v>
      </c>
      <c r="J207" s="984">
        <v>2</v>
      </c>
      <c r="K207" s="777" t="s">
        <v>99</v>
      </c>
      <c r="L207" s="767" t="s">
        <v>1995</v>
      </c>
      <c r="M207" s="51" t="s">
        <v>5561</v>
      </c>
      <c r="N207" s="767" t="s">
        <v>491</v>
      </c>
      <c r="O207" s="976">
        <v>2</v>
      </c>
      <c r="P207" s="976">
        <v>3</v>
      </c>
      <c r="Q207" s="977">
        <v>1860</v>
      </c>
      <c r="R207" s="978">
        <v>650</v>
      </c>
      <c r="S207" s="979">
        <v>890</v>
      </c>
      <c r="T207" s="980">
        <v>1280</v>
      </c>
      <c r="U207" s="981">
        <v>1300</v>
      </c>
      <c r="V207" s="982">
        <f t="shared" ref="V207" si="201">SUM(Q207:U208)</f>
        <v>5980</v>
      </c>
      <c r="W207" s="969" t="s">
        <v>3320</v>
      </c>
      <c r="X207" s="976"/>
      <c r="Y207" s="758"/>
      <c r="Z207" s="976"/>
    </row>
    <row r="208" spans="1:26" s="5" customFormat="1">
      <c r="A208" s="984" t="s">
        <v>5387</v>
      </c>
      <c r="B208" s="984"/>
      <c r="C208" s="969" t="s">
        <v>645</v>
      </c>
      <c r="D208" s="970" t="s">
        <v>2</v>
      </c>
      <c r="E208" s="1011" t="s">
        <v>629</v>
      </c>
      <c r="F208" s="1012" t="s">
        <v>130</v>
      </c>
      <c r="G208" s="1006" t="s">
        <v>89</v>
      </c>
      <c r="H208" s="992" t="s">
        <v>88</v>
      </c>
      <c r="I208" s="974" t="s">
        <v>4324</v>
      </c>
      <c r="J208" s="984">
        <v>2</v>
      </c>
      <c r="K208" s="758"/>
      <c r="L208" s="758"/>
      <c r="M208" s="51"/>
      <c r="N208" s="758"/>
      <c r="O208" s="976">
        <v>1</v>
      </c>
      <c r="P208" s="976">
        <v>1</v>
      </c>
      <c r="Q208" s="977"/>
      <c r="R208" s="978"/>
      <c r="S208" s="979"/>
      <c r="T208" s="980"/>
      <c r="U208" s="981"/>
      <c r="V208" s="982"/>
      <c r="W208" s="969" t="s">
        <v>3320</v>
      </c>
      <c r="X208" s="976"/>
      <c r="Y208" s="758"/>
      <c r="Z208" s="976"/>
    </row>
    <row r="209" spans="1:26" s="5" customFormat="1" ht="13.15" customHeight="1">
      <c r="A209" s="984" t="s">
        <v>5387</v>
      </c>
      <c r="B209" s="984" t="s">
        <v>5413</v>
      </c>
      <c r="C209" s="969" t="s">
        <v>2703</v>
      </c>
      <c r="D209" s="970" t="str">
        <f t="shared" ref="D209" si="202">B209&amp;" "&amp;" "&amp;C209</f>
        <v>X2-026  アンクルホーン</v>
      </c>
      <c r="E209" s="1011" t="s">
        <v>629</v>
      </c>
      <c r="F209" s="1009" t="s">
        <v>75</v>
      </c>
      <c r="G209" s="986" t="s">
        <v>40</v>
      </c>
      <c r="H209" s="986" t="s">
        <v>40</v>
      </c>
      <c r="I209" s="1000"/>
      <c r="J209" s="975"/>
      <c r="K209" s="759" t="s">
        <v>21</v>
      </c>
      <c r="L209" s="767" t="s">
        <v>2714</v>
      </c>
      <c r="M209" s="51" t="s">
        <v>5532</v>
      </c>
      <c r="N209" s="757" t="s">
        <v>491</v>
      </c>
      <c r="O209" s="976">
        <v>2</v>
      </c>
      <c r="P209" s="976">
        <v>2</v>
      </c>
      <c r="Q209" s="977">
        <v>1970</v>
      </c>
      <c r="R209" s="978">
        <v>840</v>
      </c>
      <c r="S209" s="979">
        <v>1380</v>
      </c>
      <c r="T209" s="980">
        <v>1030</v>
      </c>
      <c r="U209" s="981">
        <v>820</v>
      </c>
      <c r="V209" s="982">
        <f t="shared" ref="V209" si="203">SUM(Q209:U210)</f>
        <v>6040</v>
      </c>
      <c r="W209" s="976"/>
      <c r="X209" s="976"/>
      <c r="Y209" s="758"/>
      <c r="Z209" s="976"/>
    </row>
    <row r="210" spans="1:26" s="5" customFormat="1" ht="13.15" customHeight="1">
      <c r="A210" s="984" t="s">
        <v>5387</v>
      </c>
      <c r="B210" s="984"/>
      <c r="C210" s="969" t="s">
        <v>2703</v>
      </c>
      <c r="D210" s="970" t="s">
        <v>2</v>
      </c>
      <c r="E210" s="1011" t="s">
        <v>629</v>
      </c>
      <c r="F210" s="1009" t="s">
        <v>75</v>
      </c>
      <c r="G210" s="986" t="s">
        <v>40</v>
      </c>
      <c r="H210" s="986" t="s">
        <v>40</v>
      </c>
      <c r="I210" s="1000"/>
      <c r="J210" s="975"/>
      <c r="K210" s="758"/>
      <c r="L210" s="758"/>
      <c r="M210" s="51"/>
      <c r="N210" s="758"/>
      <c r="O210" s="976">
        <v>1</v>
      </c>
      <c r="P210" s="976">
        <v>1</v>
      </c>
      <c r="Q210" s="977"/>
      <c r="R210" s="978"/>
      <c r="S210" s="979"/>
      <c r="T210" s="980"/>
      <c r="U210" s="981"/>
      <c r="V210" s="982"/>
      <c r="W210" s="976"/>
      <c r="X210" s="976"/>
      <c r="Y210" s="758"/>
      <c r="Z210" s="976"/>
    </row>
    <row r="211" spans="1:26" s="5" customFormat="1">
      <c r="A211" s="984" t="s">
        <v>5387</v>
      </c>
      <c r="B211" s="984" t="s">
        <v>5414</v>
      </c>
      <c r="C211" s="989" t="s">
        <v>264</v>
      </c>
      <c r="D211" s="970" t="str">
        <f t="shared" ref="D211" si="204">B211&amp;" "&amp;" "&amp;C211</f>
        <v>X2-027  シュバルツシュルト</v>
      </c>
      <c r="E211" s="1011" t="s">
        <v>629</v>
      </c>
      <c r="F211" s="994" t="s">
        <v>78</v>
      </c>
      <c r="G211" s="973" t="s">
        <v>19</v>
      </c>
      <c r="H211" s="973" t="s">
        <v>19</v>
      </c>
      <c r="I211" s="1000"/>
      <c r="J211" s="975"/>
      <c r="K211" s="759" t="s">
        <v>21</v>
      </c>
      <c r="L211" s="757" t="s">
        <v>5371</v>
      </c>
      <c r="M211" s="51" t="s">
        <v>6138</v>
      </c>
      <c r="N211" s="757" t="s">
        <v>491</v>
      </c>
      <c r="O211" s="976"/>
      <c r="P211" s="976"/>
      <c r="Q211" s="977">
        <v>2090</v>
      </c>
      <c r="R211" s="978">
        <v>1340</v>
      </c>
      <c r="S211" s="979">
        <v>930</v>
      </c>
      <c r="T211" s="980">
        <v>780</v>
      </c>
      <c r="U211" s="981">
        <v>1250</v>
      </c>
      <c r="V211" s="982">
        <f t="shared" ref="V211" si="205">SUM(Q211:U212)</f>
        <v>6390</v>
      </c>
      <c r="W211" s="976"/>
      <c r="X211" s="976"/>
      <c r="Y211" s="758"/>
      <c r="Z211" s="976"/>
    </row>
    <row r="212" spans="1:26" s="5" customFormat="1">
      <c r="A212" s="984" t="s">
        <v>5387</v>
      </c>
      <c r="B212" s="984"/>
      <c r="C212" s="989" t="s">
        <v>264</v>
      </c>
      <c r="D212" s="970" t="s">
        <v>2</v>
      </c>
      <c r="E212" s="1011" t="s">
        <v>629</v>
      </c>
      <c r="F212" s="994" t="s">
        <v>78</v>
      </c>
      <c r="G212" s="973" t="s">
        <v>19</v>
      </c>
      <c r="H212" s="973" t="s">
        <v>19</v>
      </c>
      <c r="I212" s="1000"/>
      <c r="J212" s="975"/>
      <c r="K212" s="758"/>
      <c r="L212" s="758"/>
      <c r="M212" s="51"/>
      <c r="N212" s="758"/>
      <c r="O212" s="976"/>
      <c r="P212" s="976"/>
      <c r="Q212" s="977"/>
      <c r="R212" s="978"/>
      <c r="S212" s="979"/>
      <c r="T212" s="980"/>
      <c r="U212" s="981"/>
      <c r="V212" s="982"/>
      <c r="W212" s="976"/>
      <c r="X212" s="976"/>
      <c r="Y212" s="758"/>
      <c r="Z212" s="976"/>
    </row>
    <row r="213" spans="1:26" s="5" customFormat="1" ht="13.15" customHeight="1">
      <c r="A213" s="984" t="s">
        <v>5387</v>
      </c>
      <c r="B213" s="984" t="s">
        <v>5415</v>
      </c>
      <c r="C213" s="969" t="s">
        <v>646</v>
      </c>
      <c r="D213" s="970" t="str">
        <f t="shared" ref="D213" si="206">B213&amp;" "&amp;" "&amp;C213</f>
        <v>X2-028  おどるほうせき</v>
      </c>
      <c r="E213" s="1011" t="s">
        <v>629</v>
      </c>
      <c r="F213" s="994" t="s">
        <v>78</v>
      </c>
      <c r="G213" s="992" t="s">
        <v>88</v>
      </c>
      <c r="H213" s="992" t="s">
        <v>88</v>
      </c>
      <c r="I213" s="1002" t="s">
        <v>82</v>
      </c>
      <c r="J213" s="984">
        <v>2</v>
      </c>
      <c r="K213" s="776" t="s">
        <v>21</v>
      </c>
      <c r="L213" s="767" t="s">
        <v>1995</v>
      </c>
      <c r="M213" s="37" t="s">
        <v>5533</v>
      </c>
      <c r="N213" s="767" t="s">
        <v>496</v>
      </c>
      <c r="O213" s="976">
        <v>2</v>
      </c>
      <c r="P213" s="976">
        <v>3</v>
      </c>
      <c r="Q213" s="977">
        <v>1880</v>
      </c>
      <c r="R213" s="978">
        <v>710</v>
      </c>
      <c r="S213" s="979">
        <v>1020</v>
      </c>
      <c r="T213" s="980">
        <v>1360</v>
      </c>
      <c r="U213" s="981">
        <v>1000</v>
      </c>
      <c r="V213" s="982">
        <f t="shared" ref="V213" si="207">SUM(Q213:U214)</f>
        <v>5970</v>
      </c>
      <c r="W213" s="976" t="s">
        <v>3823</v>
      </c>
      <c r="X213" s="976"/>
      <c r="Y213" s="758"/>
      <c r="Z213" s="976"/>
    </row>
    <row r="214" spans="1:26" s="5" customFormat="1" ht="13.15" customHeight="1">
      <c r="A214" s="984" t="s">
        <v>5387</v>
      </c>
      <c r="B214" s="984"/>
      <c r="C214" s="969" t="s">
        <v>646</v>
      </c>
      <c r="D214" s="970" t="s">
        <v>2</v>
      </c>
      <c r="E214" s="1011" t="s">
        <v>629</v>
      </c>
      <c r="F214" s="994" t="s">
        <v>78</v>
      </c>
      <c r="G214" s="992" t="s">
        <v>88</v>
      </c>
      <c r="H214" s="992" t="s">
        <v>88</v>
      </c>
      <c r="I214" s="1002" t="s">
        <v>82</v>
      </c>
      <c r="J214" s="984">
        <v>2</v>
      </c>
      <c r="K214" s="758"/>
      <c r="L214" s="758"/>
      <c r="M214" s="51"/>
      <c r="N214" s="758"/>
      <c r="O214" s="976">
        <v>1</v>
      </c>
      <c r="P214" s="976">
        <v>1</v>
      </c>
      <c r="Q214" s="977"/>
      <c r="R214" s="978"/>
      <c r="S214" s="979"/>
      <c r="T214" s="980"/>
      <c r="U214" s="981"/>
      <c r="V214" s="982"/>
      <c r="W214" s="976" t="s">
        <v>3823</v>
      </c>
      <c r="X214" s="976"/>
      <c r="Y214" s="758"/>
      <c r="Z214" s="976"/>
    </row>
    <row r="215" spans="1:26" s="5" customFormat="1">
      <c r="A215" s="984" t="s">
        <v>5387</v>
      </c>
      <c r="B215" s="984" t="s">
        <v>5416</v>
      </c>
      <c r="C215" s="969" t="s">
        <v>182</v>
      </c>
      <c r="D215" s="970" t="str">
        <f t="shared" ref="D215" si="208">B215&amp;" "&amp;" "&amp;C215</f>
        <v>X2-029  スカイドラゴン</v>
      </c>
      <c r="E215" s="1011" t="s">
        <v>629</v>
      </c>
      <c r="F215" s="1003" t="s">
        <v>35</v>
      </c>
      <c r="G215" s="1006" t="s">
        <v>89</v>
      </c>
      <c r="H215" s="1006" t="s">
        <v>89</v>
      </c>
      <c r="I215" s="1005" t="s">
        <v>5009</v>
      </c>
      <c r="J215" s="975">
        <v>3</v>
      </c>
      <c r="K215" s="759" t="s">
        <v>21</v>
      </c>
      <c r="L215" s="767" t="s">
        <v>5369</v>
      </c>
      <c r="M215" s="51" t="s">
        <v>5534</v>
      </c>
      <c r="N215" s="757" t="s">
        <v>491</v>
      </c>
      <c r="O215" s="976"/>
      <c r="P215" s="976"/>
      <c r="Q215" s="977">
        <v>2010</v>
      </c>
      <c r="R215" s="978">
        <v>1120</v>
      </c>
      <c r="S215" s="979">
        <v>750</v>
      </c>
      <c r="T215" s="980">
        <v>1110</v>
      </c>
      <c r="U215" s="981">
        <v>1400</v>
      </c>
      <c r="V215" s="982">
        <f t="shared" ref="V215" si="209">SUM(Q215:U216)</f>
        <v>6390</v>
      </c>
      <c r="W215" s="976"/>
      <c r="X215" s="976"/>
      <c r="Y215" s="758"/>
      <c r="Z215" s="976"/>
    </row>
    <row r="216" spans="1:26" s="5" customFormat="1">
      <c r="A216" s="984" t="s">
        <v>5387</v>
      </c>
      <c r="B216" s="984"/>
      <c r="C216" s="969" t="s">
        <v>182</v>
      </c>
      <c r="D216" s="970" t="s">
        <v>2</v>
      </c>
      <c r="E216" s="1011" t="s">
        <v>629</v>
      </c>
      <c r="F216" s="1003" t="s">
        <v>35</v>
      </c>
      <c r="G216" s="1006" t="s">
        <v>89</v>
      </c>
      <c r="H216" s="1006" t="s">
        <v>89</v>
      </c>
      <c r="I216" s="1005" t="s">
        <v>90</v>
      </c>
      <c r="J216" s="975">
        <v>3</v>
      </c>
      <c r="K216" s="758"/>
      <c r="L216" s="758"/>
      <c r="M216" s="51"/>
      <c r="N216" s="758"/>
      <c r="O216" s="976"/>
      <c r="P216" s="976"/>
      <c r="Q216" s="977"/>
      <c r="R216" s="978"/>
      <c r="S216" s="979"/>
      <c r="T216" s="980"/>
      <c r="U216" s="981"/>
      <c r="V216" s="982"/>
      <c r="W216" s="976"/>
      <c r="X216" s="976"/>
      <c r="Y216" s="758"/>
      <c r="Z216" s="976"/>
    </row>
    <row r="217" spans="1:26" s="5" customFormat="1" ht="13.15" customHeight="1">
      <c r="A217" s="984" t="s">
        <v>5387</v>
      </c>
      <c r="B217" s="984" t="s">
        <v>5417</v>
      </c>
      <c r="C217" s="969" t="s">
        <v>4660</v>
      </c>
      <c r="D217" s="970" t="str">
        <f t="shared" ref="D217" si="210">B217&amp;" "&amp;" "&amp;C217</f>
        <v>X2-030  カイザードラゴン</v>
      </c>
      <c r="E217" s="1011" t="s">
        <v>629</v>
      </c>
      <c r="F217" s="1003" t="s">
        <v>35</v>
      </c>
      <c r="G217" s="973" t="s">
        <v>19</v>
      </c>
      <c r="H217" s="1006" t="s">
        <v>89</v>
      </c>
      <c r="I217" s="996" t="s">
        <v>4358</v>
      </c>
      <c r="J217" s="975">
        <v>3</v>
      </c>
      <c r="K217" s="759" t="s">
        <v>21</v>
      </c>
      <c r="L217" s="767" t="s">
        <v>105</v>
      </c>
      <c r="M217" s="37" t="s">
        <v>6139</v>
      </c>
      <c r="N217" s="767" t="s">
        <v>496</v>
      </c>
      <c r="O217" s="976">
        <v>2</v>
      </c>
      <c r="P217" s="976">
        <v>2</v>
      </c>
      <c r="Q217" s="977">
        <v>1980</v>
      </c>
      <c r="R217" s="978">
        <v>1320</v>
      </c>
      <c r="S217" s="979">
        <v>630</v>
      </c>
      <c r="T217" s="980">
        <v>930</v>
      </c>
      <c r="U217" s="981">
        <v>1190</v>
      </c>
      <c r="V217" s="982">
        <f t="shared" ref="V217" si="211">SUM(Q217:U218)</f>
        <v>6050</v>
      </c>
      <c r="W217" s="976"/>
      <c r="X217" s="976"/>
      <c r="Y217" s="758"/>
      <c r="Z217" s="976"/>
    </row>
    <row r="218" spans="1:26" s="5" customFormat="1" ht="13.15" customHeight="1">
      <c r="A218" s="984" t="s">
        <v>5387</v>
      </c>
      <c r="B218" s="984"/>
      <c r="C218" s="969" t="s">
        <v>4660</v>
      </c>
      <c r="D218" s="970" t="s">
        <v>2</v>
      </c>
      <c r="E218" s="1011" t="s">
        <v>629</v>
      </c>
      <c r="F218" s="1003" t="s">
        <v>35</v>
      </c>
      <c r="G218" s="973" t="s">
        <v>19</v>
      </c>
      <c r="H218" s="1006" t="s">
        <v>89</v>
      </c>
      <c r="I218" s="996" t="s">
        <v>4358</v>
      </c>
      <c r="J218" s="975">
        <v>3</v>
      </c>
      <c r="K218" s="758"/>
      <c r="L218" s="758"/>
      <c r="M218" s="51"/>
      <c r="N218" s="758"/>
      <c r="O218" s="976">
        <v>1</v>
      </c>
      <c r="P218" s="976">
        <v>1</v>
      </c>
      <c r="Q218" s="977"/>
      <c r="R218" s="978"/>
      <c r="S218" s="979"/>
      <c r="T218" s="980"/>
      <c r="U218" s="981"/>
      <c r="V218" s="982"/>
      <c r="W218" s="976"/>
      <c r="X218" s="976"/>
      <c r="Y218" s="758"/>
      <c r="Z218" s="976"/>
    </row>
    <row r="219" spans="1:26" s="5" customFormat="1">
      <c r="A219" s="984" t="s">
        <v>5387</v>
      </c>
      <c r="B219" s="984" t="s">
        <v>5418</v>
      </c>
      <c r="C219" s="989" t="s">
        <v>1325</v>
      </c>
      <c r="D219" s="970" t="str">
        <f t="shared" ref="D219" si="212">B219&amp;" "&amp;" "&amp;C219</f>
        <v>X2-031  マトリフ</v>
      </c>
      <c r="E219" s="1010" t="s">
        <v>120</v>
      </c>
      <c r="F219" s="972" t="s">
        <v>34</v>
      </c>
      <c r="G219" s="986" t="s">
        <v>40</v>
      </c>
      <c r="H219" s="986" t="s">
        <v>40</v>
      </c>
      <c r="I219" s="1007" t="s">
        <v>91</v>
      </c>
      <c r="J219" s="984">
        <v>2</v>
      </c>
      <c r="K219" s="759" t="s">
        <v>21</v>
      </c>
      <c r="L219" s="767" t="s">
        <v>2714</v>
      </c>
      <c r="M219" s="51" t="s">
        <v>5584</v>
      </c>
      <c r="N219" s="757" t="s">
        <v>491</v>
      </c>
      <c r="O219" s="976"/>
      <c r="P219" s="976"/>
      <c r="Q219" s="977">
        <v>2560</v>
      </c>
      <c r="R219" s="978">
        <v>1010</v>
      </c>
      <c r="S219" s="979">
        <v>1520</v>
      </c>
      <c r="T219" s="980">
        <v>1280</v>
      </c>
      <c r="U219" s="981">
        <v>1270</v>
      </c>
      <c r="V219" s="982">
        <f t="shared" ref="V219" si="213">SUM(Q219:U220)</f>
        <v>7640</v>
      </c>
      <c r="W219" s="976"/>
      <c r="X219" s="976"/>
      <c r="Y219" s="758"/>
      <c r="Z219" s="976"/>
    </row>
    <row r="220" spans="1:26" s="5" customFormat="1">
      <c r="A220" s="984" t="s">
        <v>5387</v>
      </c>
      <c r="B220" s="984"/>
      <c r="C220" s="989" t="s">
        <v>1325</v>
      </c>
      <c r="D220" s="970" t="s">
        <v>2</v>
      </c>
      <c r="E220" s="1010" t="s">
        <v>120</v>
      </c>
      <c r="F220" s="972" t="s">
        <v>34</v>
      </c>
      <c r="G220" s="986" t="s">
        <v>40</v>
      </c>
      <c r="H220" s="986" t="s">
        <v>40</v>
      </c>
      <c r="I220" s="1007" t="s">
        <v>91</v>
      </c>
      <c r="J220" s="984">
        <v>2</v>
      </c>
      <c r="K220" s="758"/>
      <c r="L220" s="758"/>
      <c r="M220" s="51"/>
      <c r="N220" s="758"/>
      <c r="O220" s="976"/>
      <c r="P220" s="976"/>
      <c r="Q220" s="977"/>
      <c r="R220" s="978"/>
      <c r="S220" s="979"/>
      <c r="T220" s="980"/>
      <c r="U220" s="981"/>
      <c r="V220" s="982"/>
      <c r="W220" s="976"/>
      <c r="X220" s="976"/>
      <c r="Y220" s="758"/>
      <c r="Z220" s="976"/>
    </row>
    <row r="221" spans="1:26" s="5" customFormat="1">
      <c r="A221" s="984" t="s">
        <v>5387</v>
      </c>
      <c r="B221" s="984" t="s">
        <v>5419</v>
      </c>
      <c r="C221" s="989" t="s">
        <v>248</v>
      </c>
      <c r="D221" s="970" t="str">
        <f t="shared" ref="D221" si="214">B221&amp;" "&amp;" "&amp;C221</f>
        <v>X2-032  超魔生物ザムザ</v>
      </c>
      <c r="E221" s="1010" t="s">
        <v>120</v>
      </c>
      <c r="F221" s="1009" t="s">
        <v>75</v>
      </c>
      <c r="G221" s="973" t="s">
        <v>19</v>
      </c>
      <c r="H221" s="992" t="s">
        <v>88</v>
      </c>
      <c r="I221" s="988" t="s">
        <v>4323</v>
      </c>
      <c r="J221" s="984" t="s">
        <v>4157</v>
      </c>
      <c r="K221" s="759" t="s">
        <v>21</v>
      </c>
      <c r="L221" s="767" t="s">
        <v>2712</v>
      </c>
      <c r="M221" s="51" t="s">
        <v>5535</v>
      </c>
      <c r="N221" s="757" t="s">
        <v>491</v>
      </c>
      <c r="O221" s="976"/>
      <c r="P221" s="758"/>
      <c r="Q221" s="977">
        <v>2620</v>
      </c>
      <c r="R221" s="978">
        <v>1600</v>
      </c>
      <c r="S221" s="979">
        <v>1090</v>
      </c>
      <c r="T221" s="980">
        <v>1160</v>
      </c>
      <c r="U221" s="981">
        <v>1220</v>
      </c>
      <c r="V221" s="982">
        <f t="shared" ref="V221" si="215">SUM(Q221:U222)</f>
        <v>7690</v>
      </c>
      <c r="W221" s="976"/>
      <c r="X221" s="976"/>
      <c r="Y221" s="758"/>
      <c r="Z221" s="976"/>
    </row>
    <row r="222" spans="1:26" s="5" customFormat="1">
      <c r="A222" s="984" t="s">
        <v>5387</v>
      </c>
      <c r="B222" s="984"/>
      <c r="C222" s="989" t="s">
        <v>248</v>
      </c>
      <c r="D222" s="970" t="s">
        <v>2</v>
      </c>
      <c r="E222" s="1010" t="s">
        <v>120</v>
      </c>
      <c r="F222" s="1009" t="s">
        <v>75</v>
      </c>
      <c r="G222" s="973" t="s">
        <v>19</v>
      </c>
      <c r="H222" s="992" t="s">
        <v>88</v>
      </c>
      <c r="I222" s="988" t="s">
        <v>4323</v>
      </c>
      <c r="J222" s="984" t="s">
        <v>4157</v>
      </c>
      <c r="K222" s="758"/>
      <c r="L222" s="758"/>
      <c r="M222" s="51"/>
      <c r="N222" s="758"/>
      <c r="O222" s="976"/>
      <c r="P222" s="758"/>
      <c r="Q222" s="977"/>
      <c r="R222" s="978"/>
      <c r="S222" s="979"/>
      <c r="T222" s="980"/>
      <c r="U222" s="981"/>
      <c r="V222" s="982"/>
      <c r="W222" s="976"/>
      <c r="X222" s="976"/>
      <c r="Y222" s="758"/>
      <c r="Z222" s="976"/>
    </row>
    <row r="223" spans="1:26" s="5" customFormat="1">
      <c r="A223" s="984" t="s">
        <v>5387</v>
      </c>
      <c r="B223" s="984" t="s">
        <v>5420</v>
      </c>
      <c r="C223" s="969" t="s">
        <v>44</v>
      </c>
      <c r="D223" s="970" t="str">
        <f t="shared" ref="D223" si="216">B223&amp;" "&amp;" "&amp;C223</f>
        <v>X2-033  ヒム</v>
      </c>
      <c r="E223" s="1010" t="s">
        <v>120</v>
      </c>
      <c r="F223" s="985" t="s">
        <v>74</v>
      </c>
      <c r="G223" s="973" t="s">
        <v>19</v>
      </c>
      <c r="H223" s="973" t="s">
        <v>19</v>
      </c>
      <c r="I223" s="1005" t="s">
        <v>5009</v>
      </c>
      <c r="J223" s="975">
        <v>3</v>
      </c>
      <c r="K223" s="760" t="s">
        <v>99</v>
      </c>
      <c r="L223" s="757" t="s">
        <v>1995</v>
      </c>
      <c r="M223" s="37" t="s">
        <v>5562</v>
      </c>
      <c r="N223" s="767" t="s">
        <v>85</v>
      </c>
      <c r="O223" s="976"/>
      <c r="P223" s="758"/>
      <c r="Q223" s="977">
        <v>2570</v>
      </c>
      <c r="R223" s="978">
        <v>1570</v>
      </c>
      <c r="S223" s="979">
        <v>990</v>
      </c>
      <c r="T223" s="980">
        <v>1250</v>
      </c>
      <c r="U223" s="981">
        <v>1300</v>
      </c>
      <c r="V223" s="982">
        <f t="shared" ref="V223" si="217">SUM(Q223:U224)</f>
        <v>7680</v>
      </c>
      <c r="W223" s="976" t="s">
        <v>3330</v>
      </c>
      <c r="X223" s="976"/>
      <c r="Y223" s="758"/>
      <c r="Z223" s="976"/>
    </row>
    <row r="224" spans="1:26" s="5" customFormat="1">
      <c r="A224" s="984" t="s">
        <v>5387</v>
      </c>
      <c r="B224" s="984"/>
      <c r="C224" s="969" t="s">
        <v>44</v>
      </c>
      <c r="D224" s="970" t="s">
        <v>2</v>
      </c>
      <c r="E224" s="1010" t="s">
        <v>120</v>
      </c>
      <c r="F224" s="985" t="s">
        <v>74</v>
      </c>
      <c r="G224" s="973" t="s">
        <v>19</v>
      </c>
      <c r="H224" s="973" t="s">
        <v>19</v>
      </c>
      <c r="I224" s="1005" t="s">
        <v>90</v>
      </c>
      <c r="J224" s="975">
        <v>3</v>
      </c>
      <c r="K224" s="758"/>
      <c r="L224" s="758"/>
      <c r="M224" s="51"/>
      <c r="N224" s="758"/>
      <c r="O224" s="976"/>
      <c r="P224" s="758"/>
      <c r="Q224" s="977"/>
      <c r="R224" s="978"/>
      <c r="S224" s="979"/>
      <c r="T224" s="980"/>
      <c r="U224" s="981"/>
      <c r="V224" s="982"/>
      <c r="W224" s="976" t="s">
        <v>3330</v>
      </c>
      <c r="X224" s="976"/>
      <c r="Y224" s="758"/>
      <c r="Z224" s="976"/>
    </row>
    <row r="225" spans="1:26" s="5" customFormat="1">
      <c r="A225" s="984" t="s">
        <v>5387</v>
      </c>
      <c r="B225" s="984" t="s">
        <v>5421</v>
      </c>
      <c r="C225" s="989" t="s">
        <v>320</v>
      </c>
      <c r="D225" s="970" t="str">
        <f t="shared" ref="D225" si="218">B225&amp;" "&amp;" "&amp;C225</f>
        <v>X2-034  アルビナス</v>
      </c>
      <c r="E225" s="1010" t="s">
        <v>120</v>
      </c>
      <c r="F225" s="985" t="s">
        <v>74</v>
      </c>
      <c r="G225" s="992" t="s">
        <v>88</v>
      </c>
      <c r="H225" s="992" t="s">
        <v>88</v>
      </c>
      <c r="I225" s="998" t="s">
        <v>41</v>
      </c>
      <c r="J225" s="975">
        <v>3</v>
      </c>
      <c r="K225" s="776" t="s">
        <v>21</v>
      </c>
      <c r="L225" s="767" t="s">
        <v>1995</v>
      </c>
      <c r="M225" s="51" t="s">
        <v>5585</v>
      </c>
      <c r="N225" s="757" t="s">
        <v>491</v>
      </c>
      <c r="O225" s="976"/>
      <c r="P225" s="976"/>
      <c r="Q225" s="977">
        <v>2630</v>
      </c>
      <c r="R225" s="978">
        <v>770</v>
      </c>
      <c r="S225" s="979">
        <v>1290</v>
      </c>
      <c r="T225" s="980">
        <v>1600</v>
      </c>
      <c r="U225" s="981">
        <v>1410</v>
      </c>
      <c r="V225" s="982">
        <f t="shared" ref="V225" si="219">SUM(Q225:U226)</f>
        <v>7700</v>
      </c>
      <c r="W225" s="976" t="s">
        <v>3330</v>
      </c>
      <c r="X225" s="976"/>
      <c r="Y225" s="758"/>
      <c r="Z225" s="976"/>
    </row>
    <row r="226" spans="1:26" s="5" customFormat="1">
      <c r="A226" s="984" t="s">
        <v>5387</v>
      </c>
      <c r="B226" s="984"/>
      <c r="C226" s="989" t="s">
        <v>320</v>
      </c>
      <c r="D226" s="970" t="s">
        <v>2</v>
      </c>
      <c r="E226" s="1010" t="s">
        <v>120</v>
      </c>
      <c r="F226" s="985" t="s">
        <v>74</v>
      </c>
      <c r="G226" s="992" t="s">
        <v>88</v>
      </c>
      <c r="H226" s="992" t="s">
        <v>88</v>
      </c>
      <c r="I226" s="998" t="s">
        <v>41</v>
      </c>
      <c r="J226" s="975">
        <v>3</v>
      </c>
      <c r="K226" s="758"/>
      <c r="L226" s="758"/>
      <c r="M226" s="51"/>
      <c r="N226" s="758"/>
      <c r="O226" s="976"/>
      <c r="P226" s="976"/>
      <c r="Q226" s="977"/>
      <c r="R226" s="978"/>
      <c r="S226" s="979"/>
      <c r="T226" s="980"/>
      <c r="U226" s="981"/>
      <c r="V226" s="982"/>
      <c r="W226" s="976" t="s">
        <v>3330</v>
      </c>
      <c r="X226" s="976"/>
      <c r="Y226" s="758"/>
      <c r="Z226" s="976"/>
    </row>
    <row r="227" spans="1:26" s="5" customFormat="1">
      <c r="A227" s="984" t="s">
        <v>5387</v>
      </c>
      <c r="B227" s="984" t="s">
        <v>5422</v>
      </c>
      <c r="C227" s="969" t="s">
        <v>5456</v>
      </c>
      <c r="D227" s="970" t="str">
        <f t="shared" ref="D227" si="220">B227&amp;" "&amp;" "&amp;C227</f>
        <v>X2-035  トロルボンバー</v>
      </c>
      <c r="E227" s="1010" t="s">
        <v>120</v>
      </c>
      <c r="F227" s="1009" t="s">
        <v>75</v>
      </c>
      <c r="G227" s="973" t="s">
        <v>19</v>
      </c>
      <c r="H227" s="973" t="s">
        <v>19</v>
      </c>
      <c r="I227" s="974" t="s">
        <v>4324</v>
      </c>
      <c r="J227" s="984">
        <v>2</v>
      </c>
      <c r="K227" s="778" t="s">
        <v>37</v>
      </c>
      <c r="L227" s="757" t="s">
        <v>2713</v>
      </c>
      <c r="M227" s="51" t="s">
        <v>5563</v>
      </c>
      <c r="N227" s="767" t="s">
        <v>490</v>
      </c>
      <c r="O227" s="976"/>
      <c r="P227" s="976"/>
      <c r="Q227" s="977">
        <v>2650</v>
      </c>
      <c r="R227" s="978">
        <v>1630</v>
      </c>
      <c r="S227" s="979">
        <v>750</v>
      </c>
      <c r="T227" s="980">
        <v>1170</v>
      </c>
      <c r="U227" s="981">
        <v>1370</v>
      </c>
      <c r="V227" s="982">
        <f t="shared" ref="V227" si="221">SUM(Q227:U228)</f>
        <v>7570</v>
      </c>
      <c r="W227" s="969"/>
      <c r="X227" s="976"/>
      <c r="Y227" s="758"/>
      <c r="Z227" s="976"/>
    </row>
    <row r="228" spans="1:26" s="5" customFormat="1">
      <c r="A228" s="984" t="s">
        <v>5387</v>
      </c>
      <c r="B228" s="984"/>
      <c r="C228" s="969" t="s">
        <v>5456</v>
      </c>
      <c r="D228" s="970" t="s">
        <v>2</v>
      </c>
      <c r="E228" s="1010" t="s">
        <v>120</v>
      </c>
      <c r="F228" s="1009" t="s">
        <v>75</v>
      </c>
      <c r="G228" s="973" t="s">
        <v>19</v>
      </c>
      <c r="H228" s="973" t="s">
        <v>19</v>
      </c>
      <c r="I228" s="974" t="s">
        <v>4324</v>
      </c>
      <c r="J228" s="984">
        <v>2</v>
      </c>
      <c r="K228" s="758"/>
      <c r="L228" s="758"/>
      <c r="M228" s="51"/>
      <c r="N228" s="758"/>
      <c r="O228" s="976"/>
      <c r="P228" s="976"/>
      <c r="Q228" s="977"/>
      <c r="R228" s="978"/>
      <c r="S228" s="979"/>
      <c r="T228" s="980"/>
      <c r="U228" s="981"/>
      <c r="V228" s="982"/>
      <c r="W228" s="969"/>
      <c r="X228" s="976"/>
      <c r="Y228" s="758"/>
      <c r="Z228" s="976"/>
    </row>
    <row r="229" spans="1:26" s="5" customFormat="1">
      <c r="A229" s="984" t="s">
        <v>5387</v>
      </c>
      <c r="B229" s="984" t="s">
        <v>5423</v>
      </c>
      <c r="C229" s="969" t="s">
        <v>4995</v>
      </c>
      <c r="D229" s="970" t="str">
        <f t="shared" ref="D229" si="222">B229&amp;" "&amp;" "&amp;C229</f>
        <v>X2-036  ダイ (覚醒)</v>
      </c>
      <c r="E229" s="1008" t="s">
        <v>36</v>
      </c>
      <c r="F229" s="972" t="s">
        <v>34</v>
      </c>
      <c r="G229" s="973" t="s">
        <v>19</v>
      </c>
      <c r="H229" s="973" t="s">
        <v>19</v>
      </c>
      <c r="I229" s="998" t="s">
        <v>41</v>
      </c>
      <c r="J229" s="984" t="s">
        <v>5008</v>
      </c>
      <c r="K229" s="759" t="s">
        <v>21</v>
      </c>
      <c r="L229" s="767" t="s">
        <v>1995</v>
      </c>
      <c r="M229" s="51" t="s">
        <v>5536</v>
      </c>
      <c r="N229" s="767" t="s">
        <v>85</v>
      </c>
      <c r="O229" s="976"/>
      <c r="P229" s="758"/>
      <c r="Q229" s="977">
        <v>2650</v>
      </c>
      <c r="R229" s="978">
        <v>1780</v>
      </c>
      <c r="S229" s="979">
        <v>1000</v>
      </c>
      <c r="T229" s="980">
        <v>1540</v>
      </c>
      <c r="U229" s="981">
        <v>1270</v>
      </c>
      <c r="V229" s="982">
        <f t="shared" ref="V229" si="223">SUM(Q229:U230)</f>
        <v>8240</v>
      </c>
      <c r="W229" s="976" t="s">
        <v>3317</v>
      </c>
      <c r="X229" s="976"/>
      <c r="Y229" s="758"/>
      <c r="Z229" s="976"/>
    </row>
    <row r="230" spans="1:26" s="5" customFormat="1">
      <c r="A230" s="984" t="s">
        <v>5387</v>
      </c>
      <c r="B230" s="984"/>
      <c r="C230" s="969" t="s">
        <v>4995</v>
      </c>
      <c r="D230" s="970" t="s">
        <v>2</v>
      </c>
      <c r="E230" s="1008" t="s">
        <v>36</v>
      </c>
      <c r="F230" s="972" t="s">
        <v>34</v>
      </c>
      <c r="G230" s="973" t="s">
        <v>19</v>
      </c>
      <c r="H230" s="973" t="s">
        <v>19</v>
      </c>
      <c r="I230" s="998" t="s">
        <v>41</v>
      </c>
      <c r="J230" s="984" t="s">
        <v>5008</v>
      </c>
      <c r="K230" s="759" t="s">
        <v>21</v>
      </c>
      <c r="L230" s="767" t="s">
        <v>1995</v>
      </c>
      <c r="M230" s="51" t="s">
        <v>5537</v>
      </c>
      <c r="N230" s="767" t="s">
        <v>491</v>
      </c>
      <c r="O230" s="976"/>
      <c r="P230" s="758"/>
      <c r="Q230" s="977"/>
      <c r="R230" s="978"/>
      <c r="S230" s="979"/>
      <c r="T230" s="980"/>
      <c r="U230" s="981"/>
      <c r="V230" s="982"/>
      <c r="W230" s="976" t="s">
        <v>3317</v>
      </c>
      <c r="X230" s="976"/>
      <c r="Y230" s="758"/>
      <c r="Z230" s="976"/>
    </row>
    <row r="231" spans="1:26" s="5" customFormat="1">
      <c r="A231" s="984" t="s">
        <v>5387</v>
      </c>
      <c r="B231" s="984" t="s">
        <v>5424</v>
      </c>
      <c r="C231" s="969" t="s">
        <v>5457</v>
      </c>
      <c r="D231" s="970" t="str">
        <f t="shared" ref="D231" si="224">B231&amp;" "&amp;" "&amp;C231</f>
        <v>X2-037  レオナ (覚醒)</v>
      </c>
      <c r="E231" s="1008" t="s">
        <v>36</v>
      </c>
      <c r="F231" s="972" t="s">
        <v>34</v>
      </c>
      <c r="G231" s="986" t="s">
        <v>40</v>
      </c>
      <c r="H231" s="995" t="s">
        <v>80</v>
      </c>
      <c r="I231" s="974" t="s">
        <v>4324</v>
      </c>
      <c r="J231" s="975">
        <v>3</v>
      </c>
      <c r="K231" s="759" t="s">
        <v>21</v>
      </c>
      <c r="L231" s="767" t="s">
        <v>2710</v>
      </c>
      <c r="M231" s="51" t="s">
        <v>5577</v>
      </c>
      <c r="N231" s="767" t="s">
        <v>491</v>
      </c>
      <c r="O231" s="976"/>
      <c r="P231" s="758"/>
      <c r="Q231" s="977">
        <v>2730</v>
      </c>
      <c r="R231" s="978">
        <v>930</v>
      </c>
      <c r="S231" s="979">
        <v>1750</v>
      </c>
      <c r="T231" s="980">
        <v>1450</v>
      </c>
      <c r="U231" s="981">
        <v>1330</v>
      </c>
      <c r="V231" s="982">
        <f t="shared" ref="V231" si="225">SUM(Q231:U232)</f>
        <v>8190</v>
      </c>
      <c r="W231" s="976" t="s">
        <v>3317</v>
      </c>
      <c r="X231" s="976"/>
      <c r="Y231" s="758"/>
      <c r="Z231" s="976"/>
    </row>
    <row r="232" spans="1:26" s="5" customFormat="1">
      <c r="A232" s="984" t="s">
        <v>5387</v>
      </c>
      <c r="B232" s="984"/>
      <c r="C232" s="969" t="s">
        <v>5457</v>
      </c>
      <c r="D232" s="970" t="s">
        <v>2</v>
      </c>
      <c r="E232" s="1008" t="s">
        <v>36</v>
      </c>
      <c r="F232" s="972" t="s">
        <v>34</v>
      </c>
      <c r="G232" s="986" t="s">
        <v>40</v>
      </c>
      <c r="H232" s="995" t="s">
        <v>80</v>
      </c>
      <c r="I232" s="974" t="s">
        <v>4324</v>
      </c>
      <c r="J232" s="975">
        <v>3</v>
      </c>
      <c r="K232" s="761" t="s">
        <v>37</v>
      </c>
      <c r="L232" s="757" t="s">
        <v>5476</v>
      </c>
      <c r="M232" s="51" t="s">
        <v>5578</v>
      </c>
      <c r="N232" s="767" t="s">
        <v>491</v>
      </c>
      <c r="O232" s="976"/>
      <c r="P232" s="758"/>
      <c r="Q232" s="977"/>
      <c r="R232" s="978"/>
      <c r="S232" s="979"/>
      <c r="T232" s="980"/>
      <c r="U232" s="981"/>
      <c r="V232" s="982"/>
      <c r="W232" s="976" t="s">
        <v>3317</v>
      </c>
      <c r="X232" s="976"/>
      <c r="Y232" s="758"/>
      <c r="Z232" s="976"/>
    </row>
    <row r="233" spans="1:26" s="5" customFormat="1">
      <c r="A233" s="984" t="s">
        <v>5387</v>
      </c>
      <c r="B233" s="984" t="s">
        <v>5425</v>
      </c>
      <c r="C233" s="969" t="s">
        <v>4998</v>
      </c>
      <c r="D233" s="970" t="str">
        <f t="shared" ref="D233" si="226">B233&amp;" "&amp;" "&amp;C233</f>
        <v>X2-038  ヒュンケル (覚醒)</v>
      </c>
      <c r="E233" s="1008" t="s">
        <v>36</v>
      </c>
      <c r="F233" s="972" t="s">
        <v>34</v>
      </c>
      <c r="G233" s="973" t="s">
        <v>19</v>
      </c>
      <c r="H233" s="992" t="s">
        <v>88</v>
      </c>
      <c r="I233" s="974" t="s">
        <v>4324</v>
      </c>
      <c r="J233" s="984">
        <v>2</v>
      </c>
      <c r="K233" s="760" t="s">
        <v>99</v>
      </c>
      <c r="L233" s="767" t="s">
        <v>1995</v>
      </c>
      <c r="M233" s="51" t="s">
        <v>5564</v>
      </c>
      <c r="N233" s="767" t="s">
        <v>491</v>
      </c>
      <c r="O233" s="976"/>
      <c r="P233" s="758"/>
      <c r="Q233" s="977">
        <v>2770</v>
      </c>
      <c r="R233" s="978">
        <v>1730</v>
      </c>
      <c r="S233" s="979">
        <v>820</v>
      </c>
      <c r="T233" s="980">
        <v>1240</v>
      </c>
      <c r="U233" s="981">
        <v>1660</v>
      </c>
      <c r="V233" s="982">
        <f t="shared" ref="V233" si="227">SUM(Q233:U234)</f>
        <v>8220</v>
      </c>
      <c r="W233" s="765" t="s">
        <v>3317</v>
      </c>
      <c r="X233" s="976"/>
      <c r="Y233" s="758"/>
      <c r="Z233" s="976"/>
    </row>
    <row r="234" spans="1:26" s="5" customFormat="1">
      <c r="A234" s="984" t="s">
        <v>5387</v>
      </c>
      <c r="B234" s="984"/>
      <c r="C234" s="969" t="s">
        <v>4998</v>
      </c>
      <c r="D234" s="970" t="s">
        <v>2</v>
      </c>
      <c r="E234" s="1008" t="s">
        <v>36</v>
      </c>
      <c r="F234" s="972" t="s">
        <v>34</v>
      </c>
      <c r="G234" s="973" t="s">
        <v>19</v>
      </c>
      <c r="H234" s="992" t="s">
        <v>88</v>
      </c>
      <c r="I234" s="974" t="s">
        <v>4324</v>
      </c>
      <c r="J234" s="984">
        <v>2</v>
      </c>
      <c r="K234" s="759" t="s">
        <v>21</v>
      </c>
      <c r="L234" s="767" t="s">
        <v>1995</v>
      </c>
      <c r="M234" s="51" t="s">
        <v>5538</v>
      </c>
      <c r="N234" s="767" t="s">
        <v>491</v>
      </c>
      <c r="O234" s="976"/>
      <c r="P234" s="758"/>
      <c r="Q234" s="977"/>
      <c r="R234" s="978"/>
      <c r="S234" s="979"/>
      <c r="T234" s="980"/>
      <c r="U234" s="981"/>
      <c r="V234" s="982"/>
      <c r="W234" s="767" t="s">
        <v>4335</v>
      </c>
      <c r="X234" s="976"/>
      <c r="Y234" s="758"/>
      <c r="Z234" s="976"/>
    </row>
    <row r="235" spans="1:26" s="5" customFormat="1">
      <c r="A235" s="984" t="s">
        <v>5387</v>
      </c>
      <c r="B235" s="984" t="s">
        <v>5426</v>
      </c>
      <c r="C235" s="969" t="s">
        <v>5003</v>
      </c>
      <c r="D235" s="970" t="str">
        <f t="shared" ref="D235" si="228">B235&amp;" "&amp;" "&amp;C235</f>
        <v>X2-039  クロコダイン (覚醒)</v>
      </c>
      <c r="E235" s="1008" t="s">
        <v>36</v>
      </c>
      <c r="F235" s="972" t="s">
        <v>34</v>
      </c>
      <c r="G235" s="1006" t="s">
        <v>89</v>
      </c>
      <c r="H235" s="973" t="s">
        <v>19</v>
      </c>
      <c r="I235" s="1001" t="s">
        <v>87</v>
      </c>
      <c r="J235" s="975" t="s">
        <v>4156</v>
      </c>
      <c r="K235" s="759" t="s">
        <v>21</v>
      </c>
      <c r="L235" s="767" t="s">
        <v>2710</v>
      </c>
      <c r="M235" s="51" t="s">
        <v>5579</v>
      </c>
      <c r="N235" s="767" t="s">
        <v>491</v>
      </c>
      <c r="O235" s="976"/>
      <c r="P235" s="758"/>
      <c r="Q235" s="977">
        <v>2800</v>
      </c>
      <c r="R235" s="978">
        <v>1700</v>
      </c>
      <c r="S235" s="979">
        <v>810</v>
      </c>
      <c r="T235" s="980">
        <v>1150</v>
      </c>
      <c r="U235" s="981">
        <v>1730</v>
      </c>
      <c r="V235" s="982">
        <f t="shared" ref="V235" si="229">SUM(Q235:U236)</f>
        <v>8190</v>
      </c>
      <c r="W235" s="969"/>
      <c r="X235" s="976"/>
      <c r="Y235" s="758"/>
      <c r="Z235" s="976"/>
    </row>
    <row r="236" spans="1:26" s="5" customFormat="1">
      <c r="A236" s="984" t="s">
        <v>5387</v>
      </c>
      <c r="B236" s="984"/>
      <c r="C236" s="969" t="s">
        <v>5002</v>
      </c>
      <c r="D236" s="970" t="s">
        <v>2</v>
      </c>
      <c r="E236" s="1008" t="s">
        <v>36</v>
      </c>
      <c r="F236" s="972" t="s">
        <v>34</v>
      </c>
      <c r="G236" s="1006" t="s">
        <v>89</v>
      </c>
      <c r="H236" s="973" t="s">
        <v>19</v>
      </c>
      <c r="I236" s="1001" t="s">
        <v>87</v>
      </c>
      <c r="J236" s="975" t="s">
        <v>4156</v>
      </c>
      <c r="K236" s="759" t="s">
        <v>21</v>
      </c>
      <c r="L236" s="767" t="s">
        <v>1995</v>
      </c>
      <c r="M236" s="51" t="s">
        <v>5539</v>
      </c>
      <c r="N236" s="767" t="s">
        <v>491</v>
      </c>
      <c r="O236" s="976"/>
      <c r="P236" s="758"/>
      <c r="Q236" s="977"/>
      <c r="R236" s="978"/>
      <c r="S236" s="979"/>
      <c r="T236" s="980"/>
      <c r="U236" s="981"/>
      <c r="V236" s="982"/>
      <c r="W236" s="969"/>
      <c r="X236" s="976"/>
      <c r="Y236" s="758"/>
      <c r="Z236" s="976"/>
    </row>
    <row r="237" spans="1:26" s="5" customFormat="1">
      <c r="A237" s="984" t="s">
        <v>5387</v>
      </c>
      <c r="B237" s="984" t="s">
        <v>5427</v>
      </c>
      <c r="C237" s="969" t="s">
        <v>5458</v>
      </c>
      <c r="D237" s="970" t="str">
        <f t="shared" ref="D237" si="230">B237&amp;" "&amp;" "&amp;C237</f>
        <v>X2-040  ザボエラ (覚醒)</v>
      </c>
      <c r="E237" s="1008" t="s">
        <v>36</v>
      </c>
      <c r="F237" s="1009" t="s">
        <v>75</v>
      </c>
      <c r="G237" s="992" t="s">
        <v>88</v>
      </c>
      <c r="H237" s="986" t="s">
        <v>40</v>
      </c>
      <c r="I237" s="996" t="s">
        <v>4358</v>
      </c>
      <c r="J237" s="984" t="s">
        <v>4157</v>
      </c>
      <c r="K237" s="778" t="s">
        <v>37</v>
      </c>
      <c r="L237" s="767" t="s">
        <v>2718</v>
      </c>
      <c r="M237" s="51" t="s">
        <v>5565</v>
      </c>
      <c r="N237" s="767" t="s">
        <v>492</v>
      </c>
      <c r="O237" s="976"/>
      <c r="P237" s="758"/>
      <c r="Q237" s="977">
        <v>2630</v>
      </c>
      <c r="R237" s="978">
        <v>930</v>
      </c>
      <c r="S237" s="979">
        <v>1760</v>
      </c>
      <c r="T237" s="980">
        <v>1580</v>
      </c>
      <c r="U237" s="981">
        <v>1260</v>
      </c>
      <c r="V237" s="982">
        <f t="shared" ref="V237" si="231">SUM(Q237:U238)</f>
        <v>8160</v>
      </c>
      <c r="W237" s="976" t="s">
        <v>4572</v>
      </c>
      <c r="X237" s="976"/>
      <c r="Y237" s="758"/>
      <c r="Z237" s="976"/>
    </row>
    <row r="238" spans="1:26" s="5" customFormat="1">
      <c r="A238" s="984" t="s">
        <v>5387</v>
      </c>
      <c r="B238" s="984"/>
      <c r="C238" s="969" t="s">
        <v>5458</v>
      </c>
      <c r="D238" s="970" t="s">
        <v>2</v>
      </c>
      <c r="E238" s="1008" t="s">
        <v>36</v>
      </c>
      <c r="F238" s="1009" t="s">
        <v>75</v>
      </c>
      <c r="G238" s="992" t="s">
        <v>88</v>
      </c>
      <c r="H238" s="986" t="s">
        <v>40</v>
      </c>
      <c r="I238" s="996" t="s">
        <v>4358</v>
      </c>
      <c r="J238" s="984" t="s">
        <v>4157</v>
      </c>
      <c r="K238" s="776" t="s">
        <v>21</v>
      </c>
      <c r="L238" s="767" t="s">
        <v>1995</v>
      </c>
      <c r="M238" s="51" t="s">
        <v>5540</v>
      </c>
      <c r="N238" s="767" t="s">
        <v>491</v>
      </c>
      <c r="O238" s="976"/>
      <c r="P238" s="758"/>
      <c r="Q238" s="977"/>
      <c r="R238" s="978"/>
      <c r="S238" s="979"/>
      <c r="T238" s="980"/>
      <c r="U238" s="981"/>
      <c r="V238" s="982"/>
      <c r="W238" s="976" t="s">
        <v>4572</v>
      </c>
      <c r="X238" s="976"/>
      <c r="Y238" s="758"/>
      <c r="Z238" s="976"/>
    </row>
    <row r="239" spans="1:26" s="5" customFormat="1">
      <c r="A239" s="984" t="s">
        <v>5387</v>
      </c>
      <c r="B239" s="984" t="s">
        <v>5428</v>
      </c>
      <c r="C239" s="969" t="s">
        <v>5459</v>
      </c>
      <c r="D239" s="970" t="str">
        <f t="shared" ref="D239" si="232">B239&amp;" "&amp;" "&amp;C239</f>
        <v>X2-041  ミストバーン (覚醒)</v>
      </c>
      <c r="E239" s="1008" t="s">
        <v>36</v>
      </c>
      <c r="F239" s="994" t="s">
        <v>78</v>
      </c>
      <c r="G239" s="973" t="s">
        <v>19</v>
      </c>
      <c r="H239" s="973" t="s">
        <v>19</v>
      </c>
      <c r="I239" s="988" t="s">
        <v>4323</v>
      </c>
      <c r="J239" s="984" t="s">
        <v>4159</v>
      </c>
      <c r="K239" s="776" t="s">
        <v>21</v>
      </c>
      <c r="L239" s="757" t="s">
        <v>5477</v>
      </c>
      <c r="M239" s="51" t="s">
        <v>5566</v>
      </c>
      <c r="N239" s="767" t="s">
        <v>491</v>
      </c>
      <c r="O239" s="976"/>
      <c r="P239" s="758"/>
      <c r="Q239" s="977">
        <v>2660</v>
      </c>
      <c r="R239" s="978">
        <v>1770</v>
      </c>
      <c r="S239" s="979">
        <v>1220</v>
      </c>
      <c r="T239" s="980">
        <v>1230</v>
      </c>
      <c r="U239" s="981">
        <v>1310</v>
      </c>
      <c r="V239" s="982">
        <f t="shared" ref="V239" si="233">SUM(Q239:U240)</f>
        <v>8190</v>
      </c>
      <c r="W239" s="976" t="s">
        <v>4572</v>
      </c>
      <c r="X239" s="976"/>
      <c r="Y239" s="758"/>
      <c r="Z239" s="976"/>
    </row>
    <row r="240" spans="1:26" s="5" customFormat="1">
      <c r="A240" s="984" t="s">
        <v>5387</v>
      </c>
      <c r="B240" s="984"/>
      <c r="C240" s="969" t="s">
        <v>5459</v>
      </c>
      <c r="D240" s="970" t="s">
        <v>2</v>
      </c>
      <c r="E240" s="1008" t="s">
        <v>36</v>
      </c>
      <c r="F240" s="994" t="s">
        <v>78</v>
      </c>
      <c r="G240" s="973" t="s">
        <v>19</v>
      </c>
      <c r="H240" s="973" t="s">
        <v>19</v>
      </c>
      <c r="I240" s="988" t="s">
        <v>4323</v>
      </c>
      <c r="J240" s="984" t="s">
        <v>4159</v>
      </c>
      <c r="K240" s="777" t="s">
        <v>99</v>
      </c>
      <c r="L240" s="767" t="s">
        <v>1995</v>
      </c>
      <c r="M240" s="51" t="s">
        <v>5567</v>
      </c>
      <c r="N240" s="767" t="s">
        <v>496</v>
      </c>
      <c r="O240" s="976"/>
      <c r="P240" s="758"/>
      <c r="Q240" s="977"/>
      <c r="R240" s="978"/>
      <c r="S240" s="979"/>
      <c r="T240" s="980"/>
      <c r="U240" s="981"/>
      <c r="V240" s="982"/>
      <c r="W240" s="976" t="s">
        <v>4572</v>
      </c>
      <c r="X240" s="976"/>
      <c r="Y240" s="758"/>
      <c r="Z240" s="976"/>
    </row>
    <row r="241" spans="1:26" s="5" customFormat="1">
      <c r="A241" s="984" t="s">
        <v>5387</v>
      </c>
      <c r="B241" s="984" t="s">
        <v>5429</v>
      </c>
      <c r="C241" s="969" t="s">
        <v>5460</v>
      </c>
      <c r="D241" s="970" t="str">
        <f t="shared" ref="D241" si="234">B241&amp;" "&amp;" "&amp;C241</f>
        <v>X2-042  キルバーン (覚醒)</v>
      </c>
      <c r="E241" s="1008" t="s">
        <v>36</v>
      </c>
      <c r="F241" s="985" t="s">
        <v>74</v>
      </c>
      <c r="G241" s="973" t="s">
        <v>19</v>
      </c>
      <c r="H241" s="973" t="s">
        <v>19</v>
      </c>
      <c r="I241" s="974" t="s">
        <v>4324</v>
      </c>
      <c r="J241" s="984">
        <v>2</v>
      </c>
      <c r="K241" s="778" t="s">
        <v>37</v>
      </c>
      <c r="L241" s="757" t="s">
        <v>5478</v>
      </c>
      <c r="M241" s="37" t="s">
        <v>5568</v>
      </c>
      <c r="N241" s="767" t="s">
        <v>492</v>
      </c>
      <c r="O241" s="976"/>
      <c r="P241" s="758"/>
      <c r="Q241" s="977">
        <v>2610</v>
      </c>
      <c r="R241" s="978">
        <v>1750</v>
      </c>
      <c r="S241" s="979">
        <v>1170</v>
      </c>
      <c r="T241" s="980">
        <v>1430</v>
      </c>
      <c r="U241" s="981">
        <v>1260</v>
      </c>
      <c r="V241" s="982">
        <f t="shared" ref="V241" si="235">SUM(Q241:U242)</f>
        <v>8220</v>
      </c>
      <c r="W241" s="969"/>
      <c r="X241" s="976"/>
      <c r="Y241" s="758"/>
      <c r="Z241" s="976"/>
    </row>
    <row r="242" spans="1:26" s="5" customFormat="1">
      <c r="A242" s="984" t="s">
        <v>5387</v>
      </c>
      <c r="B242" s="984"/>
      <c r="C242" s="969" t="s">
        <v>5460</v>
      </c>
      <c r="D242" s="970" t="s">
        <v>2</v>
      </c>
      <c r="E242" s="1008" t="s">
        <v>36</v>
      </c>
      <c r="F242" s="985" t="s">
        <v>74</v>
      </c>
      <c r="G242" s="973" t="s">
        <v>19</v>
      </c>
      <c r="H242" s="973" t="s">
        <v>19</v>
      </c>
      <c r="I242" s="974" t="s">
        <v>4324</v>
      </c>
      <c r="J242" s="984">
        <v>2</v>
      </c>
      <c r="K242" s="777" t="s">
        <v>99</v>
      </c>
      <c r="L242" s="757" t="s">
        <v>5479</v>
      </c>
      <c r="M242" s="51" t="s">
        <v>5569</v>
      </c>
      <c r="N242" s="767" t="s">
        <v>85</v>
      </c>
      <c r="O242" s="976"/>
      <c r="P242" s="758"/>
      <c r="Q242" s="977"/>
      <c r="R242" s="978"/>
      <c r="S242" s="979"/>
      <c r="T242" s="980"/>
      <c r="U242" s="981"/>
      <c r="V242" s="982"/>
      <c r="W242" s="969"/>
      <c r="X242" s="976"/>
      <c r="Y242" s="758"/>
      <c r="Z242" s="976"/>
    </row>
    <row r="243" spans="1:26" s="5" customFormat="1">
      <c r="A243" s="984" t="s">
        <v>5387</v>
      </c>
      <c r="B243" s="984" t="s">
        <v>5430</v>
      </c>
      <c r="C243" s="969" t="s">
        <v>5461</v>
      </c>
      <c r="D243" s="970" t="str">
        <f t="shared" ref="D243" si="236">B243&amp;" "&amp;" "&amp;C243</f>
        <v>X2-043  超越魔王ダムド (覚醒)</v>
      </c>
      <c r="E243" s="999" t="s">
        <v>54</v>
      </c>
      <c r="F243" s="972" t="s">
        <v>34</v>
      </c>
      <c r="G243" s="973" t="s">
        <v>19</v>
      </c>
      <c r="H243" s="973" t="s">
        <v>19</v>
      </c>
      <c r="I243" s="1002" t="s">
        <v>82</v>
      </c>
      <c r="J243" s="975">
        <v>3</v>
      </c>
      <c r="K243" s="777" t="s">
        <v>99</v>
      </c>
      <c r="L243" s="767" t="s">
        <v>5479</v>
      </c>
      <c r="M243" s="51" t="s">
        <v>5570</v>
      </c>
      <c r="N243" s="767" t="s">
        <v>496</v>
      </c>
      <c r="O243" s="976"/>
      <c r="P243" s="758"/>
      <c r="Q243" s="977">
        <v>2800</v>
      </c>
      <c r="R243" s="978">
        <v>1870</v>
      </c>
      <c r="S243" s="979">
        <v>1280</v>
      </c>
      <c r="T243" s="980">
        <v>1520</v>
      </c>
      <c r="U243" s="981">
        <v>1120</v>
      </c>
      <c r="V243" s="982">
        <f t="shared" ref="V243" si="237">SUM(Q243:U244)</f>
        <v>8590</v>
      </c>
      <c r="W243" s="969"/>
      <c r="X243" s="976"/>
      <c r="Y243" s="758"/>
      <c r="Z243" s="976"/>
    </row>
    <row r="244" spans="1:26" s="5" customFormat="1">
      <c r="A244" s="984" t="s">
        <v>5387</v>
      </c>
      <c r="B244" s="984"/>
      <c r="C244" s="969" t="s">
        <v>5461</v>
      </c>
      <c r="D244" s="970" t="s">
        <v>2</v>
      </c>
      <c r="E244" s="999" t="s">
        <v>54</v>
      </c>
      <c r="F244" s="972" t="s">
        <v>34</v>
      </c>
      <c r="G244" s="973" t="s">
        <v>19</v>
      </c>
      <c r="H244" s="973" t="s">
        <v>19</v>
      </c>
      <c r="I244" s="1002" t="s">
        <v>82</v>
      </c>
      <c r="J244" s="975">
        <v>3</v>
      </c>
      <c r="K244" s="776" t="s">
        <v>21</v>
      </c>
      <c r="L244" s="767" t="s">
        <v>5479</v>
      </c>
      <c r="M244" s="51" t="s">
        <v>5586</v>
      </c>
      <c r="N244" s="767" t="s">
        <v>491</v>
      </c>
      <c r="O244" s="976"/>
      <c r="P244" s="758"/>
      <c r="Q244" s="977"/>
      <c r="R244" s="978"/>
      <c r="S244" s="979"/>
      <c r="T244" s="980"/>
      <c r="U244" s="981"/>
      <c r="V244" s="982"/>
      <c r="W244" s="969"/>
      <c r="X244" s="976"/>
      <c r="Y244" s="758"/>
      <c r="Z244" s="976"/>
    </row>
    <row r="245" spans="1:26" s="5" customFormat="1">
      <c r="A245" s="984" t="s">
        <v>5387</v>
      </c>
      <c r="B245" s="984" t="s">
        <v>5431</v>
      </c>
      <c r="C245" s="989" t="s">
        <v>497</v>
      </c>
      <c r="D245" s="970" t="str">
        <f t="shared" ref="D245" si="238">B245&amp;" "&amp;" "&amp;C245</f>
        <v>X2-044  勇者ソロ</v>
      </c>
      <c r="E245" s="999" t="s">
        <v>54</v>
      </c>
      <c r="F245" s="972" t="s">
        <v>34</v>
      </c>
      <c r="G245" s="973" t="s">
        <v>19</v>
      </c>
      <c r="H245" s="973" t="s">
        <v>19</v>
      </c>
      <c r="I245" s="998" t="s">
        <v>41</v>
      </c>
      <c r="J245" s="975">
        <v>3</v>
      </c>
      <c r="K245" s="759" t="s">
        <v>21</v>
      </c>
      <c r="L245" s="767" t="s">
        <v>104</v>
      </c>
      <c r="M245" s="51" t="s">
        <v>5541</v>
      </c>
      <c r="N245" s="767" t="s">
        <v>491</v>
      </c>
      <c r="O245" s="976"/>
      <c r="P245" s="758"/>
      <c r="Q245" s="977">
        <v>2730</v>
      </c>
      <c r="R245" s="978">
        <v>1820</v>
      </c>
      <c r="S245" s="979">
        <v>1280</v>
      </c>
      <c r="T245" s="980">
        <v>1250</v>
      </c>
      <c r="U245" s="981">
        <v>1410</v>
      </c>
      <c r="V245" s="982">
        <f t="shared" ref="V245" si="239">SUM(Q245:U246)</f>
        <v>8490</v>
      </c>
      <c r="W245" s="976"/>
      <c r="X245" s="976"/>
      <c r="Y245" s="758"/>
      <c r="Z245" s="976"/>
    </row>
    <row r="246" spans="1:26" s="5" customFormat="1">
      <c r="A246" s="984" t="s">
        <v>5387</v>
      </c>
      <c r="B246" s="984"/>
      <c r="C246" s="989" t="s">
        <v>497</v>
      </c>
      <c r="D246" s="970" t="s">
        <v>2</v>
      </c>
      <c r="E246" s="999" t="s">
        <v>54</v>
      </c>
      <c r="F246" s="972" t="s">
        <v>34</v>
      </c>
      <c r="G246" s="973" t="s">
        <v>19</v>
      </c>
      <c r="H246" s="973" t="s">
        <v>19</v>
      </c>
      <c r="I246" s="998" t="s">
        <v>41</v>
      </c>
      <c r="J246" s="975">
        <v>3</v>
      </c>
      <c r="K246" s="759" t="s">
        <v>21</v>
      </c>
      <c r="L246" s="767" t="s">
        <v>5479</v>
      </c>
      <c r="M246" s="51" t="s">
        <v>5542</v>
      </c>
      <c r="N246" s="767" t="s">
        <v>491</v>
      </c>
      <c r="O246" s="976"/>
      <c r="P246" s="758"/>
      <c r="Q246" s="977"/>
      <c r="R246" s="978"/>
      <c r="S246" s="979"/>
      <c r="T246" s="980"/>
      <c r="U246" s="981"/>
      <c r="V246" s="982"/>
      <c r="W246" s="976"/>
      <c r="X246" s="976"/>
      <c r="Y246" s="758"/>
      <c r="Z246" s="976"/>
    </row>
    <row r="247" spans="1:26" s="5" customFormat="1">
      <c r="A247" s="984" t="s">
        <v>5387</v>
      </c>
      <c r="B247" s="984" t="s">
        <v>5432</v>
      </c>
      <c r="C247" s="989" t="s">
        <v>498</v>
      </c>
      <c r="D247" s="970" t="str">
        <f t="shared" ref="D247" si="240">B247&amp;" "&amp;" "&amp;C247</f>
        <v>X2-045  アリーナ</v>
      </c>
      <c r="E247" s="999" t="s">
        <v>54</v>
      </c>
      <c r="F247" s="972" t="s">
        <v>34</v>
      </c>
      <c r="G247" s="973" t="s">
        <v>19</v>
      </c>
      <c r="H247" s="973" t="s">
        <v>19</v>
      </c>
      <c r="I247" s="988" t="s">
        <v>4323</v>
      </c>
      <c r="J247" s="975">
        <v>3</v>
      </c>
      <c r="K247" s="759" t="s">
        <v>21</v>
      </c>
      <c r="L247" s="767" t="s">
        <v>5479</v>
      </c>
      <c r="M247" s="51" t="s">
        <v>5543</v>
      </c>
      <c r="N247" s="757" t="s">
        <v>5481</v>
      </c>
      <c r="O247" s="976"/>
      <c r="P247" s="758"/>
      <c r="Q247" s="977">
        <v>2630</v>
      </c>
      <c r="R247" s="978">
        <v>1810</v>
      </c>
      <c r="S247" s="979">
        <v>960</v>
      </c>
      <c r="T247" s="980">
        <v>1840</v>
      </c>
      <c r="U247" s="981">
        <v>1250</v>
      </c>
      <c r="V247" s="982">
        <f t="shared" ref="V247" si="241">SUM(Q247:U248)</f>
        <v>8490</v>
      </c>
      <c r="W247" s="976"/>
      <c r="X247" s="976"/>
      <c r="Y247" s="758"/>
      <c r="Z247" s="976"/>
    </row>
    <row r="248" spans="1:26" s="5" customFormat="1">
      <c r="A248" s="984" t="s">
        <v>5387</v>
      </c>
      <c r="B248" s="984"/>
      <c r="C248" s="989" t="s">
        <v>498</v>
      </c>
      <c r="D248" s="970" t="s">
        <v>2</v>
      </c>
      <c r="E248" s="999" t="s">
        <v>54</v>
      </c>
      <c r="F248" s="972" t="s">
        <v>34</v>
      </c>
      <c r="G248" s="973" t="s">
        <v>19</v>
      </c>
      <c r="H248" s="973" t="s">
        <v>19</v>
      </c>
      <c r="I248" s="988" t="s">
        <v>4323</v>
      </c>
      <c r="J248" s="975">
        <v>3</v>
      </c>
      <c r="K248" s="761" t="s">
        <v>37</v>
      </c>
      <c r="L248" s="767" t="s">
        <v>5480</v>
      </c>
      <c r="M248" s="51" t="s">
        <v>5544</v>
      </c>
      <c r="N248" s="767" t="s">
        <v>491</v>
      </c>
      <c r="O248" s="976"/>
      <c r="P248" s="758"/>
      <c r="Q248" s="977"/>
      <c r="R248" s="978"/>
      <c r="S248" s="979"/>
      <c r="T248" s="980"/>
      <c r="U248" s="981"/>
      <c r="V248" s="982"/>
      <c r="W248" s="976"/>
      <c r="X248" s="976"/>
      <c r="Y248" s="758"/>
      <c r="Z248" s="976"/>
    </row>
    <row r="249" spans="1:26" s="5" customFormat="1">
      <c r="A249" s="984" t="s">
        <v>5387</v>
      </c>
      <c r="B249" s="984" t="s">
        <v>5433</v>
      </c>
      <c r="C249" s="969" t="s">
        <v>499</v>
      </c>
      <c r="D249" s="970" t="str">
        <f t="shared" ref="D249" si="242">B249&amp;" "&amp;" "&amp;C249</f>
        <v>X2-046  マーニャ</v>
      </c>
      <c r="E249" s="999" t="s">
        <v>54</v>
      </c>
      <c r="F249" s="972" t="s">
        <v>34</v>
      </c>
      <c r="G249" s="986" t="s">
        <v>40</v>
      </c>
      <c r="H249" s="986" t="s">
        <v>40</v>
      </c>
      <c r="I249" s="1007" t="s">
        <v>91</v>
      </c>
      <c r="J249" s="984">
        <v>1</v>
      </c>
      <c r="K249" s="759" t="s">
        <v>21</v>
      </c>
      <c r="L249" s="767" t="s">
        <v>5479</v>
      </c>
      <c r="M249" s="37" t="s">
        <v>5545</v>
      </c>
      <c r="N249" s="767" t="s">
        <v>496</v>
      </c>
      <c r="O249" s="976"/>
      <c r="P249" s="758"/>
      <c r="Q249" s="977">
        <v>2670</v>
      </c>
      <c r="R249" s="978">
        <v>1180</v>
      </c>
      <c r="S249" s="979">
        <v>1860</v>
      </c>
      <c r="T249" s="980">
        <v>1550</v>
      </c>
      <c r="U249" s="981">
        <v>1230</v>
      </c>
      <c r="V249" s="982">
        <f t="shared" ref="V249" si="243">SUM(Q249:U250)</f>
        <v>8490</v>
      </c>
      <c r="W249" s="976"/>
      <c r="X249" s="976"/>
      <c r="Y249" s="758"/>
      <c r="Z249" s="976"/>
    </row>
    <row r="250" spans="1:26" s="5" customFormat="1">
      <c r="A250" s="984" t="s">
        <v>5387</v>
      </c>
      <c r="B250" s="984"/>
      <c r="C250" s="969" t="s">
        <v>499</v>
      </c>
      <c r="D250" s="970" t="s">
        <v>2</v>
      </c>
      <c r="E250" s="999" t="s">
        <v>54</v>
      </c>
      <c r="F250" s="972" t="s">
        <v>34</v>
      </c>
      <c r="G250" s="986" t="s">
        <v>40</v>
      </c>
      <c r="H250" s="986" t="s">
        <v>40</v>
      </c>
      <c r="I250" s="1007" t="s">
        <v>91</v>
      </c>
      <c r="J250" s="984">
        <v>1</v>
      </c>
      <c r="K250" s="761" t="s">
        <v>37</v>
      </c>
      <c r="L250" s="767" t="s">
        <v>5478</v>
      </c>
      <c r="M250" s="51" t="s">
        <v>5546</v>
      </c>
      <c r="N250" s="767" t="s">
        <v>490</v>
      </c>
      <c r="O250" s="976"/>
      <c r="P250" s="758"/>
      <c r="Q250" s="977"/>
      <c r="R250" s="978"/>
      <c r="S250" s="979"/>
      <c r="T250" s="980"/>
      <c r="U250" s="981"/>
      <c r="V250" s="982"/>
      <c r="W250" s="976"/>
      <c r="X250" s="976"/>
      <c r="Y250" s="758"/>
      <c r="Z250" s="976"/>
    </row>
    <row r="251" spans="1:26" s="5" customFormat="1">
      <c r="A251" s="984" t="s">
        <v>5387</v>
      </c>
      <c r="B251" s="984" t="s">
        <v>5434</v>
      </c>
      <c r="C251" s="969" t="s">
        <v>2704</v>
      </c>
      <c r="D251" s="970" t="str">
        <f t="shared" ref="D251" si="244">B251&amp;" "&amp;" "&amp;C251</f>
        <v>X2-047  ミネア</v>
      </c>
      <c r="E251" s="999" t="s">
        <v>54</v>
      </c>
      <c r="F251" s="972" t="s">
        <v>34</v>
      </c>
      <c r="G251" s="986" t="s">
        <v>40</v>
      </c>
      <c r="H251" s="992" t="s">
        <v>88</v>
      </c>
      <c r="I251" s="974" t="s">
        <v>4324</v>
      </c>
      <c r="J251" s="984">
        <v>2</v>
      </c>
      <c r="K251" s="759" t="s">
        <v>21</v>
      </c>
      <c r="L251" s="767" t="s">
        <v>5479</v>
      </c>
      <c r="M251" s="51" t="s">
        <v>5547</v>
      </c>
      <c r="N251" s="767" t="s">
        <v>491</v>
      </c>
      <c r="O251" s="976"/>
      <c r="P251" s="758"/>
      <c r="Q251" s="977">
        <v>2620</v>
      </c>
      <c r="R251" s="978">
        <v>1180</v>
      </c>
      <c r="S251" s="979">
        <v>1870</v>
      </c>
      <c r="T251" s="980">
        <v>1220</v>
      </c>
      <c r="U251" s="981">
        <v>1600</v>
      </c>
      <c r="V251" s="982">
        <f t="shared" ref="V251" si="245">SUM(Q251:U252)</f>
        <v>8490</v>
      </c>
      <c r="W251" s="976"/>
      <c r="X251" s="1004" t="s">
        <v>172</v>
      </c>
      <c r="Y251" s="758"/>
      <c r="Z251" s="976"/>
    </row>
    <row r="252" spans="1:26" s="5" customFormat="1">
      <c r="A252" s="984" t="s">
        <v>5387</v>
      </c>
      <c r="B252" s="984"/>
      <c r="C252" s="969" t="s">
        <v>2704</v>
      </c>
      <c r="D252" s="970" t="s">
        <v>2</v>
      </c>
      <c r="E252" s="999" t="s">
        <v>54</v>
      </c>
      <c r="F252" s="972" t="s">
        <v>34</v>
      </c>
      <c r="G252" s="986" t="s">
        <v>40</v>
      </c>
      <c r="H252" s="992" t="s">
        <v>88</v>
      </c>
      <c r="I252" s="974" t="s">
        <v>4324</v>
      </c>
      <c r="J252" s="984">
        <v>2</v>
      </c>
      <c r="K252" s="11" t="s">
        <v>81</v>
      </c>
      <c r="L252" s="767" t="s">
        <v>81</v>
      </c>
      <c r="M252" s="51" t="s">
        <v>5516</v>
      </c>
      <c r="N252" s="767" t="s">
        <v>490</v>
      </c>
      <c r="O252" s="976"/>
      <c r="P252" s="758"/>
      <c r="Q252" s="977"/>
      <c r="R252" s="978"/>
      <c r="S252" s="979"/>
      <c r="T252" s="980"/>
      <c r="U252" s="981"/>
      <c r="V252" s="982"/>
      <c r="W252" s="976"/>
      <c r="X252" s="1004" t="s">
        <v>172</v>
      </c>
      <c r="Y252" s="758"/>
      <c r="Z252" s="976"/>
    </row>
    <row r="253" spans="1:26" s="5" customFormat="1">
      <c r="A253" s="984" t="s">
        <v>5387</v>
      </c>
      <c r="B253" s="984" t="s">
        <v>5435</v>
      </c>
      <c r="C253" s="969" t="s">
        <v>45</v>
      </c>
      <c r="D253" s="970" t="str">
        <f t="shared" ref="D253" si="246">B253&amp;" "&amp;" "&amp;C253</f>
        <v>X2-048  伝説のまもの使い</v>
      </c>
      <c r="E253" s="999" t="s">
        <v>54</v>
      </c>
      <c r="F253" s="972" t="s">
        <v>34</v>
      </c>
      <c r="G253" s="986" t="s">
        <v>40</v>
      </c>
      <c r="H253" s="973" t="s">
        <v>19</v>
      </c>
      <c r="I253" s="998" t="s">
        <v>41</v>
      </c>
      <c r="J253" s="984" t="s">
        <v>5008</v>
      </c>
      <c r="K253" s="759" t="s">
        <v>21</v>
      </c>
      <c r="L253" s="767" t="s">
        <v>2710</v>
      </c>
      <c r="M253" s="51" t="s">
        <v>5580</v>
      </c>
      <c r="N253" s="767" t="s">
        <v>491</v>
      </c>
      <c r="O253" s="976"/>
      <c r="P253" s="758"/>
      <c r="Q253" s="977">
        <v>2720</v>
      </c>
      <c r="R253" s="978">
        <v>1800</v>
      </c>
      <c r="S253" s="979">
        <v>1670</v>
      </c>
      <c r="T253" s="980">
        <v>1270</v>
      </c>
      <c r="U253" s="981">
        <v>1030</v>
      </c>
      <c r="V253" s="982">
        <f t="shared" ref="V253" si="247">SUM(Q253:U254)</f>
        <v>8490</v>
      </c>
      <c r="W253" s="976"/>
      <c r="X253" s="976"/>
      <c r="Y253" s="758"/>
      <c r="Z253" s="976"/>
    </row>
    <row r="254" spans="1:26" s="5" customFormat="1">
      <c r="A254" s="984" t="s">
        <v>5387</v>
      </c>
      <c r="B254" s="984"/>
      <c r="C254" s="969" t="s">
        <v>45</v>
      </c>
      <c r="D254" s="970" t="s">
        <v>2</v>
      </c>
      <c r="E254" s="999" t="s">
        <v>54</v>
      </c>
      <c r="F254" s="972" t="s">
        <v>34</v>
      </c>
      <c r="G254" s="986" t="s">
        <v>40</v>
      </c>
      <c r="H254" s="973" t="s">
        <v>19</v>
      </c>
      <c r="I254" s="998" t="s">
        <v>41</v>
      </c>
      <c r="J254" s="984" t="s">
        <v>5008</v>
      </c>
      <c r="K254" s="759" t="s">
        <v>21</v>
      </c>
      <c r="L254" s="767" t="s">
        <v>105</v>
      </c>
      <c r="M254" s="51" t="s">
        <v>5548</v>
      </c>
      <c r="N254" s="767" t="s">
        <v>490</v>
      </c>
      <c r="O254" s="976"/>
      <c r="P254" s="758"/>
      <c r="Q254" s="977"/>
      <c r="R254" s="978"/>
      <c r="S254" s="979"/>
      <c r="T254" s="980"/>
      <c r="U254" s="981"/>
      <c r="V254" s="982"/>
      <c r="W254" s="976"/>
      <c r="X254" s="976"/>
      <c r="Y254" s="758"/>
      <c r="Z254" s="976"/>
    </row>
    <row r="255" spans="1:26" s="5" customFormat="1">
      <c r="A255" s="984" t="s">
        <v>5387</v>
      </c>
      <c r="B255" s="984" t="s">
        <v>5436</v>
      </c>
      <c r="C255" s="969" t="s">
        <v>46</v>
      </c>
      <c r="D255" s="970" t="str">
        <f t="shared" ref="D255" si="248">B255&amp;" "&amp;" "&amp;C255</f>
        <v>X2-049  パパス</v>
      </c>
      <c r="E255" s="999" t="s">
        <v>54</v>
      </c>
      <c r="F255" s="972" t="s">
        <v>34</v>
      </c>
      <c r="G255" s="973" t="s">
        <v>19</v>
      </c>
      <c r="H255" s="973" t="s">
        <v>19</v>
      </c>
      <c r="I255" s="1001" t="s">
        <v>87</v>
      </c>
      <c r="J255" s="984" t="s">
        <v>4160</v>
      </c>
      <c r="K255" s="759" t="s">
        <v>21</v>
      </c>
      <c r="L255" s="767" t="s">
        <v>5479</v>
      </c>
      <c r="M255" s="51" t="s">
        <v>5549</v>
      </c>
      <c r="N255" s="767" t="s">
        <v>85</v>
      </c>
      <c r="O255" s="976"/>
      <c r="P255" s="758"/>
      <c r="Q255" s="977">
        <v>2850</v>
      </c>
      <c r="R255" s="978">
        <v>1800</v>
      </c>
      <c r="S255" s="979">
        <v>1180</v>
      </c>
      <c r="T255" s="980">
        <v>1060</v>
      </c>
      <c r="U255" s="981">
        <v>1600</v>
      </c>
      <c r="V255" s="982">
        <f t="shared" ref="V255" si="249">SUM(Q255:U256)</f>
        <v>8490</v>
      </c>
      <c r="W255" s="758"/>
      <c r="X255" s="1004" t="s">
        <v>319</v>
      </c>
      <c r="Y255" s="758"/>
      <c r="Z255" s="976"/>
    </row>
    <row r="256" spans="1:26" s="5" customFormat="1">
      <c r="A256" s="984" t="s">
        <v>5387</v>
      </c>
      <c r="B256" s="984"/>
      <c r="C256" s="969" t="s">
        <v>46</v>
      </c>
      <c r="D256" s="970" t="s">
        <v>2</v>
      </c>
      <c r="E256" s="999" t="s">
        <v>54</v>
      </c>
      <c r="F256" s="972" t="s">
        <v>34</v>
      </c>
      <c r="G256" s="973" t="s">
        <v>19</v>
      </c>
      <c r="H256" s="973" t="s">
        <v>19</v>
      </c>
      <c r="I256" s="1001" t="s">
        <v>87</v>
      </c>
      <c r="J256" s="984" t="s">
        <v>4160</v>
      </c>
      <c r="K256" s="761" t="s">
        <v>37</v>
      </c>
      <c r="L256" s="767" t="s">
        <v>272</v>
      </c>
      <c r="M256" s="51" t="s">
        <v>5482</v>
      </c>
      <c r="N256" s="767" t="s">
        <v>490</v>
      </c>
      <c r="O256" s="976"/>
      <c r="P256" s="758"/>
      <c r="Q256" s="977"/>
      <c r="R256" s="978"/>
      <c r="S256" s="979"/>
      <c r="T256" s="980"/>
      <c r="U256" s="981"/>
      <c r="V256" s="982"/>
      <c r="W256" s="757"/>
      <c r="X256" s="1004" t="s">
        <v>319</v>
      </c>
      <c r="Y256" s="758"/>
      <c r="Z256" s="976"/>
    </row>
    <row r="257" spans="1:26" s="5" customFormat="1">
      <c r="A257" s="984" t="s">
        <v>5387</v>
      </c>
      <c r="B257" s="984" t="s">
        <v>5437</v>
      </c>
      <c r="C257" s="969" t="s">
        <v>47</v>
      </c>
      <c r="D257" s="970" t="str">
        <f t="shared" ref="D257" si="250">B257&amp;" "&amp;" "&amp;C257</f>
        <v>X2-050  ビアンカ</v>
      </c>
      <c r="E257" s="999" t="s">
        <v>54</v>
      </c>
      <c r="F257" s="972" t="s">
        <v>34</v>
      </c>
      <c r="G257" s="986" t="s">
        <v>40</v>
      </c>
      <c r="H257" s="986" t="s">
        <v>40</v>
      </c>
      <c r="I257" s="996" t="s">
        <v>4358</v>
      </c>
      <c r="J257" s="984" t="s">
        <v>4158</v>
      </c>
      <c r="K257" s="759" t="s">
        <v>21</v>
      </c>
      <c r="L257" s="767" t="s">
        <v>5479</v>
      </c>
      <c r="M257" s="51" t="s">
        <v>5550</v>
      </c>
      <c r="N257" s="767" t="s">
        <v>491</v>
      </c>
      <c r="O257" s="976"/>
      <c r="P257" s="758"/>
      <c r="Q257" s="977">
        <v>2730</v>
      </c>
      <c r="R257" s="978">
        <v>1080</v>
      </c>
      <c r="S257" s="979">
        <v>1830</v>
      </c>
      <c r="T257" s="980">
        <v>1600</v>
      </c>
      <c r="U257" s="981">
        <v>1250</v>
      </c>
      <c r="V257" s="982">
        <f t="shared" ref="V257" si="251">SUM(Q257:U258)</f>
        <v>8490</v>
      </c>
      <c r="W257" s="758"/>
      <c r="X257" s="1004" t="s">
        <v>189</v>
      </c>
      <c r="Y257" s="758"/>
      <c r="Z257" s="976"/>
    </row>
    <row r="258" spans="1:26" s="5" customFormat="1">
      <c r="A258" s="984" t="s">
        <v>5387</v>
      </c>
      <c r="B258" s="984"/>
      <c r="C258" s="969" t="s">
        <v>47</v>
      </c>
      <c r="D258" s="970" t="s">
        <v>2</v>
      </c>
      <c r="E258" s="999" t="s">
        <v>54</v>
      </c>
      <c r="F258" s="972" t="s">
        <v>34</v>
      </c>
      <c r="G258" s="986" t="s">
        <v>40</v>
      </c>
      <c r="H258" s="986" t="s">
        <v>40</v>
      </c>
      <c r="I258" s="996" t="s">
        <v>4358</v>
      </c>
      <c r="J258" s="984" t="s">
        <v>4158</v>
      </c>
      <c r="K258" s="761" t="s">
        <v>37</v>
      </c>
      <c r="L258" s="767" t="s">
        <v>5478</v>
      </c>
      <c r="M258" s="51" t="s">
        <v>5551</v>
      </c>
      <c r="N258" s="767" t="s">
        <v>490</v>
      </c>
      <c r="O258" s="976"/>
      <c r="P258" s="758"/>
      <c r="Q258" s="977"/>
      <c r="R258" s="978"/>
      <c r="S258" s="979"/>
      <c r="T258" s="980"/>
      <c r="U258" s="981"/>
      <c r="V258" s="982"/>
      <c r="W258" s="757"/>
      <c r="X258" s="1004" t="s">
        <v>189</v>
      </c>
      <c r="Y258" s="758"/>
      <c r="Z258" s="976"/>
    </row>
    <row r="259" spans="1:26" s="5" customFormat="1" ht="13.15" customHeight="1">
      <c r="A259" s="984" t="s">
        <v>5387</v>
      </c>
      <c r="B259" s="984" t="s">
        <v>5438</v>
      </c>
      <c r="C259" s="969" t="s">
        <v>55</v>
      </c>
      <c r="D259" s="970" t="str">
        <f t="shared" ref="D259" si="252">B259&amp;" "&amp;" "&amp;C259</f>
        <v>X2-051  フローラ</v>
      </c>
      <c r="E259" s="999" t="s">
        <v>54</v>
      </c>
      <c r="F259" s="972" t="s">
        <v>34</v>
      </c>
      <c r="G259" s="986" t="s">
        <v>40</v>
      </c>
      <c r="H259" s="986" t="s">
        <v>40</v>
      </c>
      <c r="I259" s="1000" t="s">
        <v>93</v>
      </c>
      <c r="J259" s="984" t="s">
        <v>4157</v>
      </c>
      <c r="K259" s="759" t="s">
        <v>21</v>
      </c>
      <c r="L259" s="767" t="s">
        <v>2710</v>
      </c>
      <c r="M259" s="51" t="s">
        <v>5581</v>
      </c>
      <c r="N259" s="767" t="s">
        <v>491</v>
      </c>
      <c r="O259" s="976"/>
      <c r="P259" s="758"/>
      <c r="Q259" s="977">
        <v>2740</v>
      </c>
      <c r="R259" s="978">
        <v>1010</v>
      </c>
      <c r="S259" s="979">
        <v>1870</v>
      </c>
      <c r="T259" s="980">
        <v>1570</v>
      </c>
      <c r="U259" s="981">
        <v>1300</v>
      </c>
      <c r="V259" s="982">
        <f t="shared" ref="V259" si="253">SUM(Q259:U260)</f>
        <v>8490</v>
      </c>
      <c r="W259" s="976"/>
      <c r="X259" s="976"/>
      <c r="Y259" s="758"/>
      <c r="Z259" s="976"/>
    </row>
    <row r="260" spans="1:26" s="5" customFormat="1" ht="13.15" customHeight="1">
      <c r="A260" s="984" t="s">
        <v>5387</v>
      </c>
      <c r="B260" s="984"/>
      <c r="C260" s="969" t="s">
        <v>55</v>
      </c>
      <c r="D260" s="970" t="s">
        <v>2</v>
      </c>
      <c r="E260" s="999" t="s">
        <v>54</v>
      </c>
      <c r="F260" s="972" t="s">
        <v>34</v>
      </c>
      <c r="G260" s="986" t="s">
        <v>40</v>
      </c>
      <c r="H260" s="986" t="s">
        <v>40</v>
      </c>
      <c r="I260" s="1000" t="s">
        <v>93</v>
      </c>
      <c r="J260" s="984" t="s">
        <v>4157</v>
      </c>
      <c r="K260" s="759" t="s">
        <v>21</v>
      </c>
      <c r="L260" s="767" t="s">
        <v>5479</v>
      </c>
      <c r="M260" s="51" t="s">
        <v>5552</v>
      </c>
      <c r="N260" s="767" t="s">
        <v>491</v>
      </c>
      <c r="O260" s="976"/>
      <c r="P260" s="758"/>
      <c r="Q260" s="977"/>
      <c r="R260" s="978"/>
      <c r="S260" s="979"/>
      <c r="T260" s="980"/>
      <c r="U260" s="981"/>
      <c r="V260" s="982"/>
      <c r="W260" s="976"/>
      <c r="X260" s="976"/>
      <c r="Y260" s="758"/>
      <c r="Z260" s="976"/>
    </row>
    <row r="261" spans="1:26" s="5" customFormat="1">
      <c r="A261" s="984" t="s">
        <v>5387</v>
      </c>
      <c r="B261" s="984" t="s">
        <v>5439</v>
      </c>
      <c r="C261" s="969" t="s">
        <v>5462</v>
      </c>
      <c r="D261" s="970" t="str">
        <f t="shared" ref="D261" si="254">B261&amp;" "&amp;" "&amp;C261</f>
        <v>X2-052  デボラ</v>
      </c>
      <c r="E261" s="999" t="s">
        <v>54</v>
      </c>
      <c r="F261" s="972" t="s">
        <v>34</v>
      </c>
      <c r="G261" s="973" t="s">
        <v>19</v>
      </c>
      <c r="H261" s="973" t="s">
        <v>19</v>
      </c>
      <c r="I261" s="988" t="s">
        <v>4323</v>
      </c>
      <c r="J261" s="984" t="s">
        <v>4158</v>
      </c>
      <c r="K261" s="759" t="s">
        <v>21</v>
      </c>
      <c r="L261" s="757" t="s">
        <v>5483</v>
      </c>
      <c r="M261" s="51" t="s">
        <v>5553</v>
      </c>
      <c r="N261" s="767" t="s">
        <v>491</v>
      </c>
      <c r="O261" s="976"/>
      <c r="P261" s="758"/>
      <c r="Q261" s="977">
        <v>2730</v>
      </c>
      <c r="R261" s="978">
        <v>1800</v>
      </c>
      <c r="S261" s="979">
        <v>870</v>
      </c>
      <c r="T261" s="980">
        <v>1630</v>
      </c>
      <c r="U261" s="981">
        <v>1460</v>
      </c>
      <c r="V261" s="982">
        <f t="shared" ref="V261" si="255">SUM(Q261:U262)</f>
        <v>8490</v>
      </c>
      <c r="W261" s="976"/>
      <c r="X261" s="976"/>
      <c r="Y261" s="758"/>
      <c r="Z261" s="976"/>
    </row>
    <row r="262" spans="1:26" s="5" customFormat="1">
      <c r="A262" s="984" t="s">
        <v>5387</v>
      </c>
      <c r="B262" s="984"/>
      <c r="C262" s="969" t="s">
        <v>5462</v>
      </c>
      <c r="D262" s="970" t="s">
        <v>2</v>
      </c>
      <c r="E262" s="999" t="s">
        <v>54</v>
      </c>
      <c r="F262" s="972" t="s">
        <v>34</v>
      </c>
      <c r="G262" s="973" t="s">
        <v>19</v>
      </c>
      <c r="H262" s="973" t="s">
        <v>19</v>
      </c>
      <c r="I262" s="988" t="s">
        <v>4323</v>
      </c>
      <c r="J262" s="984" t="s">
        <v>4158</v>
      </c>
      <c r="K262" s="761" t="s">
        <v>37</v>
      </c>
      <c r="L262" s="767" t="s">
        <v>5476</v>
      </c>
      <c r="M262" s="51" t="s">
        <v>5582</v>
      </c>
      <c r="N262" s="767" t="s">
        <v>491</v>
      </c>
      <c r="O262" s="976"/>
      <c r="P262" s="758"/>
      <c r="Q262" s="977"/>
      <c r="R262" s="978"/>
      <c r="S262" s="979"/>
      <c r="T262" s="980"/>
      <c r="U262" s="981"/>
      <c r="V262" s="982"/>
      <c r="W262" s="976"/>
      <c r="X262" s="976"/>
      <c r="Y262" s="758"/>
      <c r="Z262" s="976"/>
    </row>
    <row r="263" spans="1:26" s="5" customFormat="1">
      <c r="A263" s="984" t="s">
        <v>5387</v>
      </c>
      <c r="B263" s="984" t="s">
        <v>5440</v>
      </c>
      <c r="C263" s="969" t="s">
        <v>1326</v>
      </c>
      <c r="D263" s="970" t="str">
        <f t="shared" ref="D263" si="256">B263&amp;" "&amp;" "&amp;C263</f>
        <v>X2-053  邪教の使徒ゲマ</v>
      </c>
      <c r="E263" s="999" t="s">
        <v>54</v>
      </c>
      <c r="F263" s="985" t="s">
        <v>74</v>
      </c>
      <c r="G263" s="986" t="s">
        <v>40</v>
      </c>
      <c r="H263" s="973" t="s">
        <v>19</v>
      </c>
      <c r="I263" s="974" t="s">
        <v>4324</v>
      </c>
      <c r="J263" s="975">
        <v>3</v>
      </c>
      <c r="K263" s="761" t="s">
        <v>37</v>
      </c>
      <c r="L263" s="767" t="s">
        <v>5478</v>
      </c>
      <c r="M263" s="51" t="s">
        <v>5587</v>
      </c>
      <c r="N263" s="767" t="s">
        <v>490</v>
      </c>
      <c r="O263" s="976"/>
      <c r="P263" s="758"/>
      <c r="Q263" s="977">
        <v>2720</v>
      </c>
      <c r="R263" s="978">
        <v>1550</v>
      </c>
      <c r="S263" s="979">
        <v>1880</v>
      </c>
      <c r="T263" s="980">
        <v>1300</v>
      </c>
      <c r="U263" s="981">
        <v>1040</v>
      </c>
      <c r="V263" s="982">
        <f t="shared" ref="V263" si="257">SUM(Q263:U264)</f>
        <v>8490</v>
      </c>
      <c r="W263" s="976"/>
      <c r="X263" s="976"/>
      <c r="Y263" s="758"/>
      <c r="Z263" s="976"/>
    </row>
    <row r="264" spans="1:26" s="5" customFormat="1">
      <c r="A264" s="984" t="s">
        <v>5387</v>
      </c>
      <c r="B264" s="984"/>
      <c r="C264" s="969" t="s">
        <v>1326</v>
      </c>
      <c r="D264" s="970" t="s">
        <v>2</v>
      </c>
      <c r="E264" s="999" t="s">
        <v>54</v>
      </c>
      <c r="F264" s="985" t="s">
        <v>74</v>
      </c>
      <c r="G264" s="986" t="s">
        <v>40</v>
      </c>
      <c r="H264" s="973" t="s">
        <v>19</v>
      </c>
      <c r="I264" s="974" t="s">
        <v>4324</v>
      </c>
      <c r="J264" s="975">
        <v>3</v>
      </c>
      <c r="K264" s="760" t="s">
        <v>99</v>
      </c>
      <c r="L264" s="767" t="s">
        <v>5479</v>
      </c>
      <c r="M264" s="51" t="s">
        <v>5571</v>
      </c>
      <c r="N264" s="767" t="s">
        <v>490</v>
      </c>
      <c r="O264" s="976"/>
      <c r="P264" s="758"/>
      <c r="Q264" s="977"/>
      <c r="R264" s="978"/>
      <c r="S264" s="979"/>
      <c r="T264" s="980"/>
      <c r="U264" s="981"/>
      <c r="V264" s="982"/>
      <c r="W264" s="976"/>
      <c r="X264" s="976"/>
      <c r="Y264" s="758"/>
      <c r="Z264" s="976"/>
    </row>
    <row r="265" spans="1:26" s="5" customFormat="1">
      <c r="A265" s="984" t="s">
        <v>5387</v>
      </c>
      <c r="B265" s="984" t="s">
        <v>5441</v>
      </c>
      <c r="C265" s="969" t="s">
        <v>5463</v>
      </c>
      <c r="D265" s="970" t="str">
        <f t="shared" ref="D265" si="258">B265&amp;" "&amp;" "&amp;C265</f>
        <v>X2-054  エビルプリースト</v>
      </c>
      <c r="E265" s="997" t="s">
        <v>73</v>
      </c>
      <c r="F265" s="985" t="s">
        <v>74</v>
      </c>
      <c r="G265" s="973" t="s">
        <v>19</v>
      </c>
      <c r="H265" s="992" t="s">
        <v>88</v>
      </c>
      <c r="I265" s="988" t="s">
        <v>4323</v>
      </c>
      <c r="J265" s="984">
        <v>2</v>
      </c>
      <c r="K265" s="761" t="s">
        <v>37</v>
      </c>
      <c r="L265" s="767" t="s">
        <v>20</v>
      </c>
      <c r="M265" s="51" t="s">
        <v>5514</v>
      </c>
      <c r="N265" s="767" t="s">
        <v>491</v>
      </c>
      <c r="O265" s="976"/>
      <c r="P265" s="758"/>
      <c r="Q265" s="977">
        <v>2860</v>
      </c>
      <c r="R265" s="978">
        <v>1900</v>
      </c>
      <c r="S265" s="979">
        <v>900</v>
      </c>
      <c r="T265" s="980">
        <v>1440</v>
      </c>
      <c r="U265" s="981">
        <v>1580</v>
      </c>
      <c r="V265" s="982">
        <f t="shared" ref="V265" si="259">SUM(Q265:U266)</f>
        <v>8680</v>
      </c>
      <c r="W265" s="976"/>
      <c r="X265" s="976"/>
      <c r="Y265" s="758"/>
      <c r="Z265" s="976"/>
    </row>
    <row r="266" spans="1:26" s="5" customFormat="1">
      <c r="A266" s="984" t="s">
        <v>5387</v>
      </c>
      <c r="B266" s="984"/>
      <c r="C266" s="969" t="s">
        <v>5463</v>
      </c>
      <c r="D266" s="970" t="s">
        <v>2</v>
      </c>
      <c r="E266" s="997" t="s">
        <v>73</v>
      </c>
      <c r="F266" s="985" t="s">
        <v>74</v>
      </c>
      <c r="G266" s="973" t="s">
        <v>19</v>
      </c>
      <c r="H266" s="992" t="s">
        <v>88</v>
      </c>
      <c r="I266" s="988" t="s">
        <v>4323</v>
      </c>
      <c r="J266" s="984">
        <v>2</v>
      </c>
      <c r="K266" s="760" t="s">
        <v>99</v>
      </c>
      <c r="L266" s="767" t="s">
        <v>5479</v>
      </c>
      <c r="M266" s="51" t="s">
        <v>5572</v>
      </c>
      <c r="N266" s="767" t="s">
        <v>491</v>
      </c>
      <c r="O266" s="976"/>
      <c r="P266" s="758"/>
      <c r="Q266" s="977"/>
      <c r="R266" s="978"/>
      <c r="S266" s="979"/>
      <c r="T266" s="980"/>
      <c r="U266" s="981"/>
      <c r="V266" s="982"/>
      <c r="W266" s="976"/>
      <c r="X266" s="976"/>
      <c r="Y266" s="758"/>
      <c r="Z266" s="976"/>
    </row>
    <row r="267" spans="1:26" s="5" customFormat="1">
      <c r="A267" s="984" t="s">
        <v>5387</v>
      </c>
      <c r="B267" s="984" t="s">
        <v>5442</v>
      </c>
      <c r="C267" s="969" t="s">
        <v>505</v>
      </c>
      <c r="D267" s="970" t="str">
        <f t="shared" ref="D267" si="260">B267&amp;" "&amp;" "&amp;C267</f>
        <v>X2-055  魔剣士ピサロ</v>
      </c>
      <c r="E267" s="997" t="s">
        <v>73</v>
      </c>
      <c r="F267" s="985" t="s">
        <v>74</v>
      </c>
      <c r="G267" s="973" t="s">
        <v>19</v>
      </c>
      <c r="H267" s="973" t="s">
        <v>19</v>
      </c>
      <c r="I267" s="974" t="s">
        <v>4324</v>
      </c>
      <c r="J267" s="984" t="s">
        <v>4157</v>
      </c>
      <c r="K267" s="761" t="s">
        <v>37</v>
      </c>
      <c r="L267" s="767" t="s">
        <v>5478</v>
      </c>
      <c r="M267" s="51" t="s">
        <v>5554</v>
      </c>
      <c r="N267" s="767" t="s">
        <v>492</v>
      </c>
      <c r="O267" s="976"/>
      <c r="P267" s="758"/>
      <c r="Q267" s="977">
        <v>2800</v>
      </c>
      <c r="R267" s="978">
        <v>1920</v>
      </c>
      <c r="S267" s="979">
        <v>1030</v>
      </c>
      <c r="T267" s="980">
        <v>1700</v>
      </c>
      <c r="U267" s="981">
        <v>1230</v>
      </c>
      <c r="V267" s="982">
        <f t="shared" ref="V267" si="261">SUM(Q267:U268)</f>
        <v>8680</v>
      </c>
      <c r="W267" s="976"/>
      <c r="X267" s="976"/>
      <c r="Y267" s="758"/>
      <c r="Z267" s="976"/>
    </row>
    <row r="268" spans="1:26" s="5" customFormat="1">
      <c r="A268" s="984" t="s">
        <v>5387</v>
      </c>
      <c r="B268" s="984"/>
      <c r="C268" s="969" t="s">
        <v>505</v>
      </c>
      <c r="D268" s="970" t="s">
        <v>2</v>
      </c>
      <c r="E268" s="997" t="s">
        <v>73</v>
      </c>
      <c r="F268" s="985" t="s">
        <v>74</v>
      </c>
      <c r="G268" s="973" t="s">
        <v>19</v>
      </c>
      <c r="H268" s="973" t="s">
        <v>19</v>
      </c>
      <c r="I268" s="974" t="s">
        <v>4324</v>
      </c>
      <c r="J268" s="984" t="s">
        <v>4157</v>
      </c>
      <c r="K268" s="759" t="s">
        <v>21</v>
      </c>
      <c r="L268" s="767" t="s">
        <v>5479</v>
      </c>
      <c r="M268" s="51" t="s">
        <v>5555</v>
      </c>
      <c r="N268" s="767" t="s">
        <v>491</v>
      </c>
      <c r="O268" s="976"/>
      <c r="P268" s="758"/>
      <c r="Q268" s="977"/>
      <c r="R268" s="978"/>
      <c r="S268" s="979"/>
      <c r="T268" s="980"/>
      <c r="U268" s="981"/>
      <c r="V268" s="982"/>
      <c r="W268" s="976"/>
      <c r="X268" s="976"/>
      <c r="Y268" s="758"/>
      <c r="Z268" s="976"/>
    </row>
    <row r="269" spans="1:26" s="5" customFormat="1">
      <c r="A269" s="984" t="s">
        <v>5387</v>
      </c>
      <c r="B269" s="984" t="s">
        <v>5443</v>
      </c>
      <c r="C269" s="969" t="s">
        <v>56</v>
      </c>
      <c r="D269" s="970" t="str">
        <f t="shared" ref="D269" si="262">B269&amp;" "&amp;" "&amp;C269</f>
        <v>X2-056  大魔王ミルドラース</v>
      </c>
      <c r="E269" s="997" t="s">
        <v>73</v>
      </c>
      <c r="F269" s="985" t="s">
        <v>74</v>
      </c>
      <c r="G269" s="973" t="s">
        <v>19</v>
      </c>
      <c r="H269" s="1006" t="s">
        <v>89</v>
      </c>
      <c r="I269" s="996" t="s">
        <v>4358</v>
      </c>
      <c r="J269" s="984" t="s">
        <v>4157</v>
      </c>
      <c r="K269" s="761" t="s">
        <v>37</v>
      </c>
      <c r="L269" s="767" t="s">
        <v>5479</v>
      </c>
      <c r="M269" s="51" t="s">
        <v>5556</v>
      </c>
      <c r="N269" s="767" t="s">
        <v>5481</v>
      </c>
      <c r="O269" s="976"/>
      <c r="P269" s="758"/>
      <c r="Q269" s="977">
        <v>2760</v>
      </c>
      <c r="R269" s="978">
        <v>1840</v>
      </c>
      <c r="S269" s="979">
        <v>970</v>
      </c>
      <c r="T269" s="980">
        <v>1200</v>
      </c>
      <c r="U269" s="981">
        <v>1910</v>
      </c>
      <c r="V269" s="982">
        <f t="shared" ref="V269" si="263">SUM(Q269:U270)</f>
        <v>8680</v>
      </c>
      <c r="W269" s="976"/>
      <c r="X269" s="976"/>
      <c r="Y269" s="758"/>
      <c r="Z269" s="976"/>
    </row>
    <row r="270" spans="1:26" s="5" customFormat="1">
      <c r="A270" s="984" t="s">
        <v>5387</v>
      </c>
      <c r="B270" s="984"/>
      <c r="C270" s="969" t="s">
        <v>56</v>
      </c>
      <c r="D270" s="970" t="s">
        <v>2</v>
      </c>
      <c r="E270" s="997" t="s">
        <v>73</v>
      </c>
      <c r="F270" s="985" t="s">
        <v>74</v>
      </c>
      <c r="G270" s="973" t="s">
        <v>19</v>
      </c>
      <c r="H270" s="1006" t="s">
        <v>89</v>
      </c>
      <c r="I270" s="996" t="s">
        <v>4358</v>
      </c>
      <c r="J270" s="984" t="s">
        <v>4157</v>
      </c>
      <c r="K270" s="760" t="s">
        <v>99</v>
      </c>
      <c r="L270" s="767" t="s">
        <v>5479</v>
      </c>
      <c r="M270" s="51" t="s">
        <v>5573</v>
      </c>
      <c r="N270" s="767" t="s">
        <v>85</v>
      </c>
      <c r="O270" s="976"/>
      <c r="P270" s="758"/>
      <c r="Q270" s="977"/>
      <c r="R270" s="978"/>
      <c r="S270" s="979"/>
      <c r="T270" s="980"/>
      <c r="U270" s="981"/>
      <c r="V270" s="982"/>
      <c r="W270" s="976"/>
      <c r="X270" s="976"/>
      <c r="Y270" s="758"/>
      <c r="Z270" s="976"/>
    </row>
    <row r="271" spans="1:26" s="5" customFormat="1">
      <c r="A271" s="984" t="s">
        <v>5387</v>
      </c>
      <c r="B271" s="984" t="s">
        <v>5444</v>
      </c>
      <c r="C271" s="969" t="s">
        <v>2</v>
      </c>
      <c r="D271" s="970" t="str">
        <f t="shared" ref="D271" si="264">B271&amp;" "&amp;" "&amp;C271</f>
        <v>X2-057  ダイ</v>
      </c>
      <c r="E271" s="999" t="s">
        <v>54</v>
      </c>
      <c r="F271" s="972" t="s">
        <v>34</v>
      </c>
      <c r="G271" s="973" t="s">
        <v>19</v>
      </c>
      <c r="H271" s="973" t="s">
        <v>19</v>
      </c>
      <c r="I271" s="1005" t="s">
        <v>5009</v>
      </c>
      <c r="J271" s="984" t="s">
        <v>4159</v>
      </c>
      <c r="K271" s="841" t="s">
        <v>37</v>
      </c>
      <c r="L271" s="824" t="s">
        <v>1995</v>
      </c>
      <c r="M271" s="51" t="s">
        <v>5716</v>
      </c>
      <c r="N271" s="824" t="s">
        <v>494</v>
      </c>
      <c r="O271" s="976"/>
      <c r="P271" s="758"/>
      <c r="Q271" s="977">
        <v>2770</v>
      </c>
      <c r="R271" s="978">
        <v>1860</v>
      </c>
      <c r="S271" s="979">
        <v>1030</v>
      </c>
      <c r="T271" s="980">
        <v>1550</v>
      </c>
      <c r="U271" s="981">
        <v>1380</v>
      </c>
      <c r="V271" s="982">
        <f t="shared" ref="V271" si="265">SUM(Q271:U272)</f>
        <v>8590</v>
      </c>
      <c r="W271" s="976"/>
      <c r="X271" s="976"/>
      <c r="Y271" s="758"/>
      <c r="Z271" s="976"/>
    </row>
    <row r="272" spans="1:26" s="5" customFormat="1">
      <c r="A272" s="984" t="s">
        <v>5387</v>
      </c>
      <c r="B272" s="984"/>
      <c r="C272" s="969" t="s">
        <v>2</v>
      </c>
      <c r="D272" s="970" t="s">
        <v>2</v>
      </c>
      <c r="E272" s="999" t="s">
        <v>54</v>
      </c>
      <c r="F272" s="972" t="s">
        <v>34</v>
      </c>
      <c r="G272" s="973" t="s">
        <v>19</v>
      </c>
      <c r="H272" s="973" t="s">
        <v>19</v>
      </c>
      <c r="I272" s="1005" t="s">
        <v>90</v>
      </c>
      <c r="J272" s="984" t="s">
        <v>4159</v>
      </c>
      <c r="K272" s="837" t="s">
        <v>21</v>
      </c>
      <c r="L272" s="824" t="s">
        <v>1995</v>
      </c>
      <c r="M272" s="51" t="s">
        <v>5700</v>
      </c>
      <c r="N272" s="824" t="s">
        <v>491</v>
      </c>
      <c r="O272" s="976"/>
      <c r="P272" s="758"/>
      <c r="Q272" s="977"/>
      <c r="R272" s="978"/>
      <c r="S272" s="979"/>
      <c r="T272" s="980"/>
      <c r="U272" s="981"/>
      <c r="V272" s="982"/>
      <c r="W272" s="976"/>
      <c r="X272" s="976"/>
      <c r="Y272" s="758"/>
      <c r="Z272" s="976"/>
    </row>
    <row r="273" spans="1:26" s="5" customFormat="1">
      <c r="A273" s="984" t="s">
        <v>5387</v>
      </c>
      <c r="B273" s="984" t="s">
        <v>5445</v>
      </c>
      <c r="C273" s="969" t="s">
        <v>183</v>
      </c>
      <c r="D273" s="970" t="str">
        <f t="shared" ref="D273" si="266">B273&amp;" "&amp;" "&amp;C273</f>
        <v>X2-058  マァム</v>
      </c>
      <c r="E273" s="999" t="s">
        <v>54</v>
      </c>
      <c r="F273" s="972" t="s">
        <v>34</v>
      </c>
      <c r="G273" s="973" t="s">
        <v>19</v>
      </c>
      <c r="H273" s="973" t="s">
        <v>19</v>
      </c>
      <c r="I273" s="998" t="s">
        <v>41</v>
      </c>
      <c r="J273" s="984">
        <v>2</v>
      </c>
      <c r="K273" s="839" t="s">
        <v>99</v>
      </c>
      <c r="L273" s="824" t="s">
        <v>1995</v>
      </c>
      <c r="M273" s="51" t="s">
        <v>5717</v>
      </c>
      <c r="N273" s="824" t="s">
        <v>85</v>
      </c>
      <c r="O273" s="976"/>
      <c r="P273" s="758"/>
      <c r="Q273" s="977">
        <v>2690</v>
      </c>
      <c r="R273" s="978">
        <v>1820</v>
      </c>
      <c r="S273" s="979">
        <v>1100</v>
      </c>
      <c r="T273" s="980">
        <v>1660</v>
      </c>
      <c r="U273" s="981">
        <v>1300</v>
      </c>
      <c r="V273" s="982">
        <f t="shared" ref="V273" si="267">SUM(Q273:U274)</f>
        <v>8570</v>
      </c>
      <c r="W273" s="976"/>
      <c r="X273" s="976"/>
      <c r="Y273" s="758"/>
      <c r="Z273" s="976"/>
    </row>
    <row r="274" spans="1:26" s="5" customFormat="1">
      <c r="A274" s="984" t="s">
        <v>5387</v>
      </c>
      <c r="B274" s="984"/>
      <c r="C274" s="969" t="s">
        <v>183</v>
      </c>
      <c r="D274" s="970" t="s">
        <v>2</v>
      </c>
      <c r="E274" s="999" t="s">
        <v>54</v>
      </c>
      <c r="F274" s="972" t="s">
        <v>34</v>
      </c>
      <c r="G274" s="973" t="s">
        <v>19</v>
      </c>
      <c r="H274" s="973" t="s">
        <v>19</v>
      </c>
      <c r="I274" s="998" t="s">
        <v>41</v>
      </c>
      <c r="J274" s="984">
        <v>2</v>
      </c>
      <c r="K274" s="837" t="s">
        <v>21</v>
      </c>
      <c r="L274" s="824" t="s">
        <v>1995</v>
      </c>
      <c r="M274" s="51" t="s">
        <v>5701</v>
      </c>
      <c r="N274" s="824" t="s">
        <v>491</v>
      </c>
      <c r="O274" s="976"/>
      <c r="P274" s="758"/>
      <c r="Q274" s="977"/>
      <c r="R274" s="978"/>
      <c r="S274" s="979"/>
      <c r="T274" s="980"/>
      <c r="U274" s="981"/>
      <c r="V274" s="982"/>
      <c r="W274" s="976"/>
      <c r="X274" s="976"/>
      <c r="Y274" s="758"/>
      <c r="Z274" s="976"/>
    </row>
    <row r="275" spans="1:26" s="5" customFormat="1">
      <c r="A275" s="984" t="s">
        <v>5387</v>
      </c>
      <c r="B275" s="984" t="s">
        <v>5446</v>
      </c>
      <c r="C275" s="969" t="s">
        <v>172</v>
      </c>
      <c r="D275" s="970" t="str">
        <f t="shared" ref="D275" si="268">B275&amp;" "&amp;" "&amp;C275</f>
        <v>X2-059  ヒュンケル</v>
      </c>
      <c r="E275" s="999" t="s">
        <v>54</v>
      </c>
      <c r="F275" s="972" t="s">
        <v>34</v>
      </c>
      <c r="G275" s="973" t="s">
        <v>19</v>
      </c>
      <c r="H275" s="973" t="s">
        <v>19</v>
      </c>
      <c r="I275" s="1002" t="s">
        <v>82</v>
      </c>
      <c r="J275" s="975">
        <v>3</v>
      </c>
      <c r="K275" s="841" t="s">
        <v>37</v>
      </c>
      <c r="L275" s="824" t="s">
        <v>2718</v>
      </c>
      <c r="M275" s="51" t="s">
        <v>5699</v>
      </c>
      <c r="N275" s="824" t="s">
        <v>492</v>
      </c>
      <c r="O275" s="976"/>
      <c r="P275" s="758"/>
      <c r="Q275" s="977">
        <v>2790</v>
      </c>
      <c r="R275" s="978">
        <v>1840</v>
      </c>
      <c r="S275" s="979">
        <v>960</v>
      </c>
      <c r="T275" s="980">
        <v>1500</v>
      </c>
      <c r="U275" s="981">
        <v>1480</v>
      </c>
      <c r="V275" s="982">
        <f t="shared" ref="V275" si="269">SUM(Q275:U276)</f>
        <v>8570</v>
      </c>
      <c r="W275" s="976"/>
      <c r="X275" s="976"/>
      <c r="Y275" s="758"/>
      <c r="Z275" s="976"/>
    </row>
    <row r="276" spans="1:26" s="5" customFormat="1" ht="12" customHeight="1">
      <c r="A276" s="984" t="s">
        <v>5387</v>
      </c>
      <c r="B276" s="984"/>
      <c r="C276" s="969" t="s">
        <v>172</v>
      </c>
      <c r="D276" s="970" t="s">
        <v>2</v>
      </c>
      <c r="E276" s="999" t="s">
        <v>54</v>
      </c>
      <c r="F276" s="972" t="s">
        <v>34</v>
      </c>
      <c r="G276" s="973" t="s">
        <v>19</v>
      </c>
      <c r="H276" s="973" t="s">
        <v>19</v>
      </c>
      <c r="I276" s="1002" t="s">
        <v>82</v>
      </c>
      <c r="J276" s="975">
        <v>3</v>
      </c>
      <c r="K276" s="841" t="s">
        <v>37</v>
      </c>
      <c r="L276" s="824" t="s">
        <v>5480</v>
      </c>
      <c r="M276" s="51" t="s">
        <v>5702</v>
      </c>
      <c r="N276" s="824" t="s">
        <v>491</v>
      </c>
      <c r="O276" s="976"/>
      <c r="P276" s="758"/>
      <c r="Q276" s="977"/>
      <c r="R276" s="978"/>
      <c r="S276" s="979"/>
      <c r="T276" s="980"/>
      <c r="U276" s="981"/>
      <c r="V276" s="982"/>
      <c r="W276" s="976"/>
      <c r="X276" s="976"/>
      <c r="Y276" s="758"/>
      <c r="Z276" s="976"/>
    </row>
    <row r="277" spans="1:26" s="5" customFormat="1">
      <c r="A277" s="984" t="s">
        <v>5387</v>
      </c>
      <c r="B277" s="984" t="s">
        <v>5447</v>
      </c>
      <c r="C277" s="969" t="s">
        <v>5188</v>
      </c>
      <c r="D277" s="970" t="str">
        <f t="shared" ref="D277" si="270">B277&amp;" "&amp;" "&amp;C277</f>
        <v>X2-060  バラン (覚醒 竜魔人)</v>
      </c>
      <c r="E277" s="999" t="s">
        <v>54</v>
      </c>
      <c r="F277" s="1003" t="s">
        <v>35</v>
      </c>
      <c r="G277" s="973" t="s">
        <v>19</v>
      </c>
      <c r="H277" s="973" t="s">
        <v>19</v>
      </c>
      <c r="I277" s="998" t="s">
        <v>41</v>
      </c>
      <c r="J277" s="975">
        <v>3</v>
      </c>
      <c r="K277" s="837" t="s">
        <v>21</v>
      </c>
      <c r="L277" s="824" t="s">
        <v>2710</v>
      </c>
      <c r="M277" s="51" t="s">
        <v>6140</v>
      </c>
      <c r="N277" s="824" t="s">
        <v>491</v>
      </c>
      <c r="O277" s="976"/>
      <c r="P277" s="758"/>
      <c r="Q277" s="977">
        <v>2830</v>
      </c>
      <c r="R277" s="978">
        <v>1890</v>
      </c>
      <c r="S277" s="979">
        <v>1240</v>
      </c>
      <c r="T277" s="980">
        <v>1330</v>
      </c>
      <c r="U277" s="981">
        <v>1050</v>
      </c>
      <c r="V277" s="982">
        <f t="shared" ref="V277" si="271">SUM(Q277:U278)</f>
        <v>8340</v>
      </c>
      <c r="W277" s="976"/>
      <c r="X277" s="1004" t="s">
        <v>187</v>
      </c>
      <c r="Y277" s="758"/>
      <c r="Z277" s="976"/>
    </row>
    <row r="278" spans="1:26" s="5" customFormat="1">
      <c r="A278" s="984" t="s">
        <v>5387</v>
      </c>
      <c r="B278" s="984"/>
      <c r="C278" s="969" t="s">
        <v>5188</v>
      </c>
      <c r="D278" s="970" t="s">
        <v>2</v>
      </c>
      <c r="E278" s="999" t="s">
        <v>54</v>
      </c>
      <c r="F278" s="1003" t="s">
        <v>35</v>
      </c>
      <c r="G278" s="973" t="s">
        <v>19</v>
      </c>
      <c r="H278" s="973" t="s">
        <v>19</v>
      </c>
      <c r="I278" s="998" t="s">
        <v>41</v>
      </c>
      <c r="J278" s="975">
        <v>3</v>
      </c>
      <c r="K278" s="837" t="s">
        <v>21</v>
      </c>
      <c r="L278" s="824" t="s">
        <v>1995</v>
      </c>
      <c r="M278" s="51" t="s">
        <v>6141</v>
      </c>
      <c r="N278" s="824" t="s">
        <v>491</v>
      </c>
      <c r="O278" s="976"/>
      <c r="P278" s="758"/>
      <c r="Q278" s="977"/>
      <c r="R278" s="978"/>
      <c r="S278" s="979"/>
      <c r="T278" s="980"/>
      <c r="U278" s="981"/>
      <c r="V278" s="982"/>
      <c r="W278" s="976"/>
      <c r="X278" s="1004" t="s">
        <v>187</v>
      </c>
      <c r="Y278" s="758"/>
      <c r="Z278" s="976"/>
    </row>
    <row r="279" spans="1:26" s="5" customFormat="1" ht="13.15" customHeight="1">
      <c r="A279" s="984" t="s">
        <v>5387</v>
      </c>
      <c r="B279" s="984" t="s">
        <v>5448</v>
      </c>
      <c r="C279" s="968" t="s">
        <v>5651</v>
      </c>
      <c r="D279" s="970" t="str">
        <f t="shared" ref="D279" si="272">B279&amp;" "&amp;" "&amp;C279</f>
        <v>X2-061  ハドラー (覚醒 超魔生物)</v>
      </c>
      <c r="E279" s="999" t="s">
        <v>54</v>
      </c>
      <c r="F279" s="985" t="s">
        <v>74</v>
      </c>
      <c r="G279" s="973" t="s">
        <v>19</v>
      </c>
      <c r="H279" s="986" t="s">
        <v>40</v>
      </c>
      <c r="I279" s="996" t="s">
        <v>4358</v>
      </c>
      <c r="J279" s="984" t="s">
        <v>4159</v>
      </c>
      <c r="K279" s="841" t="s">
        <v>37</v>
      </c>
      <c r="L279" s="757" t="s">
        <v>39</v>
      </c>
      <c r="M279" s="51" t="s">
        <v>5698</v>
      </c>
      <c r="N279" s="824" t="s">
        <v>492</v>
      </c>
      <c r="O279" s="976"/>
      <c r="P279" s="758"/>
      <c r="Q279" s="977">
        <v>2800</v>
      </c>
      <c r="R279" s="978">
        <v>1880</v>
      </c>
      <c r="S279" s="979">
        <v>1650</v>
      </c>
      <c r="T279" s="980">
        <v>1220</v>
      </c>
      <c r="U279" s="981">
        <v>1040</v>
      </c>
      <c r="V279" s="982">
        <f t="shared" ref="V279" si="273">SUM(Q279:U280)</f>
        <v>8590</v>
      </c>
      <c r="W279" s="976"/>
      <c r="X279" s="976"/>
      <c r="Y279" s="758"/>
      <c r="Z279" s="976"/>
    </row>
    <row r="280" spans="1:26" s="5" customFormat="1" ht="13.15" customHeight="1">
      <c r="A280" s="984" t="s">
        <v>5387</v>
      </c>
      <c r="B280" s="984"/>
      <c r="C280" s="968" t="s">
        <v>5651</v>
      </c>
      <c r="D280" s="970" t="s">
        <v>2</v>
      </c>
      <c r="E280" s="999" t="s">
        <v>54</v>
      </c>
      <c r="F280" s="985" t="s">
        <v>74</v>
      </c>
      <c r="G280" s="973" t="s">
        <v>19</v>
      </c>
      <c r="H280" s="986" t="s">
        <v>40</v>
      </c>
      <c r="I280" s="996" t="s">
        <v>4358</v>
      </c>
      <c r="J280" s="984" t="s">
        <v>4159</v>
      </c>
      <c r="K280" s="839" t="s">
        <v>99</v>
      </c>
      <c r="L280" s="824" t="s">
        <v>1995</v>
      </c>
      <c r="M280" s="51" t="s">
        <v>5718</v>
      </c>
      <c r="N280" s="824" t="s">
        <v>496</v>
      </c>
      <c r="O280" s="976"/>
      <c r="P280" s="758"/>
      <c r="Q280" s="977"/>
      <c r="R280" s="978"/>
      <c r="S280" s="979"/>
      <c r="T280" s="980"/>
      <c r="U280" s="981"/>
      <c r="V280" s="982"/>
      <c r="W280" s="976"/>
      <c r="X280" s="976"/>
      <c r="Y280" s="758"/>
      <c r="Z280" s="976"/>
    </row>
    <row r="281" spans="1:26" s="5" customFormat="1" ht="13.15" customHeight="1">
      <c r="A281" s="984" t="s">
        <v>5387</v>
      </c>
      <c r="B281" s="984" t="s">
        <v>5449</v>
      </c>
      <c r="C281" s="989" t="s">
        <v>329</v>
      </c>
      <c r="D281" s="970" t="str">
        <f t="shared" ref="D281" si="274">B281&amp;" "&amp;" "&amp;C281</f>
        <v>X2-062  勇者レック</v>
      </c>
      <c r="E281" s="999" t="s">
        <v>54</v>
      </c>
      <c r="F281" s="972" t="s">
        <v>34</v>
      </c>
      <c r="G281" s="973" t="s">
        <v>19</v>
      </c>
      <c r="H281" s="973" t="s">
        <v>19</v>
      </c>
      <c r="I281" s="974" t="s">
        <v>4324</v>
      </c>
      <c r="J281" s="975">
        <v>3</v>
      </c>
      <c r="K281" s="837" t="s">
        <v>21</v>
      </c>
      <c r="L281" s="824" t="s">
        <v>1995</v>
      </c>
      <c r="M281" s="51" t="s">
        <v>5703</v>
      </c>
      <c r="N281" s="824" t="s">
        <v>494</v>
      </c>
      <c r="O281" s="976"/>
      <c r="P281" s="758"/>
      <c r="Q281" s="977">
        <v>2720</v>
      </c>
      <c r="R281" s="978">
        <v>1850</v>
      </c>
      <c r="S281" s="979">
        <v>1260</v>
      </c>
      <c r="T281" s="980">
        <v>1490</v>
      </c>
      <c r="U281" s="981">
        <v>1170</v>
      </c>
      <c r="V281" s="982">
        <f t="shared" ref="V281" si="275">SUM(Q281:U282)</f>
        <v>8490</v>
      </c>
      <c r="W281" s="976"/>
      <c r="X281" s="976"/>
      <c r="Y281" s="758"/>
      <c r="Z281" s="976"/>
    </row>
    <row r="282" spans="1:26" s="5" customFormat="1" ht="13.15" customHeight="1">
      <c r="A282" s="984" t="s">
        <v>5387</v>
      </c>
      <c r="B282" s="984"/>
      <c r="C282" s="989" t="s">
        <v>329</v>
      </c>
      <c r="D282" s="970" t="s">
        <v>2</v>
      </c>
      <c r="E282" s="999" t="s">
        <v>54</v>
      </c>
      <c r="F282" s="972" t="s">
        <v>34</v>
      </c>
      <c r="G282" s="973" t="s">
        <v>19</v>
      </c>
      <c r="H282" s="973" t="s">
        <v>19</v>
      </c>
      <c r="I282" s="974" t="s">
        <v>4324</v>
      </c>
      <c r="J282" s="975">
        <v>3</v>
      </c>
      <c r="K282" s="837" t="s">
        <v>21</v>
      </c>
      <c r="L282" s="824" t="s">
        <v>2710</v>
      </c>
      <c r="M282" s="51" t="s">
        <v>5722</v>
      </c>
      <c r="N282" s="824" t="s">
        <v>491</v>
      </c>
      <c r="O282" s="976"/>
      <c r="P282" s="758"/>
      <c r="Q282" s="977"/>
      <c r="R282" s="978"/>
      <c r="S282" s="979"/>
      <c r="T282" s="980"/>
      <c r="U282" s="981"/>
      <c r="V282" s="982"/>
      <c r="W282" s="976"/>
      <c r="X282" s="976"/>
      <c r="Y282" s="758"/>
      <c r="Z282" s="976"/>
    </row>
    <row r="283" spans="1:26" s="5" customFormat="1" ht="13.15" customHeight="1">
      <c r="A283" s="984" t="s">
        <v>5387</v>
      </c>
      <c r="B283" s="984" t="s">
        <v>5450</v>
      </c>
      <c r="C283" s="969" t="s">
        <v>4325</v>
      </c>
      <c r="D283" s="970" t="str">
        <f t="shared" ref="D283" si="276">B283&amp;" "&amp;" "&amp;C283</f>
        <v>X2-063  バーバラ</v>
      </c>
      <c r="E283" s="999" t="s">
        <v>54</v>
      </c>
      <c r="F283" s="972" t="s">
        <v>34</v>
      </c>
      <c r="G283" s="986" t="s">
        <v>40</v>
      </c>
      <c r="H283" s="986" t="s">
        <v>40</v>
      </c>
      <c r="I283" s="988" t="s">
        <v>4323</v>
      </c>
      <c r="J283" s="984" t="s">
        <v>4158</v>
      </c>
      <c r="K283" s="837" t="s">
        <v>21</v>
      </c>
      <c r="L283" s="824" t="s">
        <v>1995</v>
      </c>
      <c r="M283" s="37" t="s">
        <v>5704</v>
      </c>
      <c r="N283" s="824" t="s">
        <v>85</v>
      </c>
      <c r="O283" s="976"/>
      <c r="P283" s="758"/>
      <c r="Q283" s="977">
        <v>2680</v>
      </c>
      <c r="R283" s="978">
        <v>1020</v>
      </c>
      <c r="S283" s="979">
        <v>1880</v>
      </c>
      <c r="T283" s="980">
        <v>1570</v>
      </c>
      <c r="U283" s="981">
        <v>1340</v>
      </c>
      <c r="V283" s="982">
        <f t="shared" ref="V283" si="277">SUM(Q283:U284)</f>
        <v>8490</v>
      </c>
      <c r="W283" s="976"/>
      <c r="X283" s="976"/>
      <c r="Y283" s="758"/>
      <c r="Z283" s="976"/>
    </row>
    <row r="284" spans="1:26" s="5" customFormat="1" ht="13.15" customHeight="1">
      <c r="A284" s="984" t="s">
        <v>5387</v>
      </c>
      <c r="B284" s="984"/>
      <c r="C284" s="969" t="s">
        <v>4325</v>
      </c>
      <c r="D284" s="970" t="s">
        <v>2</v>
      </c>
      <c r="E284" s="999" t="s">
        <v>54</v>
      </c>
      <c r="F284" s="972" t="s">
        <v>34</v>
      </c>
      <c r="G284" s="986" t="s">
        <v>40</v>
      </c>
      <c r="H284" s="986" t="s">
        <v>40</v>
      </c>
      <c r="I284" s="988" t="s">
        <v>4323</v>
      </c>
      <c r="J284" s="984" t="s">
        <v>4158</v>
      </c>
      <c r="K284" s="837" t="s">
        <v>21</v>
      </c>
      <c r="L284" s="824" t="s">
        <v>2714</v>
      </c>
      <c r="M284" s="51" t="s">
        <v>5705</v>
      </c>
      <c r="N284" s="824" t="s">
        <v>491</v>
      </c>
      <c r="O284" s="976"/>
      <c r="P284" s="758"/>
      <c r="Q284" s="977"/>
      <c r="R284" s="978"/>
      <c r="S284" s="979"/>
      <c r="T284" s="980"/>
      <c r="U284" s="981"/>
      <c r="V284" s="982"/>
      <c r="W284" s="976"/>
      <c r="X284" s="976"/>
      <c r="Y284" s="758"/>
      <c r="Z284" s="976"/>
    </row>
    <row r="285" spans="1:26" s="5" customFormat="1" ht="13.15" customHeight="1">
      <c r="A285" s="984" t="s">
        <v>5387</v>
      </c>
      <c r="B285" s="984" t="s">
        <v>5451</v>
      </c>
      <c r="C285" s="969" t="s">
        <v>3311</v>
      </c>
      <c r="D285" s="970" t="str">
        <f t="shared" ref="D285" si="278">B285&amp;" "&amp;" "&amp;C285</f>
        <v>X2-064  テリー</v>
      </c>
      <c r="E285" s="999" t="s">
        <v>54</v>
      </c>
      <c r="F285" s="972" t="s">
        <v>34</v>
      </c>
      <c r="G285" s="973" t="s">
        <v>19</v>
      </c>
      <c r="H285" s="973" t="s">
        <v>19</v>
      </c>
      <c r="I285" s="996" t="s">
        <v>4358</v>
      </c>
      <c r="J285" s="984" t="s">
        <v>4158</v>
      </c>
      <c r="K285" s="837" t="s">
        <v>21</v>
      </c>
      <c r="L285" s="824" t="s">
        <v>1995</v>
      </c>
      <c r="M285" s="51" t="s">
        <v>5706</v>
      </c>
      <c r="N285" s="824" t="s">
        <v>491</v>
      </c>
      <c r="O285" s="976"/>
      <c r="P285" s="758"/>
      <c r="Q285" s="977">
        <v>2610</v>
      </c>
      <c r="R285" s="978">
        <v>1800</v>
      </c>
      <c r="S285" s="979">
        <v>1180</v>
      </c>
      <c r="T285" s="980">
        <v>1700</v>
      </c>
      <c r="U285" s="981">
        <v>1200</v>
      </c>
      <c r="V285" s="982">
        <f t="shared" ref="V285" si="279">SUM(Q285:U286)</f>
        <v>8490</v>
      </c>
      <c r="W285" s="976"/>
      <c r="X285" s="976"/>
      <c r="Y285" s="758"/>
      <c r="Z285" s="976"/>
    </row>
    <row r="286" spans="1:26" s="5" customFormat="1" ht="13.15" customHeight="1">
      <c r="A286" s="984" t="s">
        <v>5387</v>
      </c>
      <c r="B286" s="984"/>
      <c r="C286" s="969" t="s">
        <v>3311</v>
      </c>
      <c r="D286" s="970" t="s">
        <v>2</v>
      </c>
      <c r="E286" s="999" t="s">
        <v>54</v>
      </c>
      <c r="F286" s="972" t="s">
        <v>34</v>
      </c>
      <c r="G286" s="973" t="s">
        <v>19</v>
      </c>
      <c r="H286" s="973" t="s">
        <v>19</v>
      </c>
      <c r="I286" s="996" t="s">
        <v>4358</v>
      </c>
      <c r="J286" s="984" t="s">
        <v>4158</v>
      </c>
      <c r="K286" s="841" t="s">
        <v>37</v>
      </c>
      <c r="L286" s="824" t="s">
        <v>2718</v>
      </c>
      <c r="M286" s="37" t="s">
        <v>5707</v>
      </c>
      <c r="N286" s="824" t="s">
        <v>492</v>
      </c>
      <c r="O286" s="976"/>
      <c r="P286" s="758"/>
      <c r="Q286" s="977"/>
      <c r="R286" s="978"/>
      <c r="S286" s="979"/>
      <c r="T286" s="980"/>
      <c r="U286" s="981"/>
      <c r="V286" s="982"/>
      <c r="W286" s="976"/>
      <c r="X286" s="976"/>
      <c r="Y286" s="758"/>
      <c r="Z286" s="976"/>
    </row>
    <row r="287" spans="1:26" s="5" customFormat="1">
      <c r="A287" s="984" t="s">
        <v>5387</v>
      </c>
      <c r="B287" s="984" t="s">
        <v>5452</v>
      </c>
      <c r="C287" s="969" t="s">
        <v>1697</v>
      </c>
      <c r="D287" s="970" t="str">
        <f t="shared" ref="D287" si="280">B287&amp;" "&amp;" "&amp;C287</f>
        <v>X2-065  ミレーユ</v>
      </c>
      <c r="E287" s="999" t="s">
        <v>54</v>
      </c>
      <c r="F287" s="972" t="s">
        <v>34</v>
      </c>
      <c r="G287" s="986" t="s">
        <v>40</v>
      </c>
      <c r="H287" s="995" t="s">
        <v>80</v>
      </c>
      <c r="I287" s="1000" t="s">
        <v>93</v>
      </c>
      <c r="J287" s="984">
        <v>4</v>
      </c>
      <c r="K287" s="11" t="s">
        <v>81</v>
      </c>
      <c r="L287" s="824" t="s">
        <v>81</v>
      </c>
      <c r="M287" s="51" t="s">
        <v>1734</v>
      </c>
      <c r="N287" s="824" t="s">
        <v>492</v>
      </c>
      <c r="O287" s="976"/>
      <c r="P287" s="758"/>
      <c r="Q287" s="977">
        <v>2620</v>
      </c>
      <c r="R287" s="978">
        <v>1100</v>
      </c>
      <c r="S287" s="979">
        <v>1810</v>
      </c>
      <c r="T287" s="980">
        <v>1840</v>
      </c>
      <c r="U287" s="981">
        <v>1120</v>
      </c>
      <c r="V287" s="982">
        <f t="shared" ref="V287" si="281">SUM(Q287:U288)</f>
        <v>8490</v>
      </c>
      <c r="W287" s="976"/>
      <c r="X287" s="976"/>
      <c r="Y287" s="758"/>
      <c r="Z287" s="976"/>
    </row>
    <row r="288" spans="1:26" s="5" customFormat="1" ht="13.15" customHeight="1">
      <c r="A288" s="984" t="s">
        <v>5387</v>
      </c>
      <c r="B288" s="984"/>
      <c r="C288" s="969" t="s">
        <v>1697</v>
      </c>
      <c r="D288" s="970" t="s">
        <v>2</v>
      </c>
      <c r="E288" s="999" t="s">
        <v>54</v>
      </c>
      <c r="F288" s="972" t="s">
        <v>34</v>
      </c>
      <c r="G288" s="986" t="s">
        <v>40</v>
      </c>
      <c r="H288" s="995" t="s">
        <v>80</v>
      </c>
      <c r="I288" s="1000" t="s">
        <v>93</v>
      </c>
      <c r="J288" s="984">
        <v>4</v>
      </c>
      <c r="K288" s="837" t="s">
        <v>21</v>
      </c>
      <c r="L288" s="824" t="s">
        <v>1995</v>
      </c>
      <c r="M288" s="51" t="s">
        <v>5708</v>
      </c>
      <c r="N288" s="824" t="s">
        <v>85</v>
      </c>
      <c r="O288" s="976"/>
      <c r="P288" s="758"/>
      <c r="Q288" s="977"/>
      <c r="R288" s="978"/>
      <c r="S288" s="979"/>
      <c r="T288" s="980"/>
      <c r="U288" s="981"/>
      <c r="V288" s="982"/>
      <c r="W288" s="976"/>
      <c r="X288" s="976"/>
      <c r="Y288" s="758"/>
      <c r="Z288" s="976"/>
    </row>
    <row r="289" spans="1:26" s="5" customFormat="1" ht="13.15" customHeight="1">
      <c r="A289" s="984" t="s">
        <v>5387</v>
      </c>
      <c r="B289" s="984" t="s">
        <v>5453</v>
      </c>
      <c r="C289" s="969" t="s">
        <v>1696</v>
      </c>
      <c r="D289" s="970" t="str">
        <f t="shared" ref="D289" si="282">B289&amp;" "&amp;" "&amp;C289</f>
        <v>X2-066  ハッサン</v>
      </c>
      <c r="E289" s="999" t="s">
        <v>54</v>
      </c>
      <c r="F289" s="972" t="s">
        <v>34</v>
      </c>
      <c r="G289" s="973" t="s">
        <v>19</v>
      </c>
      <c r="H289" s="973" t="s">
        <v>19</v>
      </c>
      <c r="I289" s="1001" t="s">
        <v>87</v>
      </c>
      <c r="J289" s="984">
        <v>2</v>
      </c>
      <c r="K289" s="837" t="s">
        <v>21</v>
      </c>
      <c r="L289" s="824" t="s">
        <v>1995</v>
      </c>
      <c r="M289" s="51" t="s">
        <v>5709</v>
      </c>
      <c r="N289" s="824" t="s">
        <v>85</v>
      </c>
      <c r="O289" s="976"/>
      <c r="P289" s="758"/>
      <c r="Q289" s="977">
        <v>2810</v>
      </c>
      <c r="R289" s="978">
        <v>1810</v>
      </c>
      <c r="S289" s="979">
        <v>1150</v>
      </c>
      <c r="T289" s="980">
        <v>1170</v>
      </c>
      <c r="U289" s="981">
        <v>1550</v>
      </c>
      <c r="V289" s="982">
        <f t="shared" ref="V289" si="283">SUM(Q289:U290)</f>
        <v>8490</v>
      </c>
      <c r="W289" s="758"/>
      <c r="X289" s="976"/>
      <c r="Y289" s="758"/>
      <c r="Z289" s="976"/>
    </row>
    <row r="290" spans="1:26" s="5" customFormat="1" ht="13.15" customHeight="1">
      <c r="A290" s="984" t="s">
        <v>5387</v>
      </c>
      <c r="B290" s="984"/>
      <c r="C290" s="969" t="s">
        <v>1696</v>
      </c>
      <c r="D290" s="970" t="s">
        <v>2</v>
      </c>
      <c r="E290" s="999" t="s">
        <v>54</v>
      </c>
      <c r="F290" s="972" t="s">
        <v>34</v>
      </c>
      <c r="G290" s="973" t="s">
        <v>19</v>
      </c>
      <c r="H290" s="973" t="s">
        <v>19</v>
      </c>
      <c r="I290" s="1001" t="s">
        <v>87</v>
      </c>
      <c r="J290" s="984">
        <v>2</v>
      </c>
      <c r="K290" s="837" t="s">
        <v>21</v>
      </c>
      <c r="L290" s="824" t="s">
        <v>2710</v>
      </c>
      <c r="M290" s="51" t="s">
        <v>5721</v>
      </c>
      <c r="N290" s="824" t="s">
        <v>491</v>
      </c>
      <c r="O290" s="976"/>
      <c r="P290" s="758"/>
      <c r="Q290" s="977"/>
      <c r="R290" s="978"/>
      <c r="S290" s="979"/>
      <c r="T290" s="980"/>
      <c r="U290" s="981"/>
      <c r="V290" s="982"/>
      <c r="W290" s="758"/>
      <c r="X290" s="976"/>
      <c r="Y290" s="758"/>
      <c r="Z290" s="976"/>
    </row>
    <row r="291" spans="1:26" s="5" customFormat="1" ht="13.15" customHeight="1">
      <c r="A291" s="984" t="s">
        <v>5387</v>
      </c>
      <c r="B291" s="984" t="s">
        <v>5454</v>
      </c>
      <c r="C291" s="969" t="s">
        <v>5652</v>
      </c>
      <c r="D291" s="970" t="str">
        <f t="shared" ref="D291" si="284">B291&amp;" "&amp;" "&amp;C291</f>
        <v>X2-067  バーン (覚醒 大魔王)</v>
      </c>
      <c r="E291" s="997" t="s">
        <v>73</v>
      </c>
      <c r="F291" s="985" t="s">
        <v>74</v>
      </c>
      <c r="G291" s="992" t="s">
        <v>88</v>
      </c>
      <c r="H291" s="992" t="s">
        <v>88</v>
      </c>
      <c r="I291" s="974" t="s">
        <v>4324</v>
      </c>
      <c r="J291" s="984" t="s">
        <v>4158</v>
      </c>
      <c r="K291" s="839" t="s">
        <v>99</v>
      </c>
      <c r="L291" s="824" t="s">
        <v>1995</v>
      </c>
      <c r="M291" s="51" t="s">
        <v>5719</v>
      </c>
      <c r="N291" s="824" t="s">
        <v>491</v>
      </c>
      <c r="O291" s="976"/>
      <c r="P291" s="758"/>
      <c r="Q291" s="977">
        <v>2900</v>
      </c>
      <c r="R291" s="978">
        <v>1060</v>
      </c>
      <c r="S291" s="979">
        <v>2080</v>
      </c>
      <c r="T291" s="980">
        <v>1470</v>
      </c>
      <c r="U291" s="981">
        <v>1280</v>
      </c>
      <c r="V291" s="982">
        <f t="shared" ref="V291" si="285">SUM(Q291:U292)</f>
        <v>8790</v>
      </c>
      <c r="W291" s="758"/>
      <c r="X291" s="976"/>
      <c r="Y291" s="758"/>
      <c r="Z291" s="976"/>
    </row>
    <row r="292" spans="1:26" s="5" customFormat="1" ht="13.15" customHeight="1">
      <c r="A292" s="984" t="s">
        <v>5387</v>
      </c>
      <c r="B292" s="984"/>
      <c r="C292" s="969" t="s">
        <v>5652</v>
      </c>
      <c r="D292" s="970" t="s">
        <v>2</v>
      </c>
      <c r="E292" s="997" t="s">
        <v>73</v>
      </c>
      <c r="F292" s="985" t="s">
        <v>74</v>
      </c>
      <c r="G292" s="992" t="s">
        <v>88</v>
      </c>
      <c r="H292" s="992" t="s">
        <v>88</v>
      </c>
      <c r="I292" s="974" t="s">
        <v>4324</v>
      </c>
      <c r="J292" s="984" t="s">
        <v>4158</v>
      </c>
      <c r="K292" s="837" t="s">
        <v>21</v>
      </c>
      <c r="L292" s="824" t="s">
        <v>1995</v>
      </c>
      <c r="M292" s="51" t="s">
        <v>5710</v>
      </c>
      <c r="N292" s="824" t="s">
        <v>491</v>
      </c>
      <c r="O292" s="976"/>
      <c r="P292" s="758"/>
      <c r="Q292" s="977"/>
      <c r="R292" s="978"/>
      <c r="S292" s="979"/>
      <c r="T292" s="980"/>
      <c r="U292" s="981"/>
      <c r="V292" s="982"/>
      <c r="W292" s="758"/>
      <c r="X292" s="976"/>
      <c r="Y292" s="758"/>
      <c r="Z292" s="976"/>
    </row>
    <row r="293" spans="1:26" s="5" customFormat="1" ht="13.15" customHeight="1">
      <c r="A293" s="984" t="s">
        <v>5387</v>
      </c>
      <c r="B293" s="984" t="s">
        <v>5455</v>
      </c>
      <c r="C293" s="969" t="s">
        <v>4326</v>
      </c>
      <c r="D293" s="970" t="str">
        <f t="shared" ref="D293" si="286">B293&amp;" "&amp;" "&amp;C293</f>
        <v>X2-068  大魔王デスタムーア</v>
      </c>
      <c r="E293" s="997" t="s">
        <v>73</v>
      </c>
      <c r="F293" s="985" t="s">
        <v>74</v>
      </c>
      <c r="G293" s="992" t="s">
        <v>88</v>
      </c>
      <c r="H293" s="992" t="s">
        <v>88</v>
      </c>
      <c r="I293" s="998" t="s">
        <v>41</v>
      </c>
      <c r="J293" s="984">
        <v>4</v>
      </c>
      <c r="K293" s="841" t="s">
        <v>37</v>
      </c>
      <c r="L293" s="824" t="s">
        <v>2718</v>
      </c>
      <c r="M293" s="51" t="s">
        <v>5720</v>
      </c>
      <c r="N293" s="757" t="s">
        <v>5653</v>
      </c>
      <c r="O293" s="976"/>
      <c r="P293" s="758"/>
      <c r="Q293" s="977">
        <v>2870</v>
      </c>
      <c r="R293" s="978">
        <v>960</v>
      </c>
      <c r="S293" s="979">
        <v>1970</v>
      </c>
      <c r="T293" s="980">
        <v>1360</v>
      </c>
      <c r="U293" s="981">
        <v>1520</v>
      </c>
      <c r="V293" s="982">
        <f t="shared" ref="V293" si="287">SUM(Q293:U294)</f>
        <v>8680</v>
      </c>
      <c r="W293" s="976"/>
      <c r="X293" s="976"/>
      <c r="Y293" s="758"/>
      <c r="Z293" s="976"/>
    </row>
    <row r="294" spans="1:26" s="5" customFormat="1" ht="13.15" customHeight="1">
      <c r="A294" s="984" t="s">
        <v>5387</v>
      </c>
      <c r="B294" s="984"/>
      <c r="C294" s="969" t="s">
        <v>4326</v>
      </c>
      <c r="D294" s="970" t="s">
        <v>2</v>
      </c>
      <c r="E294" s="997" t="s">
        <v>73</v>
      </c>
      <c r="F294" s="985" t="s">
        <v>74</v>
      </c>
      <c r="G294" s="992" t="s">
        <v>88</v>
      </c>
      <c r="H294" s="992" t="s">
        <v>88</v>
      </c>
      <c r="I294" s="998" t="s">
        <v>41</v>
      </c>
      <c r="J294" s="984">
        <v>4</v>
      </c>
      <c r="K294" s="837" t="s">
        <v>21</v>
      </c>
      <c r="L294" s="824" t="s">
        <v>1995</v>
      </c>
      <c r="M294" s="51" t="s">
        <v>5711</v>
      </c>
      <c r="N294" s="824" t="s">
        <v>496</v>
      </c>
      <c r="O294" s="976"/>
      <c r="P294" s="758"/>
      <c r="Q294" s="977"/>
      <c r="R294" s="978"/>
      <c r="S294" s="979"/>
      <c r="T294" s="980"/>
      <c r="U294" s="981"/>
      <c r="V294" s="982"/>
      <c r="W294" s="976"/>
      <c r="X294" s="976"/>
      <c r="Y294" s="758"/>
      <c r="Z294" s="976"/>
    </row>
    <row r="295" spans="1:26" s="5" customFormat="1">
      <c r="A295" s="984" t="s">
        <v>5387</v>
      </c>
      <c r="B295" s="984" t="s">
        <v>5606</v>
      </c>
      <c r="C295" s="969" t="s">
        <v>4467</v>
      </c>
      <c r="D295" s="970" t="str">
        <f t="shared" ref="D295" si="288">B295&amp;" "&amp;" "&amp;C295</f>
        <v>X2-069  魔神ダークドレアム</v>
      </c>
      <c r="E295" s="997" t="s">
        <v>73</v>
      </c>
      <c r="F295" s="985" t="s">
        <v>74</v>
      </c>
      <c r="G295" s="973" t="s">
        <v>19</v>
      </c>
      <c r="H295" s="973" t="s">
        <v>19</v>
      </c>
      <c r="I295" s="996" t="s">
        <v>4358</v>
      </c>
      <c r="J295" s="984">
        <v>5</v>
      </c>
      <c r="K295" s="837" t="s">
        <v>21</v>
      </c>
      <c r="L295" s="824" t="s">
        <v>1995</v>
      </c>
      <c r="M295" s="51" t="s">
        <v>5712</v>
      </c>
      <c r="N295" s="824" t="s">
        <v>491</v>
      </c>
      <c r="O295" s="976"/>
      <c r="P295" s="795"/>
      <c r="Q295" s="977">
        <v>2880</v>
      </c>
      <c r="R295" s="978">
        <v>2000</v>
      </c>
      <c r="S295" s="979">
        <v>990</v>
      </c>
      <c r="T295" s="980">
        <v>1510</v>
      </c>
      <c r="U295" s="981">
        <v>1300</v>
      </c>
      <c r="V295" s="982">
        <f t="shared" ref="V295" si="289">SUM(Q295:U296)</f>
        <v>8680</v>
      </c>
      <c r="W295" s="976"/>
      <c r="X295" s="976"/>
      <c r="Y295" s="795"/>
      <c r="Z295" s="976"/>
    </row>
    <row r="296" spans="1:26" s="5" customFormat="1">
      <c r="A296" s="984" t="s">
        <v>5387</v>
      </c>
      <c r="B296" s="984"/>
      <c r="C296" s="969" t="s">
        <v>4467</v>
      </c>
      <c r="D296" s="970" t="s">
        <v>2</v>
      </c>
      <c r="E296" s="997" t="s">
        <v>73</v>
      </c>
      <c r="F296" s="985" t="s">
        <v>74</v>
      </c>
      <c r="G296" s="973" t="s">
        <v>19</v>
      </c>
      <c r="H296" s="973" t="s">
        <v>19</v>
      </c>
      <c r="I296" s="996" t="s">
        <v>4358</v>
      </c>
      <c r="J296" s="984">
        <v>5</v>
      </c>
      <c r="K296" s="837" t="s">
        <v>21</v>
      </c>
      <c r="L296" s="796" t="s">
        <v>5654</v>
      </c>
      <c r="M296" s="51" t="s">
        <v>5713</v>
      </c>
      <c r="N296" s="824" t="s">
        <v>491</v>
      </c>
      <c r="O296" s="976"/>
      <c r="P296" s="795"/>
      <c r="Q296" s="977"/>
      <c r="R296" s="978"/>
      <c r="S296" s="979"/>
      <c r="T296" s="980"/>
      <c r="U296" s="981"/>
      <c r="V296" s="982"/>
      <c r="W296" s="976"/>
      <c r="X296" s="976"/>
      <c r="Y296" s="795"/>
      <c r="Z296" s="976"/>
    </row>
    <row r="297" spans="1:26" s="5" customFormat="1" ht="13.15" customHeight="1">
      <c r="A297" s="984" t="s">
        <v>5387</v>
      </c>
      <c r="B297" s="984" t="s">
        <v>5607</v>
      </c>
      <c r="C297" s="969" t="s">
        <v>4996</v>
      </c>
      <c r="D297" s="970" t="str">
        <f t="shared" ref="D297" si="290">B297&amp;" "&amp;" "&amp;C297</f>
        <v>X2-070  ポップ (覚醒)</v>
      </c>
      <c r="E297" s="993" t="s">
        <v>2633</v>
      </c>
      <c r="F297" s="972" t="s">
        <v>34</v>
      </c>
      <c r="G297" s="986" t="s">
        <v>40</v>
      </c>
      <c r="H297" s="986" t="s">
        <v>40</v>
      </c>
      <c r="I297" s="998" t="s">
        <v>41</v>
      </c>
      <c r="J297" s="984" t="s">
        <v>4157</v>
      </c>
      <c r="K297" s="797" t="s">
        <v>21</v>
      </c>
      <c r="L297" s="796" t="s">
        <v>1995</v>
      </c>
      <c r="M297" s="51" t="s">
        <v>5635</v>
      </c>
      <c r="N297" s="796" t="s">
        <v>85</v>
      </c>
      <c r="O297" s="976"/>
      <c r="P297" s="795"/>
      <c r="Q297" s="977">
        <v>2900</v>
      </c>
      <c r="R297" s="978">
        <v>1060</v>
      </c>
      <c r="S297" s="979">
        <v>2100</v>
      </c>
      <c r="T297" s="980">
        <v>1730</v>
      </c>
      <c r="U297" s="981">
        <v>1140</v>
      </c>
      <c r="V297" s="982">
        <f t="shared" ref="V297" si="291">SUM(Q297:U298)</f>
        <v>8930</v>
      </c>
      <c r="W297" s="976"/>
      <c r="X297" s="976"/>
      <c r="Y297" s="795"/>
      <c r="Z297" s="976"/>
    </row>
    <row r="298" spans="1:26" s="5" customFormat="1" ht="13.15" customHeight="1">
      <c r="A298" s="984" t="s">
        <v>5387</v>
      </c>
      <c r="B298" s="984"/>
      <c r="C298" s="969" t="s">
        <v>4996</v>
      </c>
      <c r="D298" s="970" t="s">
        <v>2</v>
      </c>
      <c r="E298" s="993" t="s">
        <v>2633</v>
      </c>
      <c r="F298" s="972" t="s">
        <v>34</v>
      </c>
      <c r="G298" s="986" t="s">
        <v>40</v>
      </c>
      <c r="H298" s="986" t="s">
        <v>40</v>
      </c>
      <c r="I298" s="998" t="s">
        <v>41</v>
      </c>
      <c r="J298" s="984" t="s">
        <v>4157</v>
      </c>
      <c r="K298" s="797" t="s">
        <v>21</v>
      </c>
      <c r="L298" s="796" t="s">
        <v>105</v>
      </c>
      <c r="M298" s="51" t="s">
        <v>5636</v>
      </c>
      <c r="N298" s="796" t="s">
        <v>491</v>
      </c>
      <c r="O298" s="976"/>
      <c r="P298" s="795"/>
      <c r="Q298" s="977"/>
      <c r="R298" s="978"/>
      <c r="S298" s="979"/>
      <c r="T298" s="980"/>
      <c r="U298" s="981"/>
      <c r="V298" s="982"/>
      <c r="W298" s="976"/>
      <c r="X298" s="976"/>
      <c r="Y298" s="795"/>
      <c r="Z298" s="976"/>
    </row>
    <row r="299" spans="1:26" s="5" customFormat="1">
      <c r="A299" s="984" t="s">
        <v>5387</v>
      </c>
      <c r="B299" s="984" t="s">
        <v>5608</v>
      </c>
      <c r="C299" s="969" t="s">
        <v>5613</v>
      </c>
      <c r="D299" s="970" t="str">
        <f t="shared" ref="D299" si="292">B299&amp;" "&amp;" "&amp;C299</f>
        <v>X2-071  レッスク＆タバサ</v>
      </c>
      <c r="E299" s="993" t="s">
        <v>2633</v>
      </c>
      <c r="F299" s="972" t="s">
        <v>34</v>
      </c>
      <c r="G299" s="973" t="s">
        <v>19</v>
      </c>
      <c r="H299" s="992" t="s">
        <v>88</v>
      </c>
      <c r="I299" s="974" t="s">
        <v>4324</v>
      </c>
      <c r="J299" s="984" t="s">
        <v>4158</v>
      </c>
      <c r="K299" s="11" t="s">
        <v>81</v>
      </c>
      <c r="L299" s="796" t="s">
        <v>81</v>
      </c>
      <c r="M299" s="51" t="s">
        <v>5633</v>
      </c>
      <c r="N299" s="796" t="s">
        <v>492</v>
      </c>
      <c r="O299" s="976"/>
      <c r="P299" s="795"/>
      <c r="Q299" s="977">
        <v>2790</v>
      </c>
      <c r="R299" s="978">
        <v>1820</v>
      </c>
      <c r="S299" s="979">
        <v>1040</v>
      </c>
      <c r="T299" s="980">
        <v>1960</v>
      </c>
      <c r="U299" s="981">
        <v>1230</v>
      </c>
      <c r="V299" s="982">
        <f t="shared" ref="V299" si="293">SUM(Q299:U300)</f>
        <v>8840</v>
      </c>
      <c r="W299" s="976"/>
      <c r="X299" s="976"/>
      <c r="Y299" s="795"/>
      <c r="Z299" s="976"/>
    </row>
    <row r="300" spans="1:26" s="5" customFormat="1">
      <c r="A300" s="984" t="s">
        <v>5387</v>
      </c>
      <c r="B300" s="984"/>
      <c r="C300" s="969" t="s">
        <v>5613</v>
      </c>
      <c r="D300" s="970" t="s">
        <v>2</v>
      </c>
      <c r="E300" s="993" t="s">
        <v>2633</v>
      </c>
      <c r="F300" s="972" t="s">
        <v>34</v>
      </c>
      <c r="G300" s="973" t="s">
        <v>19</v>
      </c>
      <c r="H300" s="992" t="s">
        <v>88</v>
      </c>
      <c r="I300" s="974" t="s">
        <v>4324</v>
      </c>
      <c r="J300" s="984" t="s">
        <v>4158</v>
      </c>
      <c r="K300" s="797" t="s">
        <v>21</v>
      </c>
      <c r="L300" s="796" t="s">
        <v>1995</v>
      </c>
      <c r="M300" s="51" t="s">
        <v>5637</v>
      </c>
      <c r="N300" s="796" t="s">
        <v>491</v>
      </c>
      <c r="O300" s="976"/>
      <c r="P300" s="795"/>
      <c r="Q300" s="977"/>
      <c r="R300" s="978"/>
      <c r="S300" s="979"/>
      <c r="T300" s="980"/>
      <c r="U300" s="981"/>
      <c r="V300" s="982"/>
      <c r="W300" s="976"/>
      <c r="X300" s="976"/>
      <c r="Y300" s="795"/>
      <c r="Z300" s="976"/>
    </row>
    <row r="301" spans="1:26" s="5" customFormat="1" ht="13.15" customHeight="1">
      <c r="A301" s="984" t="s">
        <v>5387</v>
      </c>
      <c r="B301" s="984" t="s">
        <v>5609</v>
      </c>
      <c r="C301" s="969" t="s">
        <v>55</v>
      </c>
      <c r="D301" s="970" t="str">
        <f t="shared" ref="D301" si="294">B301&amp;" "&amp;" "&amp;C301</f>
        <v>X2-072  フローラ</v>
      </c>
      <c r="E301" s="993" t="s">
        <v>2633</v>
      </c>
      <c r="F301" s="972" t="s">
        <v>34</v>
      </c>
      <c r="G301" s="986" t="s">
        <v>40</v>
      </c>
      <c r="H301" s="986" t="s">
        <v>40</v>
      </c>
      <c r="I301" s="988" t="s">
        <v>4323</v>
      </c>
      <c r="J301" s="984" t="s">
        <v>4159</v>
      </c>
      <c r="K301" s="798" t="s">
        <v>37</v>
      </c>
      <c r="L301" s="796" t="s">
        <v>2718</v>
      </c>
      <c r="M301" s="51" t="s">
        <v>5638</v>
      </c>
      <c r="N301" s="796" t="s">
        <v>492</v>
      </c>
      <c r="O301" s="976"/>
      <c r="P301" s="795"/>
      <c r="Q301" s="977">
        <v>2840</v>
      </c>
      <c r="R301" s="978">
        <v>940</v>
      </c>
      <c r="S301" s="979">
        <v>1950</v>
      </c>
      <c r="T301" s="980">
        <v>1710</v>
      </c>
      <c r="U301" s="981">
        <v>1400</v>
      </c>
      <c r="V301" s="982">
        <f t="shared" ref="V301" si="295">SUM(Q301:U302)</f>
        <v>8840</v>
      </c>
      <c r="W301" s="976"/>
      <c r="X301" s="976"/>
      <c r="Y301" s="795"/>
      <c r="Z301" s="976"/>
    </row>
    <row r="302" spans="1:26" s="5" customFormat="1" ht="13.15" customHeight="1">
      <c r="A302" s="984" t="s">
        <v>5387</v>
      </c>
      <c r="B302" s="984"/>
      <c r="C302" s="969" t="s">
        <v>55</v>
      </c>
      <c r="D302" s="970" t="s">
        <v>2</v>
      </c>
      <c r="E302" s="993" t="s">
        <v>2633</v>
      </c>
      <c r="F302" s="972" t="s">
        <v>34</v>
      </c>
      <c r="G302" s="986" t="s">
        <v>40</v>
      </c>
      <c r="H302" s="986" t="s">
        <v>40</v>
      </c>
      <c r="I302" s="988" t="s">
        <v>4323</v>
      </c>
      <c r="J302" s="984" t="s">
        <v>4159</v>
      </c>
      <c r="K302" s="797" t="s">
        <v>21</v>
      </c>
      <c r="L302" s="796" t="s">
        <v>1995</v>
      </c>
      <c r="M302" s="51" t="s">
        <v>5639</v>
      </c>
      <c r="N302" s="796" t="s">
        <v>496</v>
      </c>
      <c r="O302" s="976"/>
      <c r="P302" s="795"/>
      <c r="Q302" s="977"/>
      <c r="R302" s="978"/>
      <c r="S302" s="979"/>
      <c r="T302" s="980"/>
      <c r="U302" s="981"/>
      <c r="V302" s="982"/>
      <c r="W302" s="976"/>
      <c r="X302" s="976"/>
      <c r="Y302" s="795"/>
      <c r="Z302" s="976"/>
    </row>
    <row r="303" spans="1:26" s="5" customFormat="1">
      <c r="A303" s="984" t="s">
        <v>5387</v>
      </c>
      <c r="B303" s="984" t="s">
        <v>5610</v>
      </c>
      <c r="C303" s="969" t="s">
        <v>42</v>
      </c>
      <c r="D303" s="970" t="str">
        <f t="shared" ref="D303" si="296">B303&amp;" "&amp;" "&amp;C303</f>
        <v>X2-073  レオナ</v>
      </c>
      <c r="E303" s="993" t="s">
        <v>2633</v>
      </c>
      <c r="F303" s="972" t="s">
        <v>34</v>
      </c>
      <c r="G303" s="986" t="s">
        <v>40</v>
      </c>
      <c r="H303" s="995" t="s">
        <v>80</v>
      </c>
      <c r="I303" s="996" t="s">
        <v>4358</v>
      </c>
      <c r="J303" s="984" t="s">
        <v>4158</v>
      </c>
      <c r="K303" s="847" t="s">
        <v>99</v>
      </c>
      <c r="L303" s="845" t="s">
        <v>1995</v>
      </c>
      <c r="M303" s="51" t="s">
        <v>5726</v>
      </c>
      <c r="N303" s="845" t="s">
        <v>491</v>
      </c>
      <c r="O303" s="976"/>
      <c r="P303" s="795"/>
      <c r="Q303" s="977">
        <v>2870</v>
      </c>
      <c r="R303" s="978">
        <v>890</v>
      </c>
      <c r="S303" s="979">
        <v>1930</v>
      </c>
      <c r="T303" s="980">
        <v>1560</v>
      </c>
      <c r="U303" s="981">
        <v>1640</v>
      </c>
      <c r="V303" s="982">
        <f t="shared" ref="V303" si="297">SUM(Q303:U304)</f>
        <v>8890</v>
      </c>
      <c r="W303" s="976" t="s">
        <v>3317</v>
      </c>
      <c r="X303" s="976"/>
      <c r="Y303" s="795"/>
      <c r="Z303" s="976"/>
    </row>
    <row r="304" spans="1:26" s="5" customFormat="1">
      <c r="A304" s="984" t="s">
        <v>5387</v>
      </c>
      <c r="B304" s="984"/>
      <c r="C304" s="969" t="s">
        <v>42</v>
      </c>
      <c r="D304" s="970" t="s">
        <v>2</v>
      </c>
      <c r="E304" s="993" t="s">
        <v>2633</v>
      </c>
      <c r="F304" s="972" t="s">
        <v>34</v>
      </c>
      <c r="G304" s="986" t="s">
        <v>40</v>
      </c>
      <c r="H304" s="995" t="s">
        <v>80</v>
      </c>
      <c r="I304" s="996" t="s">
        <v>4358</v>
      </c>
      <c r="J304" s="984" t="s">
        <v>4158</v>
      </c>
      <c r="K304" s="848" t="s">
        <v>37</v>
      </c>
      <c r="L304" s="845" t="s">
        <v>2718</v>
      </c>
      <c r="M304" s="51" t="s">
        <v>4706</v>
      </c>
      <c r="N304" s="845" t="s">
        <v>492</v>
      </c>
      <c r="O304" s="976"/>
      <c r="P304" s="795"/>
      <c r="Q304" s="977"/>
      <c r="R304" s="978"/>
      <c r="S304" s="979"/>
      <c r="T304" s="980"/>
      <c r="U304" s="981"/>
      <c r="V304" s="982"/>
      <c r="W304" s="976" t="s">
        <v>3317</v>
      </c>
      <c r="X304" s="976"/>
      <c r="Y304" s="795"/>
      <c r="Z304" s="976"/>
    </row>
    <row r="305" spans="1:26" s="5" customFormat="1">
      <c r="A305" s="984" t="s">
        <v>5387</v>
      </c>
      <c r="B305" s="984" t="s">
        <v>5611</v>
      </c>
      <c r="C305" s="969" t="s">
        <v>183</v>
      </c>
      <c r="D305" s="970" t="str">
        <f t="shared" ref="D305" si="298">B305&amp;" "&amp;" "&amp;C305</f>
        <v>X2-074  マァム</v>
      </c>
      <c r="E305" s="993" t="s">
        <v>2633</v>
      </c>
      <c r="F305" s="972" t="s">
        <v>34</v>
      </c>
      <c r="G305" s="973" t="s">
        <v>19</v>
      </c>
      <c r="H305" s="973" t="s">
        <v>19</v>
      </c>
      <c r="I305" s="988" t="s">
        <v>4323</v>
      </c>
      <c r="J305" s="984" t="s">
        <v>4158</v>
      </c>
      <c r="K305" s="847" t="s">
        <v>99</v>
      </c>
      <c r="L305" s="845" t="s">
        <v>105</v>
      </c>
      <c r="M305" s="51" t="s">
        <v>5727</v>
      </c>
      <c r="N305" s="845" t="s">
        <v>490</v>
      </c>
      <c r="O305" s="976"/>
      <c r="P305" s="795"/>
      <c r="Q305" s="977">
        <v>2880</v>
      </c>
      <c r="R305" s="978">
        <v>1910</v>
      </c>
      <c r="S305" s="979">
        <v>950</v>
      </c>
      <c r="T305" s="980">
        <v>1930</v>
      </c>
      <c r="U305" s="981">
        <v>1260</v>
      </c>
      <c r="V305" s="982">
        <f t="shared" ref="V305" si="299">SUM(Q305:U306)</f>
        <v>8930</v>
      </c>
      <c r="W305" s="976" t="s">
        <v>3317</v>
      </c>
      <c r="X305" s="976"/>
      <c r="Y305" s="795"/>
      <c r="Z305" s="976"/>
    </row>
    <row r="306" spans="1:26" s="5" customFormat="1">
      <c r="A306" s="984" t="s">
        <v>5387</v>
      </c>
      <c r="B306" s="984"/>
      <c r="C306" s="969" t="s">
        <v>183</v>
      </c>
      <c r="D306" s="970" t="s">
        <v>2</v>
      </c>
      <c r="E306" s="993" t="s">
        <v>2633</v>
      </c>
      <c r="F306" s="972" t="s">
        <v>34</v>
      </c>
      <c r="G306" s="973" t="s">
        <v>19</v>
      </c>
      <c r="H306" s="973" t="s">
        <v>19</v>
      </c>
      <c r="I306" s="988" t="s">
        <v>4323</v>
      </c>
      <c r="J306" s="984" t="s">
        <v>4158</v>
      </c>
      <c r="K306" s="846" t="s">
        <v>21</v>
      </c>
      <c r="L306" s="845" t="s">
        <v>1995</v>
      </c>
      <c r="M306" s="51" t="s">
        <v>5724</v>
      </c>
      <c r="N306" s="845" t="s">
        <v>491</v>
      </c>
      <c r="O306" s="976"/>
      <c r="P306" s="795"/>
      <c r="Q306" s="977"/>
      <c r="R306" s="978"/>
      <c r="S306" s="979"/>
      <c r="T306" s="980"/>
      <c r="U306" s="981"/>
      <c r="V306" s="982"/>
      <c r="W306" s="976" t="s">
        <v>3317</v>
      </c>
      <c r="X306" s="976"/>
      <c r="Y306" s="795"/>
      <c r="Z306" s="976"/>
    </row>
    <row r="307" spans="1:26" s="5" customFormat="1">
      <c r="A307" s="984" t="s">
        <v>5387</v>
      </c>
      <c r="B307" s="984" t="s">
        <v>5612</v>
      </c>
      <c r="C307" s="969" t="s">
        <v>5723</v>
      </c>
      <c r="D307" s="970" t="str">
        <f t="shared" ref="D307" si="300">B307&amp;" "&amp;" "&amp;C307</f>
        <v>X2-075  グランエスターク</v>
      </c>
      <c r="E307" s="993" t="s">
        <v>2633</v>
      </c>
      <c r="F307" s="994" t="s">
        <v>78</v>
      </c>
      <c r="G307" s="973" t="s">
        <v>19</v>
      </c>
      <c r="H307" s="973" t="s">
        <v>19</v>
      </c>
      <c r="I307" s="974" t="s">
        <v>4324</v>
      </c>
      <c r="J307" s="984" t="s">
        <v>4159</v>
      </c>
      <c r="K307" s="844" t="s">
        <v>21</v>
      </c>
      <c r="L307" s="843" t="s">
        <v>2710</v>
      </c>
      <c r="M307" s="51" t="s">
        <v>5728</v>
      </c>
      <c r="N307" s="843" t="s">
        <v>496</v>
      </c>
      <c r="O307" s="976"/>
      <c r="P307" s="795"/>
      <c r="Q307" s="977">
        <v>2940</v>
      </c>
      <c r="R307" s="978">
        <v>2050</v>
      </c>
      <c r="S307" s="979">
        <v>1030</v>
      </c>
      <c r="T307" s="980">
        <v>1480</v>
      </c>
      <c r="U307" s="981">
        <v>1350</v>
      </c>
      <c r="V307" s="982">
        <f t="shared" ref="V307" si="301">SUM(Q307:U308)</f>
        <v>8850</v>
      </c>
      <c r="W307" s="976"/>
      <c r="X307" s="976"/>
      <c r="Y307" s="795"/>
      <c r="Z307" s="976"/>
    </row>
    <row r="308" spans="1:26" s="5" customFormat="1">
      <c r="A308" s="984" t="s">
        <v>5387</v>
      </c>
      <c r="B308" s="984"/>
      <c r="C308" s="969" t="s">
        <v>5723</v>
      </c>
      <c r="D308" s="970" t="s">
        <v>2</v>
      </c>
      <c r="E308" s="993" t="s">
        <v>2633</v>
      </c>
      <c r="F308" s="994" t="s">
        <v>78</v>
      </c>
      <c r="G308" s="973" t="s">
        <v>19</v>
      </c>
      <c r="H308" s="973" t="s">
        <v>19</v>
      </c>
      <c r="I308" s="974" t="s">
        <v>4324</v>
      </c>
      <c r="J308" s="984" t="s">
        <v>4159</v>
      </c>
      <c r="K308" s="844" t="s">
        <v>21</v>
      </c>
      <c r="L308" s="843" t="s">
        <v>5369</v>
      </c>
      <c r="M308" s="51" t="s">
        <v>5725</v>
      </c>
      <c r="N308" s="843" t="s">
        <v>85</v>
      </c>
      <c r="O308" s="976"/>
      <c r="P308" s="795"/>
      <c r="Q308" s="977"/>
      <c r="R308" s="978"/>
      <c r="S308" s="979"/>
      <c r="T308" s="980"/>
      <c r="U308" s="981"/>
      <c r="V308" s="982"/>
      <c r="W308" s="976"/>
      <c r="X308" s="976"/>
      <c r="Y308" s="795"/>
      <c r="Z308" s="976"/>
    </row>
    <row r="309" spans="1:26" s="5" customFormat="1">
      <c r="A309" s="984" t="s">
        <v>4911</v>
      </c>
      <c r="B309" s="984" t="s">
        <v>4927</v>
      </c>
      <c r="C309" s="969" t="s">
        <v>2</v>
      </c>
      <c r="D309" s="970" t="str">
        <f>B309&amp;" "&amp;" "&amp;C309</f>
        <v>X1-001  ダイ</v>
      </c>
      <c r="E309" s="1015" t="s">
        <v>608</v>
      </c>
      <c r="F309" s="972" t="s">
        <v>34</v>
      </c>
      <c r="G309" s="973" t="s">
        <v>19</v>
      </c>
      <c r="H309" s="973" t="s">
        <v>19</v>
      </c>
      <c r="I309" s="975"/>
      <c r="J309" s="975"/>
      <c r="K309" s="583" t="s">
        <v>21</v>
      </c>
      <c r="L309" s="577" t="s">
        <v>1995</v>
      </c>
      <c r="M309" s="51" t="s">
        <v>5055</v>
      </c>
      <c r="N309" s="577" t="s">
        <v>491</v>
      </c>
      <c r="O309" s="976"/>
      <c r="P309" s="576"/>
      <c r="Q309" s="977">
        <v>2010</v>
      </c>
      <c r="R309" s="978">
        <v>1390</v>
      </c>
      <c r="S309" s="979">
        <v>770</v>
      </c>
      <c r="T309" s="980">
        <v>1050</v>
      </c>
      <c r="U309" s="981">
        <v>900</v>
      </c>
      <c r="V309" s="982">
        <f>SUM(Q309:U310)</f>
        <v>6120</v>
      </c>
      <c r="W309" s="976" t="s">
        <v>3317</v>
      </c>
      <c r="X309" s="976"/>
      <c r="Y309" s="706"/>
      <c r="Z309" s="976"/>
    </row>
    <row r="310" spans="1:26" s="5" customFormat="1">
      <c r="A310" s="984" t="s">
        <v>4911</v>
      </c>
      <c r="B310" s="984"/>
      <c r="C310" s="969" t="s">
        <v>2</v>
      </c>
      <c r="D310" s="970" t="s">
        <v>2</v>
      </c>
      <c r="E310" s="1015" t="s">
        <v>608</v>
      </c>
      <c r="F310" s="972" t="s">
        <v>34</v>
      </c>
      <c r="G310" s="973" t="s">
        <v>19</v>
      </c>
      <c r="H310" s="973" t="s">
        <v>19</v>
      </c>
      <c r="I310" s="975"/>
      <c r="J310" s="975"/>
      <c r="K310" s="576"/>
      <c r="L310" s="576"/>
      <c r="M310" s="51"/>
      <c r="N310" s="576"/>
      <c r="O310" s="976"/>
      <c r="P310" s="576"/>
      <c r="Q310" s="977"/>
      <c r="R310" s="978"/>
      <c r="S310" s="979"/>
      <c r="T310" s="980"/>
      <c r="U310" s="981"/>
      <c r="V310" s="982"/>
      <c r="W310" s="976" t="s">
        <v>3317</v>
      </c>
      <c r="X310" s="976"/>
      <c r="Y310" s="706"/>
      <c r="Z310" s="976"/>
    </row>
    <row r="311" spans="1:26" s="5" customFormat="1">
      <c r="A311" s="984" t="s">
        <v>4911</v>
      </c>
      <c r="B311" s="984" t="s">
        <v>4928</v>
      </c>
      <c r="C311" s="969" t="s">
        <v>38</v>
      </c>
      <c r="D311" s="970" t="str">
        <f t="shared" ref="D311" si="302">B311&amp;" "&amp;" "&amp;C311</f>
        <v>X1-002  ポップ</v>
      </c>
      <c r="E311" s="1015" t="s">
        <v>608</v>
      </c>
      <c r="F311" s="972" t="s">
        <v>34</v>
      </c>
      <c r="G311" s="986" t="s">
        <v>40</v>
      </c>
      <c r="H311" s="986" t="s">
        <v>40</v>
      </c>
      <c r="I311" s="975"/>
      <c r="J311" s="975"/>
      <c r="K311" s="583" t="s">
        <v>21</v>
      </c>
      <c r="L311" s="577" t="s">
        <v>1995</v>
      </c>
      <c r="M311" s="37" t="s">
        <v>5056</v>
      </c>
      <c r="N311" s="577" t="s">
        <v>85</v>
      </c>
      <c r="O311" s="976"/>
      <c r="P311" s="576"/>
      <c r="Q311" s="977">
        <v>1980</v>
      </c>
      <c r="R311" s="978">
        <v>760</v>
      </c>
      <c r="S311" s="979">
        <v>1340</v>
      </c>
      <c r="T311" s="980">
        <v>1000</v>
      </c>
      <c r="U311" s="981">
        <v>1030</v>
      </c>
      <c r="V311" s="982">
        <f t="shared" ref="V311" si="303">SUM(Q311:U312)</f>
        <v>6110</v>
      </c>
      <c r="W311" s="976" t="s">
        <v>3317</v>
      </c>
      <c r="X311" s="976"/>
      <c r="Y311" s="706"/>
      <c r="Z311" s="976"/>
    </row>
    <row r="312" spans="1:26" s="5" customFormat="1">
      <c r="A312" s="984" t="s">
        <v>4911</v>
      </c>
      <c r="B312" s="984"/>
      <c r="C312" s="969" t="s">
        <v>38</v>
      </c>
      <c r="D312" s="970" t="s">
        <v>2</v>
      </c>
      <c r="E312" s="1015" t="s">
        <v>608</v>
      </c>
      <c r="F312" s="972" t="s">
        <v>34</v>
      </c>
      <c r="G312" s="986" t="s">
        <v>40</v>
      </c>
      <c r="H312" s="986" t="s">
        <v>40</v>
      </c>
      <c r="I312" s="975"/>
      <c r="J312" s="975"/>
      <c r="K312" s="576"/>
      <c r="L312" s="576"/>
      <c r="M312" s="51"/>
      <c r="N312" s="576"/>
      <c r="O312" s="976"/>
      <c r="P312" s="576"/>
      <c r="Q312" s="977"/>
      <c r="R312" s="978"/>
      <c r="S312" s="979"/>
      <c r="T312" s="980"/>
      <c r="U312" s="981"/>
      <c r="V312" s="982"/>
      <c r="W312" s="976" t="s">
        <v>3317</v>
      </c>
      <c r="X312" s="976"/>
      <c r="Y312" s="706"/>
      <c r="Z312" s="976"/>
    </row>
    <row r="313" spans="1:26" s="5" customFormat="1">
      <c r="A313" s="984" t="s">
        <v>4911</v>
      </c>
      <c r="B313" s="984" t="s">
        <v>4929</v>
      </c>
      <c r="C313" s="969" t="s">
        <v>4</v>
      </c>
      <c r="D313" s="970" t="str">
        <f t="shared" ref="D313" si="304">B313&amp;" "&amp;" "&amp;C313</f>
        <v>X1-003  クロコダイン</v>
      </c>
      <c r="E313" s="1015" t="s">
        <v>608</v>
      </c>
      <c r="F313" s="972" t="s">
        <v>34</v>
      </c>
      <c r="G313" s="1006" t="s">
        <v>89</v>
      </c>
      <c r="H313" s="973" t="s">
        <v>19</v>
      </c>
      <c r="I313" s="975"/>
      <c r="J313" s="975"/>
      <c r="K313" s="583" t="s">
        <v>21</v>
      </c>
      <c r="L313" s="577" t="s">
        <v>2712</v>
      </c>
      <c r="M313" s="51" t="s">
        <v>5057</v>
      </c>
      <c r="N313" s="577" t="s">
        <v>496</v>
      </c>
      <c r="O313" s="976"/>
      <c r="P313" s="576"/>
      <c r="Q313" s="977">
        <v>2080</v>
      </c>
      <c r="R313" s="978">
        <v>1260</v>
      </c>
      <c r="S313" s="979">
        <v>690</v>
      </c>
      <c r="T313" s="980">
        <v>840</v>
      </c>
      <c r="U313" s="981">
        <v>1240</v>
      </c>
      <c r="V313" s="982">
        <f t="shared" ref="V313" si="305">SUM(Q313:U314)</f>
        <v>6110</v>
      </c>
      <c r="W313" s="976"/>
      <c r="X313" s="976"/>
      <c r="Y313" s="706"/>
      <c r="Z313" s="976"/>
    </row>
    <row r="314" spans="1:26" s="5" customFormat="1">
      <c r="A314" s="984" t="s">
        <v>4911</v>
      </c>
      <c r="B314" s="984"/>
      <c r="C314" s="969" t="s">
        <v>4</v>
      </c>
      <c r="D314" s="970" t="s">
        <v>2</v>
      </c>
      <c r="E314" s="1015" t="s">
        <v>608</v>
      </c>
      <c r="F314" s="972" t="s">
        <v>34</v>
      </c>
      <c r="G314" s="1006" t="s">
        <v>89</v>
      </c>
      <c r="H314" s="973" t="s">
        <v>19</v>
      </c>
      <c r="I314" s="975"/>
      <c r="J314" s="975"/>
      <c r="K314" s="576"/>
      <c r="L314" s="576"/>
      <c r="M314" s="51"/>
      <c r="N314" s="576"/>
      <c r="O314" s="976"/>
      <c r="P314" s="576"/>
      <c r="Q314" s="977"/>
      <c r="R314" s="978"/>
      <c r="S314" s="979"/>
      <c r="T314" s="980"/>
      <c r="U314" s="981"/>
      <c r="V314" s="982"/>
      <c r="W314" s="976"/>
      <c r="X314" s="976"/>
      <c r="Y314" s="706"/>
      <c r="Z314" s="976"/>
    </row>
    <row r="315" spans="1:26" s="5" customFormat="1">
      <c r="A315" s="984" t="s">
        <v>4911</v>
      </c>
      <c r="B315" s="984" t="s">
        <v>4930</v>
      </c>
      <c r="C315" s="969" t="s">
        <v>630</v>
      </c>
      <c r="D315" s="970" t="str">
        <f t="shared" ref="D315" si="306">B315&amp;" "&amp;" "&amp;C315</f>
        <v>X1-004  スライム</v>
      </c>
      <c r="E315" s="1015" t="s">
        <v>608</v>
      </c>
      <c r="F315" s="1014" t="s">
        <v>128</v>
      </c>
      <c r="G315" s="973" t="s">
        <v>19</v>
      </c>
      <c r="H315" s="973" t="s">
        <v>19</v>
      </c>
      <c r="I315" s="975"/>
      <c r="J315" s="975"/>
      <c r="K315" s="583" t="s">
        <v>21</v>
      </c>
      <c r="L315" s="577" t="s">
        <v>1995</v>
      </c>
      <c r="M315" s="51" t="s">
        <v>5058</v>
      </c>
      <c r="N315" s="577" t="s">
        <v>491</v>
      </c>
      <c r="O315" s="976" t="s">
        <v>1198</v>
      </c>
      <c r="P315" s="976">
        <v>1</v>
      </c>
      <c r="Q315" s="977">
        <v>1620</v>
      </c>
      <c r="R315" s="978">
        <v>880</v>
      </c>
      <c r="S315" s="979">
        <v>940</v>
      </c>
      <c r="T315" s="980">
        <v>1160</v>
      </c>
      <c r="U315" s="981">
        <v>960</v>
      </c>
      <c r="V315" s="982">
        <f t="shared" ref="V315" si="307">SUM(Q315:U316)</f>
        <v>5560</v>
      </c>
      <c r="W315" s="976" t="s">
        <v>3327</v>
      </c>
      <c r="X315" s="976"/>
      <c r="Y315" s="706"/>
      <c r="Z315" s="976"/>
    </row>
    <row r="316" spans="1:26" s="5" customFormat="1">
      <c r="A316" s="984" t="s">
        <v>4911</v>
      </c>
      <c r="B316" s="984"/>
      <c r="C316" s="969" t="s">
        <v>630</v>
      </c>
      <c r="D316" s="970" t="s">
        <v>2</v>
      </c>
      <c r="E316" s="1015" t="s">
        <v>608</v>
      </c>
      <c r="F316" s="1014" t="s">
        <v>128</v>
      </c>
      <c r="G316" s="973" t="s">
        <v>19</v>
      </c>
      <c r="H316" s="973" t="s">
        <v>19</v>
      </c>
      <c r="I316" s="975"/>
      <c r="J316" s="975"/>
      <c r="K316" s="576"/>
      <c r="L316" s="576"/>
      <c r="M316" s="51"/>
      <c r="N316" s="576"/>
      <c r="O316" s="976">
        <v>1</v>
      </c>
      <c r="P316" s="976">
        <v>1</v>
      </c>
      <c r="Q316" s="977"/>
      <c r="R316" s="978"/>
      <c r="S316" s="979"/>
      <c r="T316" s="980"/>
      <c r="U316" s="981"/>
      <c r="V316" s="982"/>
      <c r="W316" s="976" t="s">
        <v>3327</v>
      </c>
      <c r="X316" s="976"/>
      <c r="Y316" s="706"/>
      <c r="Z316" s="976"/>
    </row>
    <row r="317" spans="1:26" s="5" customFormat="1">
      <c r="A317" s="984" t="s">
        <v>4911</v>
      </c>
      <c r="B317" s="984" t="s">
        <v>4931</v>
      </c>
      <c r="C317" s="969" t="s">
        <v>1180</v>
      </c>
      <c r="D317" s="970" t="str">
        <f t="shared" ref="D317" si="308">B317&amp;" "&amp;" "&amp;C317</f>
        <v>X1-005  ドラキー</v>
      </c>
      <c r="E317" s="1015" t="s">
        <v>608</v>
      </c>
      <c r="F317" s="1014" t="s">
        <v>128</v>
      </c>
      <c r="G317" s="973" t="s">
        <v>19</v>
      </c>
      <c r="H317" s="992" t="s">
        <v>88</v>
      </c>
      <c r="I317" s="1005"/>
      <c r="J317" s="984"/>
      <c r="K317" s="591" t="s">
        <v>37</v>
      </c>
      <c r="L317" s="577" t="s">
        <v>2713</v>
      </c>
      <c r="M317" s="51" t="s">
        <v>5042</v>
      </c>
      <c r="N317" s="577" t="s">
        <v>491</v>
      </c>
      <c r="O317" s="976"/>
      <c r="P317" s="609"/>
      <c r="Q317" s="977">
        <v>1770</v>
      </c>
      <c r="R317" s="978">
        <v>980</v>
      </c>
      <c r="S317" s="979">
        <v>1230</v>
      </c>
      <c r="T317" s="980">
        <v>1180</v>
      </c>
      <c r="U317" s="981">
        <v>780</v>
      </c>
      <c r="V317" s="982">
        <f t="shared" ref="V317" si="309">SUM(Q317:U318)</f>
        <v>5940</v>
      </c>
      <c r="W317" s="976"/>
      <c r="X317" s="976"/>
      <c r="Y317" s="706"/>
      <c r="Z317" s="976"/>
    </row>
    <row r="318" spans="1:26" s="5" customFormat="1">
      <c r="A318" s="984" t="s">
        <v>4911</v>
      </c>
      <c r="B318" s="984"/>
      <c r="C318" s="969" t="s">
        <v>1180</v>
      </c>
      <c r="D318" s="970" t="s">
        <v>2</v>
      </c>
      <c r="E318" s="1015" t="s">
        <v>608</v>
      </c>
      <c r="F318" s="1014" t="s">
        <v>128</v>
      </c>
      <c r="G318" s="973" t="s">
        <v>19</v>
      </c>
      <c r="H318" s="992" t="s">
        <v>88</v>
      </c>
      <c r="I318" s="1005"/>
      <c r="J318" s="984"/>
      <c r="K318" s="576"/>
      <c r="L318" s="576"/>
      <c r="M318" s="51"/>
      <c r="N318" s="576"/>
      <c r="O318" s="976"/>
      <c r="P318" s="609"/>
      <c r="Q318" s="977"/>
      <c r="R318" s="978"/>
      <c r="S318" s="979"/>
      <c r="T318" s="980"/>
      <c r="U318" s="981"/>
      <c r="V318" s="982"/>
      <c r="W318" s="976"/>
      <c r="X318" s="976"/>
      <c r="Y318" s="706"/>
      <c r="Z318" s="976"/>
    </row>
    <row r="319" spans="1:26" s="5" customFormat="1">
      <c r="A319" s="984" t="s">
        <v>4911</v>
      </c>
      <c r="B319" s="984" t="s">
        <v>4932</v>
      </c>
      <c r="C319" s="969" t="s">
        <v>1189</v>
      </c>
      <c r="D319" s="970" t="str">
        <f t="shared" ref="D319" si="310">B319&amp;" "&amp;" "&amp;C319</f>
        <v>X1-006  オーク</v>
      </c>
      <c r="E319" s="1015" t="s">
        <v>608</v>
      </c>
      <c r="F319" s="1014" t="s">
        <v>128</v>
      </c>
      <c r="G319" s="973" t="s">
        <v>19</v>
      </c>
      <c r="H319" s="973" t="s">
        <v>19</v>
      </c>
      <c r="I319" s="1000" t="s">
        <v>93</v>
      </c>
      <c r="J319" s="975">
        <v>3</v>
      </c>
      <c r="K319" s="583" t="s">
        <v>21</v>
      </c>
      <c r="L319" s="577" t="s">
        <v>1995</v>
      </c>
      <c r="M319" s="51" t="s">
        <v>5059</v>
      </c>
      <c r="N319" s="577" t="s">
        <v>491</v>
      </c>
      <c r="O319" s="976">
        <v>3</v>
      </c>
      <c r="P319" s="976">
        <v>2</v>
      </c>
      <c r="Q319" s="977">
        <v>1780</v>
      </c>
      <c r="R319" s="978">
        <v>1170</v>
      </c>
      <c r="S319" s="979">
        <v>610</v>
      </c>
      <c r="T319" s="980">
        <v>1100</v>
      </c>
      <c r="U319" s="981">
        <v>980</v>
      </c>
      <c r="V319" s="982">
        <f t="shared" ref="V319" si="311">SUM(Q319:U320)</f>
        <v>5640</v>
      </c>
      <c r="W319" s="976"/>
      <c r="X319" s="976"/>
      <c r="Y319" s="706"/>
      <c r="Z319" s="976"/>
    </row>
    <row r="320" spans="1:26" s="5" customFormat="1">
      <c r="A320" s="984" t="s">
        <v>4911</v>
      </c>
      <c r="B320" s="984"/>
      <c r="C320" s="969" t="s">
        <v>1189</v>
      </c>
      <c r="D320" s="970" t="s">
        <v>2</v>
      </c>
      <c r="E320" s="1015" t="s">
        <v>608</v>
      </c>
      <c r="F320" s="1014" t="s">
        <v>128</v>
      </c>
      <c r="G320" s="973" t="s">
        <v>19</v>
      </c>
      <c r="H320" s="973" t="s">
        <v>19</v>
      </c>
      <c r="I320" s="1000" t="s">
        <v>93</v>
      </c>
      <c r="J320" s="975">
        <v>3</v>
      </c>
      <c r="K320" s="576"/>
      <c r="L320" s="576"/>
      <c r="M320" s="51"/>
      <c r="N320" s="576"/>
      <c r="O320" s="976">
        <v>1</v>
      </c>
      <c r="P320" s="976">
        <v>1</v>
      </c>
      <c r="Q320" s="977"/>
      <c r="R320" s="978"/>
      <c r="S320" s="979"/>
      <c r="T320" s="980"/>
      <c r="U320" s="981"/>
      <c r="V320" s="982"/>
      <c r="W320" s="976"/>
      <c r="X320" s="976"/>
      <c r="Y320" s="706"/>
      <c r="Z320" s="976"/>
    </row>
    <row r="321" spans="1:26" s="5" customFormat="1">
      <c r="A321" s="984" t="s">
        <v>4911</v>
      </c>
      <c r="B321" s="984" t="s">
        <v>4933</v>
      </c>
      <c r="C321" s="969" t="s">
        <v>1181</v>
      </c>
      <c r="D321" s="970" t="str">
        <f t="shared" ref="D321" si="312">B321&amp;" "&amp;" "&amp;C321</f>
        <v>X1-007  くさった死体</v>
      </c>
      <c r="E321" s="1015" t="s">
        <v>608</v>
      </c>
      <c r="F321" s="1013" t="s">
        <v>129</v>
      </c>
      <c r="G321" s="973" t="s">
        <v>19</v>
      </c>
      <c r="H321" s="1006" t="s">
        <v>89</v>
      </c>
      <c r="I321" s="1001"/>
      <c r="J321" s="984"/>
      <c r="K321" s="583" t="s">
        <v>21</v>
      </c>
      <c r="L321" s="577" t="s">
        <v>1995</v>
      </c>
      <c r="M321" s="37" t="s">
        <v>5060</v>
      </c>
      <c r="N321" s="577" t="s">
        <v>85</v>
      </c>
      <c r="O321" s="976"/>
      <c r="P321" s="609"/>
      <c r="Q321" s="977">
        <v>2030</v>
      </c>
      <c r="R321" s="978">
        <v>1230</v>
      </c>
      <c r="S321" s="979">
        <v>630</v>
      </c>
      <c r="T321" s="980">
        <v>840</v>
      </c>
      <c r="U321" s="981">
        <v>1250</v>
      </c>
      <c r="V321" s="982">
        <f t="shared" ref="V321" si="313">SUM(Q321:U322)</f>
        <v>5980</v>
      </c>
      <c r="W321" s="976"/>
      <c r="X321" s="976"/>
      <c r="Y321" s="706"/>
      <c r="Z321" s="976"/>
    </row>
    <row r="322" spans="1:26" s="5" customFormat="1">
      <c r="A322" s="984" t="s">
        <v>4911</v>
      </c>
      <c r="B322" s="984"/>
      <c r="C322" s="969" t="s">
        <v>1181</v>
      </c>
      <c r="D322" s="970" t="s">
        <v>2</v>
      </c>
      <c r="E322" s="1015" t="s">
        <v>608</v>
      </c>
      <c r="F322" s="1013" t="s">
        <v>129</v>
      </c>
      <c r="G322" s="973" t="s">
        <v>19</v>
      </c>
      <c r="H322" s="1006" t="s">
        <v>89</v>
      </c>
      <c r="I322" s="1001"/>
      <c r="J322" s="984"/>
      <c r="K322" s="576"/>
      <c r="L322" s="576"/>
      <c r="M322" s="51"/>
      <c r="N322" s="576"/>
      <c r="O322" s="976"/>
      <c r="P322" s="609"/>
      <c r="Q322" s="977"/>
      <c r="R322" s="978"/>
      <c r="S322" s="979"/>
      <c r="T322" s="980"/>
      <c r="U322" s="981"/>
      <c r="V322" s="982"/>
      <c r="W322" s="976"/>
      <c r="X322" s="976"/>
      <c r="Y322" s="706"/>
      <c r="Z322" s="976"/>
    </row>
    <row r="323" spans="1:26" s="5" customFormat="1">
      <c r="A323" s="984" t="s">
        <v>4911</v>
      </c>
      <c r="B323" s="984" t="s">
        <v>4934</v>
      </c>
      <c r="C323" s="969" t="s">
        <v>1191</v>
      </c>
      <c r="D323" s="970" t="str">
        <f t="shared" ref="D323" si="314">B323&amp;" "&amp;" "&amp;C323</f>
        <v>X1-008  フレイム</v>
      </c>
      <c r="E323" s="1015" t="s">
        <v>608</v>
      </c>
      <c r="F323" s="1012" t="s">
        <v>130</v>
      </c>
      <c r="G323" s="973" t="s">
        <v>19</v>
      </c>
      <c r="H323" s="1006" t="s">
        <v>89</v>
      </c>
      <c r="I323" s="1002"/>
      <c r="J323" s="984"/>
      <c r="K323" s="591" t="s">
        <v>37</v>
      </c>
      <c r="L323" s="577" t="s">
        <v>20</v>
      </c>
      <c r="M323" s="51" t="s">
        <v>5007</v>
      </c>
      <c r="N323" s="577" t="s">
        <v>496</v>
      </c>
      <c r="O323" s="976"/>
      <c r="P323" s="609"/>
      <c r="Q323" s="977">
        <v>1780</v>
      </c>
      <c r="R323" s="978">
        <v>990</v>
      </c>
      <c r="S323" s="979">
        <v>1240</v>
      </c>
      <c r="T323" s="980">
        <v>810</v>
      </c>
      <c r="U323" s="981">
        <v>1190</v>
      </c>
      <c r="V323" s="982">
        <f t="shared" ref="V323" si="315">SUM(Q323:U324)</f>
        <v>6010</v>
      </c>
      <c r="W323" s="969" t="s">
        <v>3320</v>
      </c>
      <c r="X323" s="976"/>
      <c r="Y323" s="706"/>
      <c r="Z323" s="976"/>
    </row>
    <row r="324" spans="1:26" s="5" customFormat="1">
      <c r="A324" s="984" t="s">
        <v>4911</v>
      </c>
      <c r="B324" s="984"/>
      <c r="C324" s="969" t="s">
        <v>1191</v>
      </c>
      <c r="D324" s="970" t="s">
        <v>2</v>
      </c>
      <c r="E324" s="1015" t="s">
        <v>608</v>
      </c>
      <c r="F324" s="1012" t="s">
        <v>130</v>
      </c>
      <c r="G324" s="973" t="s">
        <v>19</v>
      </c>
      <c r="H324" s="1006" t="s">
        <v>89</v>
      </c>
      <c r="I324" s="1002"/>
      <c r="J324" s="984"/>
      <c r="K324" s="576"/>
      <c r="L324" s="576"/>
      <c r="M324" s="51"/>
      <c r="N324" s="576"/>
      <c r="O324" s="976"/>
      <c r="P324" s="609"/>
      <c r="Q324" s="977"/>
      <c r="R324" s="978"/>
      <c r="S324" s="979"/>
      <c r="T324" s="980"/>
      <c r="U324" s="981"/>
      <c r="V324" s="982"/>
      <c r="W324" s="969" t="s">
        <v>3320</v>
      </c>
      <c r="X324" s="976"/>
      <c r="Y324" s="706"/>
      <c r="Z324" s="976"/>
    </row>
    <row r="325" spans="1:26" s="5" customFormat="1">
      <c r="A325" s="984" t="s">
        <v>4911</v>
      </c>
      <c r="B325" s="984" t="s">
        <v>4935</v>
      </c>
      <c r="C325" s="969" t="s">
        <v>1192</v>
      </c>
      <c r="D325" s="970" t="str">
        <f t="shared" ref="D325" si="316">B325&amp;" "&amp;" "&amp;C325</f>
        <v>X1-009  ブリザード</v>
      </c>
      <c r="E325" s="1015" t="s">
        <v>608</v>
      </c>
      <c r="F325" s="1012" t="s">
        <v>130</v>
      </c>
      <c r="G325" s="973" t="s">
        <v>19</v>
      </c>
      <c r="H325" s="1006" t="s">
        <v>89</v>
      </c>
      <c r="I325" s="1002" t="s">
        <v>82</v>
      </c>
      <c r="J325" s="975">
        <v>3</v>
      </c>
      <c r="K325" s="592" t="s">
        <v>99</v>
      </c>
      <c r="L325" s="577" t="s">
        <v>1995</v>
      </c>
      <c r="M325" s="51" t="s">
        <v>5085</v>
      </c>
      <c r="N325" s="577" t="s">
        <v>496</v>
      </c>
      <c r="O325" s="976" t="s">
        <v>1198</v>
      </c>
      <c r="P325" s="976">
        <v>2</v>
      </c>
      <c r="Q325" s="977">
        <v>1690</v>
      </c>
      <c r="R325" s="978">
        <v>1180</v>
      </c>
      <c r="S325" s="979">
        <v>1110</v>
      </c>
      <c r="T325" s="980">
        <v>800</v>
      </c>
      <c r="U325" s="981">
        <v>890</v>
      </c>
      <c r="V325" s="982">
        <f t="shared" ref="V325" si="317">SUM(Q325:U326)</f>
        <v>5670</v>
      </c>
      <c r="W325" s="969" t="s">
        <v>3322</v>
      </c>
      <c r="X325" s="976"/>
      <c r="Y325" s="706"/>
      <c r="Z325" s="976"/>
    </row>
    <row r="326" spans="1:26" s="5" customFormat="1">
      <c r="A326" s="984" t="s">
        <v>4911</v>
      </c>
      <c r="B326" s="984"/>
      <c r="C326" s="969" t="s">
        <v>1192</v>
      </c>
      <c r="D326" s="970" t="s">
        <v>2</v>
      </c>
      <c r="E326" s="1015" t="s">
        <v>608</v>
      </c>
      <c r="F326" s="1012" t="s">
        <v>130</v>
      </c>
      <c r="G326" s="973" t="s">
        <v>19</v>
      </c>
      <c r="H326" s="1006" t="s">
        <v>89</v>
      </c>
      <c r="I326" s="1002" t="s">
        <v>82</v>
      </c>
      <c r="J326" s="975">
        <v>3</v>
      </c>
      <c r="K326" s="576"/>
      <c r="L326" s="576"/>
      <c r="M326" s="51"/>
      <c r="N326" s="576"/>
      <c r="O326" s="976">
        <v>1</v>
      </c>
      <c r="P326" s="976">
        <v>1</v>
      </c>
      <c r="Q326" s="977"/>
      <c r="R326" s="978"/>
      <c r="S326" s="979"/>
      <c r="T326" s="980"/>
      <c r="U326" s="981"/>
      <c r="V326" s="982"/>
      <c r="W326" s="969" t="s">
        <v>3322</v>
      </c>
      <c r="X326" s="976"/>
      <c r="Y326" s="706"/>
      <c r="Z326" s="976"/>
    </row>
    <row r="327" spans="1:26" s="5" customFormat="1">
      <c r="A327" s="984" t="s">
        <v>4911</v>
      </c>
      <c r="B327" s="984" t="s">
        <v>4936</v>
      </c>
      <c r="C327" s="969" t="s">
        <v>125</v>
      </c>
      <c r="D327" s="970" t="str">
        <f t="shared" ref="D327" si="318">B327&amp;" "&amp;" "&amp;C327</f>
        <v>X1-010  アークデーモン</v>
      </c>
      <c r="E327" s="1015" t="s">
        <v>608</v>
      </c>
      <c r="F327" s="1009" t="s">
        <v>75</v>
      </c>
      <c r="G327" s="973" t="s">
        <v>19</v>
      </c>
      <c r="H327" s="986" t="s">
        <v>40</v>
      </c>
      <c r="I327" s="975"/>
      <c r="J327" s="975"/>
      <c r="K327" s="592" t="s">
        <v>99</v>
      </c>
      <c r="L327" s="577" t="s">
        <v>1995</v>
      </c>
      <c r="M327" s="51" t="s">
        <v>5104</v>
      </c>
      <c r="N327" s="577" t="s">
        <v>491</v>
      </c>
      <c r="O327" s="976"/>
      <c r="P327" s="576"/>
      <c r="Q327" s="977">
        <v>1840</v>
      </c>
      <c r="R327" s="978">
        <v>1090</v>
      </c>
      <c r="S327" s="979">
        <v>1250</v>
      </c>
      <c r="T327" s="980">
        <v>760</v>
      </c>
      <c r="U327" s="981">
        <v>1100</v>
      </c>
      <c r="V327" s="982">
        <f t="shared" ref="V327" si="319">SUM(Q327:U328)</f>
        <v>6040</v>
      </c>
      <c r="W327" s="976"/>
      <c r="X327" s="976"/>
      <c r="Y327" s="706"/>
      <c r="Z327" s="976"/>
    </row>
    <row r="328" spans="1:26" s="5" customFormat="1">
      <c r="A328" s="984" t="s">
        <v>4911</v>
      </c>
      <c r="B328" s="984"/>
      <c r="C328" s="969" t="s">
        <v>125</v>
      </c>
      <c r="D328" s="970" t="s">
        <v>2</v>
      </c>
      <c r="E328" s="1015" t="s">
        <v>608</v>
      </c>
      <c r="F328" s="1009" t="s">
        <v>75</v>
      </c>
      <c r="G328" s="973" t="s">
        <v>19</v>
      </c>
      <c r="H328" s="986" t="s">
        <v>40</v>
      </c>
      <c r="I328" s="975"/>
      <c r="J328" s="975"/>
      <c r="K328" s="576"/>
      <c r="L328" s="576"/>
      <c r="M328" s="51"/>
      <c r="N328" s="576"/>
      <c r="O328" s="976"/>
      <c r="P328" s="576"/>
      <c r="Q328" s="977"/>
      <c r="R328" s="978"/>
      <c r="S328" s="979"/>
      <c r="T328" s="980"/>
      <c r="U328" s="981"/>
      <c r="V328" s="982"/>
      <c r="W328" s="976"/>
      <c r="X328" s="976"/>
      <c r="Y328" s="706"/>
      <c r="Z328" s="976"/>
    </row>
    <row r="329" spans="1:26" s="5" customFormat="1">
      <c r="A329" s="984" t="s">
        <v>4911</v>
      </c>
      <c r="B329" s="984" t="s">
        <v>4937</v>
      </c>
      <c r="C329" s="969" t="s">
        <v>178</v>
      </c>
      <c r="D329" s="970" t="str">
        <f t="shared" ref="D329" si="320">B329&amp;" "&amp;" "&amp;C329</f>
        <v>X1-011  ボストロール</v>
      </c>
      <c r="E329" s="1015" t="s">
        <v>608</v>
      </c>
      <c r="F329" s="1009" t="s">
        <v>75</v>
      </c>
      <c r="G329" s="973" t="s">
        <v>19</v>
      </c>
      <c r="H329" s="973" t="s">
        <v>19</v>
      </c>
      <c r="I329" s="975"/>
      <c r="J329" s="975"/>
      <c r="K329" s="591" t="s">
        <v>37</v>
      </c>
      <c r="L329" s="577" t="s">
        <v>2713</v>
      </c>
      <c r="M329" s="51" t="s">
        <v>5086</v>
      </c>
      <c r="N329" s="577" t="s">
        <v>490</v>
      </c>
      <c r="O329" s="976"/>
      <c r="P329" s="576"/>
      <c r="Q329" s="977">
        <v>2000</v>
      </c>
      <c r="R329" s="978">
        <v>1260</v>
      </c>
      <c r="S329" s="979">
        <v>790</v>
      </c>
      <c r="T329" s="980">
        <v>700</v>
      </c>
      <c r="U329" s="981">
        <v>940</v>
      </c>
      <c r="V329" s="982">
        <f t="shared" ref="V329" si="321">SUM(Q329:U330)</f>
        <v>5690</v>
      </c>
      <c r="W329" s="976" t="s">
        <v>4574</v>
      </c>
      <c r="X329" s="976"/>
      <c r="Y329" s="706"/>
      <c r="Z329" s="976"/>
    </row>
    <row r="330" spans="1:26" s="5" customFormat="1">
      <c r="A330" s="984" t="s">
        <v>4911</v>
      </c>
      <c r="B330" s="984"/>
      <c r="C330" s="969" t="s">
        <v>178</v>
      </c>
      <c r="D330" s="970" t="s">
        <v>2</v>
      </c>
      <c r="E330" s="1015" t="s">
        <v>608</v>
      </c>
      <c r="F330" s="1009" t="s">
        <v>75</v>
      </c>
      <c r="G330" s="973" t="s">
        <v>19</v>
      </c>
      <c r="H330" s="973" t="s">
        <v>19</v>
      </c>
      <c r="I330" s="975"/>
      <c r="J330" s="975"/>
      <c r="K330" s="576"/>
      <c r="L330" s="576"/>
      <c r="M330" s="51"/>
      <c r="N330" s="576"/>
      <c r="O330" s="976"/>
      <c r="P330" s="576"/>
      <c r="Q330" s="977"/>
      <c r="R330" s="978"/>
      <c r="S330" s="979"/>
      <c r="T330" s="980"/>
      <c r="U330" s="981"/>
      <c r="V330" s="982"/>
      <c r="W330" s="976" t="s">
        <v>4574</v>
      </c>
      <c r="X330" s="976"/>
      <c r="Y330" s="706"/>
      <c r="Z330" s="976"/>
    </row>
    <row r="331" spans="1:26" s="5" customFormat="1">
      <c r="A331" s="984" t="s">
        <v>4911</v>
      </c>
      <c r="B331" s="984" t="s">
        <v>4938</v>
      </c>
      <c r="C331" s="969" t="s">
        <v>1185</v>
      </c>
      <c r="D331" s="970" t="str">
        <f t="shared" ref="D331" si="322">B331&amp;" "&amp;" "&amp;C331</f>
        <v>X1-012  ゴースト</v>
      </c>
      <c r="E331" s="1015" t="s">
        <v>608</v>
      </c>
      <c r="F331" s="994" t="s">
        <v>78</v>
      </c>
      <c r="G331" s="973" t="s">
        <v>19</v>
      </c>
      <c r="H331" s="992" t="s">
        <v>88</v>
      </c>
      <c r="I331" s="1007" t="s">
        <v>91</v>
      </c>
      <c r="J331" s="975">
        <v>3</v>
      </c>
      <c r="K331" s="583" t="s">
        <v>21</v>
      </c>
      <c r="L331" s="577" t="s">
        <v>2712</v>
      </c>
      <c r="M331" s="51" t="s">
        <v>5087</v>
      </c>
      <c r="N331" s="577" t="s">
        <v>491</v>
      </c>
      <c r="O331" s="976" t="s">
        <v>1198</v>
      </c>
      <c r="P331" s="976">
        <v>2</v>
      </c>
      <c r="Q331" s="977">
        <v>1650</v>
      </c>
      <c r="R331" s="978">
        <v>1110</v>
      </c>
      <c r="S331" s="979">
        <v>1250</v>
      </c>
      <c r="T331" s="980">
        <v>950</v>
      </c>
      <c r="U331" s="981">
        <v>660</v>
      </c>
      <c r="V331" s="982">
        <f t="shared" ref="V331" si="323">SUM(Q331:U332)</f>
        <v>5620</v>
      </c>
      <c r="W331" s="576" t="s">
        <v>3823</v>
      </c>
      <c r="X331" s="976"/>
      <c r="Y331" s="706"/>
      <c r="Z331" s="976"/>
    </row>
    <row r="332" spans="1:26" s="5" customFormat="1">
      <c r="A332" s="984" t="s">
        <v>4911</v>
      </c>
      <c r="B332" s="984"/>
      <c r="C332" s="969" t="s">
        <v>1185</v>
      </c>
      <c r="D332" s="970" t="s">
        <v>2</v>
      </c>
      <c r="E332" s="1015" t="s">
        <v>608</v>
      </c>
      <c r="F332" s="994" t="s">
        <v>78</v>
      </c>
      <c r="G332" s="973" t="s">
        <v>19</v>
      </c>
      <c r="H332" s="992" t="s">
        <v>88</v>
      </c>
      <c r="I332" s="1007" t="s">
        <v>91</v>
      </c>
      <c r="J332" s="975">
        <v>3</v>
      </c>
      <c r="K332" s="576"/>
      <c r="L332" s="576"/>
      <c r="M332" s="51"/>
      <c r="N332" s="576"/>
      <c r="O332" s="976">
        <v>1</v>
      </c>
      <c r="P332" s="976">
        <v>1</v>
      </c>
      <c r="Q332" s="977"/>
      <c r="R332" s="978"/>
      <c r="S332" s="979"/>
      <c r="T332" s="980"/>
      <c r="U332" s="981"/>
      <c r="V332" s="982"/>
      <c r="W332" s="576" t="s">
        <v>4566</v>
      </c>
      <c r="X332" s="976"/>
      <c r="Y332" s="706"/>
      <c r="Z332" s="976"/>
    </row>
    <row r="333" spans="1:26" s="5" customFormat="1">
      <c r="A333" s="984" t="s">
        <v>4911</v>
      </c>
      <c r="B333" s="984" t="s">
        <v>4939</v>
      </c>
      <c r="C333" s="969" t="s">
        <v>1184</v>
      </c>
      <c r="D333" s="970" t="str">
        <f t="shared" ref="D333" si="324">B333&amp;" "&amp;" "&amp;C333</f>
        <v>X1-013  さまようよろい</v>
      </c>
      <c r="E333" s="1015" t="s">
        <v>608</v>
      </c>
      <c r="F333" s="994" t="s">
        <v>78</v>
      </c>
      <c r="G333" s="973" t="s">
        <v>19</v>
      </c>
      <c r="H333" s="973" t="s">
        <v>19</v>
      </c>
      <c r="I333" s="975"/>
      <c r="J333" s="975"/>
      <c r="K333" s="583" t="s">
        <v>21</v>
      </c>
      <c r="L333" s="577" t="s">
        <v>2710</v>
      </c>
      <c r="M333" s="51" t="s">
        <v>5140</v>
      </c>
      <c r="N333" s="577" t="s">
        <v>491</v>
      </c>
      <c r="O333" s="976"/>
      <c r="P333" s="576"/>
      <c r="Q333" s="977">
        <v>1860</v>
      </c>
      <c r="R333" s="978">
        <v>1140</v>
      </c>
      <c r="S333" s="979">
        <v>690</v>
      </c>
      <c r="T333" s="980">
        <v>740</v>
      </c>
      <c r="U333" s="981">
        <v>1220</v>
      </c>
      <c r="V333" s="982">
        <f t="shared" ref="V333" si="325">SUM(Q333:U334)</f>
        <v>5650</v>
      </c>
      <c r="W333" s="976"/>
      <c r="X333" s="976"/>
      <c r="Y333" s="706"/>
      <c r="Z333" s="976"/>
    </row>
    <row r="334" spans="1:26" s="5" customFormat="1">
      <c r="A334" s="984" t="s">
        <v>4911</v>
      </c>
      <c r="B334" s="984"/>
      <c r="C334" s="969" t="s">
        <v>1184</v>
      </c>
      <c r="D334" s="970" t="s">
        <v>2</v>
      </c>
      <c r="E334" s="1015" t="s">
        <v>608</v>
      </c>
      <c r="F334" s="994" t="s">
        <v>78</v>
      </c>
      <c r="G334" s="973" t="s">
        <v>19</v>
      </c>
      <c r="H334" s="973" t="s">
        <v>19</v>
      </c>
      <c r="I334" s="975"/>
      <c r="J334" s="975"/>
      <c r="K334" s="576"/>
      <c r="L334" s="576"/>
      <c r="M334" s="51"/>
      <c r="N334" s="576"/>
      <c r="O334" s="976"/>
      <c r="P334" s="576"/>
      <c r="Q334" s="977"/>
      <c r="R334" s="978"/>
      <c r="S334" s="979"/>
      <c r="T334" s="980"/>
      <c r="U334" s="981"/>
      <c r="V334" s="982"/>
      <c r="W334" s="976"/>
      <c r="X334" s="976"/>
      <c r="Y334" s="706"/>
      <c r="Z334" s="976"/>
    </row>
    <row r="335" spans="1:26" s="5" customFormat="1">
      <c r="A335" s="984" t="s">
        <v>4911</v>
      </c>
      <c r="B335" s="984" t="s">
        <v>4940</v>
      </c>
      <c r="C335" s="969" t="s">
        <v>542</v>
      </c>
      <c r="D335" s="970" t="str">
        <f t="shared" ref="D335" si="326">B335&amp;" "&amp;" "&amp;C335</f>
        <v>X1-014  ドラゴン</v>
      </c>
      <c r="E335" s="1015" t="s">
        <v>608</v>
      </c>
      <c r="F335" s="1003" t="s">
        <v>35</v>
      </c>
      <c r="G335" s="973" t="s">
        <v>19</v>
      </c>
      <c r="H335" s="1006" t="s">
        <v>89</v>
      </c>
      <c r="I335" s="1001" t="s">
        <v>87</v>
      </c>
      <c r="J335" s="984">
        <v>2</v>
      </c>
      <c r="K335" s="583" t="s">
        <v>21</v>
      </c>
      <c r="L335" s="577" t="s">
        <v>1995</v>
      </c>
      <c r="M335" s="51" t="s">
        <v>6142</v>
      </c>
      <c r="N335" s="577" t="s">
        <v>491</v>
      </c>
      <c r="O335" s="976">
        <v>3</v>
      </c>
      <c r="P335" s="976">
        <v>1</v>
      </c>
      <c r="Q335" s="977">
        <v>1850</v>
      </c>
      <c r="R335" s="978">
        <v>1100</v>
      </c>
      <c r="S335" s="979">
        <v>670</v>
      </c>
      <c r="T335" s="980">
        <v>1110</v>
      </c>
      <c r="U335" s="981">
        <v>920</v>
      </c>
      <c r="V335" s="982">
        <f t="shared" ref="V335" si="327">SUM(Q335:U336)</f>
        <v>5650</v>
      </c>
      <c r="W335" s="976" t="s">
        <v>4344</v>
      </c>
      <c r="X335" s="976"/>
      <c r="Y335" s="706"/>
      <c r="Z335" s="976"/>
    </row>
    <row r="336" spans="1:26" s="5" customFormat="1">
      <c r="A336" s="984" t="s">
        <v>4911</v>
      </c>
      <c r="B336" s="984"/>
      <c r="C336" s="969" t="s">
        <v>542</v>
      </c>
      <c r="D336" s="970" t="s">
        <v>2</v>
      </c>
      <c r="E336" s="1015" t="s">
        <v>608</v>
      </c>
      <c r="F336" s="1003" t="s">
        <v>35</v>
      </c>
      <c r="G336" s="973" t="s">
        <v>19</v>
      </c>
      <c r="H336" s="1006" t="s">
        <v>89</v>
      </c>
      <c r="I336" s="1001" t="s">
        <v>87</v>
      </c>
      <c r="J336" s="984">
        <v>2</v>
      </c>
      <c r="K336" s="576"/>
      <c r="L336" s="576"/>
      <c r="M336" s="51"/>
      <c r="N336" s="576"/>
      <c r="O336" s="976">
        <v>1</v>
      </c>
      <c r="P336" s="976">
        <v>1</v>
      </c>
      <c r="Q336" s="977"/>
      <c r="R336" s="978"/>
      <c r="S336" s="979"/>
      <c r="T336" s="980"/>
      <c r="U336" s="981"/>
      <c r="V336" s="982"/>
      <c r="W336" s="976" t="s">
        <v>4344</v>
      </c>
      <c r="X336" s="976"/>
      <c r="Y336" s="706"/>
      <c r="Z336" s="976"/>
    </row>
    <row r="337" spans="1:26" s="5" customFormat="1">
      <c r="A337" s="984" t="s">
        <v>4911</v>
      </c>
      <c r="B337" s="984" t="s">
        <v>4941</v>
      </c>
      <c r="C337" s="969" t="s">
        <v>543</v>
      </c>
      <c r="D337" s="970" t="str">
        <f t="shared" ref="D337" si="328">B337&amp;" "&amp;" "&amp;C337</f>
        <v>X1-015  キースドラゴン</v>
      </c>
      <c r="E337" s="1015" t="s">
        <v>608</v>
      </c>
      <c r="F337" s="1003" t="s">
        <v>35</v>
      </c>
      <c r="G337" s="973" t="s">
        <v>19</v>
      </c>
      <c r="H337" s="1006" t="s">
        <v>89</v>
      </c>
      <c r="I337" s="975"/>
      <c r="J337" s="975"/>
      <c r="K337" s="591" t="s">
        <v>37</v>
      </c>
      <c r="L337" s="577" t="s">
        <v>2718</v>
      </c>
      <c r="M337" s="39" t="s">
        <v>6143</v>
      </c>
      <c r="N337" s="577" t="s">
        <v>490</v>
      </c>
      <c r="O337" s="976"/>
      <c r="P337" s="576"/>
      <c r="Q337" s="977">
        <v>1920</v>
      </c>
      <c r="R337" s="978">
        <v>1240</v>
      </c>
      <c r="S337" s="979">
        <v>700</v>
      </c>
      <c r="T337" s="980">
        <v>930</v>
      </c>
      <c r="U337" s="981">
        <v>1230</v>
      </c>
      <c r="V337" s="982">
        <f t="shared" ref="V337" si="329">SUM(Q337:U338)</f>
        <v>6020</v>
      </c>
      <c r="W337" s="976"/>
      <c r="X337" s="976"/>
      <c r="Y337" s="706"/>
      <c r="Z337" s="976"/>
    </row>
    <row r="338" spans="1:26" s="5" customFormat="1">
      <c r="A338" s="984" t="s">
        <v>4911</v>
      </c>
      <c r="B338" s="984"/>
      <c r="C338" s="969" t="s">
        <v>543</v>
      </c>
      <c r="D338" s="970" t="s">
        <v>2</v>
      </c>
      <c r="E338" s="1015" t="s">
        <v>608</v>
      </c>
      <c r="F338" s="1003" t="s">
        <v>35</v>
      </c>
      <c r="G338" s="973" t="s">
        <v>19</v>
      </c>
      <c r="H338" s="1006" t="s">
        <v>89</v>
      </c>
      <c r="I338" s="975"/>
      <c r="J338" s="975"/>
      <c r="K338" s="576"/>
      <c r="L338" s="576"/>
      <c r="M338" s="51"/>
      <c r="N338" s="576"/>
      <c r="O338" s="976"/>
      <c r="P338" s="576"/>
      <c r="Q338" s="977"/>
      <c r="R338" s="978"/>
      <c r="S338" s="979"/>
      <c r="T338" s="980"/>
      <c r="U338" s="981"/>
      <c r="V338" s="982"/>
      <c r="W338" s="976"/>
      <c r="X338" s="976"/>
      <c r="Y338" s="706"/>
      <c r="Z338" s="976"/>
    </row>
    <row r="339" spans="1:26" s="5" customFormat="1">
      <c r="A339" s="984" t="s">
        <v>4911</v>
      </c>
      <c r="B339" s="984" t="s">
        <v>4942</v>
      </c>
      <c r="C339" s="969" t="s">
        <v>183</v>
      </c>
      <c r="D339" s="970" t="str">
        <f t="shared" ref="D339" si="330">B339&amp;" "&amp;" "&amp;C339</f>
        <v>X1-016  マァム</v>
      </c>
      <c r="E339" s="1011" t="s">
        <v>629</v>
      </c>
      <c r="F339" s="972" t="s">
        <v>34</v>
      </c>
      <c r="G339" s="973" t="s">
        <v>19</v>
      </c>
      <c r="H339" s="973" t="s">
        <v>19</v>
      </c>
      <c r="I339" s="975"/>
      <c r="J339" s="975"/>
      <c r="K339" s="583" t="s">
        <v>21</v>
      </c>
      <c r="L339" s="577" t="s">
        <v>1995</v>
      </c>
      <c r="M339" s="51" t="s">
        <v>5061</v>
      </c>
      <c r="N339" s="577" t="s">
        <v>491</v>
      </c>
      <c r="O339" s="976"/>
      <c r="P339" s="576"/>
      <c r="Q339" s="977">
        <v>2120</v>
      </c>
      <c r="R339" s="978">
        <v>1390</v>
      </c>
      <c r="S339" s="979">
        <v>820</v>
      </c>
      <c r="T339" s="980">
        <v>1150</v>
      </c>
      <c r="U339" s="981">
        <v>980</v>
      </c>
      <c r="V339" s="982">
        <f t="shared" ref="V339" si="331">SUM(Q339:U340)</f>
        <v>6460</v>
      </c>
      <c r="W339" s="976" t="s">
        <v>3317</v>
      </c>
      <c r="X339" s="976"/>
      <c r="Y339" s="706"/>
      <c r="Z339" s="976"/>
    </row>
    <row r="340" spans="1:26" s="5" customFormat="1">
      <c r="A340" s="984" t="s">
        <v>4911</v>
      </c>
      <c r="B340" s="984"/>
      <c r="C340" s="969" t="s">
        <v>183</v>
      </c>
      <c r="D340" s="970" t="s">
        <v>2</v>
      </c>
      <c r="E340" s="1011" t="s">
        <v>629</v>
      </c>
      <c r="F340" s="972" t="s">
        <v>34</v>
      </c>
      <c r="G340" s="973" t="s">
        <v>19</v>
      </c>
      <c r="H340" s="973" t="s">
        <v>19</v>
      </c>
      <c r="I340" s="975"/>
      <c r="J340" s="975"/>
      <c r="K340" s="576"/>
      <c r="L340" s="576"/>
      <c r="M340" s="51"/>
      <c r="N340" s="576"/>
      <c r="O340" s="976"/>
      <c r="P340" s="576"/>
      <c r="Q340" s="977"/>
      <c r="R340" s="978"/>
      <c r="S340" s="979"/>
      <c r="T340" s="980"/>
      <c r="U340" s="981"/>
      <c r="V340" s="982"/>
      <c r="W340" s="976" t="s">
        <v>3317</v>
      </c>
      <c r="X340" s="976"/>
      <c r="Y340" s="706"/>
      <c r="Z340" s="976"/>
    </row>
    <row r="341" spans="1:26" s="5" customFormat="1">
      <c r="A341" s="984" t="s">
        <v>4911</v>
      </c>
      <c r="B341" s="984" t="s">
        <v>4943</v>
      </c>
      <c r="C341" s="969" t="s">
        <v>42</v>
      </c>
      <c r="D341" s="970" t="str">
        <f t="shared" ref="D341" si="332">B341&amp;" "&amp;" "&amp;C341</f>
        <v>X1-017  レオナ</v>
      </c>
      <c r="E341" s="1011" t="s">
        <v>629</v>
      </c>
      <c r="F341" s="972" t="s">
        <v>34</v>
      </c>
      <c r="G341" s="986" t="s">
        <v>40</v>
      </c>
      <c r="H341" s="995" t="s">
        <v>80</v>
      </c>
      <c r="I341" s="975"/>
      <c r="J341" s="975"/>
      <c r="K341" s="11" t="s">
        <v>81</v>
      </c>
      <c r="L341" s="577" t="s">
        <v>81</v>
      </c>
      <c r="M341" s="37" t="s">
        <v>5044</v>
      </c>
      <c r="N341" s="577" t="s">
        <v>492</v>
      </c>
      <c r="O341" s="976"/>
      <c r="P341" s="576"/>
      <c r="Q341" s="977">
        <v>2040</v>
      </c>
      <c r="R341" s="978">
        <v>710</v>
      </c>
      <c r="S341" s="979">
        <v>1340</v>
      </c>
      <c r="T341" s="980">
        <v>1100</v>
      </c>
      <c r="U341" s="981">
        <v>1250</v>
      </c>
      <c r="V341" s="982">
        <f t="shared" ref="V341" si="333">SUM(Q341:U342)</f>
        <v>6440</v>
      </c>
      <c r="W341" s="976" t="s">
        <v>3317</v>
      </c>
      <c r="X341" s="976"/>
      <c r="Y341" s="706"/>
      <c r="Z341" s="976"/>
    </row>
    <row r="342" spans="1:26" s="5" customFormat="1">
      <c r="A342" s="984" t="s">
        <v>4911</v>
      </c>
      <c r="B342" s="984"/>
      <c r="C342" s="969" t="s">
        <v>42</v>
      </c>
      <c r="D342" s="970" t="s">
        <v>2</v>
      </c>
      <c r="E342" s="1011" t="s">
        <v>629</v>
      </c>
      <c r="F342" s="972" t="s">
        <v>34</v>
      </c>
      <c r="G342" s="986" t="s">
        <v>40</v>
      </c>
      <c r="H342" s="995" t="s">
        <v>80</v>
      </c>
      <c r="I342" s="975"/>
      <c r="J342" s="975"/>
      <c r="K342" s="576"/>
      <c r="L342" s="576"/>
      <c r="M342" s="51"/>
      <c r="N342" s="576"/>
      <c r="O342" s="976"/>
      <c r="P342" s="576"/>
      <c r="Q342" s="977"/>
      <c r="R342" s="978"/>
      <c r="S342" s="979"/>
      <c r="T342" s="980"/>
      <c r="U342" s="981"/>
      <c r="V342" s="982"/>
      <c r="W342" s="976" t="s">
        <v>3317</v>
      </c>
      <c r="X342" s="976"/>
      <c r="Y342" s="706"/>
      <c r="Z342" s="976"/>
    </row>
    <row r="343" spans="1:26" s="5" customFormat="1">
      <c r="A343" s="984" t="s">
        <v>4911</v>
      </c>
      <c r="B343" s="984" t="s">
        <v>4944</v>
      </c>
      <c r="C343" s="969" t="s">
        <v>172</v>
      </c>
      <c r="D343" s="970" t="str">
        <f t="shared" ref="D343" si="334">B343&amp;" "&amp;" "&amp;C343</f>
        <v>X1-018  ヒュンケル</v>
      </c>
      <c r="E343" s="1011" t="s">
        <v>629</v>
      </c>
      <c r="F343" s="972" t="s">
        <v>34</v>
      </c>
      <c r="G343" s="973" t="s">
        <v>19</v>
      </c>
      <c r="H343" s="973" t="s">
        <v>19</v>
      </c>
      <c r="I343" s="975"/>
      <c r="J343" s="975"/>
      <c r="K343" s="583" t="s">
        <v>21</v>
      </c>
      <c r="L343" s="577" t="s">
        <v>1995</v>
      </c>
      <c r="M343" s="51" t="s">
        <v>5105</v>
      </c>
      <c r="N343" s="577" t="s">
        <v>491</v>
      </c>
      <c r="O343" s="976"/>
      <c r="P343" s="576"/>
      <c r="Q343" s="977">
        <v>2130</v>
      </c>
      <c r="R343" s="978">
        <v>1390</v>
      </c>
      <c r="S343" s="979">
        <v>720</v>
      </c>
      <c r="T343" s="980">
        <v>1030</v>
      </c>
      <c r="U343" s="981">
        <v>1190</v>
      </c>
      <c r="V343" s="982">
        <f t="shared" ref="V343" si="335">SUM(Q343:U344)</f>
        <v>6460</v>
      </c>
      <c r="W343" s="576" t="s">
        <v>3317</v>
      </c>
      <c r="X343" s="976"/>
      <c r="Y343" s="706"/>
      <c r="Z343" s="976"/>
    </row>
    <row r="344" spans="1:26" s="5" customFormat="1">
      <c r="A344" s="984" t="s">
        <v>4911</v>
      </c>
      <c r="B344" s="984"/>
      <c r="C344" s="969" t="s">
        <v>172</v>
      </c>
      <c r="D344" s="970" t="s">
        <v>2</v>
      </c>
      <c r="E344" s="1011" t="s">
        <v>629</v>
      </c>
      <c r="F344" s="972" t="s">
        <v>34</v>
      </c>
      <c r="G344" s="973" t="s">
        <v>19</v>
      </c>
      <c r="H344" s="973" t="s">
        <v>19</v>
      </c>
      <c r="I344" s="975"/>
      <c r="J344" s="975"/>
      <c r="K344" s="576"/>
      <c r="L344" s="576"/>
      <c r="M344" s="51"/>
      <c r="N344" s="576"/>
      <c r="O344" s="976"/>
      <c r="P344" s="576"/>
      <c r="Q344" s="977"/>
      <c r="R344" s="978"/>
      <c r="S344" s="979"/>
      <c r="T344" s="980"/>
      <c r="U344" s="981"/>
      <c r="V344" s="982"/>
      <c r="W344" s="577" t="s">
        <v>4335</v>
      </c>
      <c r="X344" s="976"/>
      <c r="Y344" s="706"/>
      <c r="Z344" s="976"/>
    </row>
    <row r="345" spans="1:26" s="5" customFormat="1">
      <c r="A345" s="984" t="s">
        <v>4911</v>
      </c>
      <c r="B345" s="984" t="s">
        <v>4945</v>
      </c>
      <c r="C345" s="989" t="s">
        <v>1190</v>
      </c>
      <c r="D345" s="970" t="str">
        <f t="shared" ref="D345" si="336">B345&amp;" "&amp;" "&amp;C345</f>
        <v>X1-019  キメラ</v>
      </c>
      <c r="E345" s="1011" t="s">
        <v>629</v>
      </c>
      <c r="F345" s="1014" t="s">
        <v>128</v>
      </c>
      <c r="G345" s="973" t="s">
        <v>19</v>
      </c>
      <c r="H345" s="973" t="s">
        <v>19</v>
      </c>
      <c r="I345" s="975"/>
      <c r="J345" s="975"/>
      <c r="K345" s="583" t="s">
        <v>21</v>
      </c>
      <c r="L345" s="577" t="s">
        <v>104</v>
      </c>
      <c r="M345" s="51" t="s">
        <v>5062</v>
      </c>
      <c r="N345" s="577" t="s">
        <v>491</v>
      </c>
      <c r="O345" s="976" t="s">
        <v>648</v>
      </c>
      <c r="P345" s="976">
        <v>2</v>
      </c>
      <c r="Q345" s="977">
        <v>1800</v>
      </c>
      <c r="R345" s="978">
        <v>1220</v>
      </c>
      <c r="S345" s="979">
        <v>1020</v>
      </c>
      <c r="T345" s="980">
        <v>960</v>
      </c>
      <c r="U345" s="981">
        <v>940</v>
      </c>
      <c r="V345" s="982">
        <f t="shared" ref="V345" si="337">SUM(Q345:U346)</f>
        <v>5940</v>
      </c>
      <c r="W345" s="976"/>
      <c r="X345" s="976"/>
      <c r="Y345" s="706"/>
      <c r="Z345" s="976"/>
    </row>
    <row r="346" spans="1:26" s="5" customFormat="1">
      <c r="A346" s="984" t="s">
        <v>4911</v>
      </c>
      <c r="B346" s="984"/>
      <c r="C346" s="989" t="s">
        <v>1190</v>
      </c>
      <c r="D346" s="970" t="s">
        <v>2</v>
      </c>
      <c r="E346" s="1011" t="s">
        <v>629</v>
      </c>
      <c r="F346" s="1014" t="s">
        <v>128</v>
      </c>
      <c r="G346" s="973" t="s">
        <v>19</v>
      </c>
      <c r="H346" s="973" t="s">
        <v>19</v>
      </c>
      <c r="I346" s="975"/>
      <c r="J346" s="975"/>
      <c r="K346" s="576"/>
      <c r="L346" s="576"/>
      <c r="M346" s="51"/>
      <c r="N346" s="576"/>
      <c r="O346" s="976">
        <v>1</v>
      </c>
      <c r="P346" s="976">
        <v>1</v>
      </c>
      <c r="Q346" s="977"/>
      <c r="R346" s="978"/>
      <c r="S346" s="979"/>
      <c r="T346" s="980"/>
      <c r="U346" s="981"/>
      <c r="V346" s="982"/>
      <c r="W346" s="976"/>
      <c r="X346" s="976"/>
      <c r="Y346" s="706"/>
      <c r="Z346" s="976"/>
    </row>
    <row r="347" spans="1:26" s="5" customFormat="1">
      <c r="A347" s="984" t="s">
        <v>4911</v>
      </c>
      <c r="B347" s="984" t="s">
        <v>4946</v>
      </c>
      <c r="C347" s="969" t="s">
        <v>631</v>
      </c>
      <c r="D347" s="970" t="str">
        <f t="shared" ref="D347" si="338">B347&amp;" "&amp;" "&amp;C347</f>
        <v>X1-020  ホイミスライム</v>
      </c>
      <c r="E347" s="1011" t="s">
        <v>629</v>
      </c>
      <c r="F347" s="1014" t="s">
        <v>128</v>
      </c>
      <c r="G347" s="973" t="s">
        <v>19</v>
      </c>
      <c r="H347" s="995" t="s">
        <v>80</v>
      </c>
      <c r="I347" s="1000" t="s">
        <v>93</v>
      </c>
      <c r="J347" s="975">
        <v>3</v>
      </c>
      <c r="K347" s="11" t="s">
        <v>81</v>
      </c>
      <c r="L347" s="577" t="s">
        <v>81</v>
      </c>
      <c r="M347" s="51" t="s">
        <v>5046</v>
      </c>
      <c r="N347" s="577" t="s">
        <v>492</v>
      </c>
      <c r="O347" s="976"/>
      <c r="P347" s="576"/>
      <c r="Q347" s="977">
        <v>2000</v>
      </c>
      <c r="R347" s="978">
        <v>980</v>
      </c>
      <c r="S347" s="979">
        <v>1220</v>
      </c>
      <c r="T347" s="980">
        <v>1200</v>
      </c>
      <c r="U347" s="981">
        <v>900</v>
      </c>
      <c r="V347" s="982">
        <f t="shared" ref="V347" si="339">SUM(Q347:U348)</f>
        <v>6300</v>
      </c>
      <c r="W347" s="976" t="s">
        <v>3327</v>
      </c>
      <c r="X347" s="976"/>
      <c r="Y347" s="706"/>
      <c r="Z347" s="976"/>
    </row>
    <row r="348" spans="1:26" s="5" customFormat="1">
      <c r="A348" s="984" t="s">
        <v>4911</v>
      </c>
      <c r="B348" s="984"/>
      <c r="C348" s="969" t="s">
        <v>631</v>
      </c>
      <c r="D348" s="970" t="s">
        <v>2</v>
      </c>
      <c r="E348" s="1011" t="s">
        <v>629</v>
      </c>
      <c r="F348" s="1014" t="s">
        <v>128</v>
      </c>
      <c r="G348" s="973" t="s">
        <v>19</v>
      </c>
      <c r="H348" s="995" t="s">
        <v>80</v>
      </c>
      <c r="I348" s="1000" t="s">
        <v>93</v>
      </c>
      <c r="J348" s="975">
        <v>3</v>
      </c>
      <c r="K348" s="576"/>
      <c r="L348" s="576"/>
      <c r="M348" s="51"/>
      <c r="N348" s="576"/>
      <c r="O348" s="976"/>
      <c r="P348" s="576"/>
      <c r="Q348" s="977"/>
      <c r="R348" s="978"/>
      <c r="S348" s="979"/>
      <c r="T348" s="980"/>
      <c r="U348" s="981"/>
      <c r="V348" s="982"/>
      <c r="W348" s="976" t="s">
        <v>3327</v>
      </c>
      <c r="X348" s="976"/>
      <c r="Y348" s="706"/>
      <c r="Z348" s="976"/>
    </row>
    <row r="349" spans="1:26" s="5" customFormat="1">
      <c r="A349" s="984" t="s">
        <v>4911</v>
      </c>
      <c r="B349" s="984" t="s">
        <v>4947</v>
      </c>
      <c r="C349" s="969" t="s">
        <v>633</v>
      </c>
      <c r="D349" s="970" t="str">
        <f t="shared" ref="D349" si="340">B349&amp;" "&amp;" "&amp;C349</f>
        <v>X1-021  ライオンヘッド</v>
      </c>
      <c r="E349" s="1011" t="s">
        <v>629</v>
      </c>
      <c r="F349" s="1014" t="s">
        <v>128</v>
      </c>
      <c r="G349" s="1006" t="s">
        <v>89</v>
      </c>
      <c r="H349" s="986" t="s">
        <v>40</v>
      </c>
      <c r="I349" s="1000"/>
      <c r="J349" s="975"/>
      <c r="K349" s="583" t="s">
        <v>21</v>
      </c>
      <c r="L349" s="577" t="s">
        <v>1995</v>
      </c>
      <c r="M349" s="51" t="s">
        <v>5141</v>
      </c>
      <c r="N349" s="577" t="s">
        <v>491</v>
      </c>
      <c r="O349" s="976">
        <v>2</v>
      </c>
      <c r="P349" s="976">
        <v>4</v>
      </c>
      <c r="Q349" s="977">
        <v>2000</v>
      </c>
      <c r="R349" s="978">
        <v>850</v>
      </c>
      <c r="S349" s="979">
        <v>1160</v>
      </c>
      <c r="T349" s="980">
        <v>990</v>
      </c>
      <c r="U349" s="981">
        <v>1040</v>
      </c>
      <c r="V349" s="982">
        <f t="shared" ref="V349" si="341">SUM(Q349:U350)</f>
        <v>6040</v>
      </c>
      <c r="W349" s="976"/>
      <c r="X349" s="976"/>
      <c r="Y349" s="706"/>
      <c r="Z349" s="976"/>
    </row>
    <row r="350" spans="1:26" s="5" customFormat="1">
      <c r="A350" s="984" t="s">
        <v>4911</v>
      </c>
      <c r="B350" s="984"/>
      <c r="C350" s="969" t="s">
        <v>633</v>
      </c>
      <c r="D350" s="970" t="s">
        <v>2</v>
      </c>
      <c r="E350" s="1011" t="s">
        <v>629</v>
      </c>
      <c r="F350" s="1014" t="s">
        <v>128</v>
      </c>
      <c r="G350" s="1006" t="s">
        <v>89</v>
      </c>
      <c r="H350" s="986" t="s">
        <v>40</v>
      </c>
      <c r="I350" s="1000"/>
      <c r="J350" s="975"/>
      <c r="K350" s="576"/>
      <c r="L350" s="576"/>
      <c r="M350" s="51"/>
      <c r="N350" s="576"/>
      <c r="O350" s="976">
        <v>1</v>
      </c>
      <c r="P350" s="976">
        <v>1</v>
      </c>
      <c r="Q350" s="977"/>
      <c r="R350" s="978"/>
      <c r="S350" s="979"/>
      <c r="T350" s="980"/>
      <c r="U350" s="981"/>
      <c r="V350" s="982"/>
      <c r="W350" s="976"/>
      <c r="X350" s="976"/>
      <c r="Y350" s="706"/>
      <c r="Z350" s="976"/>
    </row>
    <row r="351" spans="1:26" s="5" customFormat="1">
      <c r="A351" s="984" t="s">
        <v>4911</v>
      </c>
      <c r="B351" s="984" t="s">
        <v>4948</v>
      </c>
      <c r="C351" s="969" t="s">
        <v>635</v>
      </c>
      <c r="D351" s="970" t="str">
        <f t="shared" ref="D351" si="342">B351&amp;" "&amp;" "&amp;C351</f>
        <v>X1-022  がいこつ</v>
      </c>
      <c r="E351" s="1011" t="s">
        <v>629</v>
      </c>
      <c r="F351" s="1013" t="s">
        <v>129</v>
      </c>
      <c r="G351" s="973" t="s">
        <v>19</v>
      </c>
      <c r="H351" s="973" t="s">
        <v>19</v>
      </c>
      <c r="I351" s="975"/>
      <c r="J351" s="975"/>
      <c r="K351" s="583" t="s">
        <v>21</v>
      </c>
      <c r="L351" s="577" t="s">
        <v>2710</v>
      </c>
      <c r="M351" s="51" t="s">
        <v>5099</v>
      </c>
      <c r="N351" s="577" t="s">
        <v>491</v>
      </c>
      <c r="O351" s="976"/>
      <c r="P351" s="576"/>
      <c r="Q351" s="977">
        <v>2020</v>
      </c>
      <c r="R351" s="978">
        <v>1140</v>
      </c>
      <c r="S351" s="979">
        <v>800</v>
      </c>
      <c r="T351" s="980">
        <v>1220</v>
      </c>
      <c r="U351" s="981">
        <v>1140</v>
      </c>
      <c r="V351" s="982">
        <f t="shared" ref="V351" si="343">SUM(Q351:U352)</f>
        <v>6320</v>
      </c>
      <c r="W351" s="976"/>
      <c r="X351" s="976"/>
      <c r="Y351" s="706"/>
      <c r="Z351" s="976"/>
    </row>
    <row r="352" spans="1:26" s="5" customFormat="1">
      <c r="A352" s="984" t="s">
        <v>4911</v>
      </c>
      <c r="B352" s="984"/>
      <c r="C352" s="969" t="s">
        <v>635</v>
      </c>
      <c r="D352" s="970" t="s">
        <v>2</v>
      </c>
      <c r="E352" s="1011" t="s">
        <v>629</v>
      </c>
      <c r="F352" s="1013" t="s">
        <v>129</v>
      </c>
      <c r="G352" s="973" t="s">
        <v>19</v>
      </c>
      <c r="H352" s="973" t="s">
        <v>19</v>
      </c>
      <c r="I352" s="975"/>
      <c r="J352" s="975"/>
      <c r="K352" s="576"/>
      <c r="L352" s="576"/>
      <c r="M352" s="51"/>
      <c r="N352" s="576"/>
      <c r="O352" s="976"/>
      <c r="P352" s="576"/>
      <c r="Q352" s="977"/>
      <c r="R352" s="978"/>
      <c r="S352" s="979"/>
      <c r="T352" s="980"/>
      <c r="U352" s="981"/>
      <c r="V352" s="982"/>
      <c r="W352" s="976"/>
      <c r="X352" s="976"/>
      <c r="Y352" s="706"/>
      <c r="Z352" s="976"/>
    </row>
    <row r="353" spans="1:26" s="5" customFormat="1">
      <c r="A353" s="984" t="s">
        <v>4911</v>
      </c>
      <c r="B353" s="984" t="s">
        <v>4949</v>
      </c>
      <c r="C353" s="969" t="s">
        <v>4659</v>
      </c>
      <c r="D353" s="970" t="str">
        <f t="shared" ref="D353" si="344">B353&amp;" "&amp;" "&amp;C353</f>
        <v>X1-023  かげのきし</v>
      </c>
      <c r="E353" s="1011" t="s">
        <v>629</v>
      </c>
      <c r="F353" s="1013" t="s">
        <v>129</v>
      </c>
      <c r="G353" s="973" t="s">
        <v>19</v>
      </c>
      <c r="H353" s="973" t="s">
        <v>19</v>
      </c>
      <c r="I353" s="975"/>
      <c r="J353" s="975"/>
      <c r="K353" s="583" t="s">
        <v>21</v>
      </c>
      <c r="L353" s="577" t="s">
        <v>1995</v>
      </c>
      <c r="M353" s="51" t="s">
        <v>5106</v>
      </c>
      <c r="N353" s="577" t="s">
        <v>491</v>
      </c>
      <c r="O353" s="976">
        <v>2</v>
      </c>
      <c r="P353" s="976">
        <v>4</v>
      </c>
      <c r="Q353" s="977">
        <v>1970</v>
      </c>
      <c r="R353" s="978">
        <v>1250</v>
      </c>
      <c r="S353" s="979">
        <v>670</v>
      </c>
      <c r="T353" s="980">
        <v>1160</v>
      </c>
      <c r="U353" s="981">
        <v>990</v>
      </c>
      <c r="V353" s="982">
        <f t="shared" ref="V353" si="345">SUM(Q353:U354)</f>
        <v>6040</v>
      </c>
      <c r="W353" s="976"/>
      <c r="X353" s="976"/>
      <c r="Y353" s="706"/>
      <c r="Z353" s="976"/>
    </row>
    <row r="354" spans="1:26" s="5" customFormat="1">
      <c r="A354" s="984" t="s">
        <v>4911</v>
      </c>
      <c r="B354" s="984"/>
      <c r="C354" s="969" t="s">
        <v>4659</v>
      </c>
      <c r="D354" s="970" t="s">
        <v>2</v>
      </c>
      <c r="E354" s="1011" t="s">
        <v>629</v>
      </c>
      <c r="F354" s="1013" t="s">
        <v>129</v>
      </c>
      <c r="G354" s="973" t="s">
        <v>19</v>
      </c>
      <c r="H354" s="973" t="s">
        <v>19</v>
      </c>
      <c r="I354" s="975"/>
      <c r="J354" s="975"/>
      <c r="K354" s="576"/>
      <c r="L354" s="576"/>
      <c r="M354" s="51"/>
      <c r="N354" s="576"/>
      <c r="O354" s="976">
        <v>1</v>
      </c>
      <c r="P354" s="976">
        <v>1</v>
      </c>
      <c r="Q354" s="977"/>
      <c r="R354" s="978"/>
      <c r="S354" s="979"/>
      <c r="T354" s="980"/>
      <c r="U354" s="981"/>
      <c r="V354" s="982"/>
      <c r="W354" s="976"/>
      <c r="X354" s="976"/>
      <c r="Y354" s="706"/>
      <c r="Z354" s="976"/>
    </row>
    <row r="355" spans="1:26" s="5" customFormat="1">
      <c r="A355" s="984" t="s">
        <v>4911</v>
      </c>
      <c r="B355" s="984" t="s">
        <v>4950</v>
      </c>
      <c r="C355" s="969" t="s">
        <v>636</v>
      </c>
      <c r="D355" s="970" t="str">
        <f t="shared" ref="D355" si="346">B355&amp;" "&amp;" "&amp;C355</f>
        <v>X1-024  ミイラ男</v>
      </c>
      <c r="E355" s="1011" t="s">
        <v>629</v>
      </c>
      <c r="F355" s="1013" t="s">
        <v>129</v>
      </c>
      <c r="G355" s="973" t="s">
        <v>19</v>
      </c>
      <c r="H355" s="973" t="s">
        <v>19</v>
      </c>
      <c r="I355" s="1002" t="s">
        <v>82</v>
      </c>
      <c r="J355" s="975">
        <v>3</v>
      </c>
      <c r="K355" s="592" t="s">
        <v>99</v>
      </c>
      <c r="L355" s="577" t="s">
        <v>1995</v>
      </c>
      <c r="M355" s="51" t="s">
        <v>5088</v>
      </c>
      <c r="N355" s="577" t="s">
        <v>491</v>
      </c>
      <c r="O355" s="976">
        <v>2</v>
      </c>
      <c r="P355" s="976">
        <v>3</v>
      </c>
      <c r="Q355" s="977">
        <v>2000</v>
      </c>
      <c r="R355" s="978">
        <v>1330</v>
      </c>
      <c r="S355" s="979">
        <v>720</v>
      </c>
      <c r="T355" s="980">
        <v>960</v>
      </c>
      <c r="U355" s="981">
        <v>990</v>
      </c>
      <c r="V355" s="982">
        <f t="shared" ref="V355" si="347">SUM(Q355:U356)</f>
        <v>6000</v>
      </c>
      <c r="W355" s="976"/>
      <c r="X355" s="976"/>
      <c r="Y355" s="706"/>
      <c r="Z355" s="976"/>
    </row>
    <row r="356" spans="1:26" s="5" customFormat="1">
      <c r="A356" s="984" t="s">
        <v>4911</v>
      </c>
      <c r="B356" s="984"/>
      <c r="C356" s="969" t="s">
        <v>636</v>
      </c>
      <c r="D356" s="970" t="s">
        <v>2</v>
      </c>
      <c r="E356" s="1011" t="s">
        <v>629</v>
      </c>
      <c r="F356" s="1013" t="s">
        <v>129</v>
      </c>
      <c r="G356" s="973" t="s">
        <v>19</v>
      </c>
      <c r="H356" s="973" t="s">
        <v>19</v>
      </c>
      <c r="I356" s="1002" t="s">
        <v>82</v>
      </c>
      <c r="J356" s="975">
        <v>3</v>
      </c>
      <c r="K356" s="576"/>
      <c r="L356" s="576"/>
      <c r="M356" s="51"/>
      <c r="N356" s="576"/>
      <c r="O356" s="976">
        <v>1</v>
      </c>
      <c r="P356" s="976">
        <v>1</v>
      </c>
      <c r="Q356" s="977"/>
      <c r="R356" s="978"/>
      <c r="S356" s="979"/>
      <c r="T356" s="980"/>
      <c r="U356" s="981"/>
      <c r="V356" s="982"/>
      <c r="W356" s="976"/>
      <c r="X356" s="976"/>
      <c r="Y356" s="706"/>
      <c r="Z356" s="976"/>
    </row>
    <row r="357" spans="1:26" s="5" customFormat="1">
      <c r="A357" s="984" t="s">
        <v>4911</v>
      </c>
      <c r="B357" s="984" t="s">
        <v>4951</v>
      </c>
      <c r="C357" s="969" t="s">
        <v>123</v>
      </c>
      <c r="D357" s="970" t="str">
        <f t="shared" ref="D357" si="348">B357&amp;" "&amp;" "&amp;C357</f>
        <v>X1-025  ばくだん岩</v>
      </c>
      <c r="E357" s="1011" t="s">
        <v>629</v>
      </c>
      <c r="F357" s="1012" t="s">
        <v>130</v>
      </c>
      <c r="G357" s="973" t="s">
        <v>19</v>
      </c>
      <c r="H357" s="973" t="s">
        <v>19</v>
      </c>
      <c r="I357" s="1001" t="s">
        <v>87</v>
      </c>
      <c r="J357" s="984">
        <v>2</v>
      </c>
      <c r="K357" s="591" t="s">
        <v>37</v>
      </c>
      <c r="L357" s="577" t="s">
        <v>39</v>
      </c>
      <c r="M357" s="51" t="s">
        <v>5047</v>
      </c>
      <c r="N357" s="577" t="s">
        <v>492</v>
      </c>
      <c r="O357" s="976">
        <v>2</v>
      </c>
      <c r="P357" s="976">
        <v>2</v>
      </c>
      <c r="Q357" s="977">
        <v>2040</v>
      </c>
      <c r="R357" s="978">
        <v>1050</v>
      </c>
      <c r="S357" s="979">
        <v>750</v>
      </c>
      <c r="T357" s="980">
        <v>790</v>
      </c>
      <c r="U357" s="981">
        <v>1390</v>
      </c>
      <c r="V357" s="982">
        <f t="shared" ref="V357" si="349">SUM(Q357:U358)</f>
        <v>6020</v>
      </c>
      <c r="W357" s="976"/>
      <c r="X357" s="976"/>
      <c r="Y357" s="706"/>
      <c r="Z357" s="976"/>
    </row>
    <row r="358" spans="1:26" s="5" customFormat="1">
      <c r="A358" s="984" t="s">
        <v>4911</v>
      </c>
      <c r="B358" s="984"/>
      <c r="C358" s="969" t="s">
        <v>123</v>
      </c>
      <c r="D358" s="970" t="s">
        <v>2</v>
      </c>
      <c r="E358" s="1011" t="s">
        <v>629</v>
      </c>
      <c r="F358" s="1012" t="s">
        <v>130</v>
      </c>
      <c r="G358" s="973" t="s">
        <v>19</v>
      </c>
      <c r="H358" s="973" t="s">
        <v>19</v>
      </c>
      <c r="I358" s="1001" t="s">
        <v>87</v>
      </c>
      <c r="J358" s="984">
        <v>2</v>
      </c>
      <c r="K358" s="576"/>
      <c r="L358" s="576"/>
      <c r="M358" s="51"/>
      <c r="N358" s="576"/>
      <c r="O358" s="976">
        <v>1</v>
      </c>
      <c r="P358" s="976">
        <v>1</v>
      </c>
      <c r="Q358" s="977"/>
      <c r="R358" s="978"/>
      <c r="S358" s="979"/>
      <c r="T358" s="980"/>
      <c r="U358" s="981"/>
      <c r="V358" s="982"/>
      <c r="W358" s="976"/>
      <c r="X358" s="976"/>
      <c r="Y358" s="706"/>
      <c r="Z358" s="976"/>
    </row>
    <row r="359" spans="1:26" s="5" customFormat="1">
      <c r="A359" s="984" t="s">
        <v>4911</v>
      </c>
      <c r="B359" s="984" t="s">
        <v>4952</v>
      </c>
      <c r="C359" s="969" t="s">
        <v>637</v>
      </c>
      <c r="D359" s="970" t="str">
        <f t="shared" ref="D359" si="350">B359&amp;" "&amp;" "&amp;C359</f>
        <v>X1-026  あくま神官</v>
      </c>
      <c r="E359" s="1011" t="s">
        <v>629</v>
      </c>
      <c r="F359" s="1009" t="s">
        <v>75</v>
      </c>
      <c r="G359" s="986" t="s">
        <v>40</v>
      </c>
      <c r="H359" s="973" t="s">
        <v>19</v>
      </c>
      <c r="I359" s="1002" t="s">
        <v>82</v>
      </c>
      <c r="J359" s="984">
        <v>2</v>
      </c>
      <c r="K359" s="583" t="s">
        <v>21</v>
      </c>
      <c r="L359" s="577" t="s">
        <v>4229</v>
      </c>
      <c r="M359" s="51" t="s">
        <v>6144</v>
      </c>
      <c r="N359" s="577" t="s">
        <v>491</v>
      </c>
      <c r="O359" s="976"/>
      <c r="P359" s="576"/>
      <c r="Q359" s="977">
        <v>1970</v>
      </c>
      <c r="R359" s="978">
        <v>1320</v>
      </c>
      <c r="S359" s="979">
        <v>1310</v>
      </c>
      <c r="T359" s="980">
        <v>820</v>
      </c>
      <c r="U359" s="981">
        <v>910</v>
      </c>
      <c r="V359" s="982">
        <f t="shared" ref="V359" si="351">SUM(Q359:U360)</f>
        <v>6330</v>
      </c>
      <c r="W359" s="976"/>
      <c r="X359" s="976"/>
      <c r="Y359" s="706"/>
      <c r="Z359" s="976"/>
    </row>
    <row r="360" spans="1:26" s="5" customFormat="1">
      <c r="A360" s="984" t="s">
        <v>4911</v>
      </c>
      <c r="B360" s="984"/>
      <c r="C360" s="969" t="s">
        <v>637</v>
      </c>
      <c r="D360" s="970" t="s">
        <v>2</v>
      </c>
      <c r="E360" s="1011" t="s">
        <v>629</v>
      </c>
      <c r="F360" s="1009" t="s">
        <v>75</v>
      </c>
      <c r="G360" s="986" t="s">
        <v>40</v>
      </c>
      <c r="H360" s="973" t="s">
        <v>19</v>
      </c>
      <c r="I360" s="1002" t="s">
        <v>82</v>
      </c>
      <c r="J360" s="984">
        <v>2</v>
      </c>
      <c r="K360" s="576"/>
      <c r="L360" s="576"/>
      <c r="M360" s="51"/>
      <c r="N360" s="576"/>
      <c r="O360" s="976"/>
      <c r="P360" s="576"/>
      <c r="Q360" s="977"/>
      <c r="R360" s="978"/>
      <c r="S360" s="979"/>
      <c r="T360" s="980"/>
      <c r="U360" s="981"/>
      <c r="V360" s="982"/>
      <c r="W360" s="976"/>
      <c r="X360" s="976"/>
      <c r="Y360" s="706"/>
      <c r="Z360" s="976"/>
    </row>
    <row r="361" spans="1:26" s="5" customFormat="1">
      <c r="A361" s="984" t="s">
        <v>4911</v>
      </c>
      <c r="B361" s="984" t="s">
        <v>4953</v>
      </c>
      <c r="C361" s="969" t="s">
        <v>262</v>
      </c>
      <c r="D361" s="970" t="str">
        <f t="shared" ref="D361" si="352">B361&amp;" "&amp;" "&amp;C361</f>
        <v>X1-027  じごくのつかい</v>
      </c>
      <c r="E361" s="1011" t="s">
        <v>629</v>
      </c>
      <c r="F361" s="1009" t="s">
        <v>75</v>
      </c>
      <c r="G361" s="986" t="s">
        <v>40</v>
      </c>
      <c r="H361" s="986" t="s">
        <v>40</v>
      </c>
      <c r="I361" s="1007" t="s">
        <v>91</v>
      </c>
      <c r="J361" s="975">
        <v>3</v>
      </c>
      <c r="K361" s="583" t="s">
        <v>21</v>
      </c>
      <c r="L361" s="577" t="s">
        <v>1995</v>
      </c>
      <c r="M361" s="51" t="s">
        <v>6145</v>
      </c>
      <c r="N361" s="577" t="s">
        <v>491</v>
      </c>
      <c r="O361" s="976" t="s">
        <v>648</v>
      </c>
      <c r="P361" s="976">
        <v>2</v>
      </c>
      <c r="Q361" s="977">
        <v>1890</v>
      </c>
      <c r="R361" s="978">
        <v>860</v>
      </c>
      <c r="S361" s="979">
        <v>1180</v>
      </c>
      <c r="T361" s="980">
        <v>800</v>
      </c>
      <c r="U361" s="981">
        <v>1290</v>
      </c>
      <c r="V361" s="982">
        <f t="shared" ref="V361" si="353">SUM(Q361:U362)</f>
        <v>6020</v>
      </c>
      <c r="W361" s="976"/>
      <c r="X361" s="976"/>
      <c r="Y361" s="706"/>
      <c r="Z361" s="976"/>
    </row>
    <row r="362" spans="1:26" s="5" customFormat="1">
      <c r="A362" s="984" t="s">
        <v>4911</v>
      </c>
      <c r="B362" s="984"/>
      <c r="C362" s="969" t="s">
        <v>262</v>
      </c>
      <c r="D362" s="970" t="s">
        <v>2</v>
      </c>
      <c r="E362" s="1011" t="s">
        <v>629</v>
      </c>
      <c r="F362" s="1009" t="s">
        <v>75</v>
      </c>
      <c r="G362" s="986" t="s">
        <v>40</v>
      </c>
      <c r="H362" s="986" t="s">
        <v>40</v>
      </c>
      <c r="I362" s="1007" t="s">
        <v>91</v>
      </c>
      <c r="J362" s="975">
        <v>3</v>
      </c>
      <c r="K362" s="576"/>
      <c r="L362" s="576"/>
      <c r="M362" s="51"/>
      <c r="N362" s="576"/>
      <c r="O362" s="976">
        <v>1</v>
      </c>
      <c r="P362" s="976">
        <v>1</v>
      </c>
      <c r="Q362" s="977"/>
      <c r="R362" s="978"/>
      <c r="S362" s="979"/>
      <c r="T362" s="980"/>
      <c r="U362" s="981"/>
      <c r="V362" s="982"/>
      <c r="W362" s="976"/>
      <c r="X362" s="976"/>
      <c r="Y362" s="706"/>
      <c r="Z362" s="976"/>
    </row>
    <row r="363" spans="1:26" s="5" customFormat="1">
      <c r="A363" s="984" t="s">
        <v>4911</v>
      </c>
      <c r="B363" s="984" t="s">
        <v>4954</v>
      </c>
      <c r="C363" s="969" t="s">
        <v>1194</v>
      </c>
      <c r="D363" s="970" t="str">
        <f t="shared" ref="D363" si="354">B363&amp;" "&amp;" "&amp;C363</f>
        <v>X1-028  ガーゴイル</v>
      </c>
      <c r="E363" s="1011" t="s">
        <v>629</v>
      </c>
      <c r="F363" s="1009" t="s">
        <v>75</v>
      </c>
      <c r="G363" s="973" t="s">
        <v>19</v>
      </c>
      <c r="H363" s="992" t="s">
        <v>88</v>
      </c>
      <c r="I363" s="998" t="s">
        <v>41</v>
      </c>
      <c r="J363" s="984">
        <v>4</v>
      </c>
      <c r="K363" s="591" t="s">
        <v>37</v>
      </c>
      <c r="L363" s="577" t="s">
        <v>2718</v>
      </c>
      <c r="M363" s="51" t="s">
        <v>4706</v>
      </c>
      <c r="N363" s="577" t="s">
        <v>492</v>
      </c>
      <c r="O363" s="976" t="s">
        <v>648</v>
      </c>
      <c r="P363" s="976">
        <v>1</v>
      </c>
      <c r="Q363" s="977">
        <v>1970</v>
      </c>
      <c r="R363" s="978">
        <v>1070</v>
      </c>
      <c r="S363" s="979">
        <v>690</v>
      </c>
      <c r="T363" s="980">
        <v>1320</v>
      </c>
      <c r="U363" s="981">
        <v>970</v>
      </c>
      <c r="V363" s="982">
        <f t="shared" ref="V363" si="355">SUM(Q363:U364)</f>
        <v>6020</v>
      </c>
      <c r="W363" s="976"/>
      <c r="X363" s="976"/>
      <c r="Y363" s="706"/>
      <c r="Z363" s="976"/>
    </row>
    <row r="364" spans="1:26" s="5" customFormat="1">
      <c r="A364" s="984" t="s">
        <v>4911</v>
      </c>
      <c r="B364" s="984"/>
      <c r="C364" s="969" t="s">
        <v>1194</v>
      </c>
      <c r="D364" s="970" t="s">
        <v>2</v>
      </c>
      <c r="E364" s="1011" t="s">
        <v>629</v>
      </c>
      <c r="F364" s="1009" t="s">
        <v>75</v>
      </c>
      <c r="G364" s="973" t="s">
        <v>19</v>
      </c>
      <c r="H364" s="992" t="s">
        <v>88</v>
      </c>
      <c r="I364" s="998" t="s">
        <v>41</v>
      </c>
      <c r="J364" s="984">
        <v>4</v>
      </c>
      <c r="K364" s="576"/>
      <c r="L364" s="576"/>
      <c r="M364" s="51"/>
      <c r="N364" s="576"/>
      <c r="O364" s="976">
        <v>1</v>
      </c>
      <c r="P364" s="976">
        <v>1</v>
      </c>
      <c r="Q364" s="977"/>
      <c r="R364" s="978"/>
      <c r="S364" s="979"/>
      <c r="T364" s="980"/>
      <c r="U364" s="981"/>
      <c r="V364" s="982"/>
      <c r="W364" s="976"/>
      <c r="X364" s="976"/>
      <c r="Y364" s="706"/>
      <c r="Z364" s="976"/>
    </row>
    <row r="365" spans="1:26" s="5" customFormat="1">
      <c r="A365" s="984" t="s">
        <v>4911</v>
      </c>
      <c r="B365" s="984" t="s">
        <v>4955</v>
      </c>
      <c r="C365" s="969" t="s">
        <v>3331</v>
      </c>
      <c r="D365" s="970" t="str">
        <f t="shared" ref="D365" si="356">B365&amp;" "&amp;" "&amp;C365</f>
        <v>X1-029  ゴーレム</v>
      </c>
      <c r="E365" s="1011" t="s">
        <v>629</v>
      </c>
      <c r="F365" s="994" t="s">
        <v>78</v>
      </c>
      <c r="G365" s="973" t="s">
        <v>19</v>
      </c>
      <c r="H365" s="973" t="s">
        <v>19</v>
      </c>
      <c r="I365" s="1001" t="s">
        <v>87</v>
      </c>
      <c r="J365" s="975">
        <v>3</v>
      </c>
      <c r="K365" s="583" t="s">
        <v>21</v>
      </c>
      <c r="L365" s="577" t="s">
        <v>2710</v>
      </c>
      <c r="M365" s="51" t="s">
        <v>5100</v>
      </c>
      <c r="N365" s="577" t="s">
        <v>491</v>
      </c>
      <c r="O365" s="976">
        <v>2</v>
      </c>
      <c r="P365" s="976">
        <v>1</v>
      </c>
      <c r="Q365" s="977">
        <v>2120</v>
      </c>
      <c r="R365" s="978">
        <v>1030</v>
      </c>
      <c r="S365" s="979">
        <v>720</v>
      </c>
      <c r="T365" s="980">
        <v>800</v>
      </c>
      <c r="U365" s="981">
        <v>1340</v>
      </c>
      <c r="V365" s="982">
        <f t="shared" ref="V365" si="357">SUM(Q365:U366)</f>
        <v>6010</v>
      </c>
      <c r="W365" s="976"/>
      <c r="X365" s="976"/>
      <c r="Y365" s="706"/>
      <c r="Z365" s="976"/>
    </row>
    <row r="366" spans="1:26" s="5" customFormat="1">
      <c r="A366" s="984" t="s">
        <v>4911</v>
      </c>
      <c r="B366" s="984"/>
      <c r="C366" s="969" t="s">
        <v>3331</v>
      </c>
      <c r="D366" s="970" t="s">
        <v>2</v>
      </c>
      <c r="E366" s="1011" t="s">
        <v>629</v>
      </c>
      <c r="F366" s="994" t="s">
        <v>78</v>
      </c>
      <c r="G366" s="973" t="s">
        <v>19</v>
      </c>
      <c r="H366" s="973" t="s">
        <v>19</v>
      </c>
      <c r="I366" s="1001" t="s">
        <v>87</v>
      </c>
      <c r="J366" s="975">
        <v>3</v>
      </c>
      <c r="K366" s="576"/>
      <c r="L366" s="576"/>
      <c r="M366" s="51"/>
      <c r="N366" s="576"/>
      <c r="O366" s="976">
        <v>1</v>
      </c>
      <c r="P366" s="976">
        <v>1</v>
      </c>
      <c r="Q366" s="977"/>
      <c r="R366" s="978"/>
      <c r="S366" s="979"/>
      <c r="T366" s="980"/>
      <c r="U366" s="981"/>
      <c r="V366" s="982"/>
      <c r="W366" s="976"/>
      <c r="X366" s="976"/>
      <c r="Y366" s="706"/>
      <c r="Z366" s="976"/>
    </row>
    <row r="367" spans="1:26" s="5" customFormat="1">
      <c r="A367" s="984" t="s">
        <v>4911</v>
      </c>
      <c r="B367" s="984" t="s">
        <v>4956</v>
      </c>
      <c r="C367" s="969" t="s">
        <v>639</v>
      </c>
      <c r="D367" s="970" t="str">
        <f t="shared" ref="D367" si="358">B367&amp;" "&amp;" "&amp;C367</f>
        <v>X1-030  わらいぶくろ</v>
      </c>
      <c r="E367" s="1011" t="s">
        <v>629</v>
      </c>
      <c r="F367" s="994" t="s">
        <v>78</v>
      </c>
      <c r="G367" s="986" t="s">
        <v>40</v>
      </c>
      <c r="H367" s="992" t="s">
        <v>88</v>
      </c>
      <c r="I367" s="975"/>
      <c r="J367" s="975"/>
      <c r="K367" s="583" t="s">
        <v>21</v>
      </c>
      <c r="L367" s="577" t="s">
        <v>2714</v>
      </c>
      <c r="M367" s="51" t="s">
        <v>5063</v>
      </c>
      <c r="N367" s="577" t="s">
        <v>85</v>
      </c>
      <c r="O367" s="976"/>
      <c r="P367" s="576"/>
      <c r="Q367" s="977">
        <v>2010</v>
      </c>
      <c r="R367" s="978">
        <v>700</v>
      </c>
      <c r="S367" s="979">
        <v>1260</v>
      </c>
      <c r="T367" s="980">
        <v>1050</v>
      </c>
      <c r="U367" s="981">
        <v>1280</v>
      </c>
      <c r="V367" s="982">
        <f t="shared" ref="V367" si="359">SUM(Q367:U368)</f>
        <v>6300</v>
      </c>
      <c r="W367" s="976"/>
      <c r="X367" s="976"/>
      <c r="Y367" s="706"/>
      <c r="Z367" s="976"/>
    </row>
    <row r="368" spans="1:26" s="5" customFormat="1">
      <c r="A368" s="984" t="s">
        <v>4911</v>
      </c>
      <c r="B368" s="984"/>
      <c r="C368" s="969" t="s">
        <v>639</v>
      </c>
      <c r="D368" s="970" t="s">
        <v>2</v>
      </c>
      <c r="E368" s="1011" t="s">
        <v>629</v>
      </c>
      <c r="F368" s="994" t="s">
        <v>78</v>
      </c>
      <c r="G368" s="986" t="s">
        <v>40</v>
      </c>
      <c r="H368" s="992" t="s">
        <v>88</v>
      </c>
      <c r="I368" s="975"/>
      <c r="J368" s="975"/>
      <c r="K368" s="576"/>
      <c r="L368" s="576"/>
      <c r="M368" s="51"/>
      <c r="N368" s="576"/>
      <c r="O368" s="976"/>
      <c r="P368" s="576"/>
      <c r="Q368" s="977"/>
      <c r="R368" s="978"/>
      <c r="S368" s="979"/>
      <c r="T368" s="980"/>
      <c r="U368" s="981"/>
      <c r="V368" s="982"/>
      <c r="W368" s="976"/>
      <c r="X368" s="976"/>
      <c r="Y368" s="706"/>
      <c r="Z368" s="976"/>
    </row>
    <row r="369" spans="1:26" s="5" customFormat="1">
      <c r="A369" s="984" t="s">
        <v>4911</v>
      </c>
      <c r="B369" s="984" t="s">
        <v>4957</v>
      </c>
      <c r="C369" s="969" t="s">
        <v>1186</v>
      </c>
      <c r="D369" s="970" t="str">
        <f t="shared" ref="D369" si="360">B369&amp;" "&amp;" "&amp;C369</f>
        <v>X1-031  ガルダンディー</v>
      </c>
      <c r="E369" s="1010" t="s">
        <v>120</v>
      </c>
      <c r="F369" s="1003" t="s">
        <v>35</v>
      </c>
      <c r="G369" s="973" t="s">
        <v>19</v>
      </c>
      <c r="H369" s="973" t="s">
        <v>19</v>
      </c>
      <c r="I369" s="1002" t="s">
        <v>82</v>
      </c>
      <c r="J369" s="984">
        <v>4</v>
      </c>
      <c r="K369" s="583" t="s">
        <v>21</v>
      </c>
      <c r="L369" s="577" t="s">
        <v>1995</v>
      </c>
      <c r="M369" s="51" t="s">
        <v>5064</v>
      </c>
      <c r="N369" s="577" t="s">
        <v>491</v>
      </c>
      <c r="O369" s="976"/>
      <c r="P369" s="576"/>
      <c r="Q369" s="977">
        <v>2680</v>
      </c>
      <c r="R369" s="978">
        <v>1500</v>
      </c>
      <c r="S369" s="979">
        <v>1080</v>
      </c>
      <c r="T369" s="980">
        <v>1480</v>
      </c>
      <c r="U369" s="981">
        <v>920</v>
      </c>
      <c r="V369" s="982">
        <f t="shared" ref="V369" si="361">SUM(Q369:U370)</f>
        <v>7660</v>
      </c>
      <c r="W369" s="976"/>
      <c r="X369" s="976"/>
      <c r="Y369" s="706"/>
      <c r="Z369" s="976"/>
    </row>
    <row r="370" spans="1:26" s="5" customFormat="1">
      <c r="A370" s="984" t="s">
        <v>4911</v>
      </c>
      <c r="B370" s="984"/>
      <c r="C370" s="969" t="s">
        <v>1186</v>
      </c>
      <c r="D370" s="970" t="s">
        <v>2</v>
      </c>
      <c r="E370" s="1010" t="s">
        <v>120</v>
      </c>
      <c r="F370" s="1003" t="s">
        <v>35</v>
      </c>
      <c r="G370" s="973" t="s">
        <v>19</v>
      </c>
      <c r="H370" s="973" t="s">
        <v>19</v>
      </c>
      <c r="I370" s="1002" t="s">
        <v>82</v>
      </c>
      <c r="J370" s="984">
        <v>4</v>
      </c>
      <c r="K370" s="576"/>
      <c r="L370" s="576"/>
      <c r="M370" s="51"/>
      <c r="N370" s="576"/>
      <c r="O370" s="976"/>
      <c r="P370" s="576"/>
      <c r="Q370" s="977"/>
      <c r="R370" s="978"/>
      <c r="S370" s="979"/>
      <c r="T370" s="980"/>
      <c r="U370" s="981"/>
      <c r="V370" s="982"/>
      <c r="W370" s="976"/>
      <c r="X370" s="976"/>
      <c r="Y370" s="706"/>
      <c r="Z370" s="976"/>
    </row>
    <row r="371" spans="1:26" s="5" customFormat="1">
      <c r="A371" s="984" t="s">
        <v>4911</v>
      </c>
      <c r="B371" s="984" t="s">
        <v>4958</v>
      </c>
      <c r="C371" s="969" t="s">
        <v>1187</v>
      </c>
      <c r="D371" s="970" t="str">
        <f t="shared" ref="D371" si="362">B371&amp;" "&amp;" "&amp;C371</f>
        <v>X1-032  ボラホーン</v>
      </c>
      <c r="E371" s="1010" t="s">
        <v>120</v>
      </c>
      <c r="F371" s="1003" t="s">
        <v>35</v>
      </c>
      <c r="G371" s="973" t="s">
        <v>19</v>
      </c>
      <c r="H371" s="1006" t="s">
        <v>89</v>
      </c>
      <c r="I371" s="1007" t="s">
        <v>91</v>
      </c>
      <c r="J371" s="984">
        <v>2</v>
      </c>
      <c r="K371" s="583" t="s">
        <v>21</v>
      </c>
      <c r="L371" s="577" t="s">
        <v>1995</v>
      </c>
      <c r="M371" s="51" t="s">
        <v>5065</v>
      </c>
      <c r="N371" s="577" t="s">
        <v>491</v>
      </c>
      <c r="O371" s="976"/>
      <c r="P371" s="576"/>
      <c r="Q371" s="977">
        <v>2720</v>
      </c>
      <c r="R371" s="978">
        <v>1580</v>
      </c>
      <c r="S371" s="979">
        <v>1080</v>
      </c>
      <c r="T371" s="980">
        <v>900</v>
      </c>
      <c r="U371" s="981">
        <v>1390</v>
      </c>
      <c r="V371" s="982">
        <f t="shared" ref="V371" si="363">SUM(Q371:U372)</f>
        <v>7670</v>
      </c>
      <c r="W371" s="976"/>
      <c r="X371" s="976"/>
      <c r="Y371" s="706"/>
      <c r="Z371" s="976"/>
    </row>
    <row r="372" spans="1:26" s="5" customFormat="1">
      <c r="A372" s="984" t="s">
        <v>4911</v>
      </c>
      <c r="B372" s="984"/>
      <c r="C372" s="969" t="s">
        <v>1187</v>
      </c>
      <c r="D372" s="970" t="s">
        <v>2</v>
      </c>
      <c r="E372" s="1010" t="s">
        <v>120</v>
      </c>
      <c r="F372" s="1003" t="s">
        <v>35</v>
      </c>
      <c r="G372" s="973" t="s">
        <v>19</v>
      </c>
      <c r="H372" s="1006" t="s">
        <v>89</v>
      </c>
      <c r="I372" s="1007" t="s">
        <v>91</v>
      </c>
      <c r="J372" s="984">
        <v>2</v>
      </c>
      <c r="K372" s="576"/>
      <c r="L372" s="576"/>
      <c r="M372" s="51"/>
      <c r="N372" s="576"/>
      <c r="O372" s="976"/>
      <c r="P372" s="576"/>
      <c r="Q372" s="977"/>
      <c r="R372" s="978"/>
      <c r="S372" s="979"/>
      <c r="T372" s="980"/>
      <c r="U372" s="981"/>
      <c r="V372" s="982"/>
      <c r="W372" s="976"/>
      <c r="X372" s="976"/>
      <c r="Y372" s="706"/>
      <c r="Z372" s="976"/>
    </row>
    <row r="373" spans="1:26" s="5" customFormat="1">
      <c r="A373" s="984" t="s">
        <v>4911</v>
      </c>
      <c r="B373" s="984" t="s">
        <v>4959</v>
      </c>
      <c r="C373" s="969" t="s">
        <v>1207</v>
      </c>
      <c r="D373" s="970" t="str">
        <f t="shared" ref="D373" si="364">B373&amp;" "&amp;" "&amp;C373</f>
        <v>X1-033  魔のサソリ</v>
      </c>
      <c r="E373" s="1010" t="s">
        <v>120</v>
      </c>
      <c r="F373" s="1014" t="s">
        <v>128</v>
      </c>
      <c r="G373" s="973" t="s">
        <v>19</v>
      </c>
      <c r="H373" s="973" t="s">
        <v>19</v>
      </c>
      <c r="I373" s="1007" t="s">
        <v>91</v>
      </c>
      <c r="J373" s="975">
        <v>3</v>
      </c>
      <c r="K373" s="592" t="s">
        <v>99</v>
      </c>
      <c r="L373" s="577" t="s">
        <v>1995</v>
      </c>
      <c r="M373" s="51" t="s">
        <v>5142</v>
      </c>
      <c r="N373" s="577" t="s">
        <v>496</v>
      </c>
      <c r="O373" s="976"/>
      <c r="P373" s="576"/>
      <c r="Q373" s="977">
        <v>2700</v>
      </c>
      <c r="R373" s="978">
        <v>1550</v>
      </c>
      <c r="S373" s="979">
        <v>920</v>
      </c>
      <c r="T373" s="980">
        <v>1340</v>
      </c>
      <c r="U373" s="981">
        <v>1080</v>
      </c>
      <c r="V373" s="982">
        <f t="shared" ref="V373" si="365">SUM(Q373:U374)</f>
        <v>7590</v>
      </c>
      <c r="W373" s="976"/>
      <c r="X373" s="976"/>
      <c r="Y373" s="706"/>
      <c r="Z373" s="976"/>
    </row>
    <row r="374" spans="1:26" s="5" customFormat="1">
      <c r="A374" s="984" t="s">
        <v>4911</v>
      </c>
      <c r="B374" s="984"/>
      <c r="C374" s="969" t="s">
        <v>1207</v>
      </c>
      <c r="D374" s="970" t="s">
        <v>2</v>
      </c>
      <c r="E374" s="1010" t="s">
        <v>120</v>
      </c>
      <c r="F374" s="1014" t="s">
        <v>128</v>
      </c>
      <c r="G374" s="973" t="s">
        <v>19</v>
      </c>
      <c r="H374" s="973" t="s">
        <v>19</v>
      </c>
      <c r="I374" s="1007" t="s">
        <v>91</v>
      </c>
      <c r="J374" s="975">
        <v>3</v>
      </c>
      <c r="K374" s="576"/>
      <c r="L374" s="576"/>
      <c r="M374" s="51"/>
      <c r="N374" s="576"/>
      <c r="O374" s="976"/>
      <c r="P374" s="576"/>
      <c r="Q374" s="977"/>
      <c r="R374" s="978"/>
      <c r="S374" s="979"/>
      <c r="T374" s="980"/>
      <c r="U374" s="981"/>
      <c r="V374" s="982"/>
      <c r="W374" s="976"/>
      <c r="X374" s="976"/>
      <c r="Y374" s="706"/>
      <c r="Z374" s="976"/>
    </row>
    <row r="375" spans="1:26" s="5" customFormat="1">
      <c r="A375" s="984" t="s">
        <v>4911</v>
      </c>
      <c r="B375" s="984" t="s">
        <v>4960</v>
      </c>
      <c r="C375" s="989" t="s">
        <v>318</v>
      </c>
      <c r="D375" s="970" t="str">
        <f t="shared" ref="D375" si="366">B375&amp;" "&amp;" "&amp;C375</f>
        <v>X1-034  マミー</v>
      </c>
      <c r="E375" s="1010" t="s">
        <v>120</v>
      </c>
      <c r="F375" s="1013" t="s">
        <v>129</v>
      </c>
      <c r="G375" s="973" t="s">
        <v>19</v>
      </c>
      <c r="H375" s="973" t="s">
        <v>19</v>
      </c>
      <c r="I375" s="1001" t="s">
        <v>87</v>
      </c>
      <c r="J375" s="984">
        <v>2</v>
      </c>
      <c r="K375" s="592" t="s">
        <v>99</v>
      </c>
      <c r="L375" s="577" t="s">
        <v>1995</v>
      </c>
      <c r="M375" s="51" t="s">
        <v>5107</v>
      </c>
      <c r="N375" s="577" t="s">
        <v>491</v>
      </c>
      <c r="O375" s="976">
        <v>1</v>
      </c>
      <c r="P375" s="976">
        <v>2</v>
      </c>
      <c r="Q375" s="977">
        <v>2400</v>
      </c>
      <c r="R375" s="978">
        <v>1300</v>
      </c>
      <c r="S375" s="979">
        <v>870</v>
      </c>
      <c r="T375" s="980">
        <v>980</v>
      </c>
      <c r="U375" s="981">
        <v>1550</v>
      </c>
      <c r="V375" s="982">
        <f t="shared" ref="V375" si="367">SUM(Q375:U376)</f>
        <v>7100</v>
      </c>
      <c r="W375" s="976"/>
      <c r="X375" s="976"/>
      <c r="Y375" s="706"/>
      <c r="Z375" s="976"/>
    </row>
    <row r="376" spans="1:26" s="5" customFormat="1">
      <c r="A376" s="984" t="s">
        <v>4911</v>
      </c>
      <c r="B376" s="984"/>
      <c r="C376" s="989" t="s">
        <v>318</v>
      </c>
      <c r="D376" s="970" t="s">
        <v>2</v>
      </c>
      <c r="E376" s="1010" t="s">
        <v>120</v>
      </c>
      <c r="F376" s="1013" t="s">
        <v>129</v>
      </c>
      <c r="G376" s="973" t="s">
        <v>19</v>
      </c>
      <c r="H376" s="973" t="s">
        <v>19</v>
      </c>
      <c r="I376" s="1001" t="s">
        <v>87</v>
      </c>
      <c r="J376" s="984">
        <v>2</v>
      </c>
      <c r="K376" s="576"/>
      <c r="L376" s="576"/>
      <c r="M376" s="51"/>
      <c r="N376" s="576"/>
      <c r="O376" s="976">
        <v>1</v>
      </c>
      <c r="P376" s="976">
        <v>1</v>
      </c>
      <c r="Q376" s="977"/>
      <c r="R376" s="978"/>
      <c r="S376" s="979"/>
      <c r="T376" s="980"/>
      <c r="U376" s="981"/>
      <c r="V376" s="982"/>
      <c r="W376" s="976"/>
      <c r="X376" s="976"/>
      <c r="Y376" s="706"/>
      <c r="Z376" s="976"/>
    </row>
    <row r="377" spans="1:26" s="5" customFormat="1">
      <c r="A377" s="984" t="s">
        <v>4911</v>
      </c>
      <c r="B377" s="984" t="s">
        <v>4961</v>
      </c>
      <c r="C377" s="969" t="s">
        <v>1183</v>
      </c>
      <c r="D377" s="970" t="str">
        <f t="shared" ref="D377" si="368">B377&amp;" "&amp;" "&amp;C377</f>
        <v>X1-035  ギズモ</v>
      </c>
      <c r="E377" s="1010" t="s">
        <v>120</v>
      </c>
      <c r="F377" s="1012" t="s">
        <v>130</v>
      </c>
      <c r="G377" s="1006" t="s">
        <v>89</v>
      </c>
      <c r="H377" s="992" t="s">
        <v>88</v>
      </c>
      <c r="I377" s="1002" t="s">
        <v>82</v>
      </c>
      <c r="J377" s="975">
        <v>3</v>
      </c>
      <c r="K377" s="592" t="s">
        <v>99</v>
      </c>
      <c r="L377" s="577" t="s">
        <v>1995</v>
      </c>
      <c r="M377" s="51" t="s">
        <v>5089</v>
      </c>
      <c r="N377" s="577" t="s">
        <v>491</v>
      </c>
      <c r="O377" s="976">
        <v>1</v>
      </c>
      <c r="P377" s="976">
        <v>1</v>
      </c>
      <c r="Q377" s="977">
        <v>2390</v>
      </c>
      <c r="R377" s="978">
        <v>1000</v>
      </c>
      <c r="S377" s="979">
        <v>1190</v>
      </c>
      <c r="T377" s="980">
        <v>1330</v>
      </c>
      <c r="U377" s="981">
        <v>1110</v>
      </c>
      <c r="V377" s="982">
        <f t="shared" ref="V377" si="369">SUM(Q377:U378)</f>
        <v>7020</v>
      </c>
      <c r="W377" s="969"/>
      <c r="X377" s="976"/>
      <c r="Y377" s="706"/>
      <c r="Z377" s="976"/>
    </row>
    <row r="378" spans="1:26" s="5" customFormat="1">
      <c r="A378" s="984" t="s">
        <v>4911</v>
      </c>
      <c r="B378" s="984"/>
      <c r="C378" s="969" t="s">
        <v>1183</v>
      </c>
      <c r="D378" s="970" t="s">
        <v>2</v>
      </c>
      <c r="E378" s="1010" t="s">
        <v>120</v>
      </c>
      <c r="F378" s="1012" t="s">
        <v>130</v>
      </c>
      <c r="G378" s="1006" t="s">
        <v>89</v>
      </c>
      <c r="H378" s="992" t="s">
        <v>88</v>
      </c>
      <c r="I378" s="1002" t="s">
        <v>82</v>
      </c>
      <c r="J378" s="975">
        <v>3</v>
      </c>
      <c r="K378" s="576"/>
      <c r="L378" s="576"/>
      <c r="M378" s="51"/>
      <c r="N378" s="576"/>
      <c r="O378" s="976">
        <v>1</v>
      </c>
      <c r="P378" s="976">
        <v>1</v>
      </c>
      <c r="Q378" s="977"/>
      <c r="R378" s="978"/>
      <c r="S378" s="979"/>
      <c r="T378" s="980"/>
      <c r="U378" s="981"/>
      <c r="V378" s="982"/>
      <c r="W378" s="969"/>
      <c r="X378" s="976"/>
      <c r="Y378" s="706"/>
      <c r="Z378" s="976"/>
    </row>
    <row r="379" spans="1:26" s="5" customFormat="1">
      <c r="A379" s="984" t="s">
        <v>4911</v>
      </c>
      <c r="B379" s="984" t="s">
        <v>4962</v>
      </c>
      <c r="C379" s="969" t="s">
        <v>641</v>
      </c>
      <c r="D379" s="970" t="str">
        <f t="shared" ref="D379" si="370">B379&amp;" "&amp;" "&amp;C379</f>
        <v>X1-036  キラーマシン テムジン改造ver.</v>
      </c>
      <c r="E379" s="1010" t="s">
        <v>120</v>
      </c>
      <c r="F379" s="994" t="s">
        <v>78</v>
      </c>
      <c r="G379" s="973" t="s">
        <v>19</v>
      </c>
      <c r="H379" s="973" t="s">
        <v>19</v>
      </c>
      <c r="I379" s="1005" t="s">
        <v>5009</v>
      </c>
      <c r="J379" s="984">
        <v>1</v>
      </c>
      <c r="K379" s="591" t="s">
        <v>37</v>
      </c>
      <c r="L379" s="577" t="s">
        <v>2718</v>
      </c>
      <c r="M379" s="51" t="s">
        <v>5090</v>
      </c>
      <c r="N379" s="577" t="s">
        <v>490</v>
      </c>
      <c r="O379" s="976"/>
      <c r="P379" s="576"/>
      <c r="Q379" s="977">
        <v>2580</v>
      </c>
      <c r="R379" s="978">
        <v>1460</v>
      </c>
      <c r="S379" s="979">
        <v>900</v>
      </c>
      <c r="T379" s="980">
        <v>1210</v>
      </c>
      <c r="U379" s="981">
        <v>1420</v>
      </c>
      <c r="V379" s="982">
        <f t="shared" ref="V379" si="371">SUM(Q379:U380)</f>
        <v>7570</v>
      </c>
      <c r="W379" s="969"/>
      <c r="X379" s="976"/>
      <c r="Y379" s="706"/>
      <c r="Z379" s="976"/>
    </row>
    <row r="380" spans="1:26" s="5" customFormat="1">
      <c r="A380" s="984" t="s">
        <v>4911</v>
      </c>
      <c r="B380" s="984"/>
      <c r="C380" s="969" t="s">
        <v>640</v>
      </c>
      <c r="D380" s="970" t="s">
        <v>2</v>
      </c>
      <c r="E380" s="1010" t="s">
        <v>120</v>
      </c>
      <c r="F380" s="994" t="s">
        <v>78</v>
      </c>
      <c r="G380" s="973" t="s">
        <v>19</v>
      </c>
      <c r="H380" s="973" t="s">
        <v>19</v>
      </c>
      <c r="I380" s="1005" t="s">
        <v>90</v>
      </c>
      <c r="J380" s="984">
        <v>1</v>
      </c>
      <c r="K380" s="576"/>
      <c r="L380" s="576"/>
      <c r="M380" s="51"/>
      <c r="N380" s="576"/>
      <c r="O380" s="976"/>
      <c r="P380" s="576"/>
      <c r="Q380" s="977"/>
      <c r="R380" s="978"/>
      <c r="S380" s="979"/>
      <c r="T380" s="980"/>
      <c r="U380" s="981"/>
      <c r="V380" s="982"/>
      <c r="W380" s="969"/>
      <c r="X380" s="976"/>
      <c r="Y380" s="706"/>
      <c r="Z380" s="976"/>
    </row>
    <row r="381" spans="1:26" s="5" customFormat="1">
      <c r="A381" s="984" t="s">
        <v>4911</v>
      </c>
      <c r="B381" s="984" t="s">
        <v>4963</v>
      </c>
      <c r="C381" s="969" t="s">
        <v>4995</v>
      </c>
      <c r="D381" s="970" t="str">
        <f t="shared" ref="D381" si="372">B381&amp;" "&amp;" "&amp;C381</f>
        <v>X1-037  ダイ (覚醒)</v>
      </c>
      <c r="E381" s="1008" t="s">
        <v>36</v>
      </c>
      <c r="F381" s="972" t="s">
        <v>34</v>
      </c>
      <c r="G381" s="973" t="s">
        <v>19</v>
      </c>
      <c r="H381" s="973" t="s">
        <v>19</v>
      </c>
      <c r="I381" s="974" t="s">
        <v>4324</v>
      </c>
      <c r="J381" s="984">
        <v>4</v>
      </c>
      <c r="K381" s="591" t="s">
        <v>37</v>
      </c>
      <c r="L381" s="577" t="s">
        <v>2718</v>
      </c>
      <c r="M381" s="51" t="s">
        <v>5066</v>
      </c>
      <c r="N381" s="577" t="s">
        <v>492</v>
      </c>
      <c r="O381" s="976"/>
      <c r="P381" s="609"/>
      <c r="Q381" s="977">
        <v>2710</v>
      </c>
      <c r="R381" s="978">
        <v>1790</v>
      </c>
      <c r="S381" s="979">
        <v>1120</v>
      </c>
      <c r="T381" s="980">
        <v>1410</v>
      </c>
      <c r="U381" s="981">
        <v>1210</v>
      </c>
      <c r="V381" s="982">
        <f t="shared" ref="V381" si="373">SUM(Q381:U382)</f>
        <v>8240</v>
      </c>
      <c r="W381" s="976" t="s">
        <v>3317</v>
      </c>
      <c r="X381" s="976"/>
      <c r="Y381" s="706"/>
      <c r="Z381" s="976"/>
    </row>
    <row r="382" spans="1:26" s="5" customFormat="1">
      <c r="A382" s="984" t="s">
        <v>4911</v>
      </c>
      <c r="B382" s="984"/>
      <c r="C382" s="969" t="s">
        <v>4995</v>
      </c>
      <c r="D382" s="970" t="s">
        <v>2</v>
      </c>
      <c r="E382" s="1008" t="s">
        <v>36</v>
      </c>
      <c r="F382" s="972" t="s">
        <v>34</v>
      </c>
      <c r="G382" s="973" t="s">
        <v>19</v>
      </c>
      <c r="H382" s="973" t="s">
        <v>19</v>
      </c>
      <c r="I382" s="974" t="s">
        <v>4324</v>
      </c>
      <c r="J382" s="984">
        <v>4</v>
      </c>
      <c r="K382" s="583" t="s">
        <v>21</v>
      </c>
      <c r="L382" s="577" t="s">
        <v>2710</v>
      </c>
      <c r="M382" s="51" t="s">
        <v>5108</v>
      </c>
      <c r="N382" s="577" t="s">
        <v>491</v>
      </c>
      <c r="O382" s="976"/>
      <c r="P382" s="609"/>
      <c r="Q382" s="977"/>
      <c r="R382" s="978"/>
      <c r="S382" s="979"/>
      <c r="T382" s="980"/>
      <c r="U382" s="981"/>
      <c r="V382" s="982"/>
      <c r="W382" s="976" t="s">
        <v>3317</v>
      </c>
      <c r="X382" s="976"/>
      <c r="Y382" s="706"/>
      <c r="Z382" s="976"/>
    </row>
    <row r="383" spans="1:26" s="5" customFormat="1">
      <c r="A383" s="984" t="s">
        <v>4911</v>
      </c>
      <c r="B383" s="984" t="s">
        <v>4964</v>
      </c>
      <c r="C383" s="969" t="s">
        <v>4996</v>
      </c>
      <c r="D383" s="970" t="str">
        <f t="shared" ref="D383" si="374">B383&amp;" "&amp;" "&amp;C383</f>
        <v>X1-038  ポップ (覚醒)</v>
      </c>
      <c r="E383" s="1008" t="s">
        <v>36</v>
      </c>
      <c r="F383" s="972" t="s">
        <v>34</v>
      </c>
      <c r="G383" s="986" t="s">
        <v>40</v>
      </c>
      <c r="H383" s="986" t="s">
        <v>40</v>
      </c>
      <c r="I383" s="988" t="s">
        <v>4323</v>
      </c>
      <c r="J383" s="975">
        <v>3</v>
      </c>
      <c r="K383" s="583" t="s">
        <v>21</v>
      </c>
      <c r="L383" s="577" t="s">
        <v>2714</v>
      </c>
      <c r="M383" s="51" t="s">
        <v>5067</v>
      </c>
      <c r="N383" s="577" t="s">
        <v>491</v>
      </c>
      <c r="O383" s="976"/>
      <c r="P383" s="576"/>
      <c r="Q383" s="977">
        <v>2710</v>
      </c>
      <c r="R383" s="978">
        <v>1060</v>
      </c>
      <c r="S383" s="979">
        <v>1790</v>
      </c>
      <c r="T383" s="980">
        <v>1410</v>
      </c>
      <c r="U383" s="981">
        <v>1250</v>
      </c>
      <c r="V383" s="982">
        <f t="shared" ref="V383" si="375">SUM(Q383:U384)</f>
        <v>8220</v>
      </c>
      <c r="W383" s="976" t="s">
        <v>3317</v>
      </c>
      <c r="X383" s="976"/>
      <c r="Y383" s="706"/>
      <c r="Z383" s="976"/>
    </row>
    <row r="384" spans="1:26" s="5" customFormat="1">
      <c r="A384" s="984" t="s">
        <v>4911</v>
      </c>
      <c r="B384" s="984"/>
      <c r="C384" s="969" t="s">
        <v>4996</v>
      </c>
      <c r="D384" s="970" t="s">
        <v>2</v>
      </c>
      <c r="E384" s="1008" t="s">
        <v>36</v>
      </c>
      <c r="F384" s="972" t="s">
        <v>34</v>
      </c>
      <c r="G384" s="986" t="s">
        <v>40</v>
      </c>
      <c r="H384" s="986" t="s">
        <v>40</v>
      </c>
      <c r="I384" s="988" t="s">
        <v>4323</v>
      </c>
      <c r="J384" s="975">
        <v>3</v>
      </c>
      <c r="K384" s="583" t="s">
        <v>21</v>
      </c>
      <c r="L384" s="577" t="s">
        <v>1995</v>
      </c>
      <c r="M384" s="51" t="s">
        <v>5109</v>
      </c>
      <c r="N384" s="577" t="s">
        <v>491</v>
      </c>
      <c r="O384" s="976"/>
      <c r="P384" s="576"/>
      <c r="Q384" s="977"/>
      <c r="R384" s="978"/>
      <c r="S384" s="979"/>
      <c r="T384" s="980"/>
      <c r="U384" s="981"/>
      <c r="V384" s="982"/>
      <c r="W384" s="976" t="s">
        <v>3317</v>
      </c>
      <c r="X384" s="976"/>
      <c r="Y384" s="706"/>
      <c r="Z384" s="976"/>
    </row>
    <row r="385" spans="1:26" s="5" customFormat="1">
      <c r="A385" s="984" t="s">
        <v>4911</v>
      </c>
      <c r="B385" s="984" t="s">
        <v>4965</v>
      </c>
      <c r="C385" s="969" t="s">
        <v>4997</v>
      </c>
      <c r="D385" s="970" t="str">
        <f t="shared" ref="D385" si="376">B385&amp;" "&amp;" "&amp;C385</f>
        <v>X1-039  マァム (覚醒)</v>
      </c>
      <c r="E385" s="1008" t="s">
        <v>36</v>
      </c>
      <c r="F385" s="972" t="s">
        <v>34</v>
      </c>
      <c r="G385" s="973" t="s">
        <v>19</v>
      </c>
      <c r="H385" s="973" t="s">
        <v>19</v>
      </c>
      <c r="I385" s="974" t="s">
        <v>4324</v>
      </c>
      <c r="J385" s="975">
        <v>3</v>
      </c>
      <c r="K385" s="592" t="s">
        <v>99</v>
      </c>
      <c r="L385" s="577" t="s">
        <v>1995</v>
      </c>
      <c r="M385" s="51" t="s">
        <v>5091</v>
      </c>
      <c r="N385" s="577" t="s">
        <v>491</v>
      </c>
      <c r="O385" s="976"/>
      <c r="P385" s="576"/>
      <c r="Q385" s="977">
        <v>2680</v>
      </c>
      <c r="R385" s="978">
        <v>1690</v>
      </c>
      <c r="S385" s="979">
        <v>970</v>
      </c>
      <c r="T385" s="980">
        <v>1530</v>
      </c>
      <c r="U385" s="981">
        <v>1350</v>
      </c>
      <c r="V385" s="982">
        <f t="shared" ref="V385" si="377">SUM(Q385:U386)</f>
        <v>8220</v>
      </c>
      <c r="W385" s="976" t="s">
        <v>3317</v>
      </c>
      <c r="X385" s="976"/>
      <c r="Y385" s="706"/>
      <c r="Z385" s="976"/>
    </row>
    <row r="386" spans="1:26" s="5" customFormat="1">
      <c r="A386" s="984" t="s">
        <v>4911</v>
      </c>
      <c r="B386" s="984"/>
      <c r="C386" s="969" t="s">
        <v>4997</v>
      </c>
      <c r="D386" s="970" t="s">
        <v>2</v>
      </c>
      <c r="E386" s="1008" t="s">
        <v>36</v>
      </c>
      <c r="F386" s="972" t="s">
        <v>34</v>
      </c>
      <c r="G386" s="973" t="s">
        <v>19</v>
      </c>
      <c r="H386" s="973" t="s">
        <v>19</v>
      </c>
      <c r="I386" s="974" t="s">
        <v>4324</v>
      </c>
      <c r="J386" s="975">
        <v>3</v>
      </c>
      <c r="K386" s="591" t="s">
        <v>37</v>
      </c>
      <c r="L386" s="577" t="s">
        <v>2718</v>
      </c>
      <c r="M386" s="51" t="s">
        <v>5068</v>
      </c>
      <c r="N386" s="577" t="s">
        <v>490</v>
      </c>
      <c r="O386" s="976"/>
      <c r="P386" s="576"/>
      <c r="Q386" s="977"/>
      <c r="R386" s="978"/>
      <c r="S386" s="979"/>
      <c r="T386" s="980"/>
      <c r="U386" s="981"/>
      <c r="V386" s="982"/>
      <c r="W386" s="976" t="s">
        <v>3317</v>
      </c>
      <c r="X386" s="976"/>
      <c r="Y386" s="706"/>
      <c r="Z386" s="976"/>
    </row>
    <row r="387" spans="1:26" s="5" customFormat="1">
      <c r="A387" s="984" t="s">
        <v>4911</v>
      </c>
      <c r="B387" s="984" t="s">
        <v>4966</v>
      </c>
      <c r="C387" s="969" t="s">
        <v>5003</v>
      </c>
      <c r="D387" s="970" t="str">
        <f t="shared" ref="D387" si="378">B387&amp;" "&amp;" "&amp;C387</f>
        <v>X1-040  クロコダイン (覚醒)</v>
      </c>
      <c r="E387" s="1008" t="s">
        <v>36</v>
      </c>
      <c r="F387" s="1014" t="s">
        <v>128</v>
      </c>
      <c r="G387" s="1006" t="s">
        <v>89</v>
      </c>
      <c r="H387" s="973" t="s">
        <v>19</v>
      </c>
      <c r="I387" s="974" t="s">
        <v>4324</v>
      </c>
      <c r="J387" s="984">
        <v>2</v>
      </c>
      <c r="K387" s="583" t="s">
        <v>21</v>
      </c>
      <c r="L387" s="577" t="s">
        <v>1995</v>
      </c>
      <c r="M387" s="51" t="s">
        <v>5069</v>
      </c>
      <c r="N387" s="577" t="s">
        <v>491</v>
      </c>
      <c r="O387" s="976"/>
      <c r="P387" s="576"/>
      <c r="Q387" s="977">
        <v>2830</v>
      </c>
      <c r="R387" s="978">
        <v>1770</v>
      </c>
      <c r="S387" s="979">
        <v>920</v>
      </c>
      <c r="T387" s="980">
        <v>1140</v>
      </c>
      <c r="U387" s="981">
        <v>1530</v>
      </c>
      <c r="V387" s="982">
        <f t="shared" ref="V387" si="379">SUM(Q387:U388)</f>
        <v>8190</v>
      </c>
      <c r="W387" s="976" t="s">
        <v>4572</v>
      </c>
      <c r="X387" s="976"/>
      <c r="Y387" s="706"/>
      <c r="Z387" s="976"/>
    </row>
    <row r="388" spans="1:26" s="5" customFormat="1">
      <c r="A388" s="984" t="s">
        <v>4911</v>
      </c>
      <c r="B388" s="984"/>
      <c r="C388" s="969" t="s">
        <v>5002</v>
      </c>
      <c r="D388" s="970" t="s">
        <v>2</v>
      </c>
      <c r="E388" s="1008" t="s">
        <v>36</v>
      </c>
      <c r="F388" s="1014" t="s">
        <v>128</v>
      </c>
      <c r="G388" s="1006" t="s">
        <v>89</v>
      </c>
      <c r="H388" s="973" t="s">
        <v>19</v>
      </c>
      <c r="I388" s="974" t="s">
        <v>4324</v>
      </c>
      <c r="J388" s="984">
        <v>2</v>
      </c>
      <c r="K388" s="583" t="s">
        <v>21</v>
      </c>
      <c r="L388" s="577" t="s">
        <v>2710</v>
      </c>
      <c r="M388" s="51" t="s">
        <v>5101</v>
      </c>
      <c r="N388" s="577" t="s">
        <v>491</v>
      </c>
      <c r="O388" s="976"/>
      <c r="P388" s="576"/>
      <c r="Q388" s="977"/>
      <c r="R388" s="978"/>
      <c r="S388" s="979"/>
      <c r="T388" s="980"/>
      <c r="U388" s="981"/>
      <c r="V388" s="982"/>
      <c r="W388" s="976" t="s">
        <v>4572</v>
      </c>
      <c r="X388" s="976"/>
      <c r="Y388" s="706"/>
      <c r="Z388" s="976"/>
    </row>
    <row r="389" spans="1:26" s="5" customFormat="1">
      <c r="A389" s="984" t="s">
        <v>4911</v>
      </c>
      <c r="B389" s="984" t="s">
        <v>4967</v>
      </c>
      <c r="C389" s="969" t="s">
        <v>4998</v>
      </c>
      <c r="D389" s="970" t="str">
        <f t="shared" ref="D389" si="380">B389&amp;" "&amp;" "&amp;C389</f>
        <v>X1-041  ヒュンケル (覚醒)</v>
      </c>
      <c r="E389" s="1008" t="s">
        <v>36</v>
      </c>
      <c r="F389" s="1013" t="s">
        <v>129</v>
      </c>
      <c r="G389" s="973" t="s">
        <v>19</v>
      </c>
      <c r="H389" s="973" t="s">
        <v>19</v>
      </c>
      <c r="I389" s="998" t="s">
        <v>41</v>
      </c>
      <c r="J389" s="984">
        <v>2</v>
      </c>
      <c r="K389" s="583" t="s">
        <v>21</v>
      </c>
      <c r="L389" s="577" t="s">
        <v>1995</v>
      </c>
      <c r="M389" s="51" t="s">
        <v>5110</v>
      </c>
      <c r="N389" s="577" t="s">
        <v>491</v>
      </c>
      <c r="O389" s="976"/>
      <c r="P389" s="576"/>
      <c r="Q389" s="977">
        <v>2730</v>
      </c>
      <c r="R389" s="978">
        <v>1750</v>
      </c>
      <c r="S389" s="979">
        <v>940</v>
      </c>
      <c r="T389" s="980">
        <v>1280</v>
      </c>
      <c r="U389" s="981">
        <v>1490</v>
      </c>
      <c r="V389" s="982">
        <f t="shared" ref="V389" si="381">SUM(Q389:U390)</f>
        <v>8190</v>
      </c>
      <c r="W389" s="976" t="s">
        <v>4572</v>
      </c>
      <c r="X389" s="976"/>
      <c r="Y389" s="706"/>
      <c r="Z389" s="976"/>
    </row>
    <row r="390" spans="1:26" s="5" customFormat="1">
      <c r="A390" s="984" t="s">
        <v>4911</v>
      </c>
      <c r="B390" s="984"/>
      <c r="C390" s="969" t="s">
        <v>4998</v>
      </c>
      <c r="D390" s="970" t="s">
        <v>2</v>
      </c>
      <c r="E390" s="1008" t="s">
        <v>36</v>
      </c>
      <c r="F390" s="1013" t="s">
        <v>129</v>
      </c>
      <c r="G390" s="973" t="s">
        <v>19</v>
      </c>
      <c r="H390" s="973" t="s">
        <v>19</v>
      </c>
      <c r="I390" s="998" t="s">
        <v>41</v>
      </c>
      <c r="J390" s="984">
        <v>2</v>
      </c>
      <c r="K390" s="591" t="s">
        <v>37</v>
      </c>
      <c r="L390" s="577" t="s">
        <v>2718</v>
      </c>
      <c r="M390" s="51" t="s">
        <v>5111</v>
      </c>
      <c r="N390" s="577" t="s">
        <v>490</v>
      </c>
      <c r="O390" s="976"/>
      <c r="P390" s="576"/>
      <c r="Q390" s="977"/>
      <c r="R390" s="978"/>
      <c r="S390" s="979"/>
      <c r="T390" s="980"/>
      <c r="U390" s="981"/>
      <c r="V390" s="982"/>
      <c r="W390" s="976" t="s">
        <v>4572</v>
      </c>
      <c r="X390" s="976"/>
      <c r="Y390" s="706"/>
      <c r="Z390" s="976"/>
    </row>
    <row r="391" spans="1:26" s="5" customFormat="1">
      <c r="A391" s="984" t="s">
        <v>4911</v>
      </c>
      <c r="B391" s="984" t="s">
        <v>4968</v>
      </c>
      <c r="C391" s="969" t="s">
        <v>5004</v>
      </c>
      <c r="D391" s="970" t="str">
        <f t="shared" ref="D391" si="382">B391&amp;" "&amp;" "&amp;C391</f>
        <v>X1-042  フレイザード (覚醒)</v>
      </c>
      <c r="E391" s="1008" t="s">
        <v>36</v>
      </c>
      <c r="F391" s="1012" t="s">
        <v>130</v>
      </c>
      <c r="G391" s="973" t="s">
        <v>19</v>
      </c>
      <c r="H391" s="986" t="s">
        <v>40</v>
      </c>
      <c r="I391" s="988" t="s">
        <v>4323</v>
      </c>
      <c r="J391" s="984">
        <v>2</v>
      </c>
      <c r="K391" s="591" t="s">
        <v>37</v>
      </c>
      <c r="L391" s="577" t="s">
        <v>5480</v>
      </c>
      <c r="M391" s="51" t="s">
        <v>5070</v>
      </c>
      <c r="N391" s="577" t="s">
        <v>491</v>
      </c>
      <c r="O391" s="976"/>
      <c r="P391" s="576"/>
      <c r="Q391" s="977">
        <v>2830</v>
      </c>
      <c r="R391" s="978">
        <v>1390</v>
      </c>
      <c r="S391" s="979">
        <v>1700</v>
      </c>
      <c r="T391" s="980">
        <v>1040</v>
      </c>
      <c r="U391" s="981">
        <v>1200</v>
      </c>
      <c r="V391" s="982">
        <f t="shared" ref="V391" si="383">SUM(Q391:U392)</f>
        <v>8160</v>
      </c>
      <c r="W391" s="976" t="s">
        <v>4572</v>
      </c>
      <c r="X391" s="976"/>
      <c r="Y391" s="706"/>
      <c r="Z391" s="976"/>
    </row>
    <row r="392" spans="1:26" s="5" customFormat="1">
      <c r="A392" s="984" t="s">
        <v>4911</v>
      </c>
      <c r="B392" s="984"/>
      <c r="C392" s="969" t="s">
        <v>5004</v>
      </c>
      <c r="D392" s="970" t="s">
        <v>2</v>
      </c>
      <c r="E392" s="1008" t="s">
        <v>36</v>
      </c>
      <c r="F392" s="1012" t="s">
        <v>130</v>
      </c>
      <c r="G392" s="973" t="s">
        <v>19</v>
      </c>
      <c r="H392" s="986" t="s">
        <v>40</v>
      </c>
      <c r="I392" s="988" t="s">
        <v>4323</v>
      </c>
      <c r="J392" s="984">
        <v>2</v>
      </c>
      <c r="K392" s="592" t="s">
        <v>99</v>
      </c>
      <c r="L392" s="577" t="s">
        <v>1995</v>
      </c>
      <c r="M392" s="51" t="s">
        <v>5092</v>
      </c>
      <c r="N392" s="577" t="s">
        <v>491</v>
      </c>
      <c r="O392" s="976"/>
      <c r="P392" s="576"/>
      <c r="Q392" s="977"/>
      <c r="R392" s="978"/>
      <c r="S392" s="979"/>
      <c r="T392" s="980"/>
      <c r="U392" s="981"/>
      <c r="V392" s="982"/>
      <c r="W392" s="976" t="s">
        <v>4572</v>
      </c>
      <c r="X392" s="976"/>
      <c r="Y392" s="706"/>
      <c r="Z392" s="976"/>
    </row>
    <row r="393" spans="1:26" s="5" customFormat="1">
      <c r="A393" s="984" t="s">
        <v>4911</v>
      </c>
      <c r="B393" s="984" t="s">
        <v>4969</v>
      </c>
      <c r="C393" s="969" t="s">
        <v>5005</v>
      </c>
      <c r="D393" s="970" t="str">
        <f t="shared" ref="D393" si="384">B393&amp;" "&amp;" "&amp;C393</f>
        <v>X1-043  アバン (覚醒)</v>
      </c>
      <c r="E393" s="999" t="s">
        <v>54</v>
      </c>
      <c r="F393" s="972" t="s">
        <v>34</v>
      </c>
      <c r="G393" s="973" t="s">
        <v>19</v>
      </c>
      <c r="H393" s="973" t="s">
        <v>19</v>
      </c>
      <c r="I393" s="996" t="s">
        <v>4358</v>
      </c>
      <c r="J393" s="984" t="s">
        <v>4158</v>
      </c>
      <c r="K393" s="583" t="s">
        <v>21</v>
      </c>
      <c r="L393" s="577" t="s">
        <v>2710</v>
      </c>
      <c r="M393" s="51" t="s">
        <v>5102</v>
      </c>
      <c r="N393" s="577" t="s">
        <v>491</v>
      </c>
      <c r="O393" s="976"/>
      <c r="P393" s="576"/>
      <c r="Q393" s="977">
        <v>2770</v>
      </c>
      <c r="R393" s="978">
        <v>1820</v>
      </c>
      <c r="S393" s="979">
        <v>1160</v>
      </c>
      <c r="T393" s="980">
        <v>1430</v>
      </c>
      <c r="U393" s="981">
        <v>1360</v>
      </c>
      <c r="V393" s="982">
        <f t="shared" ref="V393" si="385">SUM(Q393:U394)</f>
        <v>8540</v>
      </c>
      <c r="W393" s="577"/>
      <c r="X393" s="976"/>
      <c r="Y393" s="706"/>
      <c r="Z393" s="976"/>
    </row>
    <row r="394" spans="1:26" s="5" customFormat="1">
      <c r="A394" s="984" t="s">
        <v>4911</v>
      </c>
      <c r="B394" s="984"/>
      <c r="C394" s="969" t="s">
        <v>5005</v>
      </c>
      <c r="D394" s="970" t="s">
        <v>2</v>
      </c>
      <c r="E394" s="999" t="s">
        <v>54</v>
      </c>
      <c r="F394" s="972" t="s">
        <v>34</v>
      </c>
      <c r="G394" s="973" t="s">
        <v>19</v>
      </c>
      <c r="H394" s="973" t="s">
        <v>19</v>
      </c>
      <c r="I394" s="996" t="s">
        <v>4358</v>
      </c>
      <c r="J394" s="984" t="s">
        <v>4158</v>
      </c>
      <c r="K394" s="591" t="s">
        <v>37</v>
      </c>
      <c r="L394" s="577" t="s">
        <v>2718</v>
      </c>
      <c r="M394" s="51" t="s">
        <v>5112</v>
      </c>
      <c r="N394" s="577" t="s">
        <v>490</v>
      </c>
      <c r="O394" s="976"/>
      <c r="P394" s="576"/>
      <c r="Q394" s="977"/>
      <c r="R394" s="978"/>
      <c r="S394" s="979"/>
      <c r="T394" s="980"/>
      <c r="U394" s="981"/>
      <c r="V394" s="982"/>
      <c r="W394" s="577"/>
      <c r="X394" s="976"/>
      <c r="Y394" s="706"/>
      <c r="Z394" s="976"/>
    </row>
    <row r="395" spans="1:26" s="5" customFormat="1">
      <c r="A395" s="984" t="s">
        <v>4911</v>
      </c>
      <c r="B395" s="984" t="s">
        <v>4970</v>
      </c>
      <c r="C395" s="969" t="s">
        <v>5006</v>
      </c>
      <c r="D395" s="970" t="str">
        <f t="shared" ref="D395" si="386">B395&amp;" "&amp;" "&amp;C395</f>
        <v>X1-044  ハドラー (覚醒)</v>
      </c>
      <c r="E395" s="999" t="s">
        <v>54</v>
      </c>
      <c r="F395" s="985" t="s">
        <v>74</v>
      </c>
      <c r="G395" s="986" t="s">
        <v>40</v>
      </c>
      <c r="H395" s="986" t="s">
        <v>40</v>
      </c>
      <c r="I395" s="974" t="s">
        <v>4324</v>
      </c>
      <c r="J395" s="984">
        <v>2</v>
      </c>
      <c r="K395" s="583" t="s">
        <v>21</v>
      </c>
      <c r="L395" s="577" t="s">
        <v>1995</v>
      </c>
      <c r="M395" s="51" t="s">
        <v>5113</v>
      </c>
      <c r="N395" s="577" t="s">
        <v>491</v>
      </c>
      <c r="O395" s="976"/>
      <c r="P395" s="576"/>
      <c r="Q395" s="977">
        <v>2930</v>
      </c>
      <c r="R395" s="978">
        <v>1190</v>
      </c>
      <c r="S395" s="979">
        <v>1800</v>
      </c>
      <c r="T395" s="980">
        <v>1240</v>
      </c>
      <c r="U395" s="981">
        <v>1380</v>
      </c>
      <c r="V395" s="982">
        <f t="shared" ref="V395" si="387">SUM(Q395:U396)</f>
        <v>8540</v>
      </c>
      <c r="W395" s="976"/>
      <c r="X395" s="976"/>
      <c r="Y395" s="706"/>
      <c r="Z395" s="976"/>
    </row>
    <row r="396" spans="1:26" s="5" customFormat="1">
      <c r="A396" s="984" t="s">
        <v>4911</v>
      </c>
      <c r="B396" s="984"/>
      <c r="C396" s="969" t="s">
        <v>5006</v>
      </c>
      <c r="D396" s="970" t="s">
        <v>2</v>
      </c>
      <c r="E396" s="999" t="s">
        <v>54</v>
      </c>
      <c r="F396" s="985" t="s">
        <v>74</v>
      </c>
      <c r="G396" s="986" t="s">
        <v>40</v>
      </c>
      <c r="H396" s="986" t="s">
        <v>40</v>
      </c>
      <c r="I396" s="974" t="s">
        <v>4324</v>
      </c>
      <c r="J396" s="984">
        <v>2</v>
      </c>
      <c r="K396" s="592" t="s">
        <v>99</v>
      </c>
      <c r="L396" s="577" t="s">
        <v>1995</v>
      </c>
      <c r="M396" s="37" t="s">
        <v>5093</v>
      </c>
      <c r="N396" s="577" t="s">
        <v>496</v>
      </c>
      <c r="O396" s="976"/>
      <c r="P396" s="576"/>
      <c r="Q396" s="977"/>
      <c r="R396" s="978"/>
      <c r="S396" s="979"/>
      <c r="T396" s="980"/>
      <c r="U396" s="981"/>
      <c r="V396" s="982"/>
      <c r="W396" s="976"/>
      <c r="X396" s="976"/>
      <c r="Y396" s="706"/>
      <c r="Z396" s="976"/>
    </row>
    <row r="397" spans="1:26" s="5" customFormat="1">
      <c r="A397" s="984" t="s">
        <v>4911</v>
      </c>
      <c r="B397" s="984" t="s">
        <v>4971</v>
      </c>
      <c r="C397" s="969" t="s">
        <v>2</v>
      </c>
      <c r="D397" s="970" t="str">
        <f t="shared" ref="D397" si="388">B397&amp;" "&amp;" "&amp;C397</f>
        <v>X1-045  ダイ</v>
      </c>
      <c r="E397" s="999" t="s">
        <v>54</v>
      </c>
      <c r="F397" s="972" t="s">
        <v>34</v>
      </c>
      <c r="G397" s="973" t="s">
        <v>19</v>
      </c>
      <c r="H397" s="973" t="s">
        <v>19</v>
      </c>
      <c r="I397" s="1000" t="s">
        <v>93</v>
      </c>
      <c r="J397" s="984" t="s">
        <v>4158</v>
      </c>
      <c r="K397" s="583" t="s">
        <v>21</v>
      </c>
      <c r="L397" s="577" t="s">
        <v>2712</v>
      </c>
      <c r="M397" s="51" t="s">
        <v>5071</v>
      </c>
      <c r="N397" s="577" t="s">
        <v>491</v>
      </c>
      <c r="O397" s="976"/>
      <c r="P397" s="576"/>
      <c r="Q397" s="977">
        <v>2850</v>
      </c>
      <c r="R397" s="978">
        <v>1860</v>
      </c>
      <c r="S397" s="979">
        <v>1160</v>
      </c>
      <c r="T397" s="980">
        <v>1500</v>
      </c>
      <c r="U397" s="981">
        <v>1220</v>
      </c>
      <c r="V397" s="982">
        <f t="shared" ref="V397" si="389">SUM(Q397:U398)</f>
        <v>8590</v>
      </c>
      <c r="W397" s="976"/>
      <c r="X397" s="976"/>
      <c r="Y397" s="706"/>
      <c r="Z397" s="976"/>
    </row>
    <row r="398" spans="1:26" s="5" customFormat="1">
      <c r="A398" s="984" t="s">
        <v>4911</v>
      </c>
      <c r="B398" s="984"/>
      <c r="C398" s="969" t="s">
        <v>2</v>
      </c>
      <c r="D398" s="970" t="s">
        <v>2</v>
      </c>
      <c r="E398" s="999" t="s">
        <v>54</v>
      </c>
      <c r="F398" s="972" t="s">
        <v>34</v>
      </c>
      <c r="G398" s="973" t="s">
        <v>19</v>
      </c>
      <c r="H398" s="973" t="s">
        <v>19</v>
      </c>
      <c r="I398" s="1000" t="s">
        <v>93</v>
      </c>
      <c r="J398" s="984" t="s">
        <v>4158</v>
      </c>
      <c r="K398" s="583" t="s">
        <v>21</v>
      </c>
      <c r="L398" s="577" t="s">
        <v>1995</v>
      </c>
      <c r="M398" s="51" t="s">
        <v>5072</v>
      </c>
      <c r="N398" s="577" t="s">
        <v>491</v>
      </c>
      <c r="O398" s="976"/>
      <c r="P398" s="576"/>
      <c r="Q398" s="977"/>
      <c r="R398" s="978"/>
      <c r="S398" s="979"/>
      <c r="T398" s="980"/>
      <c r="U398" s="981"/>
      <c r="V398" s="982"/>
      <c r="W398" s="976"/>
      <c r="X398" s="976"/>
      <c r="Y398" s="706"/>
      <c r="Z398" s="976"/>
    </row>
    <row r="399" spans="1:26" s="5" customFormat="1">
      <c r="A399" s="984" t="s">
        <v>4911</v>
      </c>
      <c r="B399" s="984" t="s">
        <v>4972</v>
      </c>
      <c r="C399" s="969" t="s">
        <v>42</v>
      </c>
      <c r="D399" s="970" t="str">
        <f t="shared" ref="D399" si="390">B399&amp;" "&amp;" "&amp;C399</f>
        <v>X1-046  レオナ</v>
      </c>
      <c r="E399" s="999" t="s">
        <v>54</v>
      </c>
      <c r="F399" s="972" t="s">
        <v>34</v>
      </c>
      <c r="G399" s="986" t="s">
        <v>40</v>
      </c>
      <c r="H399" s="995" t="s">
        <v>80</v>
      </c>
      <c r="I399" s="998" t="s">
        <v>41</v>
      </c>
      <c r="J399" s="984">
        <v>2</v>
      </c>
      <c r="K399" s="583" t="s">
        <v>21</v>
      </c>
      <c r="L399" s="577" t="s">
        <v>2714</v>
      </c>
      <c r="M399" s="51" t="s">
        <v>5073</v>
      </c>
      <c r="N399" s="577" t="s">
        <v>491</v>
      </c>
      <c r="O399" s="976"/>
      <c r="P399" s="576"/>
      <c r="Q399" s="977">
        <v>2760</v>
      </c>
      <c r="R399" s="978">
        <v>980</v>
      </c>
      <c r="S399" s="979">
        <v>1910</v>
      </c>
      <c r="T399" s="980">
        <v>1520</v>
      </c>
      <c r="U399" s="981">
        <v>1370</v>
      </c>
      <c r="V399" s="982">
        <f t="shared" ref="V399" si="391">SUM(Q399:U400)</f>
        <v>8540</v>
      </c>
      <c r="W399" s="976"/>
      <c r="X399" s="976"/>
      <c r="Y399" s="706"/>
      <c r="Z399" s="976"/>
    </row>
    <row r="400" spans="1:26" s="5" customFormat="1">
      <c r="A400" s="984" t="s">
        <v>4911</v>
      </c>
      <c r="B400" s="984"/>
      <c r="C400" s="969" t="s">
        <v>42</v>
      </c>
      <c r="D400" s="970" t="s">
        <v>2</v>
      </c>
      <c r="E400" s="999" t="s">
        <v>54</v>
      </c>
      <c r="F400" s="972" t="s">
        <v>34</v>
      </c>
      <c r="G400" s="986" t="s">
        <v>40</v>
      </c>
      <c r="H400" s="995" t="s">
        <v>80</v>
      </c>
      <c r="I400" s="998" t="s">
        <v>41</v>
      </c>
      <c r="J400" s="984">
        <v>2</v>
      </c>
      <c r="K400" s="591" t="s">
        <v>37</v>
      </c>
      <c r="L400" s="577" t="s">
        <v>2718</v>
      </c>
      <c r="M400" s="51" t="s">
        <v>5074</v>
      </c>
      <c r="N400" s="577" t="s">
        <v>490</v>
      </c>
      <c r="O400" s="976"/>
      <c r="P400" s="576"/>
      <c r="Q400" s="977"/>
      <c r="R400" s="978"/>
      <c r="S400" s="979"/>
      <c r="T400" s="980"/>
      <c r="U400" s="981"/>
      <c r="V400" s="982"/>
      <c r="W400" s="976"/>
      <c r="X400" s="976"/>
      <c r="Y400" s="706"/>
      <c r="Z400" s="976"/>
    </row>
    <row r="401" spans="1:26" s="5" customFormat="1">
      <c r="A401" s="984" t="s">
        <v>4911</v>
      </c>
      <c r="B401" s="984" t="s">
        <v>4973</v>
      </c>
      <c r="C401" s="969" t="s">
        <v>60</v>
      </c>
      <c r="D401" s="970" t="str">
        <f t="shared" ref="D401" si="392">B401&amp;" "&amp;" "&amp;C401</f>
        <v>X1-047  伝説の勇者</v>
      </c>
      <c r="E401" s="999" t="s">
        <v>54</v>
      </c>
      <c r="F401" s="972" t="s">
        <v>34</v>
      </c>
      <c r="G401" s="973" t="s">
        <v>19</v>
      </c>
      <c r="H401" s="986" t="s">
        <v>40</v>
      </c>
      <c r="I401" s="988" t="s">
        <v>4323</v>
      </c>
      <c r="J401" s="984">
        <v>2</v>
      </c>
      <c r="K401" s="583" t="s">
        <v>21</v>
      </c>
      <c r="L401" s="577" t="s">
        <v>1995</v>
      </c>
      <c r="M401" s="51" t="s">
        <v>5075</v>
      </c>
      <c r="N401" s="577" t="s">
        <v>491</v>
      </c>
      <c r="O401" s="976"/>
      <c r="P401" s="576"/>
      <c r="Q401" s="977">
        <v>2680</v>
      </c>
      <c r="R401" s="978">
        <v>1700</v>
      </c>
      <c r="S401" s="979">
        <v>1660</v>
      </c>
      <c r="T401" s="980">
        <v>1250</v>
      </c>
      <c r="U401" s="981">
        <v>1200</v>
      </c>
      <c r="V401" s="982">
        <f t="shared" ref="V401" si="393">SUM(Q401:U402)</f>
        <v>8490</v>
      </c>
      <c r="W401" s="976"/>
      <c r="X401" s="1004" t="s">
        <v>172</v>
      </c>
      <c r="Y401" s="706"/>
      <c r="Z401" s="976"/>
    </row>
    <row r="402" spans="1:26" s="5" customFormat="1">
      <c r="A402" s="984" t="s">
        <v>4911</v>
      </c>
      <c r="B402" s="984"/>
      <c r="C402" s="969" t="s">
        <v>60</v>
      </c>
      <c r="D402" s="970" t="s">
        <v>2</v>
      </c>
      <c r="E402" s="999" t="s">
        <v>54</v>
      </c>
      <c r="F402" s="972" t="s">
        <v>34</v>
      </c>
      <c r="G402" s="973" t="s">
        <v>19</v>
      </c>
      <c r="H402" s="986" t="s">
        <v>40</v>
      </c>
      <c r="I402" s="988" t="s">
        <v>4323</v>
      </c>
      <c r="J402" s="984">
        <v>2</v>
      </c>
      <c r="K402" s="591" t="s">
        <v>37</v>
      </c>
      <c r="L402" s="577" t="s">
        <v>2718</v>
      </c>
      <c r="M402" s="51" t="s">
        <v>4682</v>
      </c>
      <c r="N402" s="577" t="s">
        <v>490</v>
      </c>
      <c r="O402" s="976"/>
      <c r="P402" s="576"/>
      <c r="Q402" s="977"/>
      <c r="R402" s="978"/>
      <c r="S402" s="979"/>
      <c r="T402" s="980"/>
      <c r="U402" s="981"/>
      <c r="V402" s="982"/>
      <c r="W402" s="976"/>
      <c r="X402" s="1004" t="s">
        <v>172</v>
      </c>
      <c r="Y402" s="706"/>
      <c r="Z402" s="976"/>
    </row>
    <row r="403" spans="1:26" s="5" customFormat="1">
      <c r="A403" s="984" t="s">
        <v>4911</v>
      </c>
      <c r="B403" s="984" t="s">
        <v>4974</v>
      </c>
      <c r="C403" s="969" t="s">
        <v>63</v>
      </c>
      <c r="D403" s="970" t="str">
        <f t="shared" ref="D403" si="394">B403&amp;" "&amp;" "&amp;C403</f>
        <v>X1-048  魔王バラモス</v>
      </c>
      <c r="E403" s="999" t="s">
        <v>54</v>
      </c>
      <c r="F403" s="985" t="s">
        <v>74</v>
      </c>
      <c r="G403" s="986" t="s">
        <v>40</v>
      </c>
      <c r="H403" s="986" t="s">
        <v>40</v>
      </c>
      <c r="I403" s="998" t="s">
        <v>41</v>
      </c>
      <c r="J403" s="975">
        <v>3</v>
      </c>
      <c r="K403" s="583" t="s">
        <v>21</v>
      </c>
      <c r="L403" s="577" t="s">
        <v>1995</v>
      </c>
      <c r="M403" s="51" t="s">
        <v>5076</v>
      </c>
      <c r="N403" s="577" t="s">
        <v>491</v>
      </c>
      <c r="O403" s="976"/>
      <c r="P403" s="576"/>
      <c r="Q403" s="977">
        <v>2930</v>
      </c>
      <c r="R403" s="978">
        <v>1160</v>
      </c>
      <c r="S403" s="979">
        <v>1800</v>
      </c>
      <c r="T403" s="980">
        <v>1140</v>
      </c>
      <c r="U403" s="981">
        <v>1460</v>
      </c>
      <c r="V403" s="982">
        <f t="shared" ref="V403" si="395">SUM(Q403:U404)</f>
        <v>8490</v>
      </c>
      <c r="W403" s="976"/>
      <c r="X403" s="976"/>
      <c r="Y403" s="706"/>
      <c r="Z403" s="976"/>
    </row>
    <row r="404" spans="1:26" s="5" customFormat="1">
      <c r="A404" s="984" t="s">
        <v>4911</v>
      </c>
      <c r="B404" s="984"/>
      <c r="C404" s="969" t="s">
        <v>63</v>
      </c>
      <c r="D404" s="970" t="s">
        <v>2</v>
      </c>
      <c r="E404" s="999" t="s">
        <v>54</v>
      </c>
      <c r="F404" s="985" t="s">
        <v>74</v>
      </c>
      <c r="G404" s="986" t="s">
        <v>40</v>
      </c>
      <c r="H404" s="986" t="s">
        <v>40</v>
      </c>
      <c r="I404" s="998" t="s">
        <v>41</v>
      </c>
      <c r="J404" s="975">
        <v>3</v>
      </c>
      <c r="K404" s="591" t="s">
        <v>37</v>
      </c>
      <c r="L404" s="577" t="s">
        <v>2718</v>
      </c>
      <c r="M404" s="51" t="s">
        <v>5077</v>
      </c>
      <c r="N404" s="577" t="s">
        <v>490</v>
      </c>
      <c r="O404" s="976"/>
      <c r="P404" s="576"/>
      <c r="Q404" s="977"/>
      <c r="R404" s="978"/>
      <c r="S404" s="979"/>
      <c r="T404" s="980"/>
      <c r="U404" s="981"/>
      <c r="V404" s="982"/>
      <c r="W404" s="976"/>
      <c r="X404" s="976"/>
      <c r="Y404" s="706"/>
      <c r="Z404" s="976"/>
    </row>
    <row r="405" spans="1:26" s="5" customFormat="1">
      <c r="A405" s="984" t="s">
        <v>4911</v>
      </c>
      <c r="B405" s="984" t="s">
        <v>4975</v>
      </c>
      <c r="C405" s="969" t="s">
        <v>4999</v>
      </c>
      <c r="D405" s="970" t="str">
        <f t="shared" ref="D405" si="396">B405&amp;" "&amp;" "&amp;C405</f>
        <v>X1-049  バラモスブロス</v>
      </c>
      <c r="E405" s="999" t="s">
        <v>54</v>
      </c>
      <c r="F405" s="985" t="s">
        <v>74</v>
      </c>
      <c r="G405" s="986" t="s">
        <v>40</v>
      </c>
      <c r="H405" s="986" t="s">
        <v>40</v>
      </c>
      <c r="I405" s="1005" t="s">
        <v>5009</v>
      </c>
      <c r="J405" s="984">
        <v>1</v>
      </c>
      <c r="K405" s="583" t="s">
        <v>21</v>
      </c>
      <c r="L405" s="577" t="s">
        <v>2710</v>
      </c>
      <c r="M405" s="51" t="s">
        <v>5103</v>
      </c>
      <c r="N405" s="577" t="s">
        <v>491</v>
      </c>
      <c r="O405" s="976"/>
      <c r="P405" s="576"/>
      <c r="Q405" s="977">
        <v>2830</v>
      </c>
      <c r="R405" s="978">
        <v>1150</v>
      </c>
      <c r="S405" s="979">
        <v>1820</v>
      </c>
      <c r="T405" s="980">
        <v>1320</v>
      </c>
      <c r="U405" s="981">
        <v>1390</v>
      </c>
      <c r="V405" s="982">
        <f t="shared" ref="V405" si="397">SUM(Q405:U406)</f>
        <v>8510</v>
      </c>
      <c r="W405" s="576"/>
      <c r="X405" s="1004" t="s">
        <v>319</v>
      </c>
      <c r="Y405" s="706"/>
      <c r="Z405" s="976"/>
    </row>
    <row r="406" spans="1:26" s="5" customFormat="1">
      <c r="A406" s="984" t="s">
        <v>4911</v>
      </c>
      <c r="B406" s="984"/>
      <c r="C406" s="969" t="s">
        <v>4999</v>
      </c>
      <c r="D406" s="970" t="s">
        <v>2</v>
      </c>
      <c r="E406" s="999" t="s">
        <v>54</v>
      </c>
      <c r="F406" s="985" t="s">
        <v>74</v>
      </c>
      <c r="G406" s="986" t="s">
        <v>40</v>
      </c>
      <c r="H406" s="986" t="s">
        <v>40</v>
      </c>
      <c r="I406" s="1005" t="s">
        <v>90</v>
      </c>
      <c r="J406" s="984">
        <v>1</v>
      </c>
      <c r="K406" s="583" t="s">
        <v>21</v>
      </c>
      <c r="L406" s="577" t="s">
        <v>1995</v>
      </c>
      <c r="M406" s="51" t="s">
        <v>5078</v>
      </c>
      <c r="N406" s="577" t="s">
        <v>85</v>
      </c>
      <c r="O406" s="976"/>
      <c r="P406" s="576"/>
      <c r="Q406" s="977"/>
      <c r="R406" s="978"/>
      <c r="S406" s="979"/>
      <c r="T406" s="980"/>
      <c r="U406" s="981"/>
      <c r="V406" s="982"/>
      <c r="W406" s="577"/>
      <c r="X406" s="1004" t="s">
        <v>319</v>
      </c>
      <c r="Y406" s="706"/>
      <c r="Z406" s="976"/>
    </row>
    <row r="407" spans="1:26" s="5" customFormat="1">
      <c r="A407" s="984" t="s">
        <v>4911</v>
      </c>
      <c r="B407" s="984" t="s">
        <v>4976</v>
      </c>
      <c r="C407" s="969" t="s">
        <v>5000</v>
      </c>
      <c r="D407" s="970" t="str">
        <f t="shared" ref="D407" si="398">B407&amp;" "&amp;" "&amp;C407</f>
        <v>X1-050  バラモスゾンビ</v>
      </c>
      <c r="E407" s="999" t="s">
        <v>54</v>
      </c>
      <c r="F407" s="1013" t="s">
        <v>129</v>
      </c>
      <c r="G407" s="1006" t="s">
        <v>89</v>
      </c>
      <c r="H407" s="1006" t="s">
        <v>89</v>
      </c>
      <c r="I407" s="1001" t="s">
        <v>87</v>
      </c>
      <c r="J407" s="984">
        <v>2</v>
      </c>
      <c r="K407" s="583" t="s">
        <v>21</v>
      </c>
      <c r="L407" s="577" t="s">
        <v>1995</v>
      </c>
      <c r="M407" s="51" t="s">
        <v>5079</v>
      </c>
      <c r="N407" s="577" t="s">
        <v>85</v>
      </c>
      <c r="O407" s="976"/>
      <c r="P407" s="576"/>
      <c r="Q407" s="977">
        <v>2940</v>
      </c>
      <c r="R407" s="978">
        <v>1490</v>
      </c>
      <c r="S407" s="979">
        <v>1130</v>
      </c>
      <c r="T407" s="980">
        <v>1160</v>
      </c>
      <c r="U407" s="981">
        <v>1790</v>
      </c>
      <c r="V407" s="982">
        <f t="shared" ref="V407" si="399">SUM(Q407:U408)</f>
        <v>8510</v>
      </c>
      <c r="W407" s="576"/>
      <c r="X407" s="1004" t="s">
        <v>189</v>
      </c>
      <c r="Y407" s="706"/>
      <c r="Z407" s="976"/>
    </row>
    <row r="408" spans="1:26" s="5" customFormat="1">
      <c r="A408" s="984" t="s">
        <v>4911</v>
      </c>
      <c r="B408" s="984"/>
      <c r="C408" s="969" t="s">
        <v>5000</v>
      </c>
      <c r="D408" s="970" t="s">
        <v>2</v>
      </c>
      <c r="E408" s="999" t="s">
        <v>54</v>
      </c>
      <c r="F408" s="1013" t="s">
        <v>129</v>
      </c>
      <c r="G408" s="1006" t="s">
        <v>89</v>
      </c>
      <c r="H408" s="1006" t="s">
        <v>89</v>
      </c>
      <c r="I408" s="1001" t="s">
        <v>87</v>
      </c>
      <c r="J408" s="984">
        <v>2</v>
      </c>
      <c r="K408" s="11" t="s">
        <v>81</v>
      </c>
      <c r="L408" s="577" t="s">
        <v>81</v>
      </c>
      <c r="M408" s="51" t="s">
        <v>5114</v>
      </c>
      <c r="N408" s="577" t="s">
        <v>492</v>
      </c>
      <c r="O408" s="976"/>
      <c r="P408" s="576"/>
      <c r="Q408" s="977"/>
      <c r="R408" s="978"/>
      <c r="S408" s="979"/>
      <c r="T408" s="980"/>
      <c r="U408" s="981"/>
      <c r="V408" s="982"/>
      <c r="W408" s="577"/>
      <c r="X408" s="1004" t="s">
        <v>189</v>
      </c>
      <c r="Y408" s="706"/>
      <c r="Z408" s="976"/>
    </row>
    <row r="409" spans="1:26" s="5" customFormat="1">
      <c r="A409" s="984" t="s">
        <v>4911</v>
      </c>
      <c r="B409" s="984" t="s">
        <v>4977</v>
      </c>
      <c r="C409" s="969" t="s">
        <v>5001</v>
      </c>
      <c r="D409" s="970" t="str">
        <f t="shared" ref="D409" si="400">B409&amp;" "&amp;" "&amp;C409</f>
        <v>X1-051  キングヒドラ</v>
      </c>
      <c r="E409" s="999" t="s">
        <v>54</v>
      </c>
      <c r="F409" s="1003" t="s">
        <v>35</v>
      </c>
      <c r="G409" s="973" t="s">
        <v>19</v>
      </c>
      <c r="H409" s="1006" t="s">
        <v>89</v>
      </c>
      <c r="I409" s="998" t="s">
        <v>41</v>
      </c>
      <c r="J409" s="984">
        <v>2</v>
      </c>
      <c r="K409" s="583" t="s">
        <v>21</v>
      </c>
      <c r="L409" s="577" t="s">
        <v>1995</v>
      </c>
      <c r="M409" s="51" t="s">
        <v>6146</v>
      </c>
      <c r="N409" s="577" t="s">
        <v>491</v>
      </c>
      <c r="O409" s="976"/>
      <c r="P409" s="576"/>
      <c r="Q409" s="977">
        <v>3000</v>
      </c>
      <c r="R409" s="978">
        <v>1590</v>
      </c>
      <c r="S409" s="979">
        <v>1010</v>
      </c>
      <c r="T409" s="980">
        <v>1150</v>
      </c>
      <c r="U409" s="981">
        <v>1760</v>
      </c>
      <c r="V409" s="982">
        <f t="shared" ref="V409" si="401">SUM(Q409:U410)</f>
        <v>8510</v>
      </c>
      <c r="W409" s="976"/>
      <c r="X409" s="976"/>
      <c r="Y409" s="706"/>
      <c r="Z409" s="976"/>
    </row>
    <row r="410" spans="1:26" s="5" customFormat="1">
      <c r="A410" s="984" t="s">
        <v>4911</v>
      </c>
      <c r="B410" s="984"/>
      <c r="C410" s="969" t="s">
        <v>5001</v>
      </c>
      <c r="D410" s="970" t="s">
        <v>2</v>
      </c>
      <c r="E410" s="999" t="s">
        <v>54</v>
      </c>
      <c r="F410" s="1003" t="s">
        <v>35</v>
      </c>
      <c r="G410" s="973" t="s">
        <v>19</v>
      </c>
      <c r="H410" s="1006" t="s">
        <v>89</v>
      </c>
      <c r="I410" s="998" t="s">
        <v>41</v>
      </c>
      <c r="J410" s="984">
        <v>2</v>
      </c>
      <c r="K410" s="583" t="s">
        <v>21</v>
      </c>
      <c r="L410" s="577" t="s">
        <v>107</v>
      </c>
      <c r="M410" s="51" t="s">
        <v>5115</v>
      </c>
      <c r="N410" s="577" t="s">
        <v>491</v>
      </c>
      <c r="O410" s="976"/>
      <c r="P410" s="576"/>
      <c r="Q410" s="977"/>
      <c r="R410" s="978"/>
      <c r="S410" s="979"/>
      <c r="T410" s="980"/>
      <c r="U410" s="981"/>
      <c r="V410" s="982"/>
      <c r="W410" s="976"/>
      <c r="X410" s="976"/>
      <c r="Y410" s="706"/>
      <c r="Z410" s="976"/>
    </row>
    <row r="411" spans="1:26" s="5" customFormat="1">
      <c r="A411" s="984" t="s">
        <v>4911</v>
      </c>
      <c r="B411" s="984" t="s">
        <v>4978</v>
      </c>
      <c r="C411" s="969" t="s">
        <v>64</v>
      </c>
      <c r="D411" s="970" t="str">
        <f t="shared" ref="D411" si="402">B411&amp;" "&amp;" "&amp;C411</f>
        <v>X1-052  大魔王ゾーマ</v>
      </c>
      <c r="E411" s="997" t="s">
        <v>73</v>
      </c>
      <c r="F411" s="985" t="s">
        <v>74</v>
      </c>
      <c r="G411" s="986" t="s">
        <v>40</v>
      </c>
      <c r="H411" s="992" t="s">
        <v>88</v>
      </c>
      <c r="I411" s="996" t="s">
        <v>4358</v>
      </c>
      <c r="J411" s="984" t="s">
        <v>5008</v>
      </c>
      <c r="K411" s="591" t="s">
        <v>37</v>
      </c>
      <c r="L411" s="577" t="s">
        <v>2718</v>
      </c>
      <c r="M411" s="51" t="s">
        <v>5048</v>
      </c>
      <c r="N411" s="577" t="s">
        <v>492</v>
      </c>
      <c r="O411" s="976"/>
      <c r="P411" s="576"/>
      <c r="Q411" s="977">
        <v>2970</v>
      </c>
      <c r="R411" s="978">
        <v>1160</v>
      </c>
      <c r="S411" s="979">
        <v>2000</v>
      </c>
      <c r="T411" s="980">
        <v>1240</v>
      </c>
      <c r="U411" s="981">
        <v>1310</v>
      </c>
      <c r="V411" s="982">
        <f t="shared" ref="V411" si="403">SUM(Q411:U412)</f>
        <v>8680</v>
      </c>
      <c r="W411" s="976"/>
      <c r="X411" s="976"/>
      <c r="Y411" s="706"/>
      <c r="Z411" s="976"/>
    </row>
    <row r="412" spans="1:26" s="5" customFormat="1">
      <c r="A412" s="984" t="s">
        <v>4911</v>
      </c>
      <c r="B412" s="984"/>
      <c r="C412" s="969" t="s">
        <v>64</v>
      </c>
      <c r="D412" s="970" t="s">
        <v>2</v>
      </c>
      <c r="E412" s="997" t="s">
        <v>73</v>
      </c>
      <c r="F412" s="985" t="s">
        <v>74</v>
      </c>
      <c r="G412" s="986" t="s">
        <v>40</v>
      </c>
      <c r="H412" s="992" t="s">
        <v>88</v>
      </c>
      <c r="I412" s="996" t="s">
        <v>4358</v>
      </c>
      <c r="J412" s="984" t="s">
        <v>5008</v>
      </c>
      <c r="K412" s="592" t="s">
        <v>99</v>
      </c>
      <c r="L412" s="577" t="s">
        <v>1995</v>
      </c>
      <c r="M412" s="51" t="s">
        <v>5094</v>
      </c>
      <c r="N412" s="577" t="s">
        <v>85</v>
      </c>
      <c r="O412" s="976"/>
      <c r="P412" s="576"/>
      <c r="Q412" s="977"/>
      <c r="R412" s="978"/>
      <c r="S412" s="979"/>
      <c r="T412" s="980"/>
      <c r="U412" s="981"/>
      <c r="V412" s="982"/>
      <c r="W412" s="976"/>
      <c r="X412" s="976"/>
      <c r="Y412" s="706"/>
      <c r="Z412" s="976"/>
    </row>
    <row r="413" spans="1:26" s="5" customFormat="1">
      <c r="A413" s="984" t="s">
        <v>4911</v>
      </c>
      <c r="B413" s="984" t="s">
        <v>4979</v>
      </c>
      <c r="C413" s="969" t="s">
        <v>5010</v>
      </c>
      <c r="D413" s="970" t="str">
        <f t="shared" ref="D413" si="404">B413&amp;" "&amp;" "&amp;C413</f>
        <v>X1-053  バラン (覚醒)</v>
      </c>
      <c r="E413" s="999" t="s">
        <v>54</v>
      </c>
      <c r="F413" s="1003" t="s">
        <v>35</v>
      </c>
      <c r="G413" s="973" t="s">
        <v>19</v>
      </c>
      <c r="H413" s="973" t="s">
        <v>19</v>
      </c>
      <c r="I413" s="996" t="s">
        <v>4358</v>
      </c>
      <c r="J413" s="984" t="s">
        <v>4158</v>
      </c>
      <c r="K413" s="583" t="s">
        <v>21</v>
      </c>
      <c r="L413" s="627" t="s">
        <v>1995</v>
      </c>
      <c r="M413" s="51" t="s">
        <v>6147</v>
      </c>
      <c r="N413" s="627" t="s">
        <v>85</v>
      </c>
      <c r="O413" s="976"/>
      <c r="P413" s="576"/>
      <c r="Q413" s="977">
        <v>2880</v>
      </c>
      <c r="R413" s="978">
        <v>1900</v>
      </c>
      <c r="S413" s="979">
        <v>1170</v>
      </c>
      <c r="T413" s="980">
        <v>1410</v>
      </c>
      <c r="U413" s="981">
        <v>1200</v>
      </c>
      <c r="V413" s="982">
        <f t="shared" ref="V413" si="405">SUM(Q413:U414)</f>
        <v>8560</v>
      </c>
      <c r="W413" s="976"/>
      <c r="X413" s="976"/>
      <c r="Y413" s="706"/>
      <c r="Z413" s="976"/>
    </row>
    <row r="414" spans="1:26" s="5" customFormat="1">
      <c r="A414" s="984" t="s">
        <v>4911</v>
      </c>
      <c r="B414" s="984"/>
      <c r="C414" s="969" t="s">
        <v>5010</v>
      </c>
      <c r="D414" s="970" t="s">
        <v>2</v>
      </c>
      <c r="E414" s="999" t="s">
        <v>54</v>
      </c>
      <c r="F414" s="1003" t="s">
        <v>35</v>
      </c>
      <c r="G414" s="973" t="s">
        <v>19</v>
      </c>
      <c r="H414" s="973" t="s">
        <v>19</v>
      </c>
      <c r="I414" s="996" t="s">
        <v>4358</v>
      </c>
      <c r="J414" s="984" t="s">
        <v>4158</v>
      </c>
      <c r="K414" s="583" t="s">
        <v>21</v>
      </c>
      <c r="L414" s="627" t="s">
        <v>105</v>
      </c>
      <c r="M414" s="51" t="s">
        <v>5146</v>
      </c>
      <c r="N414" s="627" t="s">
        <v>491</v>
      </c>
      <c r="O414" s="976"/>
      <c r="P414" s="576"/>
      <c r="Q414" s="977"/>
      <c r="R414" s="978"/>
      <c r="S414" s="979"/>
      <c r="T414" s="980"/>
      <c r="U414" s="981"/>
      <c r="V414" s="982"/>
      <c r="W414" s="976"/>
      <c r="X414" s="976"/>
      <c r="Y414" s="706"/>
      <c r="Z414" s="976"/>
    </row>
    <row r="415" spans="1:26" s="5" customFormat="1">
      <c r="A415" s="984" t="s">
        <v>4911</v>
      </c>
      <c r="B415" s="984" t="s">
        <v>4980</v>
      </c>
      <c r="C415" s="969" t="s">
        <v>5011</v>
      </c>
      <c r="D415" s="970" t="str">
        <f t="shared" ref="D415" si="406">B415&amp;" "&amp;" "&amp;C415</f>
        <v>X1-054  ラーハルト (覚醒)</v>
      </c>
      <c r="E415" s="999" t="s">
        <v>54</v>
      </c>
      <c r="F415" s="1003" t="s">
        <v>35</v>
      </c>
      <c r="G415" s="973" t="s">
        <v>19</v>
      </c>
      <c r="H415" s="973" t="s">
        <v>19</v>
      </c>
      <c r="I415" s="974" t="s">
        <v>4324</v>
      </c>
      <c r="J415" s="984">
        <v>2</v>
      </c>
      <c r="K415" s="591" t="s">
        <v>37</v>
      </c>
      <c r="L415" s="627" t="s">
        <v>2720</v>
      </c>
      <c r="M415" s="51" t="s">
        <v>5157</v>
      </c>
      <c r="N415" s="627" t="s">
        <v>491</v>
      </c>
      <c r="O415" s="976"/>
      <c r="P415" s="576"/>
      <c r="Q415" s="977">
        <v>2830</v>
      </c>
      <c r="R415" s="978">
        <v>1730</v>
      </c>
      <c r="S415" s="979">
        <v>1080</v>
      </c>
      <c r="T415" s="980">
        <v>1800</v>
      </c>
      <c r="U415" s="981">
        <v>1120</v>
      </c>
      <c r="V415" s="982">
        <f t="shared" ref="V415" si="407">SUM(Q415:U416)</f>
        <v>8560</v>
      </c>
      <c r="W415" s="976"/>
      <c r="X415" s="976"/>
      <c r="Y415" s="706"/>
      <c r="Z415" s="976"/>
    </row>
    <row r="416" spans="1:26" s="5" customFormat="1">
      <c r="A416" s="984" t="s">
        <v>4911</v>
      </c>
      <c r="B416" s="984"/>
      <c r="C416" s="969" t="s">
        <v>5011</v>
      </c>
      <c r="D416" s="970" t="s">
        <v>2</v>
      </c>
      <c r="E416" s="999" t="s">
        <v>54</v>
      </c>
      <c r="F416" s="1003" t="s">
        <v>35</v>
      </c>
      <c r="G416" s="973" t="s">
        <v>19</v>
      </c>
      <c r="H416" s="973" t="s">
        <v>19</v>
      </c>
      <c r="I416" s="974" t="s">
        <v>4324</v>
      </c>
      <c r="J416" s="984">
        <v>2</v>
      </c>
      <c r="K416" s="591" t="s">
        <v>37</v>
      </c>
      <c r="L416" s="627" t="s">
        <v>2718</v>
      </c>
      <c r="M416" s="51" t="s">
        <v>5161</v>
      </c>
      <c r="N416" s="627" t="s">
        <v>492</v>
      </c>
      <c r="O416" s="976"/>
      <c r="P416" s="576"/>
      <c r="Q416" s="977"/>
      <c r="R416" s="978"/>
      <c r="S416" s="979"/>
      <c r="T416" s="980"/>
      <c r="U416" s="981"/>
      <c r="V416" s="982"/>
      <c r="W416" s="976"/>
      <c r="X416" s="976"/>
      <c r="Y416" s="706"/>
      <c r="Z416" s="976"/>
    </row>
    <row r="417" spans="1:26" s="5" customFormat="1">
      <c r="A417" s="984" t="s">
        <v>4911</v>
      </c>
      <c r="B417" s="984" t="s">
        <v>4981</v>
      </c>
      <c r="C417" s="969" t="s">
        <v>38</v>
      </c>
      <c r="D417" s="970" t="str">
        <f t="shared" ref="D417" si="408">B417&amp;" "&amp;" "&amp;C417</f>
        <v>X1-055  ポップ</v>
      </c>
      <c r="E417" s="999" t="s">
        <v>54</v>
      </c>
      <c r="F417" s="972" t="s">
        <v>34</v>
      </c>
      <c r="G417" s="986" t="s">
        <v>40</v>
      </c>
      <c r="H417" s="986" t="s">
        <v>40</v>
      </c>
      <c r="I417" s="996" t="s">
        <v>4358</v>
      </c>
      <c r="J417" s="984" t="s">
        <v>4157</v>
      </c>
      <c r="K417" s="11" t="s">
        <v>81</v>
      </c>
      <c r="L417" s="627" t="s">
        <v>81</v>
      </c>
      <c r="M417" s="51" t="s">
        <v>5145</v>
      </c>
      <c r="N417" s="627" t="s">
        <v>490</v>
      </c>
      <c r="O417" s="976"/>
      <c r="P417" s="576"/>
      <c r="Q417" s="977">
        <v>2770</v>
      </c>
      <c r="R417" s="978">
        <v>1020</v>
      </c>
      <c r="S417" s="979">
        <v>1970</v>
      </c>
      <c r="T417" s="980">
        <v>1390</v>
      </c>
      <c r="U417" s="981">
        <v>1420</v>
      </c>
      <c r="V417" s="982">
        <f t="shared" ref="V417" si="409">SUM(Q417:U418)</f>
        <v>8570</v>
      </c>
      <c r="W417" s="976"/>
      <c r="X417" s="976"/>
      <c r="Y417" s="706"/>
      <c r="Z417" s="976"/>
    </row>
    <row r="418" spans="1:26" s="5" customFormat="1">
      <c r="A418" s="984" t="s">
        <v>4911</v>
      </c>
      <c r="B418" s="984"/>
      <c r="C418" s="969" t="s">
        <v>38</v>
      </c>
      <c r="D418" s="970" t="s">
        <v>2</v>
      </c>
      <c r="E418" s="999" t="s">
        <v>54</v>
      </c>
      <c r="F418" s="972" t="s">
        <v>34</v>
      </c>
      <c r="G418" s="986" t="s">
        <v>40</v>
      </c>
      <c r="H418" s="986" t="s">
        <v>40</v>
      </c>
      <c r="I418" s="996" t="s">
        <v>4358</v>
      </c>
      <c r="J418" s="984" t="s">
        <v>4157</v>
      </c>
      <c r="K418" s="591" t="s">
        <v>37</v>
      </c>
      <c r="L418" s="627" t="s">
        <v>2718</v>
      </c>
      <c r="M418" s="51" t="s">
        <v>5147</v>
      </c>
      <c r="N418" s="627" t="s">
        <v>492</v>
      </c>
      <c r="O418" s="976"/>
      <c r="P418" s="576"/>
      <c r="Q418" s="977"/>
      <c r="R418" s="978"/>
      <c r="S418" s="979"/>
      <c r="T418" s="980"/>
      <c r="U418" s="981"/>
      <c r="V418" s="982"/>
      <c r="W418" s="976"/>
      <c r="X418" s="976"/>
      <c r="Y418" s="706"/>
      <c r="Z418" s="976"/>
    </row>
    <row r="419" spans="1:26" s="5" customFormat="1">
      <c r="A419" s="984" t="s">
        <v>4911</v>
      </c>
      <c r="B419" s="984" t="s">
        <v>4982</v>
      </c>
      <c r="C419" s="969" t="s">
        <v>183</v>
      </c>
      <c r="D419" s="970" t="str">
        <f t="shared" ref="D419" si="410">B419&amp;" "&amp;" "&amp;C419</f>
        <v>X1-056  マァム</v>
      </c>
      <c r="E419" s="999" t="s">
        <v>54</v>
      </c>
      <c r="F419" s="972" t="s">
        <v>34</v>
      </c>
      <c r="G419" s="973" t="s">
        <v>19</v>
      </c>
      <c r="H419" s="973" t="s">
        <v>19</v>
      </c>
      <c r="I419" s="988" t="s">
        <v>4323</v>
      </c>
      <c r="J419" s="984">
        <v>2</v>
      </c>
      <c r="K419" s="583" t="s">
        <v>21</v>
      </c>
      <c r="L419" s="627" t="s">
        <v>1995</v>
      </c>
      <c r="M419" s="51" t="s">
        <v>5148</v>
      </c>
      <c r="N419" s="627" t="s">
        <v>491</v>
      </c>
      <c r="O419" s="976"/>
      <c r="P419" s="576"/>
      <c r="Q419" s="977">
        <v>2790</v>
      </c>
      <c r="R419" s="978">
        <v>1790</v>
      </c>
      <c r="S419" s="979">
        <v>1120</v>
      </c>
      <c r="T419" s="980">
        <v>1660</v>
      </c>
      <c r="U419" s="981">
        <v>1210</v>
      </c>
      <c r="V419" s="982">
        <f t="shared" ref="V419" si="411">SUM(Q419:U420)</f>
        <v>8570</v>
      </c>
      <c r="W419" s="976"/>
      <c r="X419" s="976"/>
      <c r="Y419" s="706"/>
      <c r="Z419" s="976"/>
    </row>
    <row r="420" spans="1:26" s="5" customFormat="1">
      <c r="A420" s="984" t="s">
        <v>4911</v>
      </c>
      <c r="B420" s="984"/>
      <c r="C420" s="969" t="s">
        <v>183</v>
      </c>
      <c r="D420" s="970" t="s">
        <v>2</v>
      </c>
      <c r="E420" s="999" t="s">
        <v>54</v>
      </c>
      <c r="F420" s="972" t="s">
        <v>34</v>
      </c>
      <c r="G420" s="973" t="s">
        <v>19</v>
      </c>
      <c r="H420" s="973" t="s">
        <v>19</v>
      </c>
      <c r="I420" s="988" t="s">
        <v>4323</v>
      </c>
      <c r="J420" s="984">
        <v>2</v>
      </c>
      <c r="K420" s="583" t="s">
        <v>21</v>
      </c>
      <c r="L420" s="627" t="s">
        <v>2710</v>
      </c>
      <c r="M420" s="51" t="s">
        <v>5158</v>
      </c>
      <c r="N420" s="627" t="s">
        <v>496</v>
      </c>
      <c r="O420" s="976"/>
      <c r="P420" s="576"/>
      <c r="Q420" s="977"/>
      <c r="R420" s="978"/>
      <c r="S420" s="979"/>
      <c r="T420" s="980"/>
      <c r="U420" s="981"/>
      <c r="V420" s="982"/>
      <c r="W420" s="976"/>
      <c r="X420" s="976"/>
      <c r="Y420" s="706"/>
      <c r="Z420" s="976"/>
    </row>
    <row r="421" spans="1:26" s="5" customFormat="1">
      <c r="A421" s="984" t="s">
        <v>4911</v>
      </c>
      <c r="B421" s="984" t="s">
        <v>4983</v>
      </c>
      <c r="C421" s="969" t="s">
        <v>58</v>
      </c>
      <c r="D421" s="970" t="str">
        <f t="shared" ref="D421" si="412">B421&amp;" "&amp;" "&amp;C421</f>
        <v>X1-057  ロトの血を引く者</v>
      </c>
      <c r="E421" s="999" t="s">
        <v>54</v>
      </c>
      <c r="F421" s="972" t="s">
        <v>34</v>
      </c>
      <c r="G421" s="973" t="s">
        <v>19</v>
      </c>
      <c r="H421" s="973" t="s">
        <v>19</v>
      </c>
      <c r="I421" s="1001" t="s">
        <v>87</v>
      </c>
      <c r="J421" s="975">
        <v>3</v>
      </c>
      <c r="K421" s="591" t="s">
        <v>37</v>
      </c>
      <c r="L421" s="627" t="s">
        <v>2718</v>
      </c>
      <c r="M421" s="51" t="s">
        <v>5149</v>
      </c>
      <c r="N421" s="627" t="s">
        <v>492</v>
      </c>
      <c r="O421" s="976"/>
      <c r="P421" s="576"/>
      <c r="Q421" s="977">
        <v>2810</v>
      </c>
      <c r="R421" s="978">
        <v>1730</v>
      </c>
      <c r="S421" s="979">
        <v>980</v>
      </c>
      <c r="T421" s="980">
        <v>1310</v>
      </c>
      <c r="U421" s="981">
        <v>1660</v>
      </c>
      <c r="V421" s="982">
        <f t="shared" ref="V421" si="413">SUM(Q421:U422)</f>
        <v>8490</v>
      </c>
      <c r="W421" s="976"/>
      <c r="X421" s="976"/>
      <c r="Y421" s="706"/>
      <c r="Z421" s="976"/>
    </row>
    <row r="422" spans="1:26" s="5" customFormat="1">
      <c r="A422" s="984" t="s">
        <v>4911</v>
      </c>
      <c r="B422" s="984"/>
      <c r="C422" s="969" t="s">
        <v>58</v>
      </c>
      <c r="D422" s="970" t="s">
        <v>2</v>
      </c>
      <c r="E422" s="999" t="s">
        <v>54</v>
      </c>
      <c r="F422" s="972" t="s">
        <v>34</v>
      </c>
      <c r="G422" s="973" t="s">
        <v>19</v>
      </c>
      <c r="H422" s="973" t="s">
        <v>19</v>
      </c>
      <c r="I422" s="1001" t="s">
        <v>87</v>
      </c>
      <c r="J422" s="975">
        <v>3</v>
      </c>
      <c r="K422" s="583" t="s">
        <v>21</v>
      </c>
      <c r="L422" s="627" t="s">
        <v>1995</v>
      </c>
      <c r="M422" s="51" t="s">
        <v>5162</v>
      </c>
      <c r="N422" s="627" t="s">
        <v>491</v>
      </c>
      <c r="O422" s="976"/>
      <c r="P422" s="576"/>
      <c r="Q422" s="977"/>
      <c r="R422" s="978"/>
      <c r="S422" s="979"/>
      <c r="T422" s="980"/>
      <c r="U422" s="981"/>
      <c r="V422" s="982"/>
      <c r="W422" s="976"/>
      <c r="X422" s="976"/>
      <c r="Y422" s="706"/>
      <c r="Z422" s="976"/>
    </row>
    <row r="423" spans="1:26" s="5" customFormat="1">
      <c r="A423" s="984" t="s">
        <v>4911</v>
      </c>
      <c r="B423" s="984" t="s">
        <v>4984</v>
      </c>
      <c r="C423" s="969" t="s">
        <v>546</v>
      </c>
      <c r="D423" s="970" t="str">
        <f t="shared" ref="D423" si="414">B423&amp;" "&amp;" "&amp;C423</f>
        <v>X1-058  ローレシアの王子</v>
      </c>
      <c r="E423" s="999" t="s">
        <v>54</v>
      </c>
      <c r="F423" s="972" t="s">
        <v>34</v>
      </c>
      <c r="G423" s="973" t="s">
        <v>19</v>
      </c>
      <c r="H423" s="973" t="s">
        <v>19</v>
      </c>
      <c r="I423" s="1005" t="s">
        <v>5009</v>
      </c>
      <c r="J423" s="984" t="s">
        <v>4158</v>
      </c>
      <c r="K423" s="583" t="s">
        <v>21</v>
      </c>
      <c r="L423" s="627" t="s">
        <v>2710</v>
      </c>
      <c r="M423" s="51" t="s">
        <v>5159</v>
      </c>
      <c r="N423" s="627" t="s">
        <v>491</v>
      </c>
      <c r="O423" s="976"/>
      <c r="P423" s="576"/>
      <c r="Q423" s="977">
        <v>2730</v>
      </c>
      <c r="R423" s="978">
        <v>1860</v>
      </c>
      <c r="S423" s="979">
        <v>1000</v>
      </c>
      <c r="T423" s="980">
        <v>1480</v>
      </c>
      <c r="U423" s="981">
        <v>1420</v>
      </c>
      <c r="V423" s="982">
        <f t="shared" ref="V423" si="415">SUM(Q423:U424)</f>
        <v>8490</v>
      </c>
      <c r="W423" s="976"/>
      <c r="X423" s="976"/>
      <c r="Y423" s="706"/>
      <c r="Z423" s="976"/>
    </row>
    <row r="424" spans="1:26" s="5" customFormat="1">
      <c r="A424" s="984" t="s">
        <v>4911</v>
      </c>
      <c r="B424" s="984"/>
      <c r="C424" s="969" t="s">
        <v>546</v>
      </c>
      <c r="D424" s="970" t="s">
        <v>2</v>
      </c>
      <c r="E424" s="999" t="s">
        <v>54</v>
      </c>
      <c r="F424" s="972" t="s">
        <v>34</v>
      </c>
      <c r="G424" s="973" t="s">
        <v>19</v>
      </c>
      <c r="H424" s="973" t="s">
        <v>19</v>
      </c>
      <c r="I424" s="1005" t="s">
        <v>90</v>
      </c>
      <c r="J424" s="984" t="s">
        <v>4158</v>
      </c>
      <c r="K424" s="591" t="s">
        <v>37</v>
      </c>
      <c r="L424" s="627" t="s">
        <v>2718</v>
      </c>
      <c r="M424" s="51" t="s">
        <v>5150</v>
      </c>
      <c r="N424" s="627" t="s">
        <v>490</v>
      </c>
      <c r="O424" s="976"/>
      <c r="P424" s="576"/>
      <c r="Q424" s="977"/>
      <c r="R424" s="978"/>
      <c r="S424" s="979"/>
      <c r="T424" s="980"/>
      <c r="U424" s="981"/>
      <c r="V424" s="982"/>
      <c r="W424" s="976"/>
      <c r="X424" s="976"/>
      <c r="Y424" s="706"/>
      <c r="Z424" s="976"/>
    </row>
    <row r="425" spans="1:26" s="5" customFormat="1">
      <c r="A425" s="984" t="s">
        <v>4911</v>
      </c>
      <c r="B425" s="984" t="s">
        <v>4985</v>
      </c>
      <c r="C425" s="989" t="s">
        <v>547</v>
      </c>
      <c r="D425" s="970" t="str">
        <f t="shared" ref="D425" si="416">B425&amp;" "&amp;" "&amp;C425</f>
        <v>X1-059  サマルトリアの王子</v>
      </c>
      <c r="E425" s="999" t="s">
        <v>54</v>
      </c>
      <c r="F425" s="972" t="s">
        <v>34</v>
      </c>
      <c r="G425" s="973" t="s">
        <v>19</v>
      </c>
      <c r="H425" s="973" t="s">
        <v>19</v>
      </c>
      <c r="I425" s="998" t="s">
        <v>41</v>
      </c>
      <c r="J425" s="975">
        <v>3</v>
      </c>
      <c r="K425" s="591" t="s">
        <v>37</v>
      </c>
      <c r="L425" s="627" t="s">
        <v>2718</v>
      </c>
      <c r="M425" s="51" t="s">
        <v>5151</v>
      </c>
      <c r="N425" s="627" t="s">
        <v>492</v>
      </c>
      <c r="O425" s="976"/>
      <c r="P425" s="576"/>
      <c r="Q425" s="977">
        <v>2760</v>
      </c>
      <c r="R425" s="978">
        <v>1580</v>
      </c>
      <c r="S425" s="979">
        <v>1240</v>
      </c>
      <c r="T425" s="980">
        <v>1750</v>
      </c>
      <c r="U425" s="981">
        <v>1160</v>
      </c>
      <c r="V425" s="982">
        <f t="shared" ref="V425" si="417">SUM(Q425:U426)</f>
        <v>8490</v>
      </c>
      <c r="W425" s="976"/>
      <c r="X425" s="976"/>
      <c r="Y425" s="706"/>
      <c r="Z425" s="976"/>
    </row>
    <row r="426" spans="1:26" s="5" customFormat="1" ht="12" customHeight="1">
      <c r="A426" s="984" t="s">
        <v>4911</v>
      </c>
      <c r="B426" s="984"/>
      <c r="C426" s="989" t="s">
        <v>547</v>
      </c>
      <c r="D426" s="970" t="s">
        <v>2</v>
      </c>
      <c r="E426" s="999" t="s">
        <v>54</v>
      </c>
      <c r="F426" s="972" t="s">
        <v>34</v>
      </c>
      <c r="G426" s="973" t="s">
        <v>19</v>
      </c>
      <c r="H426" s="973" t="s">
        <v>19</v>
      </c>
      <c r="I426" s="998" t="s">
        <v>41</v>
      </c>
      <c r="J426" s="975">
        <v>3</v>
      </c>
      <c r="K426" s="583" t="s">
        <v>21</v>
      </c>
      <c r="L426" s="627" t="s">
        <v>105</v>
      </c>
      <c r="M426" s="51" t="s">
        <v>5152</v>
      </c>
      <c r="N426" s="627" t="s">
        <v>491</v>
      </c>
      <c r="O426" s="976"/>
      <c r="P426" s="576"/>
      <c r="Q426" s="977"/>
      <c r="R426" s="978"/>
      <c r="S426" s="979"/>
      <c r="T426" s="980"/>
      <c r="U426" s="981"/>
      <c r="V426" s="982"/>
      <c r="W426" s="976"/>
      <c r="X426" s="976"/>
      <c r="Y426" s="706"/>
      <c r="Z426" s="976"/>
    </row>
    <row r="427" spans="1:26" s="5" customFormat="1">
      <c r="A427" s="984" t="s">
        <v>4911</v>
      </c>
      <c r="B427" s="984" t="s">
        <v>4986</v>
      </c>
      <c r="C427" s="989" t="s">
        <v>548</v>
      </c>
      <c r="D427" s="970" t="str">
        <f t="shared" ref="D427" si="418">B427&amp;" "&amp;" "&amp;C427</f>
        <v>X1-060  ムーンブルクの王女</v>
      </c>
      <c r="E427" s="999" t="s">
        <v>54</v>
      </c>
      <c r="F427" s="972" t="s">
        <v>34</v>
      </c>
      <c r="G427" s="986" t="s">
        <v>40</v>
      </c>
      <c r="H427" s="986" t="s">
        <v>40</v>
      </c>
      <c r="I427" s="1000" t="s">
        <v>93</v>
      </c>
      <c r="J427" s="975">
        <v>3</v>
      </c>
      <c r="K427" s="583" t="s">
        <v>21</v>
      </c>
      <c r="L427" s="627" t="s">
        <v>2714</v>
      </c>
      <c r="M427" s="51" t="s">
        <v>5153</v>
      </c>
      <c r="N427" s="627" t="s">
        <v>491</v>
      </c>
      <c r="O427" s="976"/>
      <c r="P427" s="576"/>
      <c r="Q427" s="977">
        <v>2830</v>
      </c>
      <c r="R427" s="978">
        <v>1160</v>
      </c>
      <c r="S427" s="979">
        <v>1850</v>
      </c>
      <c r="T427" s="980">
        <v>1420</v>
      </c>
      <c r="U427" s="981">
        <v>1230</v>
      </c>
      <c r="V427" s="982">
        <f t="shared" ref="V427" si="419">SUM(Q427:U428)</f>
        <v>8490</v>
      </c>
      <c r="W427" s="976"/>
      <c r="X427" s="1004" t="s">
        <v>187</v>
      </c>
      <c r="Y427" s="706"/>
      <c r="Z427" s="976"/>
    </row>
    <row r="428" spans="1:26" s="5" customFormat="1">
      <c r="A428" s="984" t="s">
        <v>4911</v>
      </c>
      <c r="B428" s="984"/>
      <c r="C428" s="989" t="s">
        <v>548</v>
      </c>
      <c r="D428" s="970" t="s">
        <v>2</v>
      </c>
      <c r="E428" s="999" t="s">
        <v>54</v>
      </c>
      <c r="F428" s="972" t="s">
        <v>34</v>
      </c>
      <c r="G428" s="986" t="s">
        <v>40</v>
      </c>
      <c r="H428" s="986" t="s">
        <v>40</v>
      </c>
      <c r="I428" s="1000" t="s">
        <v>93</v>
      </c>
      <c r="J428" s="975">
        <v>3</v>
      </c>
      <c r="K428" s="583" t="s">
        <v>21</v>
      </c>
      <c r="L428" s="627" t="s">
        <v>2710</v>
      </c>
      <c r="M428" s="51" t="s">
        <v>5160</v>
      </c>
      <c r="N428" s="627" t="s">
        <v>490</v>
      </c>
      <c r="O428" s="976"/>
      <c r="P428" s="576"/>
      <c r="Q428" s="977"/>
      <c r="R428" s="978"/>
      <c r="S428" s="979"/>
      <c r="T428" s="980"/>
      <c r="U428" s="981"/>
      <c r="V428" s="982"/>
      <c r="W428" s="976"/>
      <c r="X428" s="1004" t="s">
        <v>187</v>
      </c>
      <c r="Y428" s="706"/>
      <c r="Z428" s="976"/>
    </row>
    <row r="429" spans="1:26" s="5" customFormat="1">
      <c r="A429" s="984" t="s">
        <v>4911</v>
      </c>
      <c r="B429" s="984" t="s">
        <v>4987</v>
      </c>
      <c r="C429" s="969" t="s">
        <v>59</v>
      </c>
      <c r="D429" s="970" t="str">
        <f t="shared" ref="D429" si="420">B429&amp;" "&amp;" "&amp;C429</f>
        <v>X1-061  りゅうおう</v>
      </c>
      <c r="E429" s="997" t="s">
        <v>73</v>
      </c>
      <c r="F429" s="985" t="s">
        <v>74</v>
      </c>
      <c r="G429" s="986" t="s">
        <v>40</v>
      </c>
      <c r="H429" s="973" t="s">
        <v>19</v>
      </c>
      <c r="I429" s="996" t="s">
        <v>4358</v>
      </c>
      <c r="J429" s="984" t="s">
        <v>4158</v>
      </c>
      <c r="K429" s="583" t="s">
        <v>21</v>
      </c>
      <c r="L429" s="627" t="s">
        <v>1995</v>
      </c>
      <c r="M429" s="51" t="s">
        <v>5156</v>
      </c>
      <c r="N429" s="627" t="s">
        <v>491</v>
      </c>
      <c r="O429" s="976"/>
      <c r="P429" s="576"/>
      <c r="Q429" s="977">
        <v>2820</v>
      </c>
      <c r="R429" s="978">
        <v>1500</v>
      </c>
      <c r="S429" s="979">
        <v>1850</v>
      </c>
      <c r="T429" s="980">
        <v>1280</v>
      </c>
      <c r="U429" s="981">
        <v>1270</v>
      </c>
      <c r="V429" s="982">
        <f t="shared" ref="V429" si="421">SUM(Q429:U430)</f>
        <v>8720</v>
      </c>
      <c r="W429" s="976"/>
      <c r="X429" s="976"/>
      <c r="Y429" s="706"/>
      <c r="Z429" s="976"/>
    </row>
    <row r="430" spans="1:26" s="5" customFormat="1">
      <c r="A430" s="984" t="s">
        <v>4911</v>
      </c>
      <c r="B430" s="984"/>
      <c r="C430" s="969" t="s">
        <v>59</v>
      </c>
      <c r="D430" s="970" t="s">
        <v>2</v>
      </c>
      <c r="E430" s="997" t="s">
        <v>73</v>
      </c>
      <c r="F430" s="985" t="s">
        <v>74</v>
      </c>
      <c r="G430" s="986" t="s">
        <v>40</v>
      </c>
      <c r="H430" s="973" t="s">
        <v>19</v>
      </c>
      <c r="I430" s="996" t="s">
        <v>4358</v>
      </c>
      <c r="J430" s="984" t="s">
        <v>4158</v>
      </c>
      <c r="K430" s="591" t="s">
        <v>37</v>
      </c>
      <c r="L430" s="627" t="s">
        <v>2718</v>
      </c>
      <c r="M430" s="51" t="s">
        <v>5154</v>
      </c>
      <c r="N430" s="627" t="s">
        <v>490</v>
      </c>
      <c r="O430" s="976"/>
      <c r="P430" s="576"/>
      <c r="Q430" s="977"/>
      <c r="R430" s="978"/>
      <c r="S430" s="979"/>
      <c r="T430" s="980"/>
      <c r="U430" s="981"/>
      <c r="V430" s="982"/>
      <c r="W430" s="976"/>
      <c r="X430" s="976"/>
      <c r="Y430" s="706"/>
      <c r="Z430" s="976"/>
    </row>
    <row r="431" spans="1:26" s="5" customFormat="1">
      <c r="A431" s="984" t="s">
        <v>4911</v>
      </c>
      <c r="B431" s="984" t="s">
        <v>4988</v>
      </c>
      <c r="C431" s="969" t="s">
        <v>4000</v>
      </c>
      <c r="D431" s="970" t="str">
        <f t="shared" ref="D431" si="422">B431&amp;" "&amp;" "&amp;C431</f>
        <v>X1-062  破壊神シドー</v>
      </c>
      <c r="E431" s="997" t="s">
        <v>73</v>
      </c>
      <c r="F431" s="985" t="s">
        <v>74</v>
      </c>
      <c r="G431" s="973" t="s">
        <v>19</v>
      </c>
      <c r="H431" s="992" t="s">
        <v>88</v>
      </c>
      <c r="I431" s="988" t="s">
        <v>4323</v>
      </c>
      <c r="J431" s="984" t="s">
        <v>4158</v>
      </c>
      <c r="K431" s="583" t="s">
        <v>21</v>
      </c>
      <c r="L431" s="627" t="s">
        <v>1995</v>
      </c>
      <c r="M431" s="51" t="s">
        <v>5155</v>
      </c>
      <c r="N431" s="627" t="s">
        <v>491</v>
      </c>
      <c r="O431" s="976"/>
      <c r="P431" s="576"/>
      <c r="Q431" s="977">
        <v>2910</v>
      </c>
      <c r="R431" s="978">
        <v>1910</v>
      </c>
      <c r="S431" s="979">
        <v>950</v>
      </c>
      <c r="T431" s="980">
        <v>1400</v>
      </c>
      <c r="U431" s="981">
        <v>1510</v>
      </c>
      <c r="V431" s="982">
        <f t="shared" ref="V431" si="423">SUM(Q431:U432)</f>
        <v>8680</v>
      </c>
      <c r="W431" s="976"/>
      <c r="X431" s="976"/>
      <c r="Y431" s="706"/>
      <c r="Z431" s="976"/>
    </row>
    <row r="432" spans="1:26" s="5" customFormat="1">
      <c r="A432" s="984" t="s">
        <v>4911</v>
      </c>
      <c r="B432" s="984"/>
      <c r="C432" s="969" t="s">
        <v>4000</v>
      </c>
      <c r="D432" s="970" t="s">
        <v>2</v>
      </c>
      <c r="E432" s="997" t="s">
        <v>73</v>
      </c>
      <c r="F432" s="985" t="s">
        <v>74</v>
      </c>
      <c r="G432" s="973" t="s">
        <v>19</v>
      </c>
      <c r="H432" s="992" t="s">
        <v>88</v>
      </c>
      <c r="I432" s="988" t="s">
        <v>4323</v>
      </c>
      <c r="J432" s="984" t="s">
        <v>4158</v>
      </c>
      <c r="K432" s="591" t="s">
        <v>37</v>
      </c>
      <c r="L432" s="627" t="s">
        <v>272</v>
      </c>
      <c r="M432" s="51" t="s">
        <v>5143</v>
      </c>
      <c r="N432" s="627" t="s">
        <v>490</v>
      </c>
      <c r="O432" s="976"/>
      <c r="P432" s="576"/>
      <c r="Q432" s="977"/>
      <c r="R432" s="978"/>
      <c r="S432" s="979"/>
      <c r="T432" s="980"/>
      <c r="U432" s="981"/>
      <c r="V432" s="982"/>
      <c r="W432" s="976"/>
      <c r="X432" s="976"/>
      <c r="Y432" s="706"/>
      <c r="Z432" s="976"/>
    </row>
    <row r="433" spans="1:26" s="5" customFormat="1">
      <c r="A433" s="984" t="s">
        <v>4911</v>
      </c>
      <c r="B433" s="984" t="s">
        <v>4989</v>
      </c>
      <c r="C433" s="969" t="s">
        <v>4995</v>
      </c>
      <c r="D433" s="970" t="str">
        <f t="shared" ref="D433" si="424">B433&amp;" "&amp;" "&amp;C433</f>
        <v>X1-063  ダイ (覚醒)</v>
      </c>
      <c r="E433" s="993" t="s">
        <v>2633</v>
      </c>
      <c r="F433" s="972" t="s">
        <v>34</v>
      </c>
      <c r="G433" s="973" t="s">
        <v>19</v>
      </c>
      <c r="H433" s="986" t="s">
        <v>40</v>
      </c>
      <c r="I433" s="988" t="s">
        <v>4323</v>
      </c>
      <c r="J433" s="984" t="s">
        <v>4157</v>
      </c>
      <c r="K433" s="605" t="s">
        <v>21</v>
      </c>
      <c r="L433" s="604" t="s">
        <v>104</v>
      </c>
      <c r="M433" s="51" t="s">
        <v>5080</v>
      </c>
      <c r="N433" s="604" t="s">
        <v>491</v>
      </c>
      <c r="O433" s="976"/>
      <c r="P433" s="576"/>
      <c r="Q433" s="977">
        <v>2860</v>
      </c>
      <c r="R433" s="978">
        <v>1920</v>
      </c>
      <c r="S433" s="979">
        <v>1690</v>
      </c>
      <c r="T433" s="980">
        <v>1380</v>
      </c>
      <c r="U433" s="981">
        <v>1110</v>
      </c>
      <c r="V433" s="982">
        <f t="shared" ref="V433" si="425">SUM(Q433:U434)</f>
        <v>8960</v>
      </c>
      <c r="W433" s="976"/>
      <c r="X433" s="976"/>
      <c r="Y433" s="706"/>
      <c r="Z433" s="976"/>
    </row>
    <row r="434" spans="1:26" s="5" customFormat="1">
      <c r="A434" s="984" t="s">
        <v>4911</v>
      </c>
      <c r="B434" s="984"/>
      <c r="C434" s="969" t="s">
        <v>4995</v>
      </c>
      <c r="D434" s="970" t="s">
        <v>2</v>
      </c>
      <c r="E434" s="993" t="s">
        <v>2633</v>
      </c>
      <c r="F434" s="972" t="s">
        <v>34</v>
      </c>
      <c r="G434" s="973" t="s">
        <v>19</v>
      </c>
      <c r="H434" s="986" t="s">
        <v>40</v>
      </c>
      <c r="I434" s="988" t="s">
        <v>4323</v>
      </c>
      <c r="J434" s="984" t="s">
        <v>4157</v>
      </c>
      <c r="K434" s="606" t="s">
        <v>37</v>
      </c>
      <c r="L434" s="604" t="s">
        <v>2718</v>
      </c>
      <c r="M434" s="51" t="s">
        <v>5081</v>
      </c>
      <c r="N434" s="604" t="s">
        <v>492</v>
      </c>
      <c r="O434" s="976"/>
      <c r="P434" s="576"/>
      <c r="Q434" s="977"/>
      <c r="R434" s="978"/>
      <c r="S434" s="979"/>
      <c r="T434" s="980"/>
      <c r="U434" s="981"/>
      <c r="V434" s="982"/>
      <c r="W434" s="976"/>
      <c r="X434" s="976"/>
      <c r="Y434" s="706"/>
      <c r="Z434" s="976"/>
    </row>
    <row r="435" spans="1:26" s="5" customFormat="1">
      <c r="A435" s="984" t="s">
        <v>4911</v>
      </c>
      <c r="B435" s="984" t="s">
        <v>4990</v>
      </c>
      <c r="C435" s="969" t="s">
        <v>42</v>
      </c>
      <c r="D435" s="970" t="str">
        <f t="shared" ref="D435" si="426">B435&amp;" "&amp;" "&amp;C435</f>
        <v>X1-064  レオナ</v>
      </c>
      <c r="E435" s="993" t="s">
        <v>2633</v>
      </c>
      <c r="F435" s="972" t="s">
        <v>34</v>
      </c>
      <c r="G435" s="986" t="s">
        <v>40</v>
      </c>
      <c r="H435" s="995" t="s">
        <v>80</v>
      </c>
      <c r="I435" s="996" t="s">
        <v>4358</v>
      </c>
      <c r="J435" s="984" t="s">
        <v>4158</v>
      </c>
      <c r="K435" s="605" t="s">
        <v>21</v>
      </c>
      <c r="L435" s="604" t="s">
        <v>1995</v>
      </c>
      <c r="M435" s="51" t="s">
        <v>5082</v>
      </c>
      <c r="N435" s="604" t="s">
        <v>491</v>
      </c>
      <c r="O435" s="976"/>
      <c r="P435" s="576"/>
      <c r="Q435" s="977">
        <v>2840</v>
      </c>
      <c r="R435" s="978">
        <v>1000</v>
      </c>
      <c r="S435" s="979">
        <v>1940</v>
      </c>
      <c r="T435" s="980">
        <v>1610</v>
      </c>
      <c r="U435" s="981">
        <v>1500</v>
      </c>
      <c r="V435" s="982">
        <f t="shared" ref="V435" si="427">SUM(Q435:U436)</f>
        <v>8890</v>
      </c>
      <c r="W435" s="976"/>
      <c r="X435" s="976"/>
      <c r="Y435" s="706"/>
      <c r="Z435" s="976"/>
    </row>
    <row r="436" spans="1:26" s="5" customFormat="1">
      <c r="A436" s="984" t="s">
        <v>4911</v>
      </c>
      <c r="B436" s="984"/>
      <c r="C436" s="969" t="s">
        <v>42</v>
      </c>
      <c r="D436" s="970" t="s">
        <v>2</v>
      </c>
      <c r="E436" s="993" t="s">
        <v>2633</v>
      </c>
      <c r="F436" s="972" t="s">
        <v>34</v>
      </c>
      <c r="G436" s="986" t="s">
        <v>40</v>
      </c>
      <c r="H436" s="995" t="s">
        <v>80</v>
      </c>
      <c r="I436" s="996" t="s">
        <v>4358</v>
      </c>
      <c r="J436" s="984" t="s">
        <v>4158</v>
      </c>
      <c r="K436" s="11" t="s">
        <v>81</v>
      </c>
      <c r="L436" s="604" t="s">
        <v>81</v>
      </c>
      <c r="M436" s="51" t="s">
        <v>5045</v>
      </c>
      <c r="N436" s="604" t="s">
        <v>492</v>
      </c>
      <c r="O436" s="976"/>
      <c r="P436" s="576"/>
      <c r="Q436" s="977"/>
      <c r="R436" s="978"/>
      <c r="S436" s="979"/>
      <c r="T436" s="980"/>
      <c r="U436" s="981"/>
      <c r="V436" s="982"/>
      <c r="W436" s="976"/>
      <c r="X436" s="976"/>
      <c r="Y436" s="706"/>
      <c r="Z436" s="976"/>
    </row>
    <row r="437" spans="1:26" s="5" customFormat="1">
      <c r="A437" s="984" t="s">
        <v>4911</v>
      </c>
      <c r="B437" s="984" t="s">
        <v>4991</v>
      </c>
      <c r="C437" s="989" t="s">
        <v>5031</v>
      </c>
      <c r="D437" s="970" t="str">
        <f t="shared" ref="D437" si="428">B437&amp;" "&amp;" "&amp;C437</f>
        <v>X1-065  グランドラゴーン</v>
      </c>
      <c r="E437" s="993" t="s">
        <v>2633</v>
      </c>
      <c r="F437" s="1003" t="s">
        <v>35</v>
      </c>
      <c r="G437" s="973" t="s">
        <v>19</v>
      </c>
      <c r="H437" s="1006" t="s">
        <v>89</v>
      </c>
      <c r="I437" s="988" t="s">
        <v>4323</v>
      </c>
      <c r="J437" s="984" t="s">
        <v>4158</v>
      </c>
      <c r="K437" s="605" t="s">
        <v>21</v>
      </c>
      <c r="L437" s="604" t="s">
        <v>2710</v>
      </c>
      <c r="M437" s="51" t="s">
        <v>5144</v>
      </c>
      <c r="N437" s="604" t="s">
        <v>491</v>
      </c>
      <c r="O437" s="976"/>
      <c r="P437" s="576"/>
      <c r="Q437" s="977">
        <v>3070</v>
      </c>
      <c r="R437" s="978">
        <v>1570</v>
      </c>
      <c r="S437" s="979">
        <v>1100</v>
      </c>
      <c r="T437" s="980">
        <v>1260</v>
      </c>
      <c r="U437" s="981">
        <v>1870</v>
      </c>
      <c r="V437" s="982">
        <f t="shared" ref="V437" si="429">SUM(Q437:U438)</f>
        <v>8870</v>
      </c>
      <c r="W437" s="976"/>
      <c r="X437" s="976"/>
      <c r="Y437" s="706"/>
      <c r="Z437" s="976"/>
    </row>
    <row r="438" spans="1:26" s="5" customFormat="1">
      <c r="A438" s="984" t="s">
        <v>4911</v>
      </c>
      <c r="B438" s="984"/>
      <c r="C438" s="989"/>
      <c r="D438" s="970" t="s">
        <v>2</v>
      </c>
      <c r="E438" s="993" t="s">
        <v>2633</v>
      </c>
      <c r="F438" s="1003" t="s">
        <v>35</v>
      </c>
      <c r="G438" s="973" t="s">
        <v>19</v>
      </c>
      <c r="H438" s="1006" t="s">
        <v>89</v>
      </c>
      <c r="I438" s="988" t="s">
        <v>4323</v>
      </c>
      <c r="J438" s="984" t="s">
        <v>4158</v>
      </c>
      <c r="K438" s="606" t="s">
        <v>37</v>
      </c>
      <c r="L438" s="604" t="s">
        <v>2718</v>
      </c>
      <c r="M438" s="51" t="s">
        <v>6148</v>
      </c>
      <c r="N438" s="604" t="s">
        <v>492</v>
      </c>
      <c r="O438" s="976"/>
      <c r="P438" s="576"/>
      <c r="Q438" s="977"/>
      <c r="R438" s="978"/>
      <c r="S438" s="979"/>
      <c r="T438" s="980"/>
      <c r="U438" s="981"/>
      <c r="V438" s="982"/>
      <c r="W438" s="976"/>
      <c r="X438" s="976"/>
      <c r="Y438" s="706"/>
      <c r="Z438" s="976"/>
    </row>
    <row r="439" spans="1:26" s="5" customFormat="1">
      <c r="A439" s="984" t="s">
        <v>4911</v>
      </c>
      <c r="B439" s="984" t="s">
        <v>4992</v>
      </c>
      <c r="C439" s="969" t="s">
        <v>5188</v>
      </c>
      <c r="D439" s="970" t="str">
        <f t="shared" ref="D439" si="430">B439&amp;" "&amp;" "&amp;C439</f>
        <v>X1-066  バラン (覚醒 竜魔人)</v>
      </c>
      <c r="E439" s="993" t="s">
        <v>2633</v>
      </c>
      <c r="F439" s="1003" t="s">
        <v>35</v>
      </c>
      <c r="G439" s="973" t="s">
        <v>19</v>
      </c>
      <c r="H439" s="986" t="s">
        <v>40</v>
      </c>
      <c r="I439" s="1005" t="s">
        <v>5009</v>
      </c>
      <c r="J439" s="984" t="s">
        <v>4158</v>
      </c>
      <c r="K439" s="658" t="s">
        <v>21</v>
      </c>
      <c r="L439" s="657" t="s">
        <v>2710</v>
      </c>
      <c r="M439" s="51" t="s">
        <v>5204</v>
      </c>
      <c r="N439" s="657" t="s">
        <v>491</v>
      </c>
      <c r="O439" s="976"/>
      <c r="P439" s="576"/>
      <c r="Q439" s="977">
        <v>2890</v>
      </c>
      <c r="R439" s="978">
        <v>2000</v>
      </c>
      <c r="S439" s="979">
        <v>1520</v>
      </c>
      <c r="T439" s="980">
        <v>1470</v>
      </c>
      <c r="U439" s="981">
        <v>1050</v>
      </c>
      <c r="V439" s="982">
        <f t="shared" ref="V439" si="431">SUM(Q439:U440)</f>
        <v>8930</v>
      </c>
      <c r="W439" s="576"/>
      <c r="X439" s="976"/>
      <c r="Y439" s="706"/>
      <c r="Z439" s="976"/>
    </row>
    <row r="440" spans="1:26" s="5" customFormat="1">
      <c r="A440" s="984" t="s">
        <v>4911</v>
      </c>
      <c r="B440" s="984"/>
      <c r="C440" s="969" t="s">
        <v>5188</v>
      </c>
      <c r="D440" s="970" t="s">
        <v>2</v>
      </c>
      <c r="E440" s="993" t="s">
        <v>2633</v>
      </c>
      <c r="F440" s="1003" t="s">
        <v>35</v>
      </c>
      <c r="G440" s="973" t="s">
        <v>19</v>
      </c>
      <c r="H440" s="986" t="s">
        <v>40</v>
      </c>
      <c r="I440" s="1005" t="s">
        <v>90</v>
      </c>
      <c r="J440" s="984" t="s">
        <v>4158</v>
      </c>
      <c r="K440" s="658" t="s">
        <v>21</v>
      </c>
      <c r="L440" s="657" t="s">
        <v>1995</v>
      </c>
      <c r="M440" s="51" t="s">
        <v>5200</v>
      </c>
      <c r="N440" s="657" t="s">
        <v>491</v>
      </c>
      <c r="O440" s="976"/>
      <c r="P440" s="576"/>
      <c r="Q440" s="977"/>
      <c r="R440" s="978"/>
      <c r="S440" s="979"/>
      <c r="T440" s="980"/>
      <c r="U440" s="981"/>
      <c r="V440" s="982"/>
      <c r="W440" s="576"/>
      <c r="X440" s="976"/>
      <c r="Y440" s="706"/>
      <c r="Z440" s="976"/>
    </row>
    <row r="441" spans="1:26" s="5" customFormat="1">
      <c r="A441" s="984" t="s">
        <v>4911</v>
      </c>
      <c r="B441" s="984" t="s">
        <v>4993</v>
      </c>
      <c r="C441" s="989" t="s">
        <v>5751</v>
      </c>
      <c r="D441" s="970" t="str">
        <f t="shared" ref="D441" si="432">B441&amp;" "&amp;" "&amp;C441</f>
        <v>X1-067  メイロ（時空の魔導士）</v>
      </c>
      <c r="E441" s="993" t="s">
        <v>2633</v>
      </c>
      <c r="F441" s="972" t="s">
        <v>34</v>
      </c>
      <c r="G441" s="986" t="s">
        <v>40</v>
      </c>
      <c r="H441" s="992" t="s">
        <v>88</v>
      </c>
      <c r="I441" s="998" t="s">
        <v>41</v>
      </c>
      <c r="J441" s="984" t="s">
        <v>4157</v>
      </c>
      <c r="K441" s="658" t="s">
        <v>21</v>
      </c>
      <c r="L441" s="657" t="s">
        <v>1995</v>
      </c>
      <c r="M441" s="51" t="s">
        <v>5201</v>
      </c>
      <c r="N441" s="657" t="s">
        <v>496</v>
      </c>
      <c r="O441" s="976"/>
      <c r="P441" s="576"/>
      <c r="Q441" s="977">
        <v>2880</v>
      </c>
      <c r="R441" s="978">
        <v>1060</v>
      </c>
      <c r="S441" s="979">
        <v>1950</v>
      </c>
      <c r="T441" s="980">
        <v>1600</v>
      </c>
      <c r="U441" s="981">
        <v>1400</v>
      </c>
      <c r="V441" s="982">
        <f t="shared" ref="V441" si="433">SUM(Q441:U442)</f>
        <v>8890</v>
      </c>
      <c r="W441" s="576"/>
      <c r="X441" s="976"/>
      <c r="Y441" s="706"/>
      <c r="Z441" s="976"/>
    </row>
    <row r="442" spans="1:26" s="5" customFormat="1">
      <c r="A442" s="984" t="s">
        <v>4911</v>
      </c>
      <c r="B442" s="984"/>
      <c r="C442" s="989" t="s">
        <v>5750</v>
      </c>
      <c r="D442" s="970" t="s">
        <v>2</v>
      </c>
      <c r="E442" s="993" t="s">
        <v>2633</v>
      </c>
      <c r="F442" s="972" t="s">
        <v>34</v>
      </c>
      <c r="G442" s="986" t="s">
        <v>40</v>
      </c>
      <c r="H442" s="992" t="s">
        <v>88</v>
      </c>
      <c r="I442" s="998" t="s">
        <v>41</v>
      </c>
      <c r="J442" s="984" t="s">
        <v>4157</v>
      </c>
      <c r="K442" s="658" t="s">
        <v>21</v>
      </c>
      <c r="L442" s="657" t="s">
        <v>1995</v>
      </c>
      <c r="M442" s="51" t="s">
        <v>5202</v>
      </c>
      <c r="N442" s="657" t="s">
        <v>85</v>
      </c>
      <c r="O442" s="976"/>
      <c r="P442" s="576"/>
      <c r="Q442" s="977"/>
      <c r="R442" s="978"/>
      <c r="S442" s="979"/>
      <c r="T442" s="980"/>
      <c r="U442" s="981"/>
      <c r="V442" s="982"/>
      <c r="W442" s="576"/>
      <c r="X442" s="976"/>
      <c r="Y442" s="706"/>
      <c r="Z442" s="976"/>
    </row>
    <row r="443" spans="1:26" s="5" customFormat="1">
      <c r="A443" s="984" t="s">
        <v>4911</v>
      </c>
      <c r="B443" s="984" t="s">
        <v>4994</v>
      </c>
      <c r="C443" s="989" t="s">
        <v>548</v>
      </c>
      <c r="D443" s="970" t="str">
        <f t="shared" ref="D443" si="434">B443&amp;" "&amp;" "&amp;C443</f>
        <v>X1-068  ムーンブルクの王女</v>
      </c>
      <c r="E443" s="993" t="s">
        <v>2633</v>
      </c>
      <c r="F443" s="972" t="s">
        <v>34</v>
      </c>
      <c r="G443" s="986" t="s">
        <v>40</v>
      </c>
      <c r="H443" s="986" t="s">
        <v>40</v>
      </c>
      <c r="I443" s="1002" t="s">
        <v>82</v>
      </c>
      <c r="J443" s="984" t="s">
        <v>4157</v>
      </c>
      <c r="K443" s="658" t="s">
        <v>21</v>
      </c>
      <c r="L443" s="657" t="s">
        <v>1995</v>
      </c>
      <c r="M443" s="51" t="s">
        <v>5203</v>
      </c>
      <c r="N443" s="657" t="s">
        <v>491</v>
      </c>
      <c r="O443" s="976"/>
      <c r="P443" s="576"/>
      <c r="Q443" s="977">
        <v>2870</v>
      </c>
      <c r="R443" s="978">
        <v>1160</v>
      </c>
      <c r="S443" s="979">
        <v>1950</v>
      </c>
      <c r="T443" s="980">
        <v>1560</v>
      </c>
      <c r="U443" s="981">
        <v>1300</v>
      </c>
      <c r="V443" s="982">
        <f t="shared" ref="V443" si="435">SUM(Q443:U444)</f>
        <v>8840</v>
      </c>
      <c r="W443" s="976"/>
      <c r="X443" s="976"/>
      <c r="Y443" s="706"/>
      <c r="Z443" s="976"/>
    </row>
    <row r="444" spans="1:26" s="5" customFormat="1">
      <c r="A444" s="984" t="s">
        <v>4911</v>
      </c>
      <c r="B444" s="984"/>
      <c r="C444" s="989" t="s">
        <v>548</v>
      </c>
      <c r="D444" s="970" t="s">
        <v>2</v>
      </c>
      <c r="E444" s="993" t="s">
        <v>2633</v>
      </c>
      <c r="F444" s="972" t="s">
        <v>34</v>
      </c>
      <c r="G444" s="986" t="s">
        <v>40</v>
      </c>
      <c r="H444" s="986" t="s">
        <v>40</v>
      </c>
      <c r="I444" s="1002" t="s">
        <v>82</v>
      </c>
      <c r="J444" s="984" t="s">
        <v>4157</v>
      </c>
      <c r="K444" s="658" t="s">
        <v>21</v>
      </c>
      <c r="L444" s="657" t="s">
        <v>2710</v>
      </c>
      <c r="M444" s="51" t="s">
        <v>5205</v>
      </c>
      <c r="N444" s="657" t="s">
        <v>494</v>
      </c>
      <c r="O444" s="976"/>
      <c r="P444" s="576"/>
      <c r="Q444" s="977"/>
      <c r="R444" s="978"/>
      <c r="S444" s="979"/>
      <c r="T444" s="980"/>
      <c r="U444" s="981"/>
      <c r="V444" s="982"/>
      <c r="W444" s="976"/>
      <c r="X444" s="976"/>
      <c r="Y444" s="706"/>
      <c r="Z444" s="976"/>
    </row>
    <row r="445" spans="1:26" s="5" customFormat="1">
      <c r="A445" s="984" t="s">
        <v>4602</v>
      </c>
      <c r="B445" s="984" t="s">
        <v>4603</v>
      </c>
      <c r="C445" s="969" t="s">
        <v>2</v>
      </c>
      <c r="D445" s="970" t="str">
        <f>B445&amp;" "&amp;" "&amp;C445</f>
        <v>S5-001  ダイ</v>
      </c>
      <c r="E445" s="1015" t="s">
        <v>608</v>
      </c>
      <c r="F445" s="972" t="s">
        <v>34</v>
      </c>
      <c r="G445" s="973" t="s">
        <v>19</v>
      </c>
      <c r="H445" s="973" t="s">
        <v>19</v>
      </c>
      <c r="I445" s="975"/>
      <c r="J445" s="975"/>
      <c r="K445" s="499" t="s">
        <v>37</v>
      </c>
      <c r="L445" s="483" t="s">
        <v>2718</v>
      </c>
      <c r="M445" s="51" t="s">
        <v>4666</v>
      </c>
      <c r="N445" s="483" t="s">
        <v>490</v>
      </c>
      <c r="O445" s="976"/>
      <c r="P445" s="474"/>
      <c r="Q445" s="977">
        <v>1780</v>
      </c>
      <c r="R445" s="978">
        <v>1180</v>
      </c>
      <c r="S445" s="979">
        <v>720</v>
      </c>
      <c r="T445" s="980">
        <v>900</v>
      </c>
      <c r="U445" s="981">
        <v>1240</v>
      </c>
      <c r="V445" s="982">
        <f>SUM(Q445:U446)</f>
        <v>5820</v>
      </c>
      <c r="W445" s="976" t="s">
        <v>3317</v>
      </c>
      <c r="X445" s="976"/>
      <c r="Y445" s="706"/>
      <c r="Z445" s="976"/>
    </row>
    <row r="446" spans="1:26" s="5" customFormat="1">
      <c r="A446" s="984" t="s">
        <v>4602</v>
      </c>
      <c r="B446" s="984"/>
      <c r="C446" s="969" t="s">
        <v>2</v>
      </c>
      <c r="D446" s="970" t="s">
        <v>2</v>
      </c>
      <c r="E446" s="1015" t="s">
        <v>608</v>
      </c>
      <c r="F446" s="972" t="s">
        <v>34</v>
      </c>
      <c r="G446" s="973" t="s">
        <v>19</v>
      </c>
      <c r="H446" s="973" t="s">
        <v>19</v>
      </c>
      <c r="I446" s="975"/>
      <c r="J446" s="975"/>
      <c r="K446" s="474"/>
      <c r="L446" s="474"/>
      <c r="M446" s="51"/>
      <c r="N446" s="474"/>
      <c r="O446" s="976"/>
      <c r="P446" s="474"/>
      <c r="Q446" s="977"/>
      <c r="R446" s="978"/>
      <c r="S446" s="979"/>
      <c r="T446" s="980"/>
      <c r="U446" s="981"/>
      <c r="V446" s="982"/>
      <c r="W446" s="976" t="s">
        <v>3317</v>
      </c>
      <c r="X446" s="976"/>
      <c r="Y446" s="706"/>
      <c r="Z446" s="976"/>
    </row>
    <row r="447" spans="1:26" s="5" customFormat="1">
      <c r="A447" s="984" t="s">
        <v>4602</v>
      </c>
      <c r="B447" s="984" t="s">
        <v>4604</v>
      </c>
      <c r="C447" s="969" t="s">
        <v>42</v>
      </c>
      <c r="D447" s="970" t="str">
        <f t="shared" ref="D447" si="436">B447&amp;" "&amp;" "&amp;C447</f>
        <v>S5-002  レオナ</v>
      </c>
      <c r="E447" s="1015" t="s">
        <v>608</v>
      </c>
      <c r="F447" s="972" t="s">
        <v>34</v>
      </c>
      <c r="G447" s="986" t="s">
        <v>40</v>
      </c>
      <c r="H447" s="995" t="s">
        <v>80</v>
      </c>
      <c r="I447" s="975"/>
      <c r="J447" s="975"/>
      <c r="K447" s="11" t="s">
        <v>81</v>
      </c>
      <c r="L447" s="483" t="s">
        <v>81</v>
      </c>
      <c r="M447" s="51" t="s">
        <v>1734</v>
      </c>
      <c r="N447" s="483" t="s">
        <v>492</v>
      </c>
      <c r="O447" s="976"/>
      <c r="P447" s="474"/>
      <c r="Q447" s="977">
        <v>1760</v>
      </c>
      <c r="R447" s="978">
        <v>730</v>
      </c>
      <c r="S447" s="979">
        <v>1220</v>
      </c>
      <c r="T447" s="980">
        <v>1140</v>
      </c>
      <c r="U447" s="981">
        <v>940</v>
      </c>
      <c r="V447" s="982">
        <f t="shared" ref="V447" si="437">SUM(Q447:U448)</f>
        <v>5790</v>
      </c>
      <c r="W447" s="976" t="s">
        <v>3317</v>
      </c>
      <c r="X447" s="976"/>
      <c r="Y447" s="706"/>
      <c r="Z447" s="976"/>
    </row>
    <row r="448" spans="1:26" s="5" customFormat="1">
      <c r="A448" s="984" t="s">
        <v>4602</v>
      </c>
      <c r="B448" s="984"/>
      <c r="C448" s="969" t="s">
        <v>42</v>
      </c>
      <c r="D448" s="970" t="s">
        <v>2</v>
      </c>
      <c r="E448" s="1015" t="s">
        <v>608</v>
      </c>
      <c r="F448" s="972" t="s">
        <v>34</v>
      </c>
      <c r="G448" s="986" t="s">
        <v>40</v>
      </c>
      <c r="H448" s="995" t="s">
        <v>80</v>
      </c>
      <c r="I448" s="975"/>
      <c r="J448" s="975"/>
      <c r="K448" s="474"/>
      <c r="L448" s="474"/>
      <c r="M448" s="51"/>
      <c r="N448" s="474"/>
      <c r="O448" s="976"/>
      <c r="P448" s="474"/>
      <c r="Q448" s="977"/>
      <c r="R448" s="978"/>
      <c r="S448" s="979"/>
      <c r="T448" s="980"/>
      <c r="U448" s="981"/>
      <c r="V448" s="982"/>
      <c r="W448" s="976" t="s">
        <v>3317</v>
      </c>
      <c r="X448" s="976"/>
      <c r="Y448" s="706"/>
      <c r="Z448" s="976"/>
    </row>
    <row r="449" spans="1:26" s="5" customFormat="1">
      <c r="A449" s="984" t="s">
        <v>4602</v>
      </c>
      <c r="B449" s="984" t="s">
        <v>4605</v>
      </c>
      <c r="C449" s="969" t="s">
        <v>172</v>
      </c>
      <c r="D449" s="970" t="str">
        <f t="shared" ref="D449" si="438">B449&amp;" "&amp;" "&amp;C449</f>
        <v>S5-003  ヒュンケル</v>
      </c>
      <c r="E449" s="1015" t="s">
        <v>608</v>
      </c>
      <c r="F449" s="972" t="s">
        <v>34</v>
      </c>
      <c r="G449" s="973" t="s">
        <v>19</v>
      </c>
      <c r="H449" s="973" t="s">
        <v>19</v>
      </c>
      <c r="I449" s="975"/>
      <c r="J449" s="975"/>
      <c r="K449" s="476" t="s">
        <v>21</v>
      </c>
      <c r="L449" s="473" t="s">
        <v>2710</v>
      </c>
      <c r="M449" s="51" t="s">
        <v>4713</v>
      </c>
      <c r="N449" s="473" t="s">
        <v>496</v>
      </c>
      <c r="O449" s="976"/>
      <c r="P449" s="474"/>
      <c r="Q449" s="977">
        <v>1870</v>
      </c>
      <c r="R449" s="978">
        <v>1200</v>
      </c>
      <c r="S449" s="979">
        <v>670</v>
      </c>
      <c r="T449" s="980">
        <v>930</v>
      </c>
      <c r="U449" s="981">
        <v>1140</v>
      </c>
      <c r="V449" s="982">
        <f t="shared" ref="V449" si="439">SUM(Q449:U450)</f>
        <v>5810</v>
      </c>
      <c r="W449" s="480" t="s">
        <v>3317</v>
      </c>
      <c r="X449" s="976"/>
      <c r="Y449" s="706"/>
      <c r="Z449" s="976"/>
    </row>
    <row r="450" spans="1:26" s="5" customFormat="1">
      <c r="A450" s="984" t="s">
        <v>4602</v>
      </c>
      <c r="B450" s="984"/>
      <c r="C450" s="969" t="s">
        <v>172</v>
      </c>
      <c r="D450" s="970" t="s">
        <v>2</v>
      </c>
      <c r="E450" s="1015" t="s">
        <v>608</v>
      </c>
      <c r="F450" s="972" t="s">
        <v>34</v>
      </c>
      <c r="G450" s="973" t="s">
        <v>19</v>
      </c>
      <c r="H450" s="973" t="s">
        <v>19</v>
      </c>
      <c r="I450" s="975"/>
      <c r="J450" s="975"/>
      <c r="K450" s="474"/>
      <c r="L450" s="474"/>
      <c r="M450" s="51"/>
      <c r="N450" s="474"/>
      <c r="O450" s="976"/>
      <c r="P450" s="474"/>
      <c r="Q450" s="977"/>
      <c r="R450" s="978"/>
      <c r="S450" s="979"/>
      <c r="T450" s="980"/>
      <c r="U450" s="981"/>
      <c r="V450" s="982"/>
      <c r="W450" s="481" t="s">
        <v>4335</v>
      </c>
      <c r="X450" s="976"/>
      <c r="Y450" s="706"/>
      <c r="Z450" s="976"/>
    </row>
    <row r="451" spans="1:26" s="5" customFormat="1">
      <c r="A451" s="984" t="s">
        <v>4602</v>
      </c>
      <c r="B451" s="984" t="s">
        <v>4606</v>
      </c>
      <c r="C451" s="989" t="s">
        <v>1190</v>
      </c>
      <c r="D451" s="970" t="str">
        <f t="shared" ref="D451" si="440">B451&amp;" "&amp;" "&amp;C451</f>
        <v>S5-004  キメラ</v>
      </c>
      <c r="E451" s="1015" t="s">
        <v>608</v>
      </c>
      <c r="F451" s="1014" t="s">
        <v>128</v>
      </c>
      <c r="G451" s="973" t="s">
        <v>19</v>
      </c>
      <c r="H451" s="973" t="s">
        <v>19</v>
      </c>
      <c r="I451" s="975"/>
      <c r="J451" s="975"/>
      <c r="K451" s="476" t="s">
        <v>21</v>
      </c>
      <c r="L451" s="473" t="s">
        <v>1995</v>
      </c>
      <c r="M451" s="51" t="s">
        <v>4667</v>
      </c>
      <c r="N451" s="483" t="s">
        <v>85</v>
      </c>
      <c r="O451" s="976"/>
      <c r="P451" s="474"/>
      <c r="Q451" s="977">
        <v>1700</v>
      </c>
      <c r="R451" s="978">
        <v>1010</v>
      </c>
      <c r="S451" s="979">
        <v>980</v>
      </c>
      <c r="T451" s="980">
        <v>1040</v>
      </c>
      <c r="U451" s="981">
        <v>910</v>
      </c>
      <c r="V451" s="982">
        <f t="shared" ref="V451" si="441">SUM(Q451:U452)</f>
        <v>5640</v>
      </c>
      <c r="W451" s="976"/>
      <c r="X451" s="976"/>
      <c r="Y451" s="706"/>
      <c r="Z451" s="976"/>
    </row>
    <row r="452" spans="1:26" s="5" customFormat="1">
      <c r="A452" s="984" t="s">
        <v>4602</v>
      </c>
      <c r="B452" s="984"/>
      <c r="C452" s="989" t="s">
        <v>1190</v>
      </c>
      <c r="D452" s="970" t="s">
        <v>2</v>
      </c>
      <c r="E452" s="1015" t="s">
        <v>608</v>
      </c>
      <c r="F452" s="1014" t="s">
        <v>128</v>
      </c>
      <c r="G452" s="973" t="s">
        <v>19</v>
      </c>
      <c r="H452" s="973" t="s">
        <v>19</v>
      </c>
      <c r="I452" s="975"/>
      <c r="J452" s="975"/>
      <c r="K452" s="474"/>
      <c r="L452" s="474"/>
      <c r="M452" s="51"/>
      <c r="N452" s="474"/>
      <c r="O452" s="976"/>
      <c r="P452" s="474"/>
      <c r="Q452" s="977"/>
      <c r="R452" s="978"/>
      <c r="S452" s="979"/>
      <c r="T452" s="980"/>
      <c r="U452" s="981"/>
      <c r="V452" s="982"/>
      <c r="W452" s="976"/>
      <c r="X452" s="976"/>
      <c r="Y452" s="706"/>
      <c r="Z452" s="976"/>
    </row>
    <row r="453" spans="1:26" s="5" customFormat="1">
      <c r="A453" s="984" t="s">
        <v>4602</v>
      </c>
      <c r="B453" s="984" t="s">
        <v>4607</v>
      </c>
      <c r="C453" s="969" t="s">
        <v>1196</v>
      </c>
      <c r="D453" s="970" t="str">
        <f t="shared" ref="D453" si="442">B453&amp;" "&amp;" "&amp;C453</f>
        <v>S5-005  いたずらもぐら</v>
      </c>
      <c r="E453" s="1015" t="s">
        <v>608</v>
      </c>
      <c r="F453" s="1014" t="s">
        <v>128</v>
      </c>
      <c r="G453" s="973" t="s">
        <v>19</v>
      </c>
      <c r="H453" s="973" t="s">
        <v>19</v>
      </c>
      <c r="I453" s="1005" t="s">
        <v>90</v>
      </c>
      <c r="J453" s="984">
        <v>1</v>
      </c>
      <c r="K453" s="476" t="s">
        <v>21</v>
      </c>
      <c r="L453" s="483" t="s">
        <v>1995</v>
      </c>
      <c r="M453" s="51" t="s">
        <v>4668</v>
      </c>
      <c r="N453" s="473" t="s">
        <v>491</v>
      </c>
      <c r="O453" s="976" t="s">
        <v>1198</v>
      </c>
      <c r="P453" s="976">
        <v>1</v>
      </c>
      <c r="Q453" s="977">
        <v>1690</v>
      </c>
      <c r="R453" s="978">
        <v>1230</v>
      </c>
      <c r="S453" s="979">
        <v>770</v>
      </c>
      <c r="T453" s="980">
        <v>930</v>
      </c>
      <c r="U453" s="981">
        <v>1050</v>
      </c>
      <c r="V453" s="982">
        <f t="shared" ref="V453" si="443">SUM(Q453:U454)</f>
        <v>5670</v>
      </c>
      <c r="W453" s="976"/>
      <c r="X453" s="976"/>
      <c r="Y453" s="706"/>
      <c r="Z453" s="976"/>
    </row>
    <row r="454" spans="1:26" s="5" customFormat="1">
      <c r="A454" s="984" t="s">
        <v>4602</v>
      </c>
      <c r="B454" s="984"/>
      <c r="C454" s="969" t="s">
        <v>1196</v>
      </c>
      <c r="D454" s="970" t="s">
        <v>2</v>
      </c>
      <c r="E454" s="1015" t="s">
        <v>608</v>
      </c>
      <c r="F454" s="1014" t="s">
        <v>128</v>
      </c>
      <c r="G454" s="973" t="s">
        <v>19</v>
      </c>
      <c r="H454" s="973" t="s">
        <v>19</v>
      </c>
      <c r="I454" s="1005" t="s">
        <v>90</v>
      </c>
      <c r="J454" s="984">
        <v>1</v>
      </c>
      <c r="K454" s="474"/>
      <c r="L454" s="474"/>
      <c r="M454" s="51"/>
      <c r="N454" s="474"/>
      <c r="O454" s="976">
        <v>1</v>
      </c>
      <c r="P454" s="976">
        <v>1</v>
      </c>
      <c r="Q454" s="977"/>
      <c r="R454" s="978"/>
      <c r="S454" s="979"/>
      <c r="T454" s="980"/>
      <c r="U454" s="981"/>
      <c r="V454" s="982"/>
      <c r="W454" s="976"/>
      <c r="X454" s="976"/>
      <c r="Y454" s="706"/>
      <c r="Z454" s="976"/>
    </row>
    <row r="455" spans="1:26" s="5" customFormat="1">
      <c r="A455" s="984" t="s">
        <v>4602</v>
      </c>
      <c r="B455" s="984" t="s">
        <v>4608</v>
      </c>
      <c r="C455" s="989" t="s">
        <v>261</v>
      </c>
      <c r="D455" s="970" t="str">
        <f t="shared" ref="D455" si="444">B455&amp;" "&amp;" "&amp;C455</f>
        <v>S5-006  ヘルクラッシャー</v>
      </c>
      <c r="E455" s="1015" t="s">
        <v>608</v>
      </c>
      <c r="F455" s="1013" t="s">
        <v>129</v>
      </c>
      <c r="G455" s="973" t="s">
        <v>19</v>
      </c>
      <c r="H455" s="973" t="s">
        <v>19</v>
      </c>
      <c r="I455" s="975"/>
      <c r="J455" s="975"/>
      <c r="K455" s="497" t="s">
        <v>21</v>
      </c>
      <c r="L455" s="483" t="s">
        <v>2710</v>
      </c>
      <c r="M455" s="51" t="s">
        <v>4714</v>
      </c>
      <c r="N455" s="483" t="s">
        <v>491</v>
      </c>
      <c r="O455" s="976"/>
      <c r="P455" s="501"/>
      <c r="Q455" s="977">
        <v>1820</v>
      </c>
      <c r="R455" s="978">
        <v>1180</v>
      </c>
      <c r="S455" s="979">
        <v>670</v>
      </c>
      <c r="T455" s="980">
        <v>870</v>
      </c>
      <c r="U455" s="981">
        <v>1200</v>
      </c>
      <c r="V455" s="982">
        <f t="shared" ref="V455" si="445">SUM(Q455:U456)</f>
        <v>5740</v>
      </c>
      <c r="W455" s="480" t="s">
        <v>3328</v>
      </c>
      <c r="X455" s="976"/>
      <c r="Y455" s="706"/>
      <c r="Z455" s="976"/>
    </row>
    <row r="456" spans="1:26" s="5" customFormat="1">
      <c r="A456" s="984" t="s">
        <v>4602</v>
      </c>
      <c r="B456" s="984"/>
      <c r="C456" s="989" t="s">
        <v>261</v>
      </c>
      <c r="D456" s="970" t="s">
        <v>2</v>
      </c>
      <c r="E456" s="1015" t="s">
        <v>608</v>
      </c>
      <c r="F456" s="1013" t="s">
        <v>129</v>
      </c>
      <c r="G456" s="973" t="s">
        <v>19</v>
      </c>
      <c r="H456" s="973" t="s">
        <v>19</v>
      </c>
      <c r="I456" s="975"/>
      <c r="J456" s="975"/>
      <c r="K456" s="474"/>
      <c r="L456" s="474"/>
      <c r="M456" s="51"/>
      <c r="N456" s="474"/>
      <c r="O456" s="976"/>
      <c r="P456" s="501"/>
      <c r="Q456" s="977"/>
      <c r="R456" s="978"/>
      <c r="S456" s="979"/>
      <c r="T456" s="980"/>
      <c r="U456" s="981"/>
      <c r="V456" s="982"/>
      <c r="W456" s="480" t="s">
        <v>4573</v>
      </c>
      <c r="X456" s="976"/>
      <c r="Y456" s="706"/>
      <c r="Z456" s="976"/>
    </row>
    <row r="457" spans="1:26" s="5" customFormat="1">
      <c r="A457" s="984" t="s">
        <v>4602</v>
      </c>
      <c r="B457" s="984" t="s">
        <v>4609</v>
      </c>
      <c r="C457" s="969" t="s">
        <v>644</v>
      </c>
      <c r="D457" s="970" t="str">
        <f t="shared" ref="D457" si="446">B457&amp;" "&amp;" "&amp;C457</f>
        <v>S5-007  どくどくゾンビ</v>
      </c>
      <c r="E457" s="1015" t="s">
        <v>608</v>
      </c>
      <c r="F457" s="1013" t="s">
        <v>129</v>
      </c>
      <c r="G457" s="973" t="s">
        <v>19</v>
      </c>
      <c r="H457" s="1006" t="s">
        <v>89</v>
      </c>
      <c r="I457" s="1001" t="s">
        <v>87</v>
      </c>
      <c r="J457" s="984">
        <v>2</v>
      </c>
      <c r="K457" s="499" t="s">
        <v>37</v>
      </c>
      <c r="L457" s="483" t="s">
        <v>39</v>
      </c>
      <c r="M457" s="51" t="s">
        <v>6274</v>
      </c>
      <c r="N457" s="483" t="s">
        <v>492</v>
      </c>
      <c r="O457" s="976">
        <v>3</v>
      </c>
      <c r="P457" s="976">
        <v>1</v>
      </c>
      <c r="Q457" s="977">
        <v>1830</v>
      </c>
      <c r="R457" s="978">
        <v>1240</v>
      </c>
      <c r="S457" s="979">
        <v>600</v>
      </c>
      <c r="T457" s="980">
        <v>800</v>
      </c>
      <c r="U457" s="981">
        <v>1220</v>
      </c>
      <c r="V457" s="982">
        <f t="shared" ref="V457" si="447">SUM(Q457:U458)</f>
        <v>5690</v>
      </c>
      <c r="W457" s="976"/>
      <c r="X457" s="976"/>
      <c r="Y457" s="706"/>
      <c r="Z457" s="976"/>
    </row>
    <row r="458" spans="1:26" s="5" customFormat="1">
      <c r="A458" s="984" t="s">
        <v>4602</v>
      </c>
      <c r="B458" s="984"/>
      <c r="C458" s="969" t="s">
        <v>644</v>
      </c>
      <c r="D458" s="970" t="s">
        <v>2</v>
      </c>
      <c r="E458" s="1015" t="s">
        <v>608</v>
      </c>
      <c r="F458" s="1013" t="s">
        <v>129</v>
      </c>
      <c r="G458" s="973" t="s">
        <v>19</v>
      </c>
      <c r="H458" s="1006" t="s">
        <v>89</v>
      </c>
      <c r="I458" s="1001" t="s">
        <v>87</v>
      </c>
      <c r="J458" s="984">
        <v>2</v>
      </c>
      <c r="K458" s="474"/>
      <c r="L458" s="474"/>
      <c r="M458" s="51"/>
      <c r="N458" s="474"/>
      <c r="O458" s="976">
        <v>1</v>
      </c>
      <c r="P458" s="976">
        <v>1</v>
      </c>
      <c r="Q458" s="977"/>
      <c r="R458" s="978"/>
      <c r="S458" s="979"/>
      <c r="T458" s="980"/>
      <c r="U458" s="981"/>
      <c r="V458" s="982"/>
      <c r="W458" s="976"/>
      <c r="X458" s="976"/>
      <c r="Y458" s="706"/>
      <c r="Z458" s="976"/>
    </row>
    <row r="459" spans="1:26" s="5" customFormat="1">
      <c r="A459" s="984" t="s">
        <v>4602</v>
      </c>
      <c r="B459" s="984" t="s">
        <v>4610</v>
      </c>
      <c r="C459" s="969" t="s">
        <v>177</v>
      </c>
      <c r="D459" s="970" t="str">
        <f t="shared" ref="D459" si="448">B459&amp;" "&amp;" "&amp;C459</f>
        <v>S5-008  フロストギズモ</v>
      </c>
      <c r="E459" s="1015" t="s">
        <v>608</v>
      </c>
      <c r="F459" s="1012" t="s">
        <v>130</v>
      </c>
      <c r="G459" s="1006" t="s">
        <v>89</v>
      </c>
      <c r="H459" s="992" t="s">
        <v>88</v>
      </c>
      <c r="I459" s="1002" t="s">
        <v>82</v>
      </c>
      <c r="J459" s="984">
        <v>1</v>
      </c>
      <c r="K459" s="499" t="s">
        <v>37</v>
      </c>
      <c r="L459" s="483" t="s">
        <v>20</v>
      </c>
      <c r="M459" s="51" t="s">
        <v>6149</v>
      </c>
      <c r="N459" s="473" t="s">
        <v>491</v>
      </c>
      <c r="O459" s="976">
        <v>3</v>
      </c>
      <c r="P459" s="976">
        <v>2</v>
      </c>
      <c r="Q459" s="977">
        <v>1770</v>
      </c>
      <c r="R459" s="978">
        <v>750</v>
      </c>
      <c r="S459" s="979">
        <v>1170</v>
      </c>
      <c r="T459" s="980">
        <v>1020</v>
      </c>
      <c r="U459" s="981">
        <v>990</v>
      </c>
      <c r="V459" s="982">
        <f t="shared" ref="V459" si="449">SUM(Q459:U460)</f>
        <v>5700</v>
      </c>
      <c r="W459" s="969" t="s">
        <v>3322</v>
      </c>
      <c r="X459" s="976"/>
      <c r="Y459" s="706"/>
      <c r="Z459" s="976"/>
    </row>
    <row r="460" spans="1:26" s="5" customFormat="1">
      <c r="A460" s="984" t="s">
        <v>4602</v>
      </c>
      <c r="B460" s="984"/>
      <c r="C460" s="969" t="s">
        <v>177</v>
      </c>
      <c r="D460" s="970" t="s">
        <v>2</v>
      </c>
      <c r="E460" s="1015" t="s">
        <v>608</v>
      </c>
      <c r="F460" s="1012" t="s">
        <v>130</v>
      </c>
      <c r="G460" s="1006" t="s">
        <v>89</v>
      </c>
      <c r="H460" s="992" t="s">
        <v>88</v>
      </c>
      <c r="I460" s="1002" t="s">
        <v>82</v>
      </c>
      <c r="J460" s="984">
        <v>1</v>
      </c>
      <c r="K460" s="474"/>
      <c r="L460" s="474"/>
      <c r="M460" s="51"/>
      <c r="N460" s="474"/>
      <c r="O460" s="976">
        <v>1</v>
      </c>
      <c r="P460" s="976">
        <v>1</v>
      </c>
      <c r="Q460" s="977"/>
      <c r="R460" s="978"/>
      <c r="S460" s="979"/>
      <c r="T460" s="980"/>
      <c r="U460" s="981"/>
      <c r="V460" s="982"/>
      <c r="W460" s="969" t="s">
        <v>3322</v>
      </c>
      <c r="X460" s="976"/>
      <c r="Y460" s="706"/>
      <c r="Z460" s="976"/>
    </row>
    <row r="461" spans="1:26" s="5" customFormat="1">
      <c r="A461" s="984" t="s">
        <v>4602</v>
      </c>
      <c r="B461" s="984" t="s">
        <v>4611</v>
      </c>
      <c r="C461" s="969" t="s">
        <v>645</v>
      </c>
      <c r="D461" s="970" t="str">
        <f t="shared" ref="D461" si="450">B461&amp;" "&amp;" "&amp;C461</f>
        <v>S5-009  ヒートギズモ</v>
      </c>
      <c r="E461" s="1015" t="s">
        <v>608</v>
      </c>
      <c r="F461" s="1012" t="s">
        <v>130</v>
      </c>
      <c r="G461" s="1006" t="s">
        <v>89</v>
      </c>
      <c r="H461" s="992" t="s">
        <v>88</v>
      </c>
      <c r="I461" s="975"/>
      <c r="J461" s="975"/>
      <c r="K461" s="477" t="s">
        <v>37</v>
      </c>
      <c r="L461" s="483" t="s">
        <v>20</v>
      </c>
      <c r="M461" s="51" t="s">
        <v>4662</v>
      </c>
      <c r="N461" s="483" t="s">
        <v>491</v>
      </c>
      <c r="O461" s="976"/>
      <c r="P461" s="474"/>
      <c r="Q461" s="977">
        <v>1750</v>
      </c>
      <c r="R461" s="978">
        <v>750</v>
      </c>
      <c r="S461" s="979">
        <v>1030</v>
      </c>
      <c r="T461" s="980">
        <v>1060</v>
      </c>
      <c r="U461" s="981">
        <v>1090</v>
      </c>
      <c r="V461" s="982">
        <f t="shared" ref="V461" si="451">SUM(Q461:U462)</f>
        <v>5680</v>
      </c>
      <c r="W461" s="969" t="s">
        <v>3320</v>
      </c>
      <c r="X461" s="976"/>
      <c r="Y461" s="706"/>
      <c r="Z461" s="976"/>
    </row>
    <row r="462" spans="1:26" s="5" customFormat="1">
      <c r="A462" s="984" t="s">
        <v>4602</v>
      </c>
      <c r="B462" s="984"/>
      <c r="C462" s="969" t="s">
        <v>645</v>
      </c>
      <c r="D462" s="970" t="s">
        <v>2</v>
      </c>
      <c r="E462" s="1015" t="s">
        <v>608</v>
      </c>
      <c r="F462" s="1012" t="s">
        <v>130</v>
      </c>
      <c r="G462" s="1006" t="s">
        <v>89</v>
      </c>
      <c r="H462" s="992" t="s">
        <v>88</v>
      </c>
      <c r="I462" s="975"/>
      <c r="J462" s="975"/>
      <c r="K462" s="474"/>
      <c r="L462" s="474"/>
      <c r="M462" s="51"/>
      <c r="N462" s="474"/>
      <c r="O462" s="976"/>
      <c r="P462" s="474"/>
      <c r="Q462" s="977"/>
      <c r="R462" s="978"/>
      <c r="S462" s="979"/>
      <c r="T462" s="980"/>
      <c r="U462" s="981"/>
      <c r="V462" s="982"/>
      <c r="W462" s="969" t="s">
        <v>3320</v>
      </c>
      <c r="X462" s="976"/>
      <c r="Y462" s="706"/>
      <c r="Z462" s="976"/>
    </row>
    <row r="463" spans="1:26" s="5" customFormat="1">
      <c r="A463" s="984" t="s">
        <v>4602</v>
      </c>
      <c r="B463" s="984" t="s">
        <v>4612</v>
      </c>
      <c r="C463" s="969" t="s">
        <v>637</v>
      </c>
      <c r="D463" s="970" t="str">
        <f t="shared" ref="D463" si="452">B463&amp;" "&amp;" "&amp;C463</f>
        <v>S5-010  あくま神官</v>
      </c>
      <c r="E463" s="1015" t="s">
        <v>608</v>
      </c>
      <c r="F463" s="1009" t="s">
        <v>75</v>
      </c>
      <c r="G463" s="986" t="s">
        <v>40</v>
      </c>
      <c r="H463" s="973" t="s">
        <v>19</v>
      </c>
      <c r="I463" s="975"/>
      <c r="J463" s="975"/>
      <c r="K463" s="491" t="s">
        <v>99</v>
      </c>
      <c r="L463" s="483" t="s">
        <v>104</v>
      </c>
      <c r="M463" s="51" t="s">
        <v>4695</v>
      </c>
      <c r="N463" s="473" t="s">
        <v>496</v>
      </c>
      <c r="O463" s="976"/>
      <c r="P463" s="474"/>
      <c r="Q463" s="977">
        <v>1720</v>
      </c>
      <c r="R463" s="978">
        <v>940</v>
      </c>
      <c r="S463" s="979">
        <v>1110</v>
      </c>
      <c r="T463" s="980">
        <v>790</v>
      </c>
      <c r="U463" s="981">
        <v>1130</v>
      </c>
      <c r="V463" s="982">
        <f t="shared" ref="V463" si="453">SUM(Q463:U464)</f>
        <v>5690</v>
      </c>
      <c r="W463" s="976" t="s">
        <v>4574</v>
      </c>
      <c r="X463" s="976"/>
      <c r="Y463" s="706"/>
      <c r="Z463" s="976"/>
    </row>
    <row r="464" spans="1:26" s="5" customFormat="1">
      <c r="A464" s="984" t="s">
        <v>4602</v>
      </c>
      <c r="B464" s="984"/>
      <c r="C464" s="969" t="s">
        <v>637</v>
      </c>
      <c r="D464" s="970" t="s">
        <v>2</v>
      </c>
      <c r="E464" s="1015" t="s">
        <v>608</v>
      </c>
      <c r="F464" s="1009" t="s">
        <v>75</v>
      </c>
      <c r="G464" s="986" t="s">
        <v>40</v>
      </c>
      <c r="H464" s="973" t="s">
        <v>19</v>
      </c>
      <c r="I464" s="975"/>
      <c r="J464" s="975"/>
      <c r="K464" s="474"/>
      <c r="L464" s="474"/>
      <c r="M464" s="51"/>
      <c r="N464" s="474"/>
      <c r="O464" s="976"/>
      <c r="P464" s="474"/>
      <c r="Q464" s="977"/>
      <c r="R464" s="978"/>
      <c r="S464" s="979"/>
      <c r="T464" s="980"/>
      <c r="U464" s="981"/>
      <c r="V464" s="982"/>
      <c r="W464" s="976" t="s">
        <v>4574</v>
      </c>
      <c r="X464" s="976"/>
      <c r="Y464" s="706"/>
      <c r="Z464" s="976"/>
    </row>
    <row r="465" spans="1:26" s="5" customFormat="1">
      <c r="A465" s="984" t="s">
        <v>4602</v>
      </c>
      <c r="B465" s="984" t="s">
        <v>4613</v>
      </c>
      <c r="C465" s="969" t="s">
        <v>1193</v>
      </c>
      <c r="D465" s="970" t="str">
        <f t="shared" ref="D465" si="454">B465&amp;" "&amp;" "&amp;C465</f>
        <v>S5-011  ホークマン</v>
      </c>
      <c r="E465" s="1015" t="s">
        <v>608</v>
      </c>
      <c r="F465" s="1009" t="s">
        <v>75</v>
      </c>
      <c r="G465" s="973" t="s">
        <v>19</v>
      </c>
      <c r="H465" s="992" t="s">
        <v>88</v>
      </c>
      <c r="I465" s="975"/>
      <c r="J465" s="975"/>
      <c r="K465" s="475" t="s">
        <v>99</v>
      </c>
      <c r="L465" s="483" t="s">
        <v>105</v>
      </c>
      <c r="M465" s="51" t="s">
        <v>4696</v>
      </c>
      <c r="N465" s="473" t="s">
        <v>496</v>
      </c>
      <c r="O465" s="976"/>
      <c r="P465" s="474"/>
      <c r="Q465" s="977">
        <v>1690</v>
      </c>
      <c r="R465" s="978">
        <v>1130</v>
      </c>
      <c r="S465" s="979">
        <v>640</v>
      </c>
      <c r="T465" s="980">
        <v>1080</v>
      </c>
      <c r="U465" s="981">
        <v>1170</v>
      </c>
      <c r="V465" s="982">
        <f t="shared" ref="V465" si="455">SUM(Q465:U466)</f>
        <v>5710</v>
      </c>
      <c r="W465" s="976"/>
      <c r="X465" s="976"/>
      <c r="Y465" s="706"/>
      <c r="Z465" s="976"/>
    </row>
    <row r="466" spans="1:26" s="5" customFormat="1">
      <c r="A466" s="984" t="s">
        <v>4602</v>
      </c>
      <c r="B466" s="984"/>
      <c r="C466" s="969" t="s">
        <v>1193</v>
      </c>
      <c r="D466" s="970" t="s">
        <v>2</v>
      </c>
      <c r="E466" s="1015" t="s">
        <v>608</v>
      </c>
      <c r="F466" s="1009" t="s">
        <v>75</v>
      </c>
      <c r="G466" s="973" t="s">
        <v>19</v>
      </c>
      <c r="H466" s="992" t="s">
        <v>88</v>
      </c>
      <c r="I466" s="975"/>
      <c r="J466" s="975"/>
      <c r="K466" s="474"/>
      <c r="L466" s="474"/>
      <c r="M466" s="51"/>
      <c r="N466" s="474"/>
      <c r="O466" s="976"/>
      <c r="P466" s="474"/>
      <c r="Q466" s="977"/>
      <c r="R466" s="978"/>
      <c r="S466" s="979"/>
      <c r="T466" s="980"/>
      <c r="U466" s="981"/>
      <c r="V466" s="982"/>
      <c r="W466" s="976"/>
      <c r="X466" s="976"/>
      <c r="Y466" s="706"/>
      <c r="Z466" s="976"/>
    </row>
    <row r="467" spans="1:26" s="5" customFormat="1">
      <c r="A467" s="984" t="s">
        <v>4602</v>
      </c>
      <c r="B467" s="984" t="s">
        <v>4614</v>
      </c>
      <c r="C467" s="989" t="s">
        <v>541</v>
      </c>
      <c r="D467" s="970" t="str">
        <f t="shared" ref="D467" si="456">B467&amp;" "&amp;" "&amp;C467</f>
        <v>S5-012  キラーアーマー</v>
      </c>
      <c r="E467" s="1015" t="s">
        <v>608</v>
      </c>
      <c r="F467" s="994" t="s">
        <v>78</v>
      </c>
      <c r="G467" s="973" t="s">
        <v>19</v>
      </c>
      <c r="H467" s="973" t="s">
        <v>19</v>
      </c>
      <c r="I467" s="975"/>
      <c r="J467" s="975"/>
      <c r="K467" s="476" t="s">
        <v>21</v>
      </c>
      <c r="L467" s="483" t="s">
        <v>4576</v>
      </c>
      <c r="M467" s="51" t="s">
        <v>5284</v>
      </c>
      <c r="N467" s="483" t="s">
        <v>496</v>
      </c>
      <c r="O467" s="976">
        <v>3</v>
      </c>
      <c r="P467" s="976">
        <v>1</v>
      </c>
      <c r="Q467" s="977">
        <v>1850</v>
      </c>
      <c r="R467" s="978">
        <v>1260</v>
      </c>
      <c r="S467" s="979">
        <v>710</v>
      </c>
      <c r="T467" s="980">
        <v>740</v>
      </c>
      <c r="U467" s="981">
        <v>1160</v>
      </c>
      <c r="V467" s="982">
        <f t="shared" ref="V467" si="457">SUM(Q467:U468)</f>
        <v>5720</v>
      </c>
      <c r="W467" s="976"/>
      <c r="X467" s="976"/>
      <c r="Y467" s="706"/>
      <c r="Z467" s="976"/>
    </row>
    <row r="468" spans="1:26" s="5" customFormat="1">
      <c r="A468" s="984" t="s">
        <v>4602</v>
      </c>
      <c r="B468" s="984"/>
      <c r="C468" s="989" t="s">
        <v>541</v>
      </c>
      <c r="D468" s="970" t="s">
        <v>2</v>
      </c>
      <c r="E468" s="1015" t="s">
        <v>608</v>
      </c>
      <c r="F468" s="994" t="s">
        <v>78</v>
      </c>
      <c r="G468" s="973" t="s">
        <v>19</v>
      </c>
      <c r="H468" s="973" t="s">
        <v>19</v>
      </c>
      <c r="I468" s="975"/>
      <c r="J468" s="975"/>
      <c r="K468" s="474"/>
      <c r="L468" s="474"/>
      <c r="M468" s="51"/>
      <c r="N468" s="474"/>
      <c r="O468" s="976">
        <v>1</v>
      </c>
      <c r="P468" s="976">
        <v>1</v>
      </c>
      <c r="Q468" s="977"/>
      <c r="R468" s="978"/>
      <c r="S468" s="979"/>
      <c r="T468" s="980"/>
      <c r="U468" s="981"/>
      <c r="V468" s="982"/>
      <c r="W468" s="976"/>
      <c r="X468" s="976"/>
      <c r="Y468" s="706"/>
      <c r="Z468" s="976"/>
    </row>
    <row r="469" spans="1:26" s="5" customFormat="1">
      <c r="A469" s="984" t="s">
        <v>4602</v>
      </c>
      <c r="B469" s="984" t="s">
        <v>4615</v>
      </c>
      <c r="C469" s="969" t="s">
        <v>181</v>
      </c>
      <c r="D469" s="970" t="str">
        <f t="shared" ref="D469" si="458">B469&amp;" "&amp;" "&amp;C469</f>
        <v>S5-013  じごくのよろい</v>
      </c>
      <c r="E469" s="1015" t="s">
        <v>608</v>
      </c>
      <c r="F469" s="994" t="s">
        <v>78</v>
      </c>
      <c r="G469" s="973" t="s">
        <v>19</v>
      </c>
      <c r="H469" s="973" t="s">
        <v>19</v>
      </c>
      <c r="I469" s="975"/>
      <c r="J469" s="975"/>
      <c r="K469" s="477" t="s">
        <v>37</v>
      </c>
      <c r="L469" s="483" t="s">
        <v>2710</v>
      </c>
      <c r="M469" s="51" t="s">
        <v>4715</v>
      </c>
      <c r="N469" s="483" t="s">
        <v>491</v>
      </c>
      <c r="O469" s="976"/>
      <c r="P469" s="474"/>
      <c r="Q469" s="977">
        <v>1880</v>
      </c>
      <c r="R469" s="978">
        <v>1200</v>
      </c>
      <c r="S469" s="979">
        <v>670</v>
      </c>
      <c r="T469" s="980">
        <v>700</v>
      </c>
      <c r="U469" s="981">
        <v>1260</v>
      </c>
      <c r="V469" s="982">
        <f t="shared" ref="V469" si="459">SUM(Q469:U470)</f>
        <v>5710</v>
      </c>
      <c r="W469" s="976"/>
      <c r="X469" s="976"/>
      <c r="Y469" s="706"/>
      <c r="Z469" s="976"/>
    </row>
    <row r="470" spans="1:26" s="5" customFormat="1">
      <c r="A470" s="984" t="s">
        <v>4602</v>
      </c>
      <c r="B470" s="984"/>
      <c r="C470" s="969" t="s">
        <v>181</v>
      </c>
      <c r="D470" s="970" t="s">
        <v>2</v>
      </c>
      <c r="E470" s="1015" t="s">
        <v>608</v>
      </c>
      <c r="F470" s="994" t="s">
        <v>78</v>
      </c>
      <c r="G470" s="973" t="s">
        <v>19</v>
      </c>
      <c r="H470" s="973" t="s">
        <v>19</v>
      </c>
      <c r="I470" s="975"/>
      <c r="J470" s="975"/>
      <c r="K470" s="474"/>
      <c r="L470" s="474"/>
      <c r="M470" s="51"/>
      <c r="N470" s="474"/>
      <c r="O470" s="976"/>
      <c r="P470" s="474"/>
      <c r="Q470" s="977"/>
      <c r="R470" s="978"/>
      <c r="S470" s="979"/>
      <c r="T470" s="980"/>
      <c r="U470" s="981"/>
      <c r="V470" s="982"/>
      <c r="W470" s="976"/>
      <c r="X470" s="976"/>
      <c r="Y470" s="706"/>
      <c r="Z470" s="976"/>
    </row>
    <row r="471" spans="1:26" s="5" customFormat="1">
      <c r="A471" s="984" t="s">
        <v>4602</v>
      </c>
      <c r="B471" s="984" t="s">
        <v>4616</v>
      </c>
      <c r="C471" s="989" t="s">
        <v>267</v>
      </c>
      <c r="D471" s="970" t="str">
        <f t="shared" ref="D471" si="460">B471&amp;" "&amp;" "&amp;C471</f>
        <v>S5-014  ヒドラ</v>
      </c>
      <c r="E471" s="1015" t="s">
        <v>608</v>
      </c>
      <c r="F471" s="1003" t="s">
        <v>35</v>
      </c>
      <c r="G471" s="973" t="s">
        <v>19</v>
      </c>
      <c r="H471" s="1006" t="s">
        <v>89</v>
      </c>
      <c r="I471" s="1005" t="s">
        <v>90</v>
      </c>
      <c r="J471" s="984">
        <v>2</v>
      </c>
      <c r="K471" s="497" t="s">
        <v>21</v>
      </c>
      <c r="L471" s="483" t="s">
        <v>1995</v>
      </c>
      <c r="M471" s="37" t="s">
        <v>6150</v>
      </c>
      <c r="N471" s="483" t="s">
        <v>491</v>
      </c>
      <c r="O471" s="976">
        <v>3</v>
      </c>
      <c r="P471" s="976">
        <v>2</v>
      </c>
      <c r="Q471" s="977">
        <v>1850</v>
      </c>
      <c r="R471" s="978">
        <v>1080</v>
      </c>
      <c r="S471" s="979">
        <v>740</v>
      </c>
      <c r="T471" s="980">
        <v>940</v>
      </c>
      <c r="U471" s="981">
        <v>1140</v>
      </c>
      <c r="V471" s="982">
        <f t="shared" ref="V471" si="461">SUM(Q471:U472)</f>
        <v>5750</v>
      </c>
      <c r="W471" s="976"/>
      <c r="X471" s="976"/>
      <c r="Y471" s="706"/>
      <c r="Z471" s="976"/>
    </row>
    <row r="472" spans="1:26" s="5" customFormat="1">
      <c r="A472" s="984" t="s">
        <v>4602</v>
      </c>
      <c r="B472" s="984"/>
      <c r="C472" s="989" t="s">
        <v>267</v>
      </c>
      <c r="D472" s="970" t="s">
        <v>2</v>
      </c>
      <c r="E472" s="1015" t="s">
        <v>608</v>
      </c>
      <c r="F472" s="1003" t="s">
        <v>35</v>
      </c>
      <c r="G472" s="973" t="s">
        <v>19</v>
      </c>
      <c r="H472" s="1006" t="s">
        <v>89</v>
      </c>
      <c r="I472" s="1005" t="s">
        <v>90</v>
      </c>
      <c r="J472" s="984">
        <v>2</v>
      </c>
      <c r="K472" s="474"/>
      <c r="L472" s="474"/>
      <c r="M472" s="51"/>
      <c r="N472" s="474"/>
      <c r="O472" s="976">
        <v>1</v>
      </c>
      <c r="P472" s="976">
        <v>1</v>
      </c>
      <c r="Q472" s="977"/>
      <c r="R472" s="978"/>
      <c r="S472" s="979"/>
      <c r="T472" s="980"/>
      <c r="U472" s="981"/>
      <c r="V472" s="982"/>
      <c r="W472" s="976"/>
      <c r="X472" s="976"/>
      <c r="Y472" s="706"/>
      <c r="Z472" s="976"/>
    </row>
    <row r="473" spans="1:26" s="5" customFormat="1">
      <c r="A473" s="984" t="s">
        <v>4602</v>
      </c>
      <c r="B473" s="984" t="s">
        <v>4617</v>
      </c>
      <c r="C473" s="969" t="s">
        <v>182</v>
      </c>
      <c r="D473" s="970" t="str">
        <f t="shared" ref="D473" si="462">B473&amp;" "&amp;" "&amp;C473</f>
        <v>S5-015  スカイドラゴン</v>
      </c>
      <c r="E473" s="1015" t="s">
        <v>608</v>
      </c>
      <c r="F473" s="1003" t="s">
        <v>35</v>
      </c>
      <c r="G473" s="1006" t="s">
        <v>89</v>
      </c>
      <c r="H473" s="1006" t="s">
        <v>89</v>
      </c>
      <c r="I473" s="975"/>
      <c r="J473" s="975"/>
      <c r="K473" s="499" t="s">
        <v>37</v>
      </c>
      <c r="L473" s="483" t="s">
        <v>2718</v>
      </c>
      <c r="M473" s="51" t="s">
        <v>6151</v>
      </c>
      <c r="N473" s="483" t="s">
        <v>490</v>
      </c>
      <c r="O473" s="976"/>
      <c r="P473" s="501"/>
      <c r="Q473" s="977">
        <v>1820</v>
      </c>
      <c r="R473" s="978">
        <v>1060</v>
      </c>
      <c r="S473" s="979">
        <v>730</v>
      </c>
      <c r="T473" s="980">
        <v>1100</v>
      </c>
      <c r="U473" s="981">
        <v>1030</v>
      </c>
      <c r="V473" s="982">
        <f t="shared" ref="V473" si="463">SUM(Q473:U474)</f>
        <v>5740</v>
      </c>
      <c r="W473" s="976"/>
      <c r="X473" s="976"/>
      <c r="Y473" s="706"/>
      <c r="Z473" s="976"/>
    </row>
    <row r="474" spans="1:26" s="5" customFormat="1">
      <c r="A474" s="984" t="s">
        <v>4602</v>
      </c>
      <c r="B474" s="984"/>
      <c r="C474" s="969" t="s">
        <v>182</v>
      </c>
      <c r="D474" s="970" t="s">
        <v>2</v>
      </c>
      <c r="E474" s="1015" t="s">
        <v>608</v>
      </c>
      <c r="F474" s="1003" t="s">
        <v>35</v>
      </c>
      <c r="G474" s="1006" t="s">
        <v>89</v>
      </c>
      <c r="H474" s="1006" t="s">
        <v>89</v>
      </c>
      <c r="I474" s="975"/>
      <c r="J474" s="975"/>
      <c r="K474" s="474"/>
      <c r="L474" s="474"/>
      <c r="M474" s="51"/>
      <c r="N474" s="474"/>
      <c r="O474" s="976"/>
      <c r="P474" s="501"/>
      <c r="Q474" s="977"/>
      <c r="R474" s="978"/>
      <c r="S474" s="979"/>
      <c r="T474" s="980"/>
      <c r="U474" s="981"/>
      <c r="V474" s="982"/>
      <c r="W474" s="976"/>
      <c r="X474" s="976"/>
      <c r="Y474" s="706"/>
      <c r="Z474" s="976"/>
    </row>
    <row r="475" spans="1:26" s="5" customFormat="1">
      <c r="A475" s="984" t="s">
        <v>4602</v>
      </c>
      <c r="B475" s="984" t="s">
        <v>4618</v>
      </c>
      <c r="C475" s="969" t="s">
        <v>38</v>
      </c>
      <c r="D475" s="970" t="str">
        <f t="shared" ref="D475" si="464">B475&amp;" "&amp;" "&amp;C475</f>
        <v>S5-016  ポップ</v>
      </c>
      <c r="E475" s="1011" t="s">
        <v>629</v>
      </c>
      <c r="F475" s="972" t="s">
        <v>34</v>
      </c>
      <c r="G475" s="986" t="s">
        <v>40</v>
      </c>
      <c r="H475" s="986" t="s">
        <v>40</v>
      </c>
      <c r="I475" s="975"/>
      <c r="J475" s="975"/>
      <c r="K475" s="476" t="s">
        <v>21</v>
      </c>
      <c r="L475" s="473" t="s">
        <v>1995</v>
      </c>
      <c r="M475" s="51" t="s">
        <v>4697</v>
      </c>
      <c r="N475" s="473" t="s">
        <v>491</v>
      </c>
      <c r="O475" s="976"/>
      <c r="P475" s="474"/>
      <c r="Q475" s="977">
        <v>1970</v>
      </c>
      <c r="R475" s="978">
        <v>800</v>
      </c>
      <c r="S475" s="979">
        <v>1180</v>
      </c>
      <c r="T475" s="980">
        <v>1250</v>
      </c>
      <c r="U475" s="981">
        <v>960</v>
      </c>
      <c r="V475" s="982">
        <f t="shared" ref="V475" si="465">SUM(Q475:U476)</f>
        <v>6160</v>
      </c>
      <c r="W475" s="976" t="s">
        <v>3317</v>
      </c>
      <c r="X475" s="976"/>
      <c r="Y475" s="706"/>
      <c r="Z475" s="976"/>
    </row>
    <row r="476" spans="1:26" s="5" customFormat="1">
      <c r="A476" s="984" t="s">
        <v>4602</v>
      </c>
      <c r="B476" s="984"/>
      <c r="C476" s="969" t="s">
        <v>38</v>
      </c>
      <c r="D476" s="970" t="s">
        <v>2</v>
      </c>
      <c r="E476" s="1011" t="s">
        <v>629</v>
      </c>
      <c r="F476" s="972" t="s">
        <v>34</v>
      </c>
      <c r="G476" s="986" t="s">
        <v>40</v>
      </c>
      <c r="H476" s="986" t="s">
        <v>40</v>
      </c>
      <c r="I476" s="975"/>
      <c r="J476" s="975"/>
      <c r="K476" s="474"/>
      <c r="L476" s="474"/>
      <c r="M476" s="51"/>
      <c r="N476" s="474"/>
      <c r="O476" s="976"/>
      <c r="P476" s="474"/>
      <c r="Q476" s="977"/>
      <c r="R476" s="978"/>
      <c r="S476" s="979"/>
      <c r="T476" s="980"/>
      <c r="U476" s="981"/>
      <c r="V476" s="982"/>
      <c r="W476" s="976" t="s">
        <v>3317</v>
      </c>
      <c r="X476" s="976"/>
      <c r="Y476" s="706"/>
      <c r="Z476" s="976"/>
    </row>
    <row r="477" spans="1:26" s="5" customFormat="1">
      <c r="A477" s="984" t="s">
        <v>4602</v>
      </c>
      <c r="B477" s="984" t="s">
        <v>4619</v>
      </c>
      <c r="C477" s="969" t="s">
        <v>183</v>
      </c>
      <c r="D477" s="970" t="str">
        <f t="shared" ref="D477" si="466">B477&amp;" "&amp;" "&amp;C477</f>
        <v>S5-017  マァム</v>
      </c>
      <c r="E477" s="1011" t="s">
        <v>629</v>
      </c>
      <c r="F477" s="972" t="s">
        <v>34</v>
      </c>
      <c r="G477" s="973" t="s">
        <v>19</v>
      </c>
      <c r="H477" s="973" t="s">
        <v>19</v>
      </c>
      <c r="I477" s="975"/>
      <c r="J477" s="975"/>
      <c r="K477" s="476" t="s">
        <v>21</v>
      </c>
      <c r="L477" s="483" t="s">
        <v>104</v>
      </c>
      <c r="M477" s="51" t="s">
        <v>4669</v>
      </c>
      <c r="N477" s="473" t="s">
        <v>491</v>
      </c>
      <c r="O477" s="976"/>
      <c r="P477" s="474"/>
      <c r="Q477" s="977">
        <v>1920</v>
      </c>
      <c r="R477" s="978">
        <v>1160</v>
      </c>
      <c r="S477" s="979">
        <v>840</v>
      </c>
      <c r="T477" s="980">
        <v>1060</v>
      </c>
      <c r="U477" s="981">
        <v>1180</v>
      </c>
      <c r="V477" s="982">
        <f t="shared" ref="V477" si="467">SUM(Q477:U478)</f>
        <v>6160</v>
      </c>
      <c r="W477" s="976" t="s">
        <v>3317</v>
      </c>
      <c r="X477" s="976"/>
      <c r="Y477" s="706"/>
      <c r="Z477" s="976"/>
    </row>
    <row r="478" spans="1:26" s="5" customFormat="1">
      <c r="A478" s="984" t="s">
        <v>4602</v>
      </c>
      <c r="B478" s="984"/>
      <c r="C478" s="969" t="s">
        <v>183</v>
      </c>
      <c r="D478" s="970" t="s">
        <v>2</v>
      </c>
      <c r="E478" s="1011" t="s">
        <v>629</v>
      </c>
      <c r="F478" s="972" t="s">
        <v>34</v>
      </c>
      <c r="G478" s="973" t="s">
        <v>19</v>
      </c>
      <c r="H478" s="973" t="s">
        <v>19</v>
      </c>
      <c r="I478" s="975"/>
      <c r="J478" s="975"/>
      <c r="K478" s="474"/>
      <c r="L478" s="474"/>
      <c r="M478" s="51"/>
      <c r="N478" s="474"/>
      <c r="O478" s="976"/>
      <c r="P478" s="474"/>
      <c r="Q478" s="977"/>
      <c r="R478" s="978"/>
      <c r="S478" s="979"/>
      <c r="T478" s="980"/>
      <c r="U478" s="981"/>
      <c r="V478" s="982"/>
      <c r="W478" s="976" t="s">
        <v>3317</v>
      </c>
      <c r="X478" s="976"/>
      <c r="Y478" s="706"/>
      <c r="Z478" s="976"/>
    </row>
    <row r="479" spans="1:26" s="5" customFormat="1">
      <c r="A479" s="984" t="s">
        <v>4602</v>
      </c>
      <c r="B479" s="984" t="s">
        <v>4620</v>
      </c>
      <c r="C479" s="969" t="s">
        <v>4</v>
      </c>
      <c r="D479" s="970" t="str">
        <f t="shared" ref="D479" si="468">B479&amp;" "&amp;" "&amp;C479</f>
        <v>S5-018  クロコダイン</v>
      </c>
      <c r="E479" s="1011" t="s">
        <v>629</v>
      </c>
      <c r="F479" s="972" t="s">
        <v>34</v>
      </c>
      <c r="G479" s="1006" t="s">
        <v>89</v>
      </c>
      <c r="H479" s="973" t="s">
        <v>19</v>
      </c>
      <c r="I479" s="975"/>
      <c r="J479" s="975"/>
      <c r="K479" s="497" t="s">
        <v>21</v>
      </c>
      <c r="L479" s="483" t="s">
        <v>1995</v>
      </c>
      <c r="M479" s="51" t="s">
        <v>4698</v>
      </c>
      <c r="N479" s="473" t="s">
        <v>496</v>
      </c>
      <c r="O479" s="976"/>
      <c r="P479" s="474"/>
      <c r="Q479" s="977">
        <v>2090</v>
      </c>
      <c r="R479" s="978">
        <v>1240</v>
      </c>
      <c r="S479" s="979">
        <v>700</v>
      </c>
      <c r="T479" s="980">
        <v>820</v>
      </c>
      <c r="U479" s="981">
        <v>1290</v>
      </c>
      <c r="V479" s="982">
        <f t="shared" ref="V479" si="469">SUM(Q479:U480)</f>
        <v>6140</v>
      </c>
      <c r="W479" s="976"/>
      <c r="X479" s="976"/>
      <c r="Y479" s="706"/>
      <c r="Z479" s="976"/>
    </row>
    <row r="480" spans="1:26" s="5" customFormat="1">
      <c r="A480" s="984" t="s">
        <v>4602</v>
      </c>
      <c r="B480" s="984"/>
      <c r="C480" s="969" t="s">
        <v>4</v>
      </c>
      <c r="D480" s="970" t="s">
        <v>2</v>
      </c>
      <c r="E480" s="1011" t="s">
        <v>629</v>
      </c>
      <c r="F480" s="972" t="s">
        <v>34</v>
      </c>
      <c r="G480" s="1006" t="s">
        <v>89</v>
      </c>
      <c r="H480" s="973" t="s">
        <v>19</v>
      </c>
      <c r="I480" s="975"/>
      <c r="J480" s="975"/>
      <c r="K480" s="474"/>
      <c r="L480" s="474"/>
      <c r="M480" s="51"/>
      <c r="N480" s="474"/>
      <c r="O480" s="976"/>
      <c r="P480" s="474"/>
      <c r="Q480" s="977"/>
      <c r="R480" s="978"/>
      <c r="S480" s="979"/>
      <c r="T480" s="980"/>
      <c r="U480" s="981"/>
      <c r="V480" s="982"/>
      <c r="W480" s="976"/>
      <c r="X480" s="976"/>
      <c r="Y480" s="706"/>
      <c r="Z480" s="976"/>
    </row>
    <row r="481" spans="1:26" s="5" customFormat="1">
      <c r="A481" s="984" t="s">
        <v>4602</v>
      </c>
      <c r="B481" s="984" t="s">
        <v>4621</v>
      </c>
      <c r="C481" s="969" t="s">
        <v>630</v>
      </c>
      <c r="D481" s="970" t="str">
        <f t="shared" ref="D481" si="470">B481&amp;" "&amp;" "&amp;C481</f>
        <v>S5-019  スライム</v>
      </c>
      <c r="E481" s="1011" t="s">
        <v>629</v>
      </c>
      <c r="F481" s="1014" t="s">
        <v>128</v>
      </c>
      <c r="G481" s="973" t="s">
        <v>19</v>
      </c>
      <c r="H481" s="973" t="s">
        <v>19</v>
      </c>
      <c r="I481" s="975"/>
      <c r="J481" s="975"/>
      <c r="K481" s="497" t="s">
        <v>21</v>
      </c>
      <c r="L481" s="473" t="s">
        <v>1995</v>
      </c>
      <c r="M481" s="51" t="s">
        <v>4670</v>
      </c>
      <c r="N481" s="483" t="s">
        <v>491</v>
      </c>
      <c r="O481" s="976"/>
      <c r="P481" s="474"/>
      <c r="Q481" s="977">
        <v>1610</v>
      </c>
      <c r="R481" s="978">
        <v>1150</v>
      </c>
      <c r="S481" s="979">
        <v>1080</v>
      </c>
      <c r="T481" s="980">
        <v>1000</v>
      </c>
      <c r="U481" s="981">
        <v>1080</v>
      </c>
      <c r="V481" s="982">
        <f t="shared" ref="V481" si="471">SUM(Q481:U482)</f>
        <v>5920</v>
      </c>
      <c r="W481" s="976" t="s">
        <v>3327</v>
      </c>
      <c r="X481" s="976"/>
      <c r="Y481" s="706"/>
      <c r="Z481" s="976"/>
    </row>
    <row r="482" spans="1:26" s="5" customFormat="1">
      <c r="A482" s="984" t="s">
        <v>4602</v>
      </c>
      <c r="B482" s="984"/>
      <c r="C482" s="969" t="s">
        <v>630</v>
      </c>
      <c r="D482" s="970" t="s">
        <v>2</v>
      </c>
      <c r="E482" s="1011" t="s">
        <v>629</v>
      </c>
      <c r="F482" s="1014" t="s">
        <v>128</v>
      </c>
      <c r="G482" s="973" t="s">
        <v>19</v>
      </c>
      <c r="H482" s="973" t="s">
        <v>19</v>
      </c>
      <c r="I482" s="975"/>
      <c r="J482" s="975"/>
      <c r="K482" s="474"/>
      <c r="L482" s="474"/>
      <c r="M482" s="51"/>
      <c r="N482" s="474"/>
      <c r="O482" s="976"/>
      <c r="P482" s="474"/>
      <c r="Q482" s="977"/>
      <c r="R482" s="978"/>
      <c r="S482" s="979"/>
      <c r="T482" s="980"/>
      <c r="U482" s="981"/>
      <c r="V482" s="982"/>
      <c r="W482" s="976" t="s">
        <v>3327</v>
      </c>
      <c r="X482" s="976"/>
      <c r="Y482" s="706"/>
      <c r="Z482" s="976"/>
    </row>
    <row r="483" spans="1:26" s="5" customFormat="1">
      <c r="A483" s="984" t="s">
        <v>4602</v>
      </c>
      <c r="B483" s="984" t="s">
        <v>4622</v>
      </c>
      <c r="C483" s="989" t="s">
        <v>258</v>
      </c>
      <c r="D483" s="970" t="str">
        <f t="shared" ref="D483" si="472">B483&amp;" "&amp;" "&amp;C483</f>
        <v>S5-020  ベホイミスライム</v>
      </c>
      <c r="E483" s="1011" t="s">
        <v>629</v>
      </c>
      <c r="F483" s="1014" t="s">
        <v>128</v>
      </c>
      <c r="G483" s="973" t="s">
        <v>19</v>
      </c>
      <c r="H483" s="995" t="s">
        <v>80</v>
      </c>
      <c r="I483" s="1000" t="s">
        <v>93</v>
      </c>
      <c r="J483" s="984">
        <v>2</v>
      </c>
      <c r="K483" s="11" t="s">
        <v>81</v>
      </c>
      <c r="L483" s="483" t="s">
        <v>81</v>
      </c>
      <c r="M483" s="51" t="s">
        <v>4664</v>
      </c>
      <c r="N483" s="483" t="s">
        <v>492</v>
      </c>
      <c r="O483" s="976"/>
      <c r="P483" s="474"/>
      <c r="Q483" s="977">
        <v>1770</v>
      </c>
      <c r="R483" s="978">
        <v>1050</v>
      </c>
      <c r="S483" s="979">
        <v>1300</v>
      </c>
      <c r="T483" s="980">
        <v>940</v>
      </c>
      <c r="U483" s="981">
        <v>950</v>
      </c>
      <c r="V483" s="982">
        <f t="shared" ref="V483" si="473">SUM(Q483:U484)</f>
        <v>6010</v>
      </c>
      <c r="W483" s="976" t="s">
        <v>3327</v>
      </c>
      <c r="X483" s="976"/>
      <c r="Y483" s="706"/>
      <c r="Z483" s="976"/>
    </row>
    <row r="484" spans="1:26" s="5" customFormat="1">
      <c r="A484" s="984" t="s">
        <v>4602</v>
      </c>
      <c r="B484" s="984"/>
      <c r="C484" s="989" t="s">
        <v>258</v>
      </c>
      <c r="D484" s="970" t="s">
        <v>2</v>
      </c>
      <c r="E484" s="1011" t="s">
        <v>629</v>
      </c>
      <c r="F484" s="1014" t="s">
        <v>128</v>
      </c>
      <c r="G484" s="973" t="s">
        <v>19</v>
      </c>
      <c r="H484" s="995" t="s">
        <v>80</v>
      </c>
      <c r="I484" s="1000" t="s">
        <v>93</v>
      </c>
      <c r="J484" s="984">
        <v>2</v>
      </c>
      <c r="K484" s="474"/>
      <c r="L484" s="474"/>
      <c r="M484" s="51"/>
      <c r="N484" s="474"/>
      <c r="O484" s="976"/>
      <c r="P484" s="474"/>
      <c r="Q484" s="977"/>
      <c r="R484" s="978"/>
      <c r="S484" s="979"/>
      <c r="T484" s="980"/>
      <c r="U484" s="981"/>
      <c r="V484" s="982"/>
      <c r="W484" s="976" t="s">
        <v>3327</v>
      </c>
      <c r="X484" s="976"/>
      <c r="Y484" s="706"/>
      <c r="Z484" s="976"/>
    </row>
    <row r="485" spans="1:26" s="5" customFormat="1">
      <c r="A485" s="984" t="s">
        <v>4602</v>
      </c>
      <c r="B485" s="984" t="s">
        <v>4623</v>
      </c>
      <c r="C485" s="969" t="s">
        <v>175</v>
      </c>
      <c r="D485" s="970" t="str">
        <f t="shared" ref="D485" si="474">B485&amp;" "&amp;" "&amp;C485</f>
        <v>S5-021  オークキング</v>
      </c>
      <c r="E485" s="1011" t="s">
        <v>629</v>
      </c>
      <c r="F485" s="1014" t="s">
        <v>128</v>
      </c>
      <c r="G485" s="973" t="s">
        <v>19</v>
      </c>
      <c r="H485" s="973" t="s">
        <v>19</v>
      </c>
      <c r="I485" s="1000" t="s">
        <v>93</v>
      </c>
      <c r="J485" s="975">
        <v>3</v>
      </c>
      <c r="K485" s="499" t="s">
        <v>37</v>
      </c>
      <c r="L485" s="483" t="s">
        <v>4576</v>
      </c>
      <c r="M485" s="51" t="s">
        <v>5285</v>
      </c>
      <c r="N485" s="473" t="s">
        <v>491</v>
      </c>
      <c r="O485" s="976">
        <v>2</v>
      </c>
      <c r="P485" s="976">
        <v>2</v>
      </c>
      <c r="Q485" s="977">
        <v>1920</v>
      </c>
      <c r="R485" s="978">
        <v>1260</v>
      </c>
      <c r="S485" s="979">
        <v>810</v>
      </c>
      <c r="T485" s="980">
        <v>950</v>
      </c>
      <c r="U485" s="981">
        <v>1120</v>
      </c>
      <c r="V485" s="982">
        <f t="shared" ref="V485" si="475">SUM(Q485:U486)</f>
        <v>6060</v>
      </c>
      <c r="W485" s="976"/>
      <c r="X485" s="976"/>
      <c r="Y485" s="706"/>
      <c r="Z485" s="976"/>
    </row>
    <row r="486" spans="1:26" s="5" customFormat="1">
      <c r="A486" s="984" t="s">
        <v>4602</v>
      </c>
      <c r="B486" s="984"/>
      <c r="C486" s="969" t="s">
        <v>175</v>
      </c>
      <c r="D486" s="970" t="s">
        <v>2</v>
      </c>
      <c r="E486" s="1011" t="s">
        <v>629</v>
      </c>
      <c r="F486" s="1014" t="s">
        <v>128</v>
      </c>
      <c r="G486" s="973" t="s">
        <v>19</v>
      </c>
      <c r="H486" s="973" t="s">
        <v>19</v>
      </c>
      <c r="I486" s="1000" t="s">
        <v>93</v>
      </c>
      <c r="J486" s="975">
        <v>3</v>
      </c>
      <c r="K486" s="474"/>
      <c r="L486" s="474"/>
      <c r="M486" s="51"/>
      <c r="N486" s="474"/>
      <c r="O486" s="976">
        <v>1</v>
      </c>
      <c r="P486" s="976">
        <v>1</v>
      </c>
      <c r="Q486" s="977"/>
      <c r="R486" s="978"/>
      <c r="S486" s="979"/>
      <c r="T486" s="980"/>
      <c r="U486" s="981"/>
      <c r="V486" s="982"/>
      <c r="W486" s="976"/>
      <c r="X486" s="976"/>
      <c r="Y486" s="706"/>
      <c r="Z486" s="976"/>
    </row>
    <row r="487" spans="1:26" s="5" customFormat="1">
      <c r="A487" s="984" t="s">
        <v>4602</v>
      </c>
      <c r="B487" s="984" t="s">
        <v>4624</v>
      </c>
      <c r="C487" s="989" t="s">
        <v>260</v>
      </c>
      <c r="D487" s="970" t="str">
        <f t="shared" ref="D487" si="476">B487&amp;" "&amp;" "&amp;C487</f>
        <v>S5-022  シャドウパンサー</v>
      </c>
      <c r="E487" s="1011" t="s">
        <v>629</v>
      </c>
      <c r="F487" s="1014" t="s">
        <v>128</v>
      </c>
      <c r="G487" s="973" t="s">
        <v>19</v>
      </c>
      <c r="H487" s="973" t="s">
        <v>19</v>
      </c>
      <c r="I487" s="975"/>
      <c r="J487" s="975"/>
      <c r="K487" s="476" t="s">
        <v>21</v>
      </c>
      <c r="L487" s="483" t="s">
        <v>1995</v>
      </c>
      <c r="M487" s="51" t="s">
        <v>4671</v>
      </c>
      <c r="N487" s="483" t="s">
        <v>496</v>
      </c>
      <c r="O487" s="976"/>
      <c r="P487" s="474"/>
      <c r="Q487" s="977">
        <v>1860</v>
      </c>
      <c r="R487" s="978">
        <v>1140</v>
      </c>
      <c r="S487" s="979">
        <v>680</v>
      </c>
      <c r="T487" s="980">
        <v>1290</v>
      </c>
      <c r="U487" s="981">
        <v>1120</v>
      </c>
      <c r="V487" s="982">
        <f t="shared" ref="V487" si="477">SUM(Q487:U488)</f>
        <v>6090</v>
      </c>
      <c r="W487" s="976"/>
      <c r="X487" s="976"/>
      <c r="Y487" s="706"/>
      <c r="Z487" s="976"/>
    </row>
    <row r="488" spans="1:26" s="5" customFormat="1">
      <c r="A488" s="984" t="s">
        <v>4602</v>
      </c>
      <c r="B488" s="984"/>
      <c r="C488" s="989" t="s">
        <v>260</v>
      </c>
      <c r="D488" s="970" t="s">
        <v>2</v>
      </c>
      <c r="E488" s="1011" t="s">
        <v>629</v>
      </c>
      <c r="F488" s="1014" t="s">
        <v>128</v>
      </c>
      <c r="G488" s="973" t="s">
        <v>19</v>
      </c>
      <c r="H488" s="973" t="s">
        <v>19</v>
      </c>
      <c r="I488" s="975"/>
      <c r="J488" s="975"/>
      <c r="K488" s="474"/>
      <c r="L488" s="474"/>
      <c r="M488" s="51"/>
      <c r="N488" s="474"/>
      <c r="O488" s="976"/>
      <c r="P488" s="474"/>
      <c r="Q488" s="977"/>
      <c r="R488" s="978"/>
      <c r="S488" s="979"/>
      <c r="T488" s="980"/>
      <c r="U488" s="981"/>
      <c r="V488" s="982"/>
      <c r="W488" s="976"/>
      <c r="X488" s="976"/>
      <c r="Y488" s="706"/>
      <c r="Z488" s="976"/>
    </row>
    <row r="489" spans="1:26" s="5" customFormat="1">
      <c r="A489" s="984" t="s">
        <v>4602</v>
      </c>
      <c r="B489" s="984" t="s">
        <v>4625</v>
      </c>
      <c r="C489" s="969" t="s">
        <v>4338</v>
      </c>
      <c r="D489" s="970" t="str">
        <f t="shared" ref="D489" si="478">B489&amp;" "&amp;" "&amp;C489</f>
        <v>S5-023  まおうのつかい</v>
      </c>
      <c r="E489" s="1011" t="s">
        <v>629</v>
      </c>
      <c r="F489" s="1013" t="s">
        <v>129</v>
      </c>
      <c r="G489" s="973" t="s">
        <v>19</v>
      </c>
      <c r="H489" s="973" t="s">
        <v>19</v>
      </c>
      <c r="I489" s="975"/>
      <c r="J489" s="975"/>
      <c r="K489" s="499" t="s">
        <v>37</v>
      </c>
      <c r="L489" s="483" t="s">
        <v>2718</v>
      </c>
      <c r="M489" s="51" t="s">
        <v>4699</v>
      </c>
      <c r="N489" s="483" t="s">
        <v>490</v>
      </c>
      <c r="O489" s="976"/>
      <c r="P489" s="501"/>
      <c r="Q489" s="977">
        <v>1890</v>
      </c>
      <c r="R489" s="978">
        <v>1160</v>
      </c>
      <c r="S489" s="979">
        <v>720</v>
      </c>
      <c r="T489" s="980">
        <v>1080</v>
      </c>
      <c r="U489" s="981">
        <v>1200</v>
      </c>
      <c r="V489" s="982">
        <f t="shared" ref="V489" si="479">SUM(Q489:U490)</f>
        <v>6050</v>
      </c>
      <c r="W489" s="480" t="s">
        <v>3328</v>
      </c>
      <c r="X489" s="976"/>
      <c r="Y489" s="706"/>
      <c r="Z489" s="976"/>
    </row>
    <row r="490" spans="1:26" s="5" customFormat="1">
      <c r="A490" s="984" t="s">
        <v>4602</v>
      </c>
      <c r="B490" s="984"/>
      <c r="C490" s="969" t="s">
        <v>4338</v>
      </c>
      <c r="D490" s="970" t="s">
        <v>2</v>
      </c>
      <c r="E490" s="1011" t="s">
        <v>629</v>
      </c>
      <c r="F490" s="1013" t="s">
        <v>129</v>
      </c>
      <c r="G490" s="973" t="s">
        <v>19</v>
      </c>
      <c r="H490" s="973" t="s">
        <v>19</v>
      </c>
      <c r="I490" s="975"/>
      <c r="J490" s="975"/>
      <c r="K490" s="474"/>
      <c r="L490" s="474"/>
      <c r="M490" s="51"/>
      <c r="N490" s="474"/>
      <c r="O490" s="976"/>
      <c r="P490" s="501"/>
      <c r="Q490" s="977"/>
      <c r="R490" s="978"/>
      <c r="S490" s="979"/>
      <c r="T490" s="980"/>
      <c r="U490" s="981"/>
      <c r="V490" s="982"/>
      <c r="W490" s="480" t="s">
        <v>4573</v>
      </c>
      <c r="X490" s="976"/>
      <c r="Y490" s="706"/>
      <c r="Z490" s="976"/>
    </row>
    <row r="491" spans="1:26" s="5" customFormat="1">
      <c r="A491" s="984" t="s">
        <v>4602</v>
      </c>
      <c r="B491" s="984" t="s">
        <v>4626</v>
      </c>
      <c r="C491" s="969" t="s">
        <v>122</v>
      </c>
      <c r="D491" s="970" t="str">
        <f t="shared" ref="D491" si="480">B491&amp;" "&amp;" "&amp;C491</f>
        <v>S5-024  グール</v>
      </c>
      <c r="E491" s="1011" t="s">
        <v>629</v>
      </c>
      <c r="F491" s="1013" t="s">
        <v>129</v>
      </c>
      <c r="G491" s="973" t="s">
        <v>19</v>
      </c>
      <c r="H491" s="1006" t="s">
        <v>89</v>
      </c>
      <c r="I491" s="1001" t="s">
        <v>87</v>
      </c>
      <c r="J491" s="975">
        <v>3</v>
      </c>
      <c r="K491" s="476" t="s">
        <v>21</v>
      </c>
      <c r="L491" s="483" t="s">
        <v>4576</v>
      </c>
      <c r="M491" s="51" t="s">
        <v>4716</v>
      </c>
      <c r="N491" s="483" t="s">
        <v>496</v>
      </c>
      <c r="O491" s="976">
        <v>2</v>
      </c>
      <c r="P491" s="976">
        <v>1</v>
      </c>
      <c r="Q491" s="977">
        <v>1960</v>
      </c>
      <c r="R491" s="978">
        <v>1270</v>
      </c>
      <c r="S491" s="979">
        <v>650</v>
      </c>
      <c r="T491" s="980">
        <v>890</v>
      </c>
      <c r="U491" s="981">
        <v>1280</v>
      </c>
      <c r="V491" s="982">
        <f t="shared" ref="V491" si="481">SUM(Q491:U492)</f>
        <v>6050</v>
      </c>
      <c r="W491" s="976"/>
      <c r="X491" s="976"/>
      <c r="Y491" s="706"/>
      <c r="Z491" s="976"/>
    </row>
    <row r="492" spans="1:26" s="5" customFormat="1">
      <c r="A492" s="984" t="s">
        <v>4602</v>
      </c>
      <c r="B492" s="984"/>
      <c r="C492" s="969" t="s">
        <v>122</v>
      </c>
      <c r="D492" s="970" t="s">
        <v>2</v>
      </c>
      <c r="E492" s="1011" t="s">
        <v>629</v>
      </c>
      <c r="F492" s="1013" t="s">
        <v>129</v>
      </c>
      <c r="G492" s="973" t="s">
        <v>19</v>
      </c>
      <c r="H492" s="1006" t="s">
        <v>89</v>
      </c>
      <c r="I492" s="1001" t="s">
        <v>87</v>
      </c>
      <c r="J492" s="975">
        <v>3</v>
      </c>
      <c r="K492" s="474"/>
      <c r="L492" s="474"/>
      <c r="M492" s="51"/>
      <c r="N492" s="474"/>
      <c r="O492" s="976">
        <v>1</v>
      </c>
      <c r="P492" s="976">
        <v>1</v>
      </c>
      <c r="Q492" s="977"/>
      <c r="R492" s="978"/>
      <c r="S492" s="979"/>
      <c r="T492" s="980"/>
      <c r="U492" s="981"/>
      <c r="V492" s="982"/>
      <c r="W492" s="976"/>
      <c r="X492" s="976"/>
      <c r="Y492" s="706"/>
      <c r="Z492" s="976"/>
    </row>
    <row r="493" spans="1:26" s="5" customFormat="1">
      <c r="A493" s="984" t="s">
        <v>4602</v>
      </c>
      <c r="B493" s="984" t="s">
        <v>4627</v>
      </c>
      <c r="C493" s="969" t="s">
        <v>4339</v>
      </c>
      <c r="D493" s="970" t="str">
        <f t="shared" ref="D493" si="482">B493&amp;" "&amp;" "&amp;C493</f>
        <v>S5-025  スマイルロック</v>
      </c>
      <c r="E493" s="1011" t="s">
        <v>629</v>
      </c>
      <c r="F493" s="1012" t="s">
        <v>130</v>
      </c>
      <c r="G493" s="973" t="s">
        <v>19</v>
      </c>
      <c r="H493" s="973" t="s">
        <v>19</v>
      </c>
      <c r="I493" s="1002" t="s">
        <v>82</v>
      </c>
      <c r="J493" s="975">
        <v>3</v>
      </c>
      <c r="K493" s="477" t="s">
        <v>37</v>
      </c>
      <c r="L493" s="483" t="s">
        <v>4576</v>
      </c>
      <c r="M493" s="51" t="s">
        <v>4725</v>
      </c>
      <c r="N493" s="483" t="s">
        <v>490</v>
      </c>
      <c r="O493" s="976"/>
      <c r="P493" s="501"/>
      <c r="Q493" s="977">
        <v>1930</v>
      </c>
      <c r="R493" s="978">
        <v>1260</v>
      </c>
      <c r="S493" s="979">
        <v>840</v>
      </c>
      <c r="T493" s="980">
        <v>850</v>
      </c>
      <c r="U493" s="981">
        <v>1180</v>
      </c>
      <c r="V493" s="982">
        <f t="shared" ref="V493" si="483">SUM(Q493:U494)</f>
        <v>6060</v>
      </c>
      <c r="W493" s="976"/>
      <c r="X493" s="976"/>
      <c r="Y493" s="706"/>
      <c r="Z493" s="976"/>
    </row>
    <row r="494" spans="1:26" s="5" customFormat="1">
      <c r="A494" s="984" t="s">
        <v>4602</v>
      </c>
      <c r="B494" s="984"/>
      <c r="C494" s="969" t="s">
        <v>4339</v>
      </c>
      <c r="D494" s="970" t="s">
        <v>2</v>
      </c>
      <c r="E494" s="1011" t="s">
        <v>629</v>
      </c>
      <c r="F494" s="1012" t="s">
        <v>130</v>
      </c>
      <c r="G494" s="973" t="s">
        <v>19</v>
      </c>
      <c r="H494" s="973" t="s">
        <v>19</v>
      </c>
      <c r="I494" s="1002" t="s">
        <v>82</v>
      </c>
      <c r="J494" s="975">
        <v>3</v>
      </c>
      <c r="K494" s="474"/>
      <c r="L494" s="474"/>
      <c r="M494" s="51"/>
      <c r="N494" s="474"/>
      <c r="O494" s="976"/>
      <c r="P494" s="501"/>
      <c r="Q494" s="977"/>
      <c r="R494" s="978"/>
      <c r="S494" s="979"/>
      <c r="T494" s="980"/>
      <c r="U494" s="981"/>
      <c r="V494" s="982"/>
      <c r="W494" s="976"/>
      <c r="X494" s="976"/>
      <c r="Y494" s="706"/>
      <c r="Z494" s="976"/>
    </row>
    <row r="495" spans="1:26" s="5" customFormat="1">
      <c r="A495" s="984" t="s">
        <v>4602</v>
      </c>
      <c r="B495" s="984" t="s">
        <v>4628</v>
      </c>
      <c r="C495" s="969" t="s">
        <v>1183</v>
      </c>
      <c r="D495" s="970" t="str">
        <f t="shared" ref="D495" si="484">B495&amp;" "&amp;" "&amp;C495</f>
        <v>S5-026  ギズモ</v>
      </c>
      <c r="E495" s="1011" t="s">
        <v>629</v>
      </c>
      <c r="F495" s="1012" t="s">
        <v>130</v>
      </c>
      <c r="G495" s="1006" t="s">
        <v>89</v>
      </c>
      <c r="H495" s="992" t="s">
        <v>88</v>
      </c>
      <c r="I495" s="975"/>
      <c r="J495" s="975"/>
      <c r="K495" s="477" t="s">
        <v>37</v>
      </c>
      <c r="L495" s="473" t="s">
        <v>20</v>
      </c>
      <c r="M495" s="51" t="s">
        <v>4663</v>
      </c>
      <c r="N495" s="473" t="s">
        <v>496</v>
      </c>
      <c r="O495" s="976"/>
      <c r="P495" s="501"/>
      <c r="Q495" s="977">
        <v>1810</v>
      </c>
      <c r="R495" s="978">
        <v>820</v>
      </c>
      <c r="S495" s="979">
        <v>1190</v>
      </c>
      <c r="T495" s="980">
        <v>1120</v>
      </c>
      <c r="U495" s="981">
        <v>1060</v>
      </c>
      <c r="V495" s="982">
        <f t="shared" ref="V495" si="485">SUM(Q495:U496)</f>
        <v>6000</v>
      </c>
      <c r="W495" s="976"/>
      <c r="X495" s="976"/>
      <c r="Y495" s="706"/>
      <c r="Z495" s="976"/>
    </row>
    <row r="496" spans="1:26" s="5" customFormat="1">
      <c r="A496" s="984" t="s">
        <v>4602</v>
      </c>
      <c r="B496" s="984"/>
      <c r="C496" s="969" t="s">
        <v>1183</v>
      </c>
      <c r="D496" s="970" t="s">
        <v>2</v>
      </c>
      <c r="E496" s="1011" t="s">
        <v>629</v>
      </c>
      <c r="F496" s="1012" t="s">
        <v>130</v>
      </c>
      <c r="G496" s="1006" t="s">
        <v>89</v>
      </c>
      <c r="H496" s="992" t="s">
        <v>88</v>
      </c>
      <c r="I496" s="975"/>
      <c r="J496" s="975"/>
      <c r="K496" s="474"/>
      <c r="L496" s="474"/>
      <c r="M496" s="51"/>
      <c r="N496" s="474"/>
      <c r="O496" s="976"/>
      <c r="P496" s="501"/>
      <c r="Q496" s="977"/>
      <c r="R496" s="978"/>
      <c r="S496" s="979"/>
      <c r="T496" s="980"/>
      <c r="U496" s="981"/>
      <c r="V496" s="982"/>
      <c r="W496" s="976"/>
      <c r="X496" s="976"/>
      <c r="Y496" s="706"/>
      <c r="Z496" s="976"/>
    </row>
    <row r="497" spans="1:26" s="5" customFormat="1">
      <c r="A497" s="984" t="s">
        <v>4602</v>
      </c>
      <c r="B497" s="984" t="s">
        <v>4629</v>
      </c>
      <c r="C497" s="969" t="s">
        <v>2703</v>
      </c>
      <c r="D497" s="970" t="str">
        <f t="shared" ref="D497" si="486">B497&amp;" "&amp;" "&amp;C497</f>
        <v>S5-027  アンクルホーン</v>
      </c>
      <c r="E497" s="1011" t="s">
        <v>629</v>
      </c>
      <c r="F497" s="1009" t="s">
        <v>75</v>
      </c>
      <c r="G497" s="986" t="s">
        <v>40</v>
      </c>
      <c r="H497" s="986" t="s">
        <v>40</v>
      </c>
      <c r="I497" s="1007" t="s">
        <v>91</v>
      </c>
      <c r="J497" s="975">
        <v>3</v>
      </c>
      <c r="K497" s="499" t="s">
        <v>37</v>
      </c>
      <c r="L497" s="483" t="s">
        <v>2718</v>
      </c>
      <c r="M497" s="51" t="s">
        <v>4726</v>
      </c>
      <c r="N497" s="483" t="s">
        <v>492</v>
      </c>
      <c r="O497" s="976"/>
      <c r="P497" s="474"/>
      <c r="Q497" s="977">
        <v>1920</v>
      </c>
      <c r="R497" s="978">
        <v>1080</v>
      </c>
      <c r="S497" s="979">
        <v>1210</v>
      </c>
      <c r="T497" s="980">
        <v>1040</v>
      </c>
      <c r="U497" s="981">
        <v>840</v>
      </c>
      <c r="V497" s="982">
        <f t="shared" ref="V497" si="487">SUM(Q497:U498)</f>
        <v>6090</v>
      </c>
      <c r="W497" s="976"/>
      <c r="X497" s="976"/>
      <c r="Y497" s="706"/>
      <c r="Z497" s="976"/>
    </row>
    <row r="498" spans="1:26" s="5" customFormat="1">
      <c r="A498" s="984" t="s">
        <v>4602</v>
      </c>
      <c r="B498" s="984"/>
      <c r="C498" s="969" t="s">
        <v>2703</v>
      </c>
      <c r="D498" s="970" t="s">
        <v>2</v>
      </c>
      <c r="E498" s="1011" t="s">
        <v>629</v>
      </c>
      <c r="F498" s="1009" t="s">
        <v>75</v>
      </c>
      <c r="G498" s="986" t="s">
        <v>40</v>
      </c>
      <c r="H498" s="986" t="s">
        <v>40</v>
      </c>
      <c r="I498" s="1007" t="s">
        <v>91</v>
      </c>
      <c r="J498" s="975">
        <v>3</v>
      </c>
      <c r="K498" s="474"/>
      <c r="L498" s="474"/>
      <c r="M498" s="51"/>
      <c r="N498" s="474"/>
      <c r="O498" s="976"/>
      <c r="P498" s="474"/>
      <c r="Q498" s="977"/>
      <c r="R498" s="978"/>
      <c r="S498" s="979"/>
      <c r="T498" s="980"/>
      <c r="U498" s="981"/>
      <c r="V498" s="982"/>
      <c r="W498" s="976"/>
      <c r="X498" s="976"/>
      <c r="Y498" s="706"/>
      <c r="Z498" s="976"/>
    </row>
    <row r="499" spans="1:26" s="5" customFormat="1">
      <c r="A499" s="984" t="s">
        <v>4602</v>
      </c>
      <c r="B499" s="984" t="s">
        <v>4630</v>
      </c>
      <c r="C499" s="969" t="s">
        <v>638</v>
      </c>
      <c r="D499" s="970" t="str">
        <f t="shared" ref="D499" si="488">B499&amp;" "&amp;" "&amp;C499</f>
        <v>S5-028  ゴールドマン</v>
      </c>
      <c r="E499" s="1011" t="s">
        <v>629</v>
      </c>
      <c r="F499" s="994" t="s">
        <v>78</v>
      </c>
      <c r="G499" s="973" t="s">
        <v>19</v>
      </c>
      <c r="H499" s="992" t="s">
        <v>88</v>
      </c>
      <c r="I499" s="1005" t="s">
        <v>90</v>
      </c>
      <c r="J499" s="984">
        <v>2</v>
      </c>
      <c r="K499" s="476" t="s">
        <v>21</v>
      </c>
      <c r="L499" s="483" t="s">
        <v>5371</v>
      </c>
      <c r="M499" s="51" t="s">
        <v>4700</v>
      </c>
      <c r="N499" s="473" t="s">
        <v>491</v>
      </c>
      <c r="O499" s="976">
        <v>2</v>
      </c>
      <c r="P499" s="976">
        <v>1</v>
      </c>
      <c r="Q499" s="977">
        <v>1960</v>
      </c>
      <c r="R499" s="978">
        <v>1270</v>
      </c>
      <c r="S499" s="979">
        <v>710</v>
      </c>
      <c r="T499" s="980">
        <v>1000</v>
      </c>
      <c r="U499" s="981">
        <v>1130</v>
      </c>
      <c r="V499" s="982">
        <f t="shared" ref="V499" si="489">SUM(Q499:U500)</f>
        <v>6070</v>
      </c>
      <c r="W499" s="976" t="s">
        <v>4567</v>
      </c>
      <c r="X499" s="976"/>
      <c r="Y499" s="706"/>
      <c r="Z499" s="976"/>
    </row>
    <row r="500" spans="1:26" s="5" customFormat="1">
      <c r="A500" s="984" t="s">
        <v>4602</v>
      </c>
      <c r="B500" s="984"/>
      <c r="C500" s="969" t="s">
        <v>638</v>
      </c>
      <c r="D500" s="970" t="s">
        <v>2</v>
      </c>
      <c r="E500" s="1011" t="s">
        <v>629</v>
      </c>
      <c r="F500" s="994" t="s">
        <v>78</v>
      </c>
      <c r="G500" s="973" t="s">
        <v>19</v>
      </c>
      <c r="H500" s="992" t="s">
        <v>88</v>
      </c>
      <c r="I500" s="1005" t="s">
        <v>90</v>
      </c>
      <c r="J500" s="984">
        <v>2</v>
      </c>
      <c r="K500" s="474"/>
      <c r="L500" s="474"/>
      <c r="M500" s="51"/>
      <c r="N500" s="474"/>
      <c r="O500" s="976">
        <v>1</v>
      </c>
      <c r="P500" s="976">
        <v>1</v>
      </c>
      <c r="Q500" s="977"/>
      <c r="R500" s="978"/>
      <c r="S500" s="979"/>
      <c r="T500" s="980"/>
      <c r="U500" s="981"/>
      <c r="V500" s="982"/>
      <c r="W500" s="976" t="s">
        <v>4567</v>
      </c>
      <c r="X500" s="976"/>
      <c r="Y500" s="706"/>
      <c r="Z500" s="976"/>
    </row>
    <row r="501" spans="1:26" s="5" customFormat="1">
      <c r="A501" s="984" t="s">
        <v>4602</v>
      </c>
      <c r="B501" s="984" t="s">
        <v>4631</v>
      </c>
      <c r="C501" s="969" t="s">
        <v>126</v>
      </c>
      <c r="D501" s="970" t="str">
        <f t="shared" ref="D501" si="490">B501&amp;" "&amp;" "&amp;C501</f>
        <v>S5-029  メトロゴースト</v>
      </c>
      <c r="E501" s="1011" t="s">
        <v>629</v>
      </c>
      <c r="F501" s="994" t="s">
        <v>78</v>
      </c>
      <c r="G501" s="973" t="s">
        <v>19</v>
      </c>
      <c r="H501" s="992" t="s">
        <v>88</v>
      </c>
      <c r="I501" s="1007" t="s">
        <v>91</v>
      </c>
      <c r="J501" s="984">
        <v>2</v>
      </c>
      <c r="K501" s="476" t="s">
        <v>21</v>
      </c>
      <c r="L501" s="483" t="s">
        <v>104</v>
      </c>
      <c r="M501" s="51" t="s">
        <v>4701</v>
      </c>
      <c r="N501" s="473" t="s">
        <v>491</v>
      </c>
      <c r="O501" s="976" t="s">
        <v>648</v>
      </c>
      <c r="P501" s="976">
        <v>1</v>
      </c>
      <c r="Q501" s="977">
        <v>1750</v>
      </c>
      <c r="R501" s="978">
        <v>1210</v>
      </c>
      <c r="S501" s="979">
        <v>1130</v>
      </c>
      <c r="T501" s="980">
        <v>1180</v>
      </c>
      <c r="U501" s="981">
        <v>750</v>
      </c>
      <c r="V501" s="982">
        <f t="shared" ref="V501" si="491">SUM(Q501:U502)</f>
        <v>6020</v>
      </c>
      <c r="W501" s="474" t="s">
        <v>3823</v>
      </c>
      <c r="X501" s="976"/>
      <c r="Y501" s="706"/>
      <c r="Z501" s="976"/>
    </row>
    <row r="502" spans="1:26" s="5" customFormat="1">
      <c r="A502" s="984" t="s">
        <v>4602</v>
      </c>
      <c r="B502" s="984"/>
      <c r="C502" s="969" t="s">
        <v>126</v>
      </c>
      <c r="D502" s="970" t="s">
        <v>2</v>
      </c>
      <c r="E502" s="1011" t="s">
        <v>629</v>
      </c>
      <c r="F502" s="994" t="s">
        <v>78</v>
      </c>
      <c r="G502" s="973" t="s">
        <v>19</v>
      </c>
      <c r="H502" s="992" t="s">
        <v>88</v>
      </c>
      <c r="I502" s="1007" t="s">
        <v>91</v>
      </c>
      <c r="J502" s="984">
        <v>2</v>
      </c>
      <c r="K502" s="474"/>
      <c r="L502" s="474"/>
      <c r="M502" s="51"/>
      <c r="N502" s="474"/>
      <c r="O502" s="976">
        <v>1</v>
      </c>
      <c r="P502" s="976">
        <v>1</v>
      </c>
      <c r="Q502" s="977"/>
      <c r="R502" s="978"/>
      <c r="S502" s="979"/>
      <c r="T502" s="980"/>
      <c r="U502" s="981"/>
      <c r="V502" s="982"/>
      <c r="W502" s="474" t="s">
        <v>4566</v>
      </c>
      <c r="X502" s="976"/>
      <c r="Y502" s="706"/>
      <c r="Z502" s="976"/>
    </row>
    <row r="503" spans="1:26" s="5" customFormat="1">
      <c r="A503" s="984" t="s">
        <v>4602</v>
      </c>
      <c r="B503" s="984" t="s">
        <v>4632</v>
      </c>
      <c r="C503" s="989" t="s">
        <v>268</v>
      </c>
      <c r="D503" s="970" t="str">
        <f t="shared" ref="D503" si="492">B503&amp;" "&amp;" "&amp;C503</f>
        <v>S5-030  キングリザード</v>
      </c>
      <c r="E503" s="1011" t="s">
        <v>629</v>
      </c>
      <c r="F503" s="1003" t="s">
        <v>35</v>
      </c>
      <c r="G503" s="973" t="s">
        <v>19</v>
      </c>
      <c r="H503" s="1006" t="s">
        <v>89</v>
      </c>
      <c r="I503" s="975"/>
      <c r="J503" s="975"/>
      <c r="K503" s="476" t="s">
        <v>21</v>
      </c>
      <c r="L503" s="483" t="s">
        <v>2710</v>
      </c>
      <c r="M503" s="51" t="s">
        <v>4717</v>
      </c>
      <c r="N503" s="473" t="s">
        <v>491</v>
      </c>
      <c r="O503" s="976"/>
      <c r="P503" s="474"/>
      <c r="Q503" s="977">
        <v>1960</v>
      </c>
      <c r="R503" s="978">
        <v>1280</v>
      </c>
      <c r="S503" s="979">
        <v>700</v>
      </c>
      <c r="T503" s="980">
        <v>1030</v>
      </c>
      <c r="U503" s="981">
        <v>1120</v>
      </c>
      <c r="V503" s="982">
        <f t="shared" ref="V503" si="493">SUM(Q503:U504)</f>
        <v>6090</v>
      </c>
      <c r="W503" s="976" t="s">
        <v>4344</v>
      </c>
      <c r="X503" s="976"/>
      <c r="Y503" s="706"/>
      <c r="Z503" s="976"/>
    </row>
    <row r="504" spans="1:26" s="5" customFormat="1">
      <c r="A504" s="984" t="s">
        <v>4602</v>
      </c>
      <c r="B504" s="984"/>
      <c r="C504" s="989" t="s">
        <v>268</v>
      </c>
      <c r="D504" s="970" t="s">
        <v>2</v>
      </c>
      <c r="E504" s="1011" t="s">
        <v>629</v>
      </c>
      <c r="F504" s="1003" t="s">
        <v>35</v>
      </c>
      <c r="G504" s="973" t="s">
        <v>19</v>
      </c>
      <c r="H504" s="1006" t="s">
        <v>89</v>
      </c>
      <c r="I504" s="975"/>
      <c r="J504" s="975"/>
      <c r="K504" s="474"/>
      <c r="L504" s="474"/>
      <c r="M504" s="51"/>
      <c r="N504" s="474"/>
      <c r="O504" s="976"/>
      <c r="P504" s="474"/>
      <c r="Q504" s="977"/>
      <c r="R504" s="978"/>
      <c r="S504" s="979"/>
      <c r="T504" s="980"/>
      <c r="U504" s="981"/>
      <c r="V504" s="982"/>
      <c r="W504" s="976" t="s">
        <v>4344</v>
      </c>
      <c r="X504" s="976"/>
      <c r="Y504" s="706"/>
      <c r="Z504" s="976"/>
    </row>
    <row r="505" spans="1:26" s="5" customFormat="1">
      <c r="A505" s="984" t="s">
        <v>4602</v>
      </c>
      <c r="B505" s="984" t="s">
        <v>4633</v>
      </c>
      <c r="C505" s="969" t="s">
        <v>2</v>
      </c>
      <c r="D505" s="970" t="str">
        <f t="shared" ref="D505" si="494">B505&amp;" "&amp;" "&amp;C505</f>
        <v>S5-031  ダイ</v>
      </c>
      <c r="E505" s="1010" t="s">
        <v>120</v>
      </c>
      <c r="F505" s="972" t="s">
        <v>34</v>
      </c>
      <c r="G505" s="973" t="s">
        <v>19</v>
      </c>
      <c r="H505" s="973" t="s">
        <v>19</v>
      </c>
      <c r="I505" s="975"/>
      <c r="J505" s="975"/>
      <c r="K505" s="497" t="s">
        <v>21</v>
      </c>
      <c r="L505" s="483" t="s">
        <v>105</v>
      </c>
      <c r="M505" s="51" t="s">
        <v>4672</v>
      </c>
      <c r="N505" s="473" t="s">
        <v>490</v>
      </c>
      <c r="O505" s="976"/>
      <c r="P505" s="474"/>
      <c r="Q505" s="977">
        <v>2570</v>
      </c>
      <c r="R505" s="978">
        <v>1270</v>
      </c>
      <c r="S505" s="979">
        <v>1040</v>
      </c>
      <c r="T505" s="980">
        <v>1310</v>
      </c>
      <c r="U505" s="981">
        <v>1210</v>
      </c>
      <c r="V505" s="982">
        <f t="shared" ref="V505" si="495">SUM(Q505:U506)</f>
        <v>7400</v>
      </c>
      <c r="W505" s="976" t="s">
        <v>3317</v>
      </c>
      <c r="X505" s="976"/>
      <c r="Y505" s="706"/>
      <c r="Z505" s="976"/>
    </row>
    <row r="506" spans="1:26" s="5" customFormat="1">
      <c r="A506" s="984" t="s">
        <v>4602</v>
      </c>
      <c r="B506" s="984"/>
      <c r="C506" s="969" t="s">
        <v>2</v>
      </c>
      <c r="D506" s="970" t="s">
        <v>2</v>
      </c>
      <c r="E506" s="1010" t="s">
        <v>120</v>
      </c>
      <c r="F506" s="972" t="s">
        <v>34</v>
      </c>
      <c r="G506" s="973" t="s">
        <v>19</v>
      </c>
      <c r="H506" s="973" t="s">
        <v>19</v>
      </c>
      <c r="I506" s="975"/>
      <c r="J506" s="975"/>
      <c r="K506" s="474"/>
      <c r="L506" s="474"/>
      <c r="M506" s="51"/>
      <c r="N506" s="474"/>
      <c r="O506" s="976"/>
      <c r="P506" s="474"/>
      <c r="Q506" s="977"/>
      <c r="R506" s="978"/>
      <c r="S506" s="979"/>
      <c r="T506" s="980"/>
      <c r="U506" s="981"/>
      <c r="V506" s="982"/>
      <c r="W506" s="976" t="s">
        <v>3317</v>
      </c>
      <c r="X506" s="976"/>
      <c r="Y506" s="706"/>
      <c r="Z506" s="976"/>
    </row>
    <row r="507" spans="1:26" s="5" customFormat="1">
      <c r="A507" s="984" t="s">
        <v>4602</v>
      </c>
      <c r="B507" s="984" t="s">
        <v>4634</v>
      </c>
      <c r="C507" s="989" t="s">
        <v>5650</v>
      </c>
      <c r="D507" s="970" t="str">
        <f t="shared" ref="D507" si="496">B507&amp;" "&amp;" "&amp;C507</f>
        <v>S5-032  ハドラー (超魔生物)</v>
      </c>
      <c r="E507" s="1010" t="s">
        <v>120</v>
      </c>
      <c r="F507" s="985" t="s">
        <v>74</v>
      </c>
      <c r="G507" s="973" t="s">
        <v>19</v>
      </c>
      <c r="H507" s="973" t="s">
        <v>19</v>
      </c>
      <c r="I507" s="988" t="s">
        <v>4323</v>
      </c>
      <c r="J507" s="975">
        <v>3</v>
      </c>
      <c r="K507" s="476" t="s">
        <v>21</v>
      </c>
      <c r="L507" s="483" t="s">
        <v>104</v>
      </c>
      <c r="M507" s="51" t="s">
        <v>4673</v>
      </c>
      <c r="N507" s="473" t="s">
        <v>83</v>
      </c>
      <c r="O507" s="976"/>
      <c r="P507" s="474"/>
      <c r="Q507" s="977">
        <v>2210</v>
      </c>
      <c r="R507" s="978">
        <v>1480</v>
      </c>
      <c r="S507" s="979">
        <v>1290</v>
      </c>
      <c r="T507" s="980">
        <v>1180</v>
      </c>
      <c r="U507" s="981">
        <v>1230</v>
      </c>
      <c r="V507" s="982">
        <f t="shared" ref="V507" si="497">SUM(Q507:U508)</f>
        <v>7390</v>
      </c>
      <c r="W507" s="976"/>
      <c r="X507" s="976"/>
      <c r="Y507" s="706"/>
      <c r="Z507" s="976"/>
    </row>
    <row r="508" spans="1:26" s="5" customFormat="1">
      <c r="A508" s="984" t="s">
        <v>4602</v>
      </c>
      <c r="B508" s="984"/>
      <c r="C508" s="989" t="s">
        <v>5650</v>
      </c>
      <c r="D508" s="970" t="s">
        <v>2</v>
      </c>
      <c r="E508" s="1010" t="s">
        <v>120</v>
      </c>
      <c r="F508" s="985" t="s">
        <v>74</v>
      </c>
      <c r="G508" s="973" t="s">
        <v>19</v>
      </c>
      <c r="H508" s="973" t="s">
        <v>19</v>
      </c>
      <c r="I508" s="988" t="s">
        <v>4323</v>
      </c>
      <c r="J508" s="975">
        <v>3</v>
      </c>
      <c r="K508" s="474"/>
      <c r="L508" s="474"/>
      <c r="M508" s="51"/>
      <c r="N508" s="474"/>
      <c r="O508" s="976"/>
      <c r="P508" s="474"/>
      <c r="Q508" s="977"/>
      <c r="R508" s="978"/>
      <c r="S508" s="979"/>
      <c r="T508" s="980"/>
      <c r="U508" s="981"/>
      <c r="V508" s="982"/>
      <c r="W508" s="976"/>
      <c r="X508" s="976"/>
      <c r="Y508" s="706"/>
      <c r="Z508" s="976"/>
    </row>
    <row r="509" spans="1:26" s="5" customFormat="1">
      <c r="A509" s="984" t="s">
        <v>4602</v>
      </c>
      <c r="B509" s="984" t="s">
        <v>4635</v>
      </c>
      <c r="C509" s="989" t="s">
        <v>317</v>
      </c>
      <c r="D509" s="970" t="str">
        <f t="shared" ref="D509" si="498">B509&amp;" "&amp;" "&amp;C509</f>
        <v>S5-033  キングスライム</v>
      </c>
      <c r="E509" s="1010" t="s">
        <v>120</v>
      </c>
      <c r="F509" s="1014" t="s">
        <v>128</v>
      </c>
      <c r="G509" s="973" t="s">
        <v>19</v>
      </c>
      <c r="H509" s="973" t="s">
        <v>19</v>
      </c>
      <c r="I509" s="1000" t="s">
        <v>93</v>
      </c>
      <c r="J509" s="975">
        <v>3</v>
      </c>
      <c r="K509" s="476" t="s">
        <v>21</v>
      </c>
      <c r="L509" s="473" t="s">
        <v>2712</v>
      </c>
      <c r="M509" s="51" t="s">
        <v>4718</v>
      </c>
      <c r="N509" s="473" t="s">
        <v>83</v>
      </c>
      <c r="O509" s="976"/>
      <c r="P509" s="501"/>
      <c r="Q509" s="977">
        <v>2640</v>
      </c>
      <c r="R509" s="978">
        <v>1310</v>
      </c>
      <c r="S509" s="979">
        <v>930</v>
      </c>
      <c r="T509" s="980">
        <v>1040</v>
      </c>
      <c r="U509" s="981">
        <v>1350</v>
      </c>
      <c r="V509" s="982">
        <f t="shared" ref="V509" si="499">SUM(Q509:U510)</f>
        <v>7270</v>
      </c>
      <c r="W509" s="976" t="s">
        <v>3327</v>
      </c>
      <c r="X509" s="976"/>
      <c r="Y509" s="706"/>
      <c r="Z509" s="976"/>
    </row>
    <row r="510" spans="1:26" s="5" customFormat="1">
      <c r="A510" s="984" t="s">
        <v>4602</v>
      </c>
      <c r="B510" s="984"/>
      <c r="C510" s="989" t="s">
        <v>317</v>
      </c>
      <c r="D510" s="970" t="s">
        <v>2</v>
      </c>
      <c r="E510" s="1010" t="s">
        <v>120</v>
      </c>
      <c r="F510" s="1014" t="s">
        <v>128</v>
      </c>
      <c r="G510" s="973" t="s">
        <v>19</v>
      </c>
      <c r="H510" s="973" t="s">
        <v>19</v>
      </c>
      <c r="I510" s="1000" t="s">
        <v>93</v>
      </c>
      <c r="J510" s="975">
        <v>3</v>
      </c>
      <c r="K510" s="474"/>
      <c r="L510" s="474"/>
      <c r="M510" s="51"/>
      <c r="N510" s="474"/>
      <c r="O510" s="976"/>
      <c r="P510" s="501"/>
      <c r="Q510" s="977"/>
      <c r="R510" s="978"/>
      <c r="S510" s="979"/>
      <c r="T510" s="980"/>
      <c r="U510" s="981"/>
      <c r="V510" s="982"/>
      <c r="W510" s="976" t="s">
        <v>3327</v>
      </c>
      <c r="X510" s="976"/>
      <c r="Y510" s="706"/>
      <c r="Z510" s="976"/>
    </row>
    <row r="511" spans="1:26" s="5" customFormat="1">
      <c r="A511" s="984" t="s">
        <v>4602</v>
      </c>
      <c r="B511" s="984" t="s">
        <v>4636</v>
      </c>
      <c r="C511" s="969" t="s">
        <v>4659</v>
      </c>
      <c r="D511" s="970" t="str">
        <f t="shared" ref="D511" si="500">B511&amp;" "&amp;" "&amp;C511</f>
        <v>S5-034  かげのきし</v>
      </c>
      <c r="E511" s="1010" t="s">
        <v>120</v>
      </c>
      <c r="F511" s="1013" t="s">
        <v>129</v>
      </c>
      <c r="G511" s="973" t="s">
        <v>19</v>
      </c>
      <c r="H511" s="973" t="s">
        <v>19</v>
      </c>
      <c r="I511" s="975"/>
      <c r="J511" s="975"/>
      <c r="K511" s="476" t="s">
        <v>21</v>
      </c>
      <c r="L511" s="473" t="s">
        <v>1995</v>
      </c>
      <c r="M511" s="51" t="s">
        <v>4702</v>
      </c>
      <c r="N511" s="483" t="s">
        <v>496</v>
      </c>
      <c r="O511" s="976"/>
      <c r="P511" s="474"/>
      <c r="Q511" s="977">
        <v>2410</v>
      </c>
      <c r="R511" s="978">
        <v>1280</v>
      </c>
      <c r="S511" s="979">
        <v>930</v>
      </c>
      <c r="T511" s="980">
        <v>1390</v>
      </c>
      <c r="U511" s="981">
        <v>1270</v>
      </c>
      <c r="V511" s="982">
        <f t="shared" ref="V511" si="501">SUM(Q511:U512)</f>
        <v>7280</v>
      </c>
      <c r="W511" s="976" t="s">
        <v>3328</v>
      </c>
      <c r="X511" s="976"/>
      <c r="Y511" s="706"/>
      <c r="Z511" s="976"/>
    </row>
    <row r="512" spans="1:26" s="5" customFormat="1">
      <c r="A512" s="984" t="s">
        <v>4602</v>
      </c>
      <c r="B512" s="984"/>
      <c r="C512" s="969" t="s">
        <v>4659</v>
      </c>
      <c r="D512" s="970" t="s">
        <v>2</v>
      </c>
      <c r="E512" s="1010" t="s">
        <v>120</v>
      </c>
      <c r="F512" s="1013" t="s">
        <v>129</v>
      </c>
      <c r="G512" s="973" t="s">
        <v>19</v>
      </c>
      <c r="H512" s="973" t="s">
        <v>19</v>
      </c>
      <c r="I512" s="975"/>
      <c r="J512" s="975"/>
      <c r="K512" s="474"/>
      <c r="L512" s="474"/>
      <c r="M512" s="51"/>
      <c r="N512" s="474"/>
      <c r="O512" s="976"/>
      <c r="P512" s="474"/>
      <c r="Q512" s="977"/>
      <c r="R512" s="978"/>
      <c r="S512" s="979"/>
      <c r="T512" s="980"/>
      <c r="U512" s="981"/>
      <c r="V512" s="982"/>
      <c r="W512" s="976" t="s">
        <v>3328</v>
      </c>
      <c r="X512" s="976"/>
      <c r="Y512" s="706"/>
      <c r="Z512" s="976"/>
    </row>
    <row r="513" spans="1:26" s="5" customFormat="1">
      <c r="A513" s="984" t="s">
        <v>4602</v>
      </c>
      <c r="B513" s="984" t="s">
        <v>4637</v>
      </c>
      <c r="C513" s="969" t="s">
        <v>124</v>
      </c>
      <c r="D513" s="970" t="str">
        <f t="shared" ref="D513" si="502">B513&amp;" "&amp;" "&amp;C513</f>
        <v>S5-035  メガザルロック</v>
      </c>
      <c r="E513" s="1010" t="s">
        <v>120</v>
      </c>
      <c r="F513" s="1012" t="s">
        <v>130</v>
      </c>
      <c r="G513" s="973" t="s">
        <v>19</v>
      </c>
      <c r="H513" s="973" t="s">
        <v>19</v>
      </c>
      <c r="I513" s="1001" t="s">
        <v>87</v>
      </c>
      <c r="J513" s="984">
        <v>1</v>
      </c>
      <c r="K513" s="499" t="s">
        <v>37</v>
      </c>
      <c r="L513" s="483" t="s">
        <v>2718</v>
      </c>
      <c r="M513" s="51" t="s">
        <v>6152</v>
      </c>
      <c r="N513" s="483" t="s">
        <v>490</v>
      </c>
      <c r="O513" s="976">
        <v>1</v>
      </c>
      <c r="P513" s="976">
        <v>1</v>
      </c>
      <c r="Q513" s="977">
        <v>2520</v>
      </c>
      <c r="R513" s="978">
        <v>1380</v>
      </c>
      <c r="S513" s="979">
        <v>950</v>
      </c>
      <c r="T513" s="980">
        <v>1080</v>
      </c>
      <c r="U513" s="981">
        <v>1360</v>
      </c>
      <c r="V513" s="982">
        <f t="shared" ref="V513" si="503">SUM(Q513:U514)</f>
        <v>7290</v>
      </c>
      <c r="W513" s="969"/>
      <c r="X513" s="976"/>
      <c r="Y513" s="706"/>
      <c r="Z513" s="976"/>
    </row>
    <row r="514" spans="1:26" s="5" customFormat="1">
      <c r="A514" s="984" t="s">
        <v>4602</v>
      </c>
      <c r="B514" s="984"/>
      <c r="C514" s="969" t="s">
        <v>124</v>
      </c>
      <c r="D514" s="970" t="s">
        <v>2</v>
      </c>
      <c r="E514" s="1010" t="s">
        <v>120</v>
      </c>
      <c r="F514" s="1012" t="s">
        <v>130</v>
      </c>
      <c r="G514" s="973" t="s">
        <v>19</v>
      </c>
      <c r="H514" s="973" t="s">
        <v>19</v>
      </c>
      <c r="I514" s="1001" t="s">
        <v>87</v>
      </c>
      <c r="J514" s="984">
        <v>1</v>
      </c>
      <c r="K514" s="474"/>
      <c r="L514" s="474"/>
      <c r="M514" s="51"/>
      <c r="N514" s="474"/>
      <c r="O514" s="976">
        <v>1</v>
      </c>
      <c r="P514" s="976">
        <v>1</v>
      </c>
      <c r="Q514" s="977"/>
      <c r="R514" s="978"/>
      <c r="S514" s="979"/>
      <c r="T514" s="980"/>
      <c r="U514" s="981"/>
      <c r="V514" s="982"/>
      <c r="W514" s="969"/>
      <c r="X514" s="976"/>
      <c r="Y514" s="706"/>
      <c r="Z514" s="976"/>
    </row>
    <row r="515" spans="1:26" s="5" customFormat="1">
      <c r="A515" s="984" t="s">
        <v>4602</v>
      </c>
      <c r="B515" s="984" t="s">
        <v>4638</v>
      </c>
      <c r="C515" s="969" t="s">
        <v>125</v>
      </c>
      <c r="D515" s="970" t="str">
        <f t="shared" ref="D515" si="504">B515&amp;" "&amp;" "&amp;C515</f>
        <v>S5-036  アークデーモン</v>
      </c>
      <c r="E515" s="1010" t="s">
        <v>120</v>
      </c>
      <c r="F515" s="1009" t="s">
        <v>75</v>
      </c>
      <c r="G515" s="973" t="s">
        <v>19</v>
      </c>
      <c r="H515" s="986" t="s">
        <v>40</v>
      </c>
      <c r="I515" s="1002" t="s">
        <v>82</v>
      </c>
      <c r="J515" s="984">
        <v>2</v>
      </c>
      <c r="K515" s="475" t="s">
        <v>99</v>
      </c>
      <c r="L515" s="483" t="s">
        <v>2712</v>
      </c>
      <c r="M515" s="51" t="s">
        <v>4703</v>
      </c>
      <c r="N515" s="483" t="s">
        <v>83</v>
      </c>
      <c r="O515" s="976"/>
      <c r="P515" s="474"/>
      <c r="Q515" s="977">
        <v>2360</v>
      </c>
      <c r="R515" s="978">
        <v>1350</v>
      </c>
      <c r="S515" s="979">
        <v>1370</v>
      </c>
      <c r="T515" s="980">
        <v>1040</v>
      </c>
      <c r="U515" s="981">
        <v>1160</v>
      </c>
      <c r="V515" s="982">
        <f t="shared" ref="V515" si="505">SUM(Q515:U516)</f>
        <v>7280</v>
      </c>
      <c r="W515" s="969"/>
      <c r="X515" s="976"/>
      <c r="Y515" s="706"/>
      <c r="Z515" s="976"/>
    </row>
    <row r="516" spans="1:26" s="5" customFormat="1">
      <c r="A516" s="984" t="s">
        <v>4602</v>
      </c>
      <c r="B516" s="984"/>
      <c r="C516" s="969" t="s">
        <v>125</v>
      </c>
      <c r="D516" s="970" t="s">
        <v>2</v>
      </c>
      <c r="E516" s="1010" t="s">
        <v>120</v>
      </c>
      <c r="F516" s="1009" t="s">
        <v>75</v>
      </c>
      <c r="G516" s="973" t="s">
        <v>19</v>
      </c>
      <c r="H516" s="986" t="s">
        <v>40</v>
      </c>
      <c r="I516" s="1002" t="s">
        <v>82</v>
      </c>
      <c r="J516" s="984">
        <v>2</v>
      </c>
      <c r="K516" s="474"/>
      <c r="L516" s="474"/>
      <c r="M516" s="51"/>
      <c r="N516" s="474"/>
      <c r="O516" s="976"/>
      <c r="P516" s="474"/>
      <c r="Q516" s="977"/>
      <c r="R516" s="978"/>
      <c r="S516" s="979"/>
      <c r="T516" s="980"/>
      <c r="U516" s="981"/>
      <c r="V516" s="982"/>
      <c r="W516" s="969"/>
      <c r="X516" s="976"/>
      <c r="Y516" s="706"/>
      <c r="Z516" s="976"/>
    </row>
    <row r="517" spans="1:26" s="5" customFormat="1">
      <c r="A517" s="984" t="s">
        <v>4602</v>
      </c>
      <c r="B517" s="984" t="s">
        <v>4639</v>
      </c>
      <c r="C517" s="969" t="s">
        <v>179</v>
      </c>
      <c r="D517" s="970" t="str">
        <f t="shared" ref="D517" si="506">B517&amp;" "&amp;" "&amp;C517</f>
        <v>S5-037  キラーマジンガ</v>
      </c>
      <c r="E517" s="1010" t="s">
        <v>120</v>
      </c>
      <c r="F517" s="994" t="s">
        <v>78</v>
      </c>
      <c r="G517" s="973" t="s">
        <v>19</v>
      </c>
      <c r="H517" s="973" t="s">
        <v>19</v>
      </c>
      <c r="I517" s="1005" t="s">
        <v>90</v>
      </c>
      <c r="J517" s="984">
        <v>2</v>
      </c>
      <c r="K517" s="476" t="s">
        <v>21</v>
      </c>
      <c r="L517" s="483" t="s">
        <v>1995</v>
      </c>
      <c r="M517" s="51" t="s">
        <v>4704</v>
      </c>
      <c r="N517" s="483" t="s">
        <v>496</v>
      </c>
      <c r="O517" s="976">
        <v>1</v>
      </c>
      <c r="P517" s="976">
        <v>2</v>
      </c>
      <c r="Q517" s="977">
        <v>2450</v>
      </c>
      <c r="R517" s="978">
        <v>1380</v>
      </c>
      <c r="S517" s="979">
        <v>900</v>
      </c>
      <c r="T517" s="980">
        <v>1250</v>
      </c>
      <c r="U517" s="981">
        <v>1330</v>
      </c>
      <c r="V517" s="982">
        <f t="shared" ref="V517" si="507">SUM(Q517:U518)</f>
        <v>7310</v>
      </c>
      <c r="W517" s="969" t="s">
        <v>3319</v>
      </c>
      <c r="X517" s="976"/>
      <c r="Y517" s="706"/>
      <c r="Z517" s="976"/>
    </row>
    <row r="518" spans="1:26" s="5" customFormat="1">
      <c r="A518" s="984" t="s">
        <v>4602</v>
      </c>
      <c r="B518" s="984"/>
      <c r="C518" s="969" t="s">
        <v>179</v>
      </c>
      <c r="D518" s="970" t="s">
        <v>2</v>
      </c>
      <c r="E518" s="1010" t="s">
        <v>120</v>
      </c>
      <c r="F518" s="994" t="s">
        <v>78</v>
      </c>
      <c r="G518" s="973" t="s">
        <v>19</v>
      </c>
      <c r="H518" s="973" t="s">
        <v>19</v>
      </c>
      <c r="I518" s="1005" t="s">
        <v>90</v>
      </c>
      <c r="J518" s="984">
        <v>2</v>
      </c>
      <c r="K518" s="474"/>
      <c r="L518" s="474"/>
      <c r="M518" s="51"/>
      <c r="N518" s="474"/>
      <c r="O518" s="976">
        <v>1</v>
      </c>
      <c r="P518" s="976">
        <v>1</v>
      </c>
      <c r="Q518" s="977"/>
      <c r="R518" s="978"/>
      <c r="S518" s="979"/>
      <c r="T518" s="980"/>
      <c r="U518" s="981"/>
      <c r="V518" s="982"/>
      <c r="W518" s="969" t="s">
        <v>3319</v>
      </c>
      <c r="X518" s="976"/>
      <c r="Y518" s="706"/>
      <c r="Z518" s="976"/>
    </row>
    <row r="519" spans="1:26" s="5" customFormat="1">
      <c r="A519" s="984" t="s">
        <v>4602</v>
      </c>
      <c r="B519" s="984" t="s">
        <v>4640</v>
      </c>
      <c r="C519" s="969" t="s">
        <v>4660</v>
      </c>
      <c r="D519" s="970" t="str">
        <f t="shared" ref="D519" si="508">B519&amp;" "&amp;" "&amp;C519</f>
        <v>S5-038  カイザードラゴン</v>
      </c>
      <c r="E519" s="1010" t="s">
        <v>120</v>
      </c>
      <c r="F519" s="1003" t="s">
        <v>35</v>
      </c>
      <c r="G519" s="973" t="s">
        <v>19</v>
      </c>
      <c r="H519" s="1006" t="s">
        <v>89</v>
      </c>
      <c r="I519" s="998" t="s">
        <v>41</v>
      </c>
      <c r="J519" s="975">
        <v>3</v>
      </c>
      <c r="K519" s="497" t="s">
        <v>21</v>
      </c>
      <c r="L519" s="483" t="s">
        <v>107</v>
      </c>
      <c r="M519" s="51" t="s">
        <v>4674</v>
      </c>
      <c r="N519" s="483" t="s">
        <v>85</v>
      </c>
      <c r="O519" s="976"/>
      <c r="P519" s="474"/>
      <c r="Q519" s="977">
        <v>2530</v>
      </c>
      <c r="R519" s="978">
        <v>1400</v>
      </c>
      <c r="S519" s="979">
        <v>820</v>
      </c>
      <c r="T519" s="980">
        <v>1210</v>
      </c>
      <c r="U519" s="981">
        <v>1350</v>
      </c>
      <c r="V519" s="982">
        <f t="shared" ref="V519" si="509">SUM(Q519:U520)</f>
        <v>7310</v>
      </c>
      <c r="W519" s="976"/>
      <c r="X519" s="976"/>
      <c r="Y519" s="706"/>
      <c r="Z519" s="976"/>
    </row>
    <row r="520" spans="1:26" s="5" customFormat="1">
      <c r="A520" s="984" t="s">
        <v>4602</v>
      </c>
      <c r="B520" s="984"/>
      <c r="C520" s="969" t="s">
        <v>4660</v>
      </c>
      <c r="D520" s="970" t="s">
        <v>2</v>
      </c>
      <c r="E520" s="1010" t="s">
        <v>120</v>
      </c>
      <c r="F520" s="1003" t="s">
        <v>35</v>
      </c>
      <c r="G520" s="973" t="s">
        <v>19</v>
      </c>
      <c r="H520" s="1006" t="s">
        <v>89</v>
      </c>
      <c r="I520" s="998" t="s">
        <v>41</v>
      </c>
      <c r="J520" s="975">
        <v>3</v>
      </c>
      <c r="K520" s="474"/>
      <c r="L520" s="474"/>
      <c r="M520" s="51"/>
      <c r="N520" s="474"/>
      <c r="O520" s="976"/>
      <c r="P520" s="474"/>
      <c r="Q520" s="977"/>
      <c r="R520" s="978"/>
      <c r="S520" s="979"/>
      <c r="T520" s="980"/>
      <c r="U520" s="981"/>
      <c r="V520" s="982"/>
      <c r="W520" s="976"/>
      <c r="X520" s="976"/>
      <c r="Y520" s="706"/>
      <c r="Z520" s="976"/>
    </row>
    <row r="521" spans="1:26" s="5" customFormat="1">
      <c r="A521" s="984" t="s">
        <v>4602</v>
      </c>
      <c r="B521" s="984" t="s">
        <v>4641</v>
      </c>
      <c r="C521" s="969" t="s">
        <v>2</v>
      </c>
      <c r="D521" s="970" t="str">
        <f t="shared" ref="D521" si="510">B521&amp;" "&amp;" "&amp;C521</f>
        <v>S5-039  ダイ</v>
      </c>
      <c r="E521" s="1008" t="s">
        <v>36</v>
      </c>
      <c r="F521" s="972" t="s">
        <v>34</v>
      </c>
      <c r="G521" s="973" t="s">
        <v>19</v>
      </c>
      <c r="H521" s="973" t="s">
        <v>19</v>
      </c>
      <c r="I521" s="988" t="s">
        <v>4323</v>
      </c>
      <c r="J521" s="984">
        <v>2</v>
      </c>
      <c r="K521" s="476" t="s">
        <v>21</v>
      </c>
      <c r="L521" s="483" t="s">
        <v>1995</v>
      </c>
      <c r="M521" s="51" t="s">
        <v>4675</v>
      </c>
      <c r="N521" s="483" t="s">
        <v>83</v>
      </c>
      <c r="O521" s="976"/>
      <c r="P521" s="474"/>
      <c r="Q521" s="977">
        <v>2510</v>
      </c>
      <c r="R521" s="978">
        <v>1640</v>
      </c>
      <c r="S521" s="979">
        <v>1140</v>
      </c>
      <c r="T521" s="980">
        <v>1410</v>
      </c>
      <c r="U521" s="981">
        <v>1240</v>
      </c>
      <c r="V521" s="982">
        <f t="shared" ref="V521" si="511">SUM(Q521:U522)</f>
        <v>7940</v>
      </c>
      <c r="W521" s="976" t="s">
        <v>3317</v>
      </c>
      <c r="X521" s="976"/>
      <c r="Y521" s="706"/>
      <c r="Z521" s="976"/>
    </row>
    <row r="522" spans="1:26" s="5" customFormat="1">
      <c r="A522" s="984" t="s">
        <v>4602</v>
      </c>
      <c r="B522" s="984"/>
      <c r="C522" s="969" t="s">
        <v>2</v>
      </c>
      <c r="D522" s="970" t="s">
        <v>2</v>
      </c>
      <c r="E522" s="1008" t="s">
        <v>36</v>
      </c>
      <c r="F522" s="972" t="s">
        <v>34</v>
      </c>
      <c r="G522" s="973" t="s">
        <v>19</v>
      </c>
      <c r="H522" s="973" t="s">
        <v>19</v>
      </c>
      <c r="I522" s="988" t="s">
        <v>4323</v>
      </c>
      <c r="J522" s="984">
        <v>2</v>
      </c>
      <c r="K522" s="477" t="s">
        <v>37</v>
      </c>
      <c r="L522" s="483" t="s">
        <v>2718</v>
      </c>
      <c r="M522" s="51" t="s">
        <v>4676</v>
      </c>
      <c r="N522" s="483" t="s">
        <v>492</v>
      </c>
      <c r="O522" s="976"/>
      <c r="P522" s="474"/>
      <c r="Q522" s="977"/>
      <c r="R522" s="978"/>
      <c r="S522" s="979"/>
      <c r="T522" s="980"/>
      <c r="U522" s="981"/>
      <c r="V522" s="982"/>
      <c r="W522" s="976" t="s">
        <v>3317</v>
      </c>
      <c r="X522" s="976"/>
      <c r="Y522" s="706"/>
      <c r="Z522" s="976"/>
    </row>
    <row r="523" spans="1:26" s="5" customFormat="1">
      <c r="A523" s="984" t="s">
        <v>4602</v>
      </c>
      <c r="B523" s="984" t="s">
        <v>4642</v>
      </c>
      <c r="C523" s="969" t="s">
        <v>38</v>
      </c>
      <c r="D523" s="970" t="str">
        <f t="shared" ref="D523" si="512">B523&amp;" "&amp;" "&amp;C523</f>
        <v>S5-040  ポップ</v>
      </c>
      <c r="E523" s="1008" t="s">
        <v>36</v>
      </c>
      <c r="F523" s="972" t="s">
        <v>34</v>
      </c>
      <c r="G523" s="986" t="s">
        <v>40</v>
      </c>
      <c r="H523" s="986" t="s">
        <v>40</v>
      </c>
      <c r="I523" s="1007" t="s">
        <v>91</v>
      </c>
      <c r="J523" s="975">
        <v>3</v>
      </c>
      <c r="K523" s="477" t="s">
        <v>37</v>
      </c>
      <c r="L523" s="483" t="s">
        <v>2718</v>
      </c>
      <c r="M523" s="51" t="s">
        <v>4677</v>
      </c>
      <c r="N523" s="483" t="s">
        <v>492</v>
      </c>
      <c r="O523" s="976"/>
      <c r="P523" s="474"/>
      <c r="Q523" s="977">
        <v>2460</v>
      </c>
      <c r="R523" s="978">
        <v>1010</v>
      </c>
      <c r="S523" s="979">
        <v>1800</v>
      </c>
      <c r="T523" s="980">
        <v>1450</v>
      </c>
      <c r="U523" s="981">
        <v>1200</v>
      </c>
      <c r="V523" s="982">
        <f t="shared" ref="V523" si="513">SUM(Q523:U524)</f>
        <v>7920</v>
      </c>
      <c r="W523" s="976" t="s">
        <v>3317</v>
      </c>
      <c r="X523" s="976"/>
      <c r="Y523" s="706"/>
      <c r="Z523" s="976"/>
    </row>
    <row r="524" spans="1:26" s="5" customFormat="1">
      <c r="A524" s="984" t="s">
        <v>4602</v>
      </c>
      <c r="B524" s="984"/>
      <c r="C524" s="969" t="s">
        <v>38</v>
      </c>
      <c r="D524" s="970" t="s">
        <v>2</v>
      </c>
      <c r="E524" s="1008" t="s">
        <v>36</v>
      </c>
      <c r="F524" s="972" t="s">
        <v>34</v>
      </c>
      <c r="G524" s="986" t="s">
        <v>40</v>
      </c>
      <c r="H524" s="986" t="s">
        <v>40</v>
      </c>
      <c r="I524" s="1007" t="s">
        <v>91</v>
      </c>
      <c r="J524" s="975">
        <v>3</v>
      </c>
      <c r="K524" s="476" t="s">
        <v>21</v>
      </c>
      <c r="L524" s="483" t="s">
        <v>1995</v>
      </c>
      <c r="M524" s="51" t="s">
        <v>4705</v>
      </c>
      <c r="N524" s="483" t="s">
        <v>83</v>
      </c>
      <c r="O524" s="976"/>
      <c r="P524" s="474"/>
      <c r="Q524" s="977"/>
      <c r="R524" s="978"/>
      <c r="S524" s="979"/>
      <c r="T524" s="980"/>
      <c r="U524" s="981"/>
      <c r="V524" s="982"/>
      <c r="W524" s="976" t="s">
        <v>3317</v>
      </c>
      <c r="X524" s="976"/>
      <c r="Y524" s="706"/>
      <c r="Z524" s="976"/>
    </row>
    <row r="525" spans="1:26" s="5" customFormat="1">
      <c r="A525" s="984" t="s">
        <v>4602</v>
      </c>
      <c r="B525" s="984" t="s">
        <v>4643</v>
      </c>
      <c r="C525" s="969" t="s">
        <v>183</v>
      </c>
      <c r="D525" s="970" t="str">
        <f t="shared" ref="D525" si="514">B525&amp;" "&amp;" "&amp;C525</f>
        <v>S5-041  マァム</v>
      </c>
      <c r="E525" s="1008" t="s">
        <v>36</v>
      </c>
      <c r="F525" s="972" t="s">
        <v>34</v>
      </c>
      <c r="G525" s="973" t="s">
        <v>19</v>
      </c>
      <c r="H525" s="973" t="s">
        <v>19</v>
      </c>
      <c r="I525" s="998" t="s">
        <v>41</v>
      </c>
      <c r="J525" s="975">
        <v>3</v>
      </c>
      <c r="K525" s="476" t="s">
        <v>21</v>
      </c>
      <c r="L525" s="483" t="s">
        <v>1995</v>
      </c>
      <c r="M525" s="51" t="s">
        <v>4678</v>
      </c>
      <c r="N525" s="473" t="s">
        <v>83</v>
      </c>
      <c r="O525" s="976"/>
      <c r="P525" s="474"/>
      <c r="Q525" s="977">
        <v>2440</v>
      </c>
      <c r="R525" s="978">
        <v>1590</v>
      </c>
      <c r="S525" s="979">
        <v>1020</v>
      </c>
      <c r="T525" s="980">
        <v>1560</v>
      </c>
      <c r="U525" s="981">
        <v>1310</v>
      </c>
      <c r="V525" s="982">
        <f t="shared" ref="V525" si="515">SUM(Q525:U526)</f>
        <v>7920</v>
      </c>
      <c r="W525" s="976" t="s">
        <v>3317</v>
      </c>
      <c r="X525" s="976"/>
      <c r="Y525" s="706"/>
      <c r="Z525" s="976"/>
    </row>
    <row r="526" spans="1:26" s="5" customFormat="1">
      <c r="A526" s="984" t="s">
        <v>4602</v>
      </c>
      <c r="B526" s="984"/>
      <c r="C526" s="969" t="s">
        <v>183</v>
      </c>
      <c r="D526" s="970" t="s">
        <v>2</v>
      </c>
      <c r="E526" s="1008" t="s">
        <v>36</v>
      </c>
      <c r="F526" s="972" t="s">
        <v>34</v>
      </c>
      <c r="G526" s="973" t="s">
        <v>19</v>
      </c>
      <c r="H526" s="973" t="s">
        <v>19</v>
      </c>
      <c r="I526" s="998" t="s">
        <v>41</v>
      </c>
      <c r="J526" s="975">
        <v>3</v>
      </c>
      <c r="K526" s="476" t="s">
        <v>21</v>
      </c>
      <c r="L526" s="483" t="s">
        <v>2710</v>
      </c>
      <c r="M526" s="51" t="s">
        <v>4719</v>
      </c>
      <c r="N526" s="483" t="s">
        <v>83</v>
      </c>
      <c r="O526" s="976"/>
      <c r="P526" s="474"/>
      <c r="Q526" s="977"/>
      <c r="R526" s="978"/>
      <c r="S526" s="979"/>
      <c r="T526" s="980"/>
      <c r="U526" s="981"/>
      <c r="V526" s="982"/>
      <c r="W526" s="976" t="s">
        <v>3317</v>
      </c>
      <c r="X526" s="976"/>
      <c r="Y526" s="706"/>
      <c r="Z526" s="976"/>
    </row>
    <row r="527" spans="1:26" s="5" customFormat="1">
      <c r="A527" s="984" t="s">
        <v>4602</v>
      </c>
      <c r="B527" s="984" t="s">
        <v>4644</v>
      </c>
      <c r="C527" s="969" t="s">
        <v>172</v>
      </c>
      <c r="D527" s="970" t="str">
        <f t="shared" ref="D527" si="516">B527&amp;" "&amp;" "&amp;C527</f>
        <v>S5-042  ヒュンケル</v>
      </c>
      <c r="E527" s="1008" t="s">
        <v>36</v>
      </c>
      <c r="F527" s="972" t="s">
        <v>34</v>
      </c>
      <c r="G527" s="973" t="s">
        <v>19</v>
      </c>
      <c r="H527" s="992" t="s">
        <v>88</v>
      </c>
      <c r="I527" s="1005" t="s">
        <v>90</v>
      </c>
      <c r="J527" s="984">
        <v>2</v>
      </c>
      <c r="K527" s="476" t="s">
        <v>21</v>
      </c>
      <c r="L527" s="483" t="s">
        <v>2710</v>
      </c>
      <c r="M527" s="51" t="s">
        <v>4720</v>
      </c>
      <c r="N527" s="483" t="s">
        <v>496</v>
      </c>
      <c r="O527" s="976"/>
      <c r="P527" s="474"/>
      <c r="Q527" s="977">
        <v>2430</v>
      </c>
      <c r="R527" s="978">
        <v>1660</v>
      </c>
      <c r="S527" s="979">
        <v>1020</v>
      </c>
      <c r="T527" s="980">
        <v>1350</v>
      </c>
      <c r="U527" s="981">
        <v>1460</v>
      </c>
      <c r="V527" s="982">
        <f t="shared" ref="V527" si="517">SUM(Q527:U528)</f>
        <v>7920</v>
      </c>
      <c r="W527" s="474" t="s">
        <v>3317</v>
      </c>
      <c r="X527" s="976"/>
      <c r="Y527" s="706"/>
      <c r="Z527" s="976"/>
    </row>
    <row r="528" spans="1:26" s="5" customFormat="1">
      <c r="A528" s="984" t="s">
        <v>4602</v>
      </c>
      <c r="B528" s="984"/>
      <c r="C528" s="969" t="s">
        <v>172</v>
      </c>
      <c r="D528" s="970" t="s">
        <v>2</v>
      </c>
      <c r="E528" s="1008" t="s">
        <v>36</v>
      </c>
      <c r="F528" s="972" t="s">
        <v>34</v>
      </c>
      <c r="G528" s="973" t="s">
        <v>19</v>
      </c>
      <c r="H528" s="992" t="s">
        <v>88</v>
      </c>
      <c r="I528" s="1005" t="s">
        <v>90</v>
      </c>
      <c r="J528" s="984">
        <v>2</v>
      </c>
      <c r="K528" s="476" t="s">
        <v>21</v>
      </c>
      <c r="L528" s="483" t="s">
        <v>4229</v>
      </c>
      <c r="M528" s="51" t="s">
        <v>4679</v>
      </c>
      <c r="N528" s="483" t="s">
        <v>83</v>
      </c>
      <c r="O528" s="976"/>
      <c r="P528" s="474"/>
      <c r="Q528" s="977"/>
      <c r="R528" s="978"/>
      <c r="S528" s="979"/>
      <c r="T528" s="980"/>
      <c r="U528" s="981"/>
      <c r="V528" s="982"/>
      <c r="W528" s="473" t="s">
        <v>4335</v>
      </c>
      <c r="X528" s="976"/>
      <c r="Y528" s="706"/>
      <c r="Z528" s="976"/>
    </row>
    <row r="529" spans="1:26" s="5" customFormat="1">
      <c r="A529" s="984" t="s">
        <v>4602</v>
      </c>
      <c r="B529" s="984" t="s">
        <v>4645</v>
      </c>
      <c r="C529" s="969" t="s">
        <v>4</v>
      </c>
      <c r="D529" s="970" t="str">
        <f t="shared" ref="D529" si="518">B529&amp;" "&amp;" "&amp;C529</f>
        <v>S5-043  クロコダイン</v>
      </c>
      <c r="E529" s="1008" t="s">
        <v>36</v>
      </c>
      <c r="F529" s="972" t="s">
        <v>34</v>
      </c>
      <c r="G529" s="1006" t="s">
        <v>89</v>
      </c>
      <c r="H529" s="973" t="s">
        <v>19</v>
      </c>
      <c r="I529" s="1001" t="s">
        <v>87</v>
      </c>
      <c r="J529" s="975">
        <v>3</v>
      </c>
      <c r="K529" s="477" t="s">
        <v>37</v>
      </c>
      <c r="L529" s="483" t="s">
        <v>39</v>
      </c>
      <c r="M529" s="51" t="s">
        <v>4824</v>
      </c>
      <c r="N529" s="483" t="s">
        <v>492</v>
      </c>
      <c r="O529" s="976"/>
      <c r="P529" s="474"/>
      <c r="Q529" s="977">
        <v>2570</v>
      </c>
      <c r="R529" s="978">
        <v>1580</v>
      </c>
      <c r="S529" s="979">
        <v>930</v>
      </c>
      <c r="T529" s="980">
        <v>1160</v>
      </c>
      <c r="U529" s="981">
        <v>1650</v>
      </c>
      <c r="V529" s="982">
        <f t="shared" ref="V529" si="519">SUM(Q529:U530)</f>
        <v>7890</v>
      </c>
      <c r="W529" s="473"/>
      <c r="X529" s="976"/>
      <c r="Y529" s="706"/>
      <c r="Z529" s="976"/>
    </row>
    <row r="530" spans="1:26" s="5" customFormat="1">
      <c r="A530" s="984" t="s">
        <v>4602</v>
      </c>
      <c r="B530" s="984"/>
      <c r="C530" s="969" t="s">
        <v>4</v>
      </c>
      <c r="D530" s="970" t="s">
        <v>2</v>
      </c>
      <c r="E530" s="1008" t="s">
        <v>36</v>
      </c>
      <c r="F530" s="972" t="s">
        <v>34</v>
      </c>
      <c r="G530" s="1006" t="s">
        <v>89</v>
      </c>
      <c r="H530" s="973" t="s">
        <v>19</v>
      </c>
      <c r="I530" s="1001" t="s">
        <v>87</v>
      </c>
      <c r="J530" s="975">
        <v>3</v>
      </c>
      <c r="K530" s="476" t="s">
        <v>21</v>
      </c>
      <c r="L530" s="483" t="s">
        <v>2710</v>
      </c>
      <c r="M530" s="51" t="s">
        <v>4721</v>
      </c>
      <c r="N530" s="483" t="s">
        <v>490</v>
      </c>
      <c r="O530" s="976"/>
      <c r="P530" s="474"/>
      <c r="Q530" s="977"/>
      <c r="R530" s="978"/>
      <c r="S530" s="979"/>
      <c r="T530" s="980"/>
      <c r="U530" s="981"/>
      <c r="V530" s="982"/>
      <c r="W530" s="473"/>
      <c r="X530" s="976"/>
      <c r="Y530" s="706"/>
      <c r="Z530" s="976"/>
    </row>
    <row r="531" spans="1:26" s="5" customFormat="1">
      <c r="A531" s="984" t="s">
        <v>4602</v>
      </c>
      <c r="B531" s="984" t="s">
        <v>4646</v>
      </c>
      <c r="C531" s="989" t="s">
        <v>256</v>
      </c>
      <c r="D531" s="970" t="str">
        <f t="shared" ref="D531" si="520">B531&amp;" "&amp;" "&amp;C531</f>
        <v>S5-044  ロン・ベルク</v>
      </c>
      <c r="E531" s="1008" t="s">
        <v>36</v>
      </c>
      <c r="F531" s="972" t="s">
        <v>34</v>
      </c>
      <c r="G531" s="973" t="s">
        <v>19</v>
      </c>
      <c r="H531" s="973" t="s">
        <v>19</v>
      </c>
      <c r="I531" s="974" t="s">
        <v>4324</v>
      </c>
      <c r="J531" s="984">
        <v>2</v>
      </c>
      <c r="K531" s="476" t="s">
        <v>21</v>
      </c>
      <c r="L531" s="483" t="s">
        <v>105</v>
      </c>
      <c r="M531" s="51" t="s">
        <v>4680</v>
      </c>
      <c r="N531" s="483" t="s">
        <v>85</v>
      </c>
      <c r="O531" s="976"/>
      <c r="P531" s="474"/>
      <c r="Q531" s="977">
        <v>2330</v>
      </c>
      <c r="R531" s="978">
        <v>1690</v>
      </c>
      <c r="S531" s="979">
        <v>1220</v>
      </c>
      <c r="T531" s="980">
        <v>1520</v>
      </c>
      <c r="U531" s="981">
        <v>1150</v>
      </c>
      <c r="V531" s="982">
        <f t="shared" ref="V531" si="521">SUM(Q531:U532)</f>
        <v>7910</v>
      </c>
      <c r="W531" s="976"/>
      <c r="X531" s="976"/>
      <c r="Y531" s="706"/>
      <c r="Z531" s="976"/>
    </row>
    <row r="532" spans="1:26" s="5" customFormat="1">
      <c r="A532" s="984" t="s">
        <v>4602</v>
      </c>
      <c r="B532" s="984"/>
      <c r="C532" s="989" t="s">
        <v>256</v>
      </c>
      <c r="D532" s="970" t="s">
        <v>2</v>
      </c>
      <c r="E532" s="1008" t="s">
        <v>36</v>
      </c>
      <c r="F532" s="972" t="s">
        <v>34</v>
      </c>
      <c r="G532" s="973" t="s">
        <v>19</v>
      </c>
      <c r="H532" s="973" t="s">
        <v>19</v>
      </c>
      <c r="I532" s="974" t="s">
        <v>4324</v>
      </c>
      <c r="J532" s="984">
        <v>2</v>
      </c>
      <c r="K532" s="476" t="s">
        <v>21</v>
      </c>
      <c r="L532" s="483" t="s">
        <v>104</v>
      </c>
      <c r="M532" s="51" t="s">
        <v>4681</v>
      </c>
      <c r="N532" s="483" t="s">
        <v>496</v>
      </c>
      <c r="O532" s="976"/>
      <c r="P532" s="474"/>
      <c r="Q532" s="977"/>
      <c r="R532" s="978"/>
      <c r="S532" s="979"/>
      <c r="T532" s="980"/>
      <c r="U532" s="981"/>
      <c r="V532" s="982"/>
      <c r="W532" s="976"/>
      <c r="X532" s="976"/>
      <c r="Y532" s="706"/>
      <c r="Z532" s="976"/>
    </row>
    <row r="533" spans="1:26" s="5" customFormat="1">
      <c r="A533" s="984" t="s">
        <v>4602</v>
      </c>
      <c r="B533" s="984" t="s">
        <v>4647</v>
      </c>
      <c r="C533" s="969" t="s">
        <v>186</v>
      </c>
      <c r="D533" s="970" t="str">
        <f t="shared" ref="D533" si="522">B533&amp;" "&amp;" "&amp;C533</f>
        <v>S5-045  バーン</v>
      </c>
      <c r="E533" s="1008" t="s">
        <v>36</v>
      </c>
      <c r="F533" s="985" t="s">
        <v>74</v>
      </c>
      <c r="G533" s="992" t="s">
        <v>88</v>
      </c>
      <c r="H533" s="992" t="s">
        <v>88</v>
      </c>
      <c r="I533" s="1007" t="s">
        <v>91</v>
      </c>
      <c r="J533" s="984">
        <v>1</v>
      </c>
      <c r="K533" s="477" t="s">
        <v>37</v>
      </c>
      <c r="L533" s="483" t="s">
        <v>2718</v>
      </c>
      <c r="M533" s="51" t="s">
        <v>4706</v>
      </c>
      <c r="N533" s="483" t="s">
        <v>492</v>
      </c>
      <c r="O533" s="976"/>
      <c r="P533" s="474"/>
      <c r="Q533" s="977">
        <v>2680</v>
      </c>
      <c r="R533" s="978">
        <v>800</v>
      </c>
      <c r="S533" s="979">
        <v>1890</v>
      </c>
      <c r="T533" s="980">
        <v>1340</v>
      </c>
      <c r="U533" s="981">
        <v>1240</v>
      </c>
      <c r="V533" s="982">
        <f t="shared" ref="V533" si="523">SUM(Q533:U534)</f>
        <v>7950</v>
      </c>
      <c r="W533" s="976"/>
      <c r="X533" s="976"/>
      <c r="Y533" s="706"/>
      <c r="Z533" s="976"/>
    </row>
    <row r="534" spans="1:26" s="5" customFormat="1">
      <c r="A534" s="984" t="s">
        <v>4602</v>
      </c>
      <c r="B534" s="984"/>
      <c r="C534" s="969" t="s">
        <v>186</v>
      </c>
      <c r="D534" s="970" t="s">
        <v>2</v>
      </c>
      <c r="E534" s="1008" t="s">
        <v>36</v>
      </c>
      <c r="F534" s="985" t="s">
        <v>74</v>
      </c>
      <c r="G534" s="992" t="s">
        <v>88</v>
      </c>
      <c r="H534" s="992" t="s">
        <v>88</v>
      </c>
      <c r="I534" s="1007" t="s">
        <v>91</v>
      </c>
      <c r="J534" s="984">
        <v>1</v>
      </c>
      <c r="K534" s="475" t="s">
        <v>99</v>
      </c>
      <c r="L534" s="483" t="s">
        <v>1995</v>
      </c>
      <c r="M534" s="51" t="s">
        <v>4707</v>
      </c>
      <c r="N534" s="483" t="s">
        <v>496</v>
      </c>
      <c r="O534" s="976"/>
      <c r="P534" s="474"/>
      <c r="Q534" s="977"/>
      <c r="R534" s="978"/>
      <c r="S534" s="979"/>
      <c r="T534" s="980"/>
      <c r="U534" s="981"/>
      <c r="V534" s="982"/>
      <c r="W534" s="976"/>
      <c r="X534" s="976"/>
      <c r="Y534" s="706"/>
      <c r="Z534" s="976"/>
    </row>
    <row r="535" spans="1:26" s="5" customFormat="1">
      <c r="A535" s="984" t="s">
        <v>4602</v>
      </c>
      <c r="B535" s="984" t="s">
        <v>4648</v>
      </c>
      <c r="C535" s="969" t="s">
        <v>172</v>
      </c>
      <c r="D535" s="970" t="str">
        <f t="shared" ref="D535" si="524">B535&amp;" "&amp;" "&amp;C535</f>
        <v>S5-046  ヒュンケル</v>
      </c>
      <c r="E535" s="1008" t="s">
        <v>36</v>
      </c>
      <c r="F535" s="1013" t="s">
        <v>129</v>
      </c>
      <c r="G535" s="973" t="s">
        <v>19</v>
      </c>
      <c r="H535" s="973" t="s">
        <v>19</v>
      </c>
      <c r="I535" s="996" t="s">
        <v>4358</v>
      </c>
      <c r="J535" s="984" t="s">
        <v>4158</v>
      </c>
      <c r="K535" s="477" t="s">
        <v>37</v>
      </c>
      <c r="L535" s="483" t="s">
        <v>2718</v>
      </c>
      <c r="M535" s="51" t="s">
        <v>4708</v>
      </c>
      <c r="N535" s="483" t="s">
        <v>492</v>
      </c>
      <c r="O535" s="976"/>
      <c r="P535" s="474"/>
      <c r="Q535" s="977">
        <v>2630</v>
      </c>
      <c r="R535" s="978">
        <v>1520</v>
      </c>
      <c r="S535" s="979">
        <v>870</v>
      </c>
      <c r="T535" s="980">
        <v>1310</v>
      </c>
      <c r="U535" s="981">
        <v>1590</v>
      </c>
      <c r="V535" s="982">
        <f t="shared" ref="V535" si="525">SUM(Q535:U536)</f>
        <v>7920</v>
      </c>
      <c r="W535" s="976" t="s">
        <v>4572</v>
      </c>
      <c r="X535" s="976"/>
      <c r="Y535" s="706"/>
      <c r="Z535" s="976"/>
    </row>
    <row r="536" spans="1:26" s="5" customFormat="1">
      <c r="A536" s="984" t="s">
        <v>4602</v>
      </c>
      <c r="B536" s="984"/>
      <c r="C536" s="969" t="s">
        <v>172</v>
      </c>
      <c r="D536" s="970" t="s">
        <v>2</v>
      </c>
      <c r="E536" s="1008" t="s">
        <v>36</v>
      </c>
      <c r="F536" s="1013" t="s">
        <v>129</v>
      </c>
      <c r="G536" s="973" t="s">
        <v>19</v>
      </c>
      <c r="H536" s="973" t="s">
        <v>19</v>
      </c>
      <c r="I536" s="996" t="s">
        <v>4358</v>
      </c>
      <c r="J536" s="984" t="s">
        <v>4158</v>
      </c>
      <c r="K536" s="476" t="s">
        <v>21</v>
      </c>
      <c r="L536" s="483" t="s">
        <v>1995</v>
      </c>
      <c r="M536" s="51" t="s">
        <v>4709</v>
      </c>
      <c r="N536" s="483" t="s">
        <v>496</v>
      </c>
      <c r="O536" s="976"/>
      <c r="P536" s="474"/>
      <c r="Q536" s="977"/>
      <c r="R536" s="978"/>
      <c r="S536" s="979"/>
      <c r="T536" s="980"/>
      <c r="U536" s="981"/>
      <c r="V536" s="982"/>
      <c r="W536" s="976" t="s">
        <v>4572</v>
      </c>
      <c r="X536" s="976"/>
      <c r="Y536" s="706"/>
      <c r="Z536" s="976"/>
    </row>
    <row r="537" spans="1:26" s="5" customFormat="1">
      <c r="A537" s="984" t="s">
        <v>4602</v>
      </c>
      <c r="B537" s="984" t="s">
        <v>4649</v>
      </c>
      <c r="C537" s="969" t="s">
        <v>43</v>
      </c>
      <c r="D537" s="970" t="str">
        <f t="shared" ref="D537" si="526">B537&amp;" "&amp;" "&amp;C537</f>
        <v>S5-047  ラーハルト</v>
      </c>
      <c r="E537" s="1008" t="s">
        <v>36</v>
      </c>
      <c r="F537" s="1003" t="s">
        <v>35</v>
      </c>
      <c r="G537" s="973" t="s">
        <v>19</v>
      </c>
      <c r="H537" s="973" t="s">
        <v>19</v>
      </c>
      <c r="I537" s="998" t="s">
        <v>41</v>
      </c>
      <c r="J537" s="984">
        <v>4</v>
      </c>
      <c r="K537" s="476" t="s">
        <v>21</v>
      </c>
      <c r="L537" s="483" t="s">
        <v>205</v>
      </c>
      <c r="M537" s="51" t="s">
        <v>6153</v>
      </c>
      <c r="N537" s="483" t="s">
        <v>490</v>
      </c>
      <c r="O537" s="976"/>
      <c r="P537" s="474"/>
      <c r="Q537" s="977">
        <v>2420</v>
      </c>
      <c r="R537" s="978">
        <v>1540</v>
      </c>
      <c r="S537" s="979">
        <v>1270</v>
      </c>
      <c r="T537" s="980">
        <v>1580</v>
      </c>
      <c r="U537" s="981">
        <v>1100</v>
      </c>
      <c r="V537" s="982">
        <f t="shared" ref="V537" si="527">SUM(Q537:U538)</f>
        <v>7910</v>
      </c>
      <c r="W537" s="474" t="s">
        <v>3325</v>
      </c>
      <c r="X537" s="1004" t="s">
        <v>172</v>
      </c>
      <c r="Y537" s="706"/>
      <c r="Z537" s="976"/>
    </row>
    <row r="538" spans="1:26" s="5" customFormat="1">
      <c r="A538" s="984" t="s">
        <v>4602</v>
      </c>
      <c r="B538" s="984"/>
      <c r="C538" s="969" t="s">
        <v>43</v>
      </c>
      <c r="D538" s="970" t="s">
        <v>2</v>
      </c>
      <c r="E538" s="1008" t="s">
        <v>36</v>
      </c>
      <c r="F538" s="1003" t="s">
        <v>35</v>
      </c>
      <c r="G538" s="973" t="s">
        <v>19</v>
      </c>
      <c r="H538" s="973" t="s">
        <v>19</v>
      </c>
      <c r="I538" s="998" t="s">
        <v>41</v>
      </c>
      <c r="J538" s="984">
        <v>4</v>
      </c>
      <c r="K538" s="476" t="s">
        <v>21</v>
      </c>
      <c r="L538" s="483" t="s">
        <v>1995</v>
      </c>
      <c r="M538" s="51" t="s">
        <v>6154</v>
      </c>
      <c r="N538" s="483" t="s">
        <v>496</v>
      </c>
      <c r="O538" s="976"/>
      <c r="P538" s="474"/>
      <c r="Q538" s="977"/>
      <c r="R538" s="978"/>
      <c r="S538" s="979"/>
      <c r="T538" s="980"/>
      <c r="U538" s="981"/>
      <c r="V538" s="982"/>
      <c r="W538" s="474" t="s">
        <v>4335</v>
      </c>
      <c r="X538" s="1004" t="s">
        <v>172</v>
      </c>
      <c r="Y538" s="706"/>
      <c r="Z538" s="976"/>
    </row>
    <row r="539" spans="1:26" s="5" customFormat="1">
      <c r="A539" s="984" t="s">
        <v>4602</v>
      </c>
      <c r="B539" s="984" t="s">
        <v>4650</v>
      </c>
      <c r="C539" s="969" t="s">
        <v>3296</v>
      </c>
      <c r="D539" s="970" t="str">
        <f t="shared" ref="D539" si="528">B539&amp;" "&amp;" "&amp;C539</f>
        <v>S5-048  ダイ (竜魔人ダイ)</v>
      </c>
      <c r="E539" s="999" t="s">
        <v>54</v>
      </c>
      <c r="F539" s="972" t="s">
        <v>34</v>
      </c>
      <c r="G539" s="973" t="s">
        <v>19</v>
      </c>
      <c r="H539" s="973" t="s">
        <v>19</v>
      </c>
      <c r="I539" s="988" t="s">
        <v>4323</v>
      </c>
      <c r="J539" s="984" t="s">
        <v>4157</v>
      </c>
      <c r="K539" s="476" t="s">
        <v>21</v>
      </c>
      <c r="L539" s="483" t="s">
        <v>1995</v>
      </c>
      <c r="M539" s="51" t="s">
        <v>4710</v>
      </c>
      <c r="N539" s="473" t="s">
        <v>496</v>
      </c>
      <c r="O539" s="976"/>
      <c r="P539" s="474"/>
      <c r="Q539" s="977">
        <v>2630</v>
      </c>
      <c r="R539" s="978">
        <v>1770</v>
      </c>
      <c r="S539" s="979">
        <v>1280</v>
      </c>
      <c r="T539" s="980">
        <v>1470</v>
      </c>
      <c r="U539" s="981">
        <v>1160</v>
      </c>
      <c r="V539" s="982">
        <f t="shared" ref="V539" si="529">SUM(Q539:U540)</f>
        <v>8310</v>
      </c>
      <c r="W539" s="976"/>
      <c r="X539" s="976"/>
      <c r="Y539" s="706"/>
      <c r="Z539" s="976"/>
    </row>
    <row r="540" spans="1:26" s="5" customFormat="1">
      <c r="A540" s="984" t="s">
        <v>4602</v>
      </c>
      <c r="B540" s="984"/>
      <c r="C540" s="969" t="s">
        <v>3296</v>
      </c>
      <c r="D540" s="970" t="s">
        <v>2</v>
      </c>
      <c r="E540" s="999" t="s">
        <v>54</v>
      </c>
      <c r="F540" s="972" t="s">
        <v>34</v>
      </c>
      <c r="G540" s="973" t="s">
        <v>19</v>
      </c>
      <c r="H540" s="973" t="s">
        <v>19</v>
      </c>
      <c r="I540" s="988" t="s">
        <v>4323</v>
      </c>
      <c r="J540" s="984" t="s">
        <v>4157</v>
      </c>
      <c r="K540" s="477" t="s">
        <v>37</v>
      </c>
      <c r="L540" s="483" t="s">
        <v>2720</v>
      </c>
      <c r="M540" s="51" t="s">
        <v>4722</v>
      </c>
      <c r="N540" s="483" t="s">
        <v>83</v>
      </c>
      <c r="O540" s="976"/>
      <c r="P540" s="474"/>
      <c r="Q540" s="977"/>
      <c r="R540" s="978"/>
      <c r="S540" s="979"/>
      <c r="T540" s="980"/>
      <c r="U540" s="981"/>
      <c r="V540" s="982"/>
      <c r="W540" s="976"/>
      <c r="X540" s="976"/>
      <c r="Y540" s="706"/>
      <c r="Z540" s="976"/>
    </row>
    <row r="541" spans="1:26" s="5" customFormat="1">
      <c r="A541" s="984" t="s">
        <v>4602</v>
      </c>
      <c r="B541" s="984" t="s">
        <v>4651</v>
      </c>
      <c r="C541" s="969" t="s">
        <v>32</v>
      </c>
      <c r="D541" s="970" t="str">
        <f t="shared" ref="D541" si="530">B541&amp;" "&amp;" "&amp;C541</f>
        <v>S5-049  バラン</v>
      </c>
      <c r="E541" s="999" t="s">
        <v>54</v>
      </c>
      <c r="F541" s="1003" t="s">
        <v>35</v>
      </c>
      <c r="G541" s="973" t="s">
        <v>19</v>
      </c>
      <c r="H541" s="973" t="s">
        <v>19</v>
      </c>
      <c r="I541" s="988" t="s">
        <v>4323</v>
      </c>
      <c r="J541" s="975">
        <v>3</v>
      </c>
      <c r="K541" s="499" t="s">
        <v>37</v>
      </c>
      <c r="L541" s="483" t="s">
        <v>2718</v>
      </c>
      <c r="M541" s="51" t="s">
        <v>4682</v>
      </c>
      <c r="N541" s="483" t="s">
        <v>490</v>
      </c>
      <c r="O541" s="976"/>
      <c r="P541" s="474"/>
      <c r="Q541" s="977">
        <v>2750</v>
      </c>
      <c r="R541" s="978">
        <v>1680</v>
      </c>
      <c r="S541" s="979">
        <v>1250</v>
      </c>
      <c r="T541" s="980">
        <v>1430</v>
      </c>
      <c r="U541" s="981">
        <v>1150</v>
      </c>
      <c r="V541" s="982">
        <f t="shared" ref="V541" si="531">SUM(Q541:U542)</f>
        <v>8260</v>
      </c>
      <c r="W541" s="474"/>
      <c r="X541" s="1004" t="s">
        <v>319</v>
      </c>
      <c r="Y541" s="706"/>
      <c r="Z541" s="976"/>
    </row>
    <row r="542" spans="1:26" s="5" customFormat="1">
      <c r="A542" s="984" t="s">
        <v>4602</v>
      </c>
      <c r="B542" s="984"/>
      <c r="C542" s="969" t="s">
        <v>32</v>
      </c>
      <c r="D542" s="970" t="s">
        <v>2</v>
      </c>
      <c r="E542" s="999" t="s">
        <v>54</v>
      </c>
      <c r="F542" s="1003" t="s">
        <v>35</v>
      </c>
      <c r="G542" s="973" t="s">
        <v>19</v>
      </c>
      <c r="H542" s="973" t="s">
        <v>19</v>
      </c>
      <c r="I542" s="988" t="s">
        <v>4323</v>
      </c>
      <c r="J542" s="975">
        <v>3</v>
      </c>
      <c r="K542" s="476" t="s">
        <v>21</v>
      </c>
      <c r="L542" s="483" t="s">
        <v>1995</v>
      </c>
      <c r="M542" s="51" t="s">
        <v>6154</v>
      </c>
      <c r="N542" s="483" t="s">
        <v>496</v>
      </c>
      <c r="O542" s="976"/>
      <c r="P542" s="474"/>
      <c r="Q542" s="977"/>
      <c r="R542" s="978"/>
      <c r="S542" s="979"/>
      <c r="T542" s="980"/>
      <c r="U542" s="981"/>
      <c r="V542" s="982"/>
      <c r="W542" s="473"/>
      <c r="X542" s="1004" t="s">
        <v>319</v>
      </c>
      <c r="Y542" s="706"/>
      <c r="Z542" s="976"/>
    </row>
    <row r="543" spans="1:26" s="5" customFormat="1">
      <c r="A543" s="984" t="s">
        <v>4602</v>
      </c>
      <c r="B543" s="984" t="s">
        <v>4652</v>
      </c>
      <c r="C543" s="969" t="s">
        <v>76</v>
      </c>
      <c r="D543" s="970" t="str">
        <f t="shared" ref="D543" si="532">B543&amp;" "&amp;" "&amp;C543</f>
        <v>S5-050  真・大魔王バーン</v>
      </c>
      <c r="E543" s="999" t="s">
        <v>54</v>
      </c>
      <c r="F543" s="985" t="s">
        <v>74</v>
      </c>
      <c r="G543" s="992" t="s">
        <v>88</v>
      </c>
      <c r="H543" s="986" t="s">
        <v>40</v>
      </c>
      <c r="I543" s="974" t="s">
        <v>4324</v>
      </c>
      <c r="J543" s="975">
        <v>3</v>
      </c>
      <c r="K543" s="475" t="s">
        <v>99</v>
      </c>
      <c r="L543" s="483" t="s">
        <v>4229</v>
      </c>
      <c r="M543" s="51" t="s">
        <v>4711</v>
      </c>
      <c r="N543" s="483" t="s">
        <v>490</v>
      </c>
      <c r="O543" s="976"/>
      <c r="P543" s="474"/>
      <c r="Q543" s="977">
        <v>2730</v>
      </c>
      <c r="R543" s="978">
        <v>1080</v>
      </c>
      <c r="S543" s="979">
        <v>2000</v>
      </c>
      <c r="T543" s="980">
        <v>1360</v>
      </c>
      <c r="U543" s="981">
        <v>1160</v>
      </c>
      <c r="V543" s="982">
        <f t="shared" ref="V543" si="533">SUM(Q543:U544)</f>
        <v>8330</v>
      </c>
      <c r="W543" s="474"/>
      <c r="X543" s="1004" t="s">
        <v>189</v>
      </c>
      <c r="Y543" s="706"/>
      <c r="Z543" s="976"/>
    </row>
    <row r="544" spans="1:26" s="5" customFormat="1">
      <c r="A544" s="984" t="s">
        <v>4602</v>
      </c>
      <c r="B544" s="984"/>
      <c r="C544" s="969" t="s">
        <v>76</v>
      </c>
      <c r="D544" s="970" t="s">
        <v>2</v>
      </c>
      <c r="E544" s="999" t="s">
        <v>54</v>
      </c>
      <c r="F544" s="985" t="s">
        <v>74</v>
      </c>
      <c r="G544" s="992" t="s">
        <v>88</v>
      </c>
      <c r="H544" s="986" t="s">
        <v>40</v>
      </c>
      <c r="I544" s="974" t="s">
        <v>4324</v>
      </c>
      <c r="J544" s="975">
        <v>3</v>
      </c>
      <c r="K544" s="476" t="s">
        <v>21</v>
      </c>
      <c r="L544" s="483" t="s">
        <v>1995</v>
      </c>
      <c r="M544" s="51" t="s">
        <v>4683</v>
      </c>
      <c r="N544" s="483" t="s">
        <v>83</v>
      </c>
      <c r="O544" s="976"/>
      <c r="P544" s="474"/>
      <c r="Q544" s="977"/>
      <c r="R544" s="978"/>
      <c r="S544" s="979"/>
      <c r="T544" s="980"/>
      <c r="U544" s="981"/>
      <c r="V544" s="982"/>
      <c r="W544" s="473"/>
      <c r="X544" s="1004" t="s">
        <v>189</v>
      </c>
      <c r="Y544" s="706"/>
      <c r="Z544" s="976"/>
    </row>
    <row r="545" spans="1:26" s="5" customFormat="1">
      <c r="A545" s="984" t="s">
        <v>4602</v>
      </c>
      <c r="B545" s="984" t="s">
        <v>4653</v>
      </c>
      <c r="C545" s="969" t="s">
        <v>1613</v>
      </c>
      <c r="D545" s="970" t="str">
        <f t="shared" ref="D545" si="534">B545&amp;" "&amp;" "&amp;C545</f>
        <v>S5-051  勇者エイト</v>
      </c>
      <c r="E545" s="999" t="s">
        <v>54</v>
      </c>
      <c r="F545" s="972" t="s">
        <v>34</v>
      </c>
      <c r="G545" s="973" t="s">
        <v>19</v>
      </c>
      <c r="H545" s="973" t="s">
        <v>19</v>
      </c>
      <c r="I545" s="1000" t="s">
        <v>93</v>
      </c>
      <c r="J545" s="975">
        <v>3</v>
      </c>
      <c r="K545" s="476" t="s">
        <v>21</v>
      </c>
      <c r="L545" s="483" t="s">
        <v>4576</v>
      </c>
      <c r="M545" s="51" t="s">
        <v>4684</v>
      </c>
      <c r="N545" s="483" t="s">
        <v>490</v>
      </c>
      <c r="O545" s="976"/>
      <c r="P545" s="474"/>
      <c r="Q545" s="977">
        <v>2650</v>
      </c>
      <c r="R545" s="978">
        <v>1640</v>
      </c>
      <c r="S545" s="979">
        <v>1210</v>
      </c>
      <c r="T545" s="980">
        <v>1330</v>
      </c>
      <c r="U545" s="981">
        <v>1360</v>
      </c>
      <c r="V545" s="982">
        <f t="shared" ref="V545" si="535">SUM(Q545:U546)</f>
        <v>8190</v>
      </c>
      <c r="W545" s="976"/>
      <c r="X545" s="976"/>
      <c r="Y545" s="706"/>
      <c r="Z545" s="976"/>
    </row>
    <row r="546" spans="1:26" s="5" customFormat="1">
      <c r="A546" s="984" t="s">
        <v>4602</v>
      </c>
      <c r="B546" s="984"/>
      <c r="C546" s="969" t="s">
        <v>1613</v>
      </c>
      <c r="D546" s="970" t="s">
        <v>2</v>
      </c>
      <c r="E546" s="999" t="s">
        <v>54</v>
      </c>
      <c r="F546" s="972" t="s">
        <v>34</v>
      </c>
      <c r="G546" s="973" t="s">
        <v>19</v>
      </c>
      <c r="H546" s="973" t="s">
        <v>19</v>
      </c>
      <c r="I546" s="1000" t="s">
        <v>93</v>
      </c>
      <c r="J546" s="975">
        <v>3</v>
      </c>
      <c r="K546" s="477" t="s">
        <v>37</v>
      </c>
      <c r="L546" s="483" t="s">
        <v>2718</v>
      </c>
      <c r="M546" s="51" t="s">
        <v>4685</v>
      </c>
      <c r="N546" s="483" t="s">
        <v>492</v>
      </c>
      <c r="O546" s="976"/>
      <c r="P546" s="474"/>
      <c r="Q546" s="977"/>
      <c r="R546" s="978"/>
      <c r="S546" s="979"/>
      <c r="T546" s="980"/>
      <c r="U546" s="981"/>
      <c r="V546" s="982"/>
      <c r="W546" s="976"/>
      <c r="X546" s="976"/>
      <c r="Y546" s="706"/>
      <c r="Z546" s="976"/>
    </row>
    <row r="547" spans="1:26" s="5" customFormat="1">
      <c r="A547" s="984" t="s">
        <v>4602</v>
      </c>
      <c r="B547" s="984" t="s">
        <v>4654</v>
      </c>
      <c r="C547" s="969" t="s">
        <v>1614</v>
      </c>
      <c r="D547" s="970" t="str">
        <f t="shared" ref="D547" si="536">B547&amp;" "&amp;" "&amp;C547</f>
        <v>S5-052  ヤンガス</v>
      </c>
      <c r="E547" s="999" t="s">
        <v>54</v>
      </c>
      <c r="F547" s="972" t="s">
        <v>34</v>
      </c>
      <c r="G547" s="973" t="s">
        <v>19</v>
      </c>
      <c r="H547" s="973" t="s">
        <v>19</v>
      </c>
      <c r="I547" s="988" t="s">
        <v>4323</v>
      </c>
      <c r="J547" s="975">
        <v>3</v>
      </c>
      <c r="K547" s="476" t="s">
        <v>21</v>
      </c>
      <c r="L547" s="483" t="s">
        <v>2710</v>
      </c>
      <c r="M547" s="51" t="s">
        <v>4723</v>
      </c>
      <c r="N547" s="483" t="s">
        <v>83</v>
      </c>
      <c r="O547" s="976"/>
      <c r="P547" s="474"/>
      <c r="Q547" s="977">
        <v>2770</v>
      </c>
      <c r="R547" s="978">
        <v>1710</v>
      </c>
      <c r="S547" s="979">
        <v>1120</v>
      </c>
      <c r="T547" s="980">
        <v>1010</v>
      </c>
      <c r="U547" s="981">
        <v>1580</v>
      </c>
      <c r="V547" s="982">
        <f t="shared" ref="V547" si="537">SUM(Q547:U548)</f>
        <v>8190</v>
      </c>
      <c r="W547" s="976"/>
      <c r="X547" s="976"/>
      <c r="Y547" s="706"/>
      <c r="Z547" s="976"/>
    </row>
    <row r="548" spans="1:26" s="5" customFormat="1">
      <c r="A548" s="984" t="s">
        <v>4602</v>
      </c>
      <c r="B548" s="984"/>
      <c r="C548" s="969" t="s">
        <v>1614</v>
      </c>
      <c r="D548" s="970" t="s">
        <v>2</v>
      </c>
      <c r="E548" s="999" t="s">
        <v>54</v>
      </c>
      <c r="F548" s="972" t="s">
        <v>34</v>
      </c>
      <c r="G548" s="973" t="s">
        <v>19</v>
      </c>
      <c r="H548" s="973" t="s">
        <v>19</v>
      </c>
      <c r="I548" s="988" t="s">
        <v>4323</v>
      </c>
      <c r="J548" s="975">
        <v>3</v>
      </c>
      <c r="K548" s="476" t="s">
        <v>21</v>
      </c>
      <c r="L548" s="483" t="s">
        <v>1995</v>
      </c>
      <c r="M548" s="51" t="s">
        <v>4686</v>
      </c>
      <c r="N548" s="473" t="s">
        <v>83</v>
      </c>
      <c r="O548" s="976"/>
      <c r="P548" s="474"/>
      <c r="Q548" s="977"/>
      <c r="R548" s="978"/>
      <c r="S548" s="979"/>
      <c r="T548" s="980"/>
      <c r="U548" s="981"/>
      <c r="V548" s="982"/>
      <c r="W548" s="976"/>
      <c r="X548" s="976"/>
      <c r="Y548" s="706"/>
      <c r="Z548" s="976"/>
    </row>
    <row r="549" spans="1:26" s="5" customFormat="1">
      <c r="A549" s="984" t="s">
        <v>4602</v>
      </c>
      <c r="B549" s="984" t="s">
        <v>4655</v>
      </c>
      <c r="C549" s="969" t="s">
        <v>1615</v>
      </c>
      <c r="D549" s="970" t="str">
        <f t="shared" ref="D549" si="538">B549&amp;" "&amp;" "&amp;C549</f>
        <v>S5-053  ゼシカ</v>
      </c>
      <c r="E549" s="999" t="s">
        <v>54</v>
      </c>
      <c r="F549" s="972" t="s">
        <v>34</v>
      </c>
      <c r="G549" s="973" t="s">
        <v>19</v>
      </c>
      <c r="H549" s="986" t="s">
        <v>40</v>
      </c>
      <c r="I549" s="1002" t="s">
        <v>82</v>
      </c>
      <c r="J549" s="975">
        <v>3</v>
      </c>
      <c r="K549" s="477" t="s">
        <v>37</v>
      </c>
      <c r="L549" s="483" t="s">
        <v>2720</v>
      </c>
      <c r="M549" s="51" t="s">
        <v>4724</v>
      </c>
      <c r="N549" s="483" t="s">
        <v>490</v>
      </c>
      <c r="O549" s="976"/>
      <c r="P549" s="474"/>
      <c r="Q549" s="977">
        <v>2420</v>
      </c>
      <c r="R549" s="978">
        <v>1550</v>
      </c>
      <c r="S549" s="979">
        <v>1720</v>
      </c>
      <c r="T549" s="980">
        <v>1460</v>
      </c>
      <c r="U549" s="981">
        <v>1040</v>
      </c>
      <c r="V549" s="982">
        <f t="shared" ref="V549" si="539">SUM(Q549:U550)</f>
        <v>8190</v>
      </c>
      <c r="W549" s="976"/>
      <c r="X549" s="976"/>
      <c r="Y549" s="706"/>
      <c r="Z549" s="976"/>
    </row>
    <row r="550" spans="1:26" s="5" customFormat="1">
      <c r="A550" s="984" t="s">
        <v>4602</v>
      </c>
      <c r="B550" s="984"/>
      <c r="C550" s="969" t="s">
        <v>1615</v>
      </c>
      <c r="D550" s="970" t="s">
        <v>2</v>
      </c>
      <c r="E550" s="999" t="s">
        <v>54</v>
      </c>
      <c r="F550" s="972" t="s">
        <v>34</v>
      </c>
      <c r="G550" s="973" t="s">
        <v>19</v>
      </c>
      <c r="H550" s="986" t="s">
        <v>40</v>
      </c>
      <c r="I550" s="1002" t="s">
        <v>82</v>
      </c>
      <c r="J550" s="975">
        <v>3</v>
      </c>
      <c r="K550" s="477" t="s">
        <v>37</v>
      </c>
      <c r="L550" s="483" t="s">
        <v>2718</v>
      </c>
      <c r="M550" s="51" t="s">
        <v>4687</v>
      </c>
      <c r="N550" s="483" t="s">
        <v>492</v>
      </c>
      <c r="O550" s="976"/>
      <c r="P550" s="474"/>
      <c r="Q550" s="977"/>
      <c r="R550" s="978"/>
      <c r="S550" s="979"/>
      <c r="T550" s="980"/>
      <c r="U550" s="981"/>
      <c r="V550" s="982"/>
      <c r="W550" s="976"/>
      <c r="X550" s="976"/>
      <c r="Y550" s="706"/>
      <c r="Z550" s="976"/>
    </row>
    <row r="551" spans="1:26" s="5" customFormat="1">
      <c r="A551" s="984" t="s">
        <v>4602</v>
      </c>
      <c r="B551" s="984" t="s">
        <v>4656</v>
      </c>
      <c r="C551" s="969" t="s">
        <v>1616</v>
      </c>
      <c r="D551" s="970" t="str">
        <f t="shared" ref="D551" si="540">B551&amp;" "&amp;" "&amp;C551</f>
        <v>S5-054  ククール</v>
      </c>
      <c r="E551" s="999" t="s">
        <v>54</v>
      </c>
      <c r="F551" s="972" t="s">
        <v>34</v>
      </c>
      <c r="G551" s="973" t="s">
        <v>19</v>
      </c>
      <c r="H551" s="973" t="s">
        <v>19</v>
      </c>
      <c r="I551" s="1007" t="s">
        <v>91</v>
      </c>
      <c r="J551" s="984">
        <v>2</v>
      </c>
      <c r="K551" s="476" t="s">
        <v>21</v>
      </c>
      <c r="L551" s="483" t="s">
        <v>5369</v>
      </c>
      <c r="M551" s="51" t="s">
        <v>4712</v>
      </c>
      <c r="N551" s="483" t="s">
        <v>83</v>
      </c>
      <c r="O551" s="976"/>
      <c r="P551" s="474"/>
      <c r="Q551" s="977">
        <v>2600</v>
      </c>
      <c r="R551" s="978">
        <v>1640</v>
      </c>
      <c r="S551" s="979">
        <v>1320</v>
      </c>
      <c r="T551" s="980">
        <v>1400</v>
      </c>
      <c r="U551" s="981">
        <v>1230</v>
      </c>
      <c r="V551" s="982">
        <f t="shared" ref="V551" si="541">SUM(Q551:U552)</f>
        <v>8190</v>
      </c>
      <c r="W551" s="976"/>
      <c r="X551" s="976"/>
      <c r="Y551" s="706"/>
      <c r="Z551" s="976"/>
    </row>
    <row r="552" spans="1:26" s="5" customFormat="1">
      <c r="A552" s="984" t="s">
        <v>4602</v>
      </c>
      <c r="B552" s="984"/>
      <c r="C552" s="969" t="s">
        <v>1616</v>
      </c>
      <c r="D552" s="970" t="s">
        <v>2</v>
      </c>
      <c r="E552" s="999" t="s">
        <v>54</v>
      </c>
      <c r="F552" s="972" t="s">
        <v>34</v>
      </c>
      <c r="G552" s="973" t="s">
        <v>19</v>
      </c>
      <c r="H552" s="973" t="s">
        <v>19</v>
      </c>
      <c r="I552" s="1007" t="s">
        <v>91</v>
      </c>
      <c r="J552" s="984">
        <v>2</v>
      </c>
      <c r="K552" s="11" t="s">
        <v>81</v>
      </c>
      <c r="L552" s="483" t="s">
        <v>81</v>
      </c>
      <c r="M552" s="37" t="s">
        <v>4665</v>
      </c>
      <c r="N552" s="483" t="s">
        <v>492</v>
      </c>
      <c r="O552" s="976"/>
      <c r="P552" s="474"/>
      <c r="Q552" s="977"/>
      <c r="R552" s="978"/>
      <c r="S552" s="979"/>
      <c r="T552" s="980"/>
      <c r="U552" s="981"/>
      <c r="V552" s="982"/>
      <c r="W552" s="976"/>
      <c r="X552" s="976"/>
      <c r="Y552" s="706"/>
      <c r="Z552" s="976"/>
    </row>
    <row r="553" spans="1:26" s="5" customFormat="1">
      <c r="A553" s="984" t="s">
        <v>4602</v>
      </c>
      <c r="B553" s="984" t="s">
        <v>4657</v>
      </c>
      <c r="C553" s="969" t="s">
        <v>4658</v>
      </c>
      <c r="D553" s="970" t="str">
        <f t="shared" ref="D553" si="542">B553&amp;" "&amp;" "&amp;C553</f>
        <v>S5-055  暗黒神ラプソーン</v>
      </c>
      <c r="E553" s="997" t="s">
        <v>73</v>
      </c>
      <c r="F553" s="985" t="s">
        <v>74</v>
      </c>
      <c r="G553" s="1006" t="s">
        <v>89</v>
      </c>
      <c r="H553" s="992" t="s">
        <v>88</v>
      </c>
      <c r="I553" s="988" t="s">
        <v>4323</v>
      </c>
      <c r="J553" s="984" t="s">
        <v>4157</v>
      </c>
      <c r="K553" s="477" t="s">
        <v>37</v>
      </c>
      <c r="L553" s="483" t="s">
        <v>2718</v>
      </c>
      <c r="M553" s="51" t="s">
        <v>4727</v>
      </c>
      <c r="N553" s="483" t="s">
        <v>490</v>
      </c>
      <c r="O553" s="976"/>
      <c r="P553" s="474"/>
      <c r="Q553" s="977">
        <v>2810</v>
      </c>
      <c r="R553" s="978">
        <v>1080</v>
      </c>
      <c r="S553" s="979">
        <v>1270</v>
      </c>
      <c r="T553" s="980">
        <v>1430</v>
      </c>
      <c r="U553" s="981">
        <v>1790</v>
      </c>
      <c r="V553" s="982">
        <f t="shared" ref="V553" si="543">SUM(Q553:U554)</f>
        <v>8380</v>
      </c>
      <c r="W553" s="976"/>
      <c r="X553" s="976"/>
      <c r="Y553" s="706"/>
      <c r="Z553" s="976"/>
    </row>
    <row r="554" spans="1:26" s="5" customFormat="1">
      <c r="A554" s="984" t="s">
        <v>4602</v>
      </c>
      <c r="B554" s="984"/>
      <c r="C554" s="969" t="s">
        <v>4658</v>
      </c>
      <c r="D554" s="970" t="s">
        <v>2</v>
      </c>
      <c r="E554" s="997" t="s">
        <v>73</v>
      </c>
      <c r="F554" s="985" t="s">
        <v>74</v>
      </c>
      <c r="G554" s="1006" t="s">
        <v>89</v>
      </c>
      <c r="H554" s="992" t="s">
        <v>88</v>
      </c>
      <c r="I554" s="988" t="s">
        <v>4323</v>
      </c>
      <c r="J554" s="984" t="s">
        <v>4157</v>
      </c>
      <c r="K554" s="476" t="s">
        <v>21</v>
      </c>
      <c r="L554" s="483" t="s">
        <v>105</v>
      </c>
      <c r="M554" s="51" t="s">
        <v>4064</v>
      </c>
      <c r="N554" s="483" t="s">
        <v>496</v>
      </c>
      <c r="O554" s="976"/>
      <c r="P554" s="474"/>
      <c r="Q554" s="977"/>
      <c r="R554" s="978"/>
      <c r="S554" s="979"/>
      <c r="T554" s="980"/>
      <c r="U554" s="981"/>
      <c r="V554" s="982"/>
      <c r="W554" s="976"/>
      <c r="X554" s="976"/>
      <c r="Y554" s="706"/>
      <c r="Z554" s="976"/>
    </row>
    <row r="555" spans="1:26" s="5" customFormat="1">
      <c r="A555" s="984" t="s">
        <v>4602</v>
      </c>
      <c r="B555" s="984" t="s">
        <v>4782</v>
      </c>
      <c r="C555" s="969" t="s">
        <v>3293</v>
      </c>
      <c r="D555" s="970" t="str">
        <f t="shared" ref="D555" si="544">B555&amp;" "&amp;" "&amp;C555</f>
        <v>S5-056  ダイ (勇者ダイ)</v>
      </c>
      <c r="E555" s="999" t="s">
        <v>54</v>
      </c>
      <c r="F555" s="972" t="s">
        <v>34</v>
      </c>
      <c r="G555" s="973" t="s">
        <v>19</v>
      </c>
      <c r="H555" s="973" t="s">
        <v>19</v>
      </c>
      <c r="I555" s="974" t="s">
        <v>4324</v>
      </c>
      <c r="J555" s="975">
        <v>3</v>
      </c>
      <c r="K555" s="551" t="s">
        <v>21</v>
      </c>
      <c r="L555" s="538" t="s">
        <v>4576</v>
      </c>
      <c r="M555" s="51" t="s">
        <v>4831</v>
      </c>
      <c r="N555" s="538" t="s">
        <v>490</v>
      </c>
      <c r="O555" s="976"/>
      <c r="P555" s="503"/>
      <c r="Q555" s="977">
        <v>2660</v>
      </c>
      <c r="R555" s="978">
        <v>1720</v>
      </c>
      <c r="S555" s="979">
        <v>1180</v>
      </c>
      <c r="T555" s="980">
        <v>1440</v>
      </c>
      <c r="U555" s="981">
        <v>1290</v>
      </c>
      <c r="V555" s="982">
        <f t="shared" ref="V555" si="545">SUM(Q555:U556)</f>
        <v>8290</v>
      </c>
      <c r="W555" s="976"/>
      <c r="X555" s="976"/>
      <c r="Y555" s="706"/>
      <c r="Z555" s="976"/>
    </row>
    <row r="556" spans="1:26" s="5" customFormat="1">
      <c r="A556" s="984" t="s">
        <v>4602</v>
      </c>
      <c r="B556" s="984"/>
      <c r="C556" s="969" t="s">
        <v>3293</v>
      </c>
      <c r="D556" s="970" t="s">
        <v>2</v>
      </c>
      <c r="E556" s="999" t="s">
        <v>54</v>
      </c>
      <c r="F556" s="972" t="s">
        <v>34</v>
      </c>
      <c r="G556" s="973" t="s">
        <v>19</v>
      </c>
      <c r="H556" s="973" t="s">
        <v>19</v>
      </c>
      <c r="I556" s="974" t="s">
        <v>4324</v>
      </c>
      <c r="J556" s="975">
        <v>3</v>
      </c>
      <c r="K556" s="560" t="s">
        <v>37</v>
      </c>
      <c r="L556" s="538" t="s">
        <v>4576</v>
      </c>
      <c r="M556" s="51" t="s">
        <v>4832</v>
      </c>
      <c r="N556" s="538" t="s">
        <v>490</v>
      </c>
      <c r="O556" s="976"/>
      <c r="P556" s="503"/>
      <c r="Q556" s="977"/>
      <c r="R556" s="978"/>
      <c r="S556" s="979"/>
      <c r="T556" s="980"/>
      <c r="U556" s="981"/>
      <c r="V556" s="982"/>
      <c r="W556" s="976"/>
      <c r="X556" s="976"/>
      <c r="Y556" s="706"/>
      <c r="Z556" s="976"/>
    </row>
    <row r="557" spans="1:26" s="5" customFormat="1">
      <c r="A557" s="984" t="s">
        <v>4602</v>
      </c>
      <c r="B557" s="984" t="s">
        <v>4783</v>
      </c>
      <c r="C557" s="969" t="s">
        <v>58</v>
      </c>
      <c r="D557" s="970" t="str">
        <f t="shared" ref="D557" si="546">B557&amp;" "&amp;" "&amp;C557</f>
        <v>S5-057  ロトの血を引く者</v>
      </c>
      <c r="E557" s="999" t="s">
        <v>54</v>
      </c>
      <c r="F557" s="972" t="s">
        <v>34</v>
      </c>
      <c r="G557" s="973" t="s">
        <v>19</v>
      </c>
      <c r="H557" s="973" t="s">
        <v>19</v>
      </c>
      <c r="I557" s="998" t="s">
        <v>41</v>
      </c>
      <c r="J557" s="975">
        <v>3</v>
      </c>
      <c r="K557" s="551" t="s">
        <v>21</v>
      </c>
      <c r="L557" s="538" t="s">
        <v>1995</v>
      </c>
      <c r="M557" s="51" t="s">
        <v>4833</v>
      </c>
      <c r="N557" s="538" t="s">
        <v>83</v>
      </c>
      <c r="O557" s="976"/>
      <c r="P557" s="503"/>
      <c r="Q557" s="977">
        <v>2620</v>
      </c>
      <c r="R557" s="978">
        <v>1660</v>
      </c>
      <c r="S557" s="979">
        <v>1010</v>
      </c>
      <c r="T557" s="980">
        <v>1290</v>
      </c>
      <c r="U557" s="981">
        <v>1610</v>
      </c>
      <c r="V557" s="982">
        <f t="shared" ref="V557" si="547">SUM(Q557:U558)</f>
        <v>8190</v>
      </c>
      <c r="W557" s="976"/>
      <c r="X557" s="976"/>
      <c r="Y557" s="706"/>
      <c r="Z557" s="976"/>
    </row>
    <row r="558" spans="1:26" s="5" customFormat="1">
      <c r="A558" s="984" t="s">
        <v>4602</v>
      </c>
      <c r="B558" s="984"/>
      <c r="C558" s="969" t="s">
        <v>58</v>
      </c>
      <c r="D558" s="970" t="s">
        <v>2</v>
      </c>
      <c r="E558" s="999" t="s">
        <v>54</v>
      </c>
      <c r="F558" s="972" t="s">
        <v>34</v>
      </c>
      <c r="G558" s="973" t="s">
        <v>19</v>
      </c>
      <c r="H558" s="973" t="s">
        <v>19</v>
      </c>
      <c r="I558" s="998" t="s">
        <v>41</v>
      </c>
      <c r="J558" s="975">
        <v>3</v>
      </c>
      <c r="K558" s="551" t="s">
        <v>21</v>
      </c>
      <c r="L558" s="538" t="s">
        <v>2710</v>
      </c>
      <c r="M558" s="51" t="s">
        <v>5163</v>
      </c>
      <c r="N558" s="538" t="s">
        <v>494</v>
      </c>
      <c r="O558" s="976"/>
      <c r="P558" s="503"/>
      <c r="Q558" s="977"/>
      <c r="R558" s="978"/>
      <c r="S558" s="979"/>
      <c r="T558" s="980"/>
      <c r="U558" s="981"/>
      <c r="V558" s="982"/>
      <c r="W558" s="976"/>
      <c r="X558" s="976"/>
      <c r="Y558" s="706"/>
      <c r="Z558" s="976"/>
    </row>
    <row r="559" spans="1:26" s="5" customFormat="1">
      <c r="A559" s="984" t="s">
        <v>4602</v>
      </c>
      <c r="B559" s="984" t="s">
        <v>4784</v>
      </c>
      <c r="C559" s="969" t="s">
        <v>546</v>
      </c>
      <c r="D559" s="970" t="str">
        <f t="shared" ref="D559" si="548">B559&amp;" "&amp;" "&amp;C559</f>
        <v>S5-058  ローレシアの王子</v>
      </c>
      <c r="E559" s="999" t="s">
        <v>54</v>
      </c>
      <c r="F559" s="972" t="s">
        <v>34</v>
      </c>
      <c r="G559" s="973" t="s">
        <v>19</v>
      </c>
      <c r="H559" s="973" t="s">
        <v>19</v>
      </c>
      <c r="I559" s="1002" t="s">
        <v>82</v>
      </c>
      <c r="J559" s="984" t="s">
        <v>4158</v>
      </c>
      <c r="K559" s="551" t="s">
        <v>21</v>
      </c>
      <c r="L559" s="538" t="s">
        <v>104</v>
      </c>
      <c r="M559" s="51" t="s">
        <v>4834</v>
      </c>
      <c r="N559" s="538" t="s">
        <v>85</v>
      </c>
      <c r="O559" s="976"/>
      <c r="P559" s="503"/>
      <c r="Q559" s="977">
        <v>2610</v>
      </c>
      <c r="R559" s="978">
        <v>1750</v>
      </c>
      <c r="S559" s="979">
        <v>1020</v>
      </c>
      <c r="T559" s="980">
        <v>1300</v>
      </c>
      <c r="U559" s="981">
        <v>1510</v>
      </c>
      <c r="V559" s="982">
        <f t="shared" ref="V559" si="549">SUM(Q559:U560)</f>
        <v>8190</v>
      </c>
      <c r="W559" s="976"/>
      <c r="X559" s="976"/>
      <c r="Y559" s="706"/>
      <c r="Z559" s="976"/>
    </row>
    <row r="560" spans="1:26" s="5" customFormat="1">
      <c r="A560" s="984" t="s">
        <v>4602</v>
      </c>
      <c r="B560" s="984"/>
      <c r="C560" s="969" t="s">
        <v>546</v>
      </c>
      <c r="D560" s="970" t="s">
        <v>2</v>
      </c>
      <c r="E560" s="999" t="s">
        <v>54</v>
      </c>
      <c r="F560" s="972" t="s">
        <v>34</v>
      </c>
      <c r="G560" s="973" t="s">
        <v>19</v>
      </c>
      <c r="H560" s="973" t="s">
        <v>19</v>
      </c>
      <c r="I560" s="1002" t="s">
        <v>82</v>
      </c>
      <c r="J560" s="984" t="s">
        <v>4158</v>
      </c>
      <c r="K560" s="551" t="s">
        <v>21</v>
      </c>
      <c r="L560" s="538" t="s">
        <v>2710</v>
      </c>
      <c r="M560" s="51" t="s">
        <v>4851</v>
      </c>
      <c r="N560" s="538" t="s">
        <v>490</v>
      </c>
      <c r="O560" s="976"/>
      <c r="P560" s="503"/>
      <c r="Q560" s="977"/>
      <c r="R560" s="978"/>
      <c r="S560" s="979"/>
      <c r="T560" s="980"/>
      <c r="U560" s="981"/>
      <c r="V560" s="982"/>
      <c r="W560" s="976"/>
      <c r="X560" s="976"/>
      <c r="Y560" s="706"/>
      <c r="Z560" s="976"/>
    </row>
    <row r="561" spans="1:26" s="5" customFormat="1">
      <c r="A561" s="984" t="s">
        <v>4602</v>
      </c>
      <c r="B561" s="984" t="s">
        <v>4785</v>
      </c>
      <c r="C561" s="969" t="s">
        <v>60</v>
      </c>
      <c r="D561" s="970" t="str">
        <f t="shared" ref="D561" si="550">B561&amp;" "&amp;" "&amp;C561</f>
        <v>S5-059  伝説の勇者</v>
      </c>
      <c r="E561" s="999" t="s">
        <v>54</v>
      </c>
      <c r="F561" s="972" t="s">
        <v>34</v>
      </c>
      <c r="G561" s="973" t="s">
        <v>19</v>
      </c>
      <c r="H561" s="973" t="s">
        <v>19</v>
      </c>
      <c r="I561" s="988" t="s">
        <v>4323</v>
      </c>
      <c r="J561" s="984">
        <v>2</v>
      </c>
      <c r="K561" s="551" t="s">
        <v>21</v>
      </c>
      <c r="L561" s="538" t="s">
        <v>4229</v>
      </c>
      <c r="M561" s="51" t="s">
        <v>4835</v>
      </c>
      <c r="N561" s="538" t="s">
        <v>83</v>
      </c>
      <c r="O561" s="976"/>
      <c r="P561" s="503"/>
      <c r="Q561" s="977">
        <v>2610</v>
      </c>
      <c r="R561" s="978">
        <v>1680</v>
      </c>
      <c r="S561" s="979">
        <v>1260</v>
      </c>
      <c r="T561" s="980">
        <v>1330</v>
      </c>
      <c r="U561" s="981">
        <v>1310</v>
      </c>
      <c r="V561" s="982">
        <f t="shared" ref="V561" si="551">SUM(Q561:U562)</f>
        <v>8190</v>
      </c>
      <c r="W561" s="976"/>
      <c r="X561" s="976"/>
      <c r="Y561" s="706"/>
      <c r="Z561" s="976"/>
    </row>
    <row r="562" spans="1:26" s="5" customFormat="1" ht="12" customHeight="1">
      <c r="A562" s="984" t="s">
        <v>4602</v>
      </c>
      <c r="B562" s="984"/>
      <c r="C562" s="969" t="s">
        <v>60</v>
      </c>
      <c r="D562" s="970" t="s">
        <v>2</v>
      </c>
      <c r="E562" s="999" t="s">
        <v>54</v>
      </c>
      <c r="F562" s="972" t="s">
        <v>34</v>
      </c>
      <c r="G562" s="973" t="s">
        <v>19</v>
      </c>
      <c r="H562" s="973" t="s">
        <v>19</v>
      </c>
      <c r="I562" s="988" t="s">
        <v>4323</v>
      </c>
      <c r="J562" s="984">
        <v>2</v>
      </c>
      <c r="K562" s="560" t="s">
        <v>37</v>
      </c>
      <c r="L562" s="538" t="s">
        <v>2718</v>
      </c>
      <c r="M562" s="51" t="s">
        <v>4836</v>
      </c>
      <c r="N562" s="538" t="s">
        <v>490</v>
      </c>
      <c r="O562" s="976"/>
      <c r="P562" s="503"/>
      <c r="Q562" s="977"/>
      <c r="R562" s="978"/>
      <c r="S562" s="979"/>
      <c r="T562" s="980"/>
      <c r="U562" s="981"/>
      <c r="V562" s="982"/>
      <c r="W562" s="976"/>
      <c r="X562" s="976"/>
      <c r="Y562" s="706"/>
      <c r="Z562" s="976"/>
    </row>
    <row r="563" spans="1:26" s="5" customFormat="1">
      <c r="A563" s="984" t="s">
        <v>4602</v>
      </c>
      <c r="B563" s="984" t="s">
        <v>4786</v>
      </c>
      <c r="C563" s="989" t="s">
        <v>497</v>
      </c>
      <c r="D563" s="970" t="str">
        <f t="shared" ref="D563" si="552">B563&amp;" "&amp;" "&amp;C563</f>
        <v>S5-060  勇者ソロ</v>
      </c>
      <c r="E563" s="999" t="s">
        <v>54</v>
      </c>
      <c r="F563" s="972" t="s">
        <v>34</v>
      </c>
      <c r="G563" s="973" t="s">
        <v>19</v>
      </c>
      <c r="H563" s="973" t="s">
        <v>19</v>
      </c>
      <c r="I563" s="998" t="s">
        <v>41</v>
      </c>
      <c r="J563" s="984">
        <v>4</v>
      </c>
      <c r="K563" s="551" t="s">
        <v>21</v>
      </c>
      <c r="L563" s="538" t="s">
        <v>105</v>
      </c>
      <c r="M563" s="51" t="s">
        <v>4837</v>
      </c>
      <c r="N563" s="538" t="s">
        <v>83</v>
      </c>
      <c r="O563" s="976"/>
      <c r="P563" s="503"/>
      <c r="Q563" s="977">
        <v>2610</v>
      </c>
      <c r="R563" s="978">
        <v>1720</v>
      </c>
      <c r="S563" s="979">
        <v>1330</v>
      </c>
      <c r="T563" s="980">
        <v>1220</v>
      </c>
      <c r="U563" s="981">
        <v>1310</v>
      </c>
      <c r="V563" s="982">
        <f t="shared" ref="V563" si="553">SUM(Q563:U564)</f>
        <v>8190</v>
      </c>
      <c r="W563" s="976"/>
      <c r="X563" s="1004" t="s">
        <v>187</v>
      </c>
      <c r="Y563" s="706"/>
      <c r="Z563" s="976"/>
    </row>
    <row r="564" spans="1:26" s="5" customFormat="1">
      <c r="A564" s="984" t="s">
        <v>4602</v>
      </c>
      <c r="B564" s="984"/>
      <c r="C564" s="989" t="s">
        <v>497</v>
      </c>
      <c r="D564" s="970" t="s">
        <v>2</v>
      </c>
      <c r="E564" s="999" t="s">
        <v>54</v>
      </c>
      <c r="F564" s="972" t="s">
        <v>34</v>
      </c>
      <c r="G564" s="973" t="s">
        <v>19</v>
      </c>
      <c r="H564" s="973" t="s">
        <v>19</v>
      </c>
      <c r="I564" s="998" t="s">
        <v>41</v>
      </c>
      <c r="J564" s="984">
        <v>4</v>
      </c>
      <c r="K564" s="551" t="s">
        <v>21</v>
      </c>
      <c r="L564" s="538" t="s">
        <v>1995</v>
      </c>
      <c r="M564" s="51" t="s">
        <v>4848</v>
      </c>
      <c r="N564" s="538" t="s">
        <v>83</v>
      </c>
      <c r="O564" s="976"/>
      <c r="P564" s="503"/>
      <c r="Q564" s="977"/>
      <c r="R564" s="978"/>
      <c r="S564" s="979"/>
      <c r="T564" s="980"/>
      <c r="U564" s="981"/>
      <c r="V564" s="982"/>
      <c r="W564" s="976"/>
      <c r="X564" s="1004" t="s">
        <v>187</v>
      </c>
      <c r="Y564" s="706"/>
      <c r="Z564" s="976"/>
    </row>
    <row r="565" spans="1:26" s="5" customFormat="1">
      <c r="A565" s="984" t="s">
        <v>4602</v>
      </c>
      <c r="B565" s="984" t="s">
        <v>4787</v>
      </c>
      <c r="C565" s="969" t="s">
        <v>45</v>
      </c>
      <c r="D565" s="970" t="str">
        <f t="shared" ref="D565" si="554">B565&amp;" "&amp;" "&amp;C565</f>
        <v>S5-061  伝説のまもの使い</v>
      </c>
      <c r="E565" s="999" t="s">
        <v>54</v>
      </c>
      <c r="F565" s="972" t="s">
        <v>34</v>
      </c>
      <c r="G565" s="986" t="s">
        <v>40</v>
      </c>
      <c r="H565" s="973" t="s">
        <v>19</v>
      </c>
      <c r="I565" s="974" t="s">
        <v>4324</v>
      </c>
      <c r="J565" s="975">
        <v>3</v>
      </c>
      <c r="K565" s="551" t="s">
        <v>21</v>
      </c>
      <c r="L565" s="538" t="s">
        <v>1995</v>
      </c>
      <c r="M565" s="51" t="s">
        <v>4838</v>
      </c>
      <c r="N565" s="538" t="s">
        <v>83</v>
      </c>
      <c r="O565" s="976"/>
      <c r="P565" s="503"/>
      <c r="Q565" s="977">
        <v>2650</v>
      </c>
      <c r="R565" s="978">
        <v>1610</v>
      </c>
      <c r="S565" s="979">
        <v>1470</v>
      </c>
      <c r="T565" s="980">
        <v>1330</v>
      </c>
      <c r="U565" s="981">
        <v>1130</v>
      </c>
      <c r="V565" s="982">
        <f t="shared" ref="V565" si="555">SUM(Q565:U566)</f>
        <v>8190</v>
      </c>
      <c r="W565" s="976"/>
      <c r="X565" s="976"/>
      <c r="Y565" s="706"/>
      <c r="Z565" s="976"/>
    </row>
    <row r="566" spans="1:26" s="5" customFormat="1">
      <c r="A566" s="984" t="s">
        <v>4602</v>
      </c>
      <c r="B566" s="984"/>
      <c r="C566" s="969" t="s">
        <v>45</v>
      </c>
      <c r="D566" s="970" t="s">
        <v>2</v>
      </c>
      <c r="E566" s="999" t="s">
        <v>54</v>
      </c>
      <c r="F566" s="972" t="s">
        <v>34</v>
      </c>
      <c r="G566" s="986" t="s">
        <v>40</v>
      </c>
      <c r="H566" s="973" t="s">
        <v>19</v>
      </c>
      <c r="I566" s="974" t="s">
        <v>4324</v>
      </c>
      <c r="J566" s="975">
        <v>3</v>
      </c>
      <c r="K566" s="11" t="s">
        <v>81</v>
      </c>
      <c r="L566" s="538" t="s">
        <v>81</v>
      </c>
      <c r="M566" s="51" t="s">
        <v>4855</v>
      </c>
      <c r="N566" s="538" t="s">
        <v>492</v>
      </c>
      <c r="O566" s="976"/>
      <c r="P566" s="503"/>
      <c r="Q566" s="977"/>
      <c r="R566" s="978"/>
      <c r="S566" s="979"/>
      <c r="T566" s="980"/>
      <c r="U566" s="981"/>
      <c r="V566" s="982"/>
      <c r="W566" s="976"/>
      <c r="X566" s="976"/>
      <c r="Y566" s="706"/>
      <c r="Z566" s="976"/>
    </row>
    <row r="567" spans="1:26" s="5" customFormat="1">
      <c r="A567" s="984" t="s">
        <v>4602</v>
      </c>
      <c r="B567" s="984" t="s">
        <v>4788</v>
      </c>
      <c r="C567" s="989" t="s">
        <v>329</v>
      </c>
      <c r="D567" s="970" t="str">
        <f t="shared" ref="D567" si="556">B567&amp;" "&amp;" "&amp;C567</f>
        <v>S5-062  勇者レック</v>
      </c>
      <c r="E567" s="999" t="s">
        <v>54</v>
      </c>
      <c r="F567" s="972" t="s">
        <v>34</v>
      </c>
      <c r="G567" s="973" t="s">
        <v>19</v>
      </c>
      <c r="H567" s="973" t="s">
        <v>19</v>
      </c>
      <c r="I567" s="988" t="s">
        <v>4323</v>
      </c>
      <c r="J567" s="975">
        <v>3</v>
      </c>
      <c r="K567" s="551" t="s">
        <v>21</v>
      </c>
      <c r="L567" s="538" t="s">
        <v>1995</v>
      </c>
      <c r="M567" s="51" t="s">
        <v>4839</v>
      </c>
      <c r="N567" s="538" t="s">
        <v>83</v>
      </c>
      <c r="O567" s="976"/>
      <c r="P567" s="503"/>
      <c r="Q567" s="977">
        <v>2590</v>
      </c>
      <c r="R567" s="978">
        <v>1750</v>
      </c>
      <c r="S567" s="979">
        <v>1350</v>
      </c>
      <c r="T567" s="980">
        <v>1350</v>
      </c>
      <c r="U567" s="981">
        <v>1150</v>
      </c>
      <c r="V567" s="982">
        <f t="shared" ref="V567" si="557">SUM(Q567:U568)</f>
        <v>8190</v>
      </c>
      <c r="W567" s="976"/>
      <c r="X567" s="976"/>
      <c r="Y567" s="706"/>
      <c r="Z567" s="976"/>
    </row>
    <row r="568" spans="1:26" s="5" customFormat="1">
      <c r="A568" s="984" t="s">
        <v>4602</v>
      </c>
      <c r="B568" s="984"/>
      <c r="C568" s="989" t="s">
        <v>329</v>
      </c>
      <c r="D568" s="970" t="s">
        <v>2</v>
      </c>
      <c r="E568" s="999" t="s">
        <v>54</v>
      </c>
      <c r="F568" s="972" t="s">
        <v>34</v>
      </c>
      <c r="G568" s="973" t="s">
        <v>19</v>
      </c>
      <c r="H568" s="973" t="s">
        <v>19</v>
      </c>
      <c r="I568" s="988" t="s">
        <v>4323</v>
      </c>
      <c r="J568" s="975">
        <v>3</v>
      </c>
      <c r="K568" s="560" t="s">
        <v>37</v>
      </c>
      <c r="L568" s="538" t="s">
        <v>2718</v>
      </c>
      <c r="M568" s="51" t="s">
        <v>4840</v>
      </c>
      <c r="N568" s="538" t="s">
        <v>490</v>
      </c>
      <c r="O568" s="976"/>
      <c r="P568" s="503"/>
      <c r="Q568" s="977"/>
      <c r="R568" s="978"/>
      <c r="S568" s="979"/>
      <c r="T568" s="980"/>
      <c r="U568" s="981"/>
      <c r="V568" s="982"/>
      <c r="W568" s="976"/>
      <c r="X568" s="976"/>
      <c r="Y568" s="706"/>
      <c r="Z568" s="976"/>
    </row>
    <row r="569" spans="1:26" s="5" customFormat="1">
      <c r="A569" s="984" t="s">
        <v>4602</v>
      </c>
      <c r="B569" s="984" t="s">
        <v>4789</v>
      </c>
      <c r="C569" s="989" t="s">
        <v>250</v>
      </c>
      <c r="D569" s="970" t="str">
        <f t="shared" ref="D569" si="558">B569&amp;" "&amp;" "&amp;C569</f>
        <v>S5-063  少年アルス</v>
      </c>
      <c r="E569" s="999" t="s">
        <v>54</v>
      </c>
      <c r="F569" s="972" t="s">
        <v>34</v>
      </c>
      <c r="G569" s="973" t="s">
        <v>19</v>
      </c>
      <c r="H569" s="973" t="s">
        <v>19</v>
      </c>
      <c r="I569" s="996" t="s">
        <v>4358</v>
      </c>
      <c r="J569" s="984" t="s">
        <v>4157</v>
      </c>
      <c r="K569" s="551" t="s">
        <v>21</v>
      </c>
      <c r="L569" s="538" t="s">
        <v>4576</v>
      </c>
      <c r="M569" s="51" t="s">
        <v>4841</v>
      </c>
      <c r="N569" s="538" t="s">
        <v>85</v>
      </c>
      <c r="O569" s="976"/>
      <c r="P569" s="503"/>
      <c r="Q569" s="977">
        <v>2600</v>
      </c>
      <c r="R569" s="978">
        <v>1710</v>
      </c>
      <c r="S569" s="979">
        <v>1120</v>
      </c>
      <c r="T569" s="980">
        <v>1530</v>
      </c>
      <c r="U569" s="981">
        <v>1230</v>
      </c>
      <c r="V569" s="982">
        <f t="shared" ref="V569" si="559">SUM(Q569:U570)</f>
        <v>8190</v>
      </c>
      <c r="W569" s="976"/>
      <c r="X569" s="976"/>
      <c r="Y569" s="706"/>
      <c r="Z569" s="976"/>
    </row>
    <row r="570" spans="1:26" s="5" customFormat="1">
      <c r="A570" s="984" t="s">
        <v>4602</v>
      </c>
      <c r="B570" s="984"/>
      <c r="C570" s="989" t="s">
        <v>250</v>
      </c>
      <c r="D570" s="970" t="s">
        <v>2</v>
      </c>
      <c r="E570" s="999" t="s">
        <v>54</v>
      </c>
      <c r="F570" s="972" t="s">
        <v>34</v>
      </c>
      <c r="G570" s="973" t="s">
        <v>19</v>
      </c>
      <c r="H570" s="973" t="s">
        <v>19</v>
      </c>
      <c r="I570" s="996" t="s">
        <v>4358</v>
      </c>
      <c r="J570" s="984" t="s">
        <v>4157</v>
      </c>
      <c r="K570" s="11" t="s">
        <v>81</v>
      </c>
      <c r="L570" s="538" t="s">
        <v>4576</v>
      </c>
      <c r="M570" s="51" t="s">
        <v>4830</v>
      </c>
      <c r="N570" s="538" t="s">
        <v>490</v>
      </c>
      <c r="O570" s="976"/>
      <c r="P570" s="503"/>
      <c r="Q570" s="977"/>
      <c r="R570" s="978"/>
      <c r="S570" s="979"/>
      <c r="T570" s="980"/>
      <c r="U570" s="981"/>
      <c r="V570" s="982"/>
      <c r="W570" s="976"/>
      <c r="X570" s="976"/>
      <c r="Y570" s="706"/>
      <c r="Z570" s="976"/>
    </row>
    <row r="571" spans="1:26" s="5" customFormat="1">
      <c r="A571" s="984" t="s">
        <v>4602</v>
      </c>
      <c r="B571" s="984" t="s">
        <v>4790</v>
      </c>
      <c r="C571" s="969" t="s">
        <v>1613</v>
      </c>
      <c r="D571" s="970" t="str">
        <f t="shared" ref="D571" si="560">B571&amp;" "&amp;" "&amp;C571</f>
        <v>S5-064  勇者エイト</v>
      </c>
      <c r="E571" s="999" t="s">
        <v>54</v>
      </c>
      <c r="F571" s="972" t="s">
        <v>34</v>
      </c>
      <c r="G571" s="973" t="s">
        <v>19</v>
      </c>
      <c r="H571" s="973" t="s">
        <v>19</v>
      </c>
      <c r="I571" s="1005" t="s">
        <v>90</v>
      </c>
      <c r="J571" s="984" t="s">
        <v>4158</v>
      </c>
      <c r="K571" s="551" t="s">
        <v>21</v>
      </c>
      <c r="L571" s="538" t="s">
        <v>1995</v>
      </c>
      <c r="M571" s="51" t="s">
        <v>4842</v>
      </c>
      <c r="N571" s="538" t="s">
        <v>83</v>
      </c>
      <c r="O571" s="976"/>
      <c r="P571" s="503"/>
      <c r="Q571" s="977">
        <v>2690</v>
      </c>
      <c r="R571" s="978">
        <v>1720</v>
      </c>
      <c r="S571" s="979">
        <v>1190</v>
      </c>
      <c r="T571" s="980">
        <v>1330</v>
      </c>
      <c r="U571" s="981">
        <v>1260</v>
      </c>
      <c r="V571" s="982">
        <f t="shared" ref="V571" si="561">SUM(Q571:U572)</f>
        <v>8190</v>
      </c>
      <c r="W571" s="976"/>
      <c r="X571" s="976"/>
      <c r="Y571" s="706"/>
      <c r="Z571" s="976"/>
    </row>
    <row r="572" spans="1:26" s="5" customFormat="1">
      <c r="A572" s="984" t="s">
        <v>4602</v>
      </c>
      <c r="B572" s="984"/>
      <c r="C572" s="969" t="s">
        <v>1613</v>
      </c>
      <c r="D572" s="970" t="s">
        <v>2</v>
      </c>
      <c r="E572" s="999" t="s">
        <v>54</v>
      </c>
      <c r="F572" s="972" t="s">
        <v>34</v>
      </c>
      <c r="G572" s="973" t="s">
        <v>19</v>
      </c>
      <c r="H572" s="973" t="s">
        <v>19</v>
      </c>
      <c r="I572" s="1005" t="s">
        <v>90</v>
      </c>
      <c r="J572" s="984" t="s">
        <v>4158</v>
      </c>
      <c r="K572" s="560" t="s">
        <v>37</v>
      </c>
      <c r="L572" s="538" t="s">
        <v>2720</v>
      </c>
      <c r="M572" s="51" t="s">
        <v>4852</v>
      </c>
      <c r="N572" s="538" t="s">
        <v>83</v>
      </c>
      <c r="O572" s="976"/>
      <c r="P572" s="503"/>
      <c r="Q572" s="977"/>
      <c r="R572" s="978"/>
      <c r="S572" s="979"/>
      <c r="T572" s="980"/>
      <c r="U572" s="981"/>
      <c r="V572" s="982"/>
      <c r="W572" s="976"/>
      <c r="X572" s="976"/>
      <c r="Y572" s="706"/>
      <c r="Z572" s="976"/>
    </row>
    <row r="573" spans="1:26" s="5" customFormat="1">
      <c r="A573" s="984" t="s">
        <v>4602</v>
      </c>
      <c r="B573" s="984" t="s">
        <v>4791</v>
      </c>
      <c r="C573" s="989" t="s">
        <v>323</v>
      </c>
      <c r="D573" s="970" t="str">
        <f t="shared" ref="D573" si="562">B573&amp;" "&amp;" "&amp;C573</f>
        <v>S5-065  守り人ナイン</v>
      </c>
      <c r="E573" s="999" t="s">
        <v>54</v>
      </c>
      <c r="F573" s="972" t="s">
        <v>34</v>
      </c>
      <c r="G573" s="992" t="s">
        <v>88</v>
      </c>
      <c r="H573" s="992" t="s">
        <v>88</v>
      </c>
      <c r="I573" s="1002" t="s">
        <v>82</v>
      </c>
      <c r="J573" s="975">
        <v>3</v>
      </c>
      <c r="K573" s="560" t="s">
        <v>37</v>
      </c>
      <c r="L573" s="538" t="s">
        <v>2718</v>
      </c>
      <c r="M573" s="51" t="s">
        <v>4843</v>
      </c>
      <c r="N573" s="538" t="s">
        <v>490</v>
      </c>
      <c r="O573" s="976"/>
      <c r="P573" s="503"/>
      <c r="Q573" s="977">
        <v>2600</v>
      </c>
      <c r="R573" s="978">
        <v>1550</v>
      </c>
      <c r="S573" s="979">
        <v>1020</v>
      </c>
      <c r="T573" s="980">
        <v>1720</v>
      </c>
      <c r="U573" s="981">
        <v>1300</v>
      </c>
      <c r="V573" s="982">
        <f t="shared" ref="V573" si="563">SUM(Q573:U574)</f>
        <v>8190</v>
      </c>
      <c r="W573" s="976"/>
      <c r="X573" s="976"/>
      <c r="Y573" s="706"/>
      <c r="Z573" s="976"/>
    </row>
    <row r="574" spans="1:26" s="5" customFormat="1">
      <c r="A574" s="984" t="s">
        <v>4602</v>
      </c>
      <c r="B574" s="984"/>
      <c r="C574" s="989" t="s">
        <v>323</v>
      </c>
      <c r="D574" s="970" t="s">
        <v>2</v>
      </c>
      <c r="E574" s="999" t="s">
        <v>54</v>
      </c>
      <c r="F574" s="972" t="s">
        <v>34</v>
      </c>
      <c r="G574" s="992" t="s">
        <v>88</v>
      </c>
      <c r="H574" s="992" t="s">
        <v>88</v>
      </c>
      <c r="I574" s="1002" t="s">
        <v>82</v>
      </c>
      <c r="J574" s="975">
        <v>3</v>
      </c>
      <c r="K574" s="551" t="s">
        <v>21</v>
      </c>
      <c r="L574" s="538" t="s">
        <v>330</v>
      </c>
      <c r="M574" s="51" t="s">
        <v>4844</v>
      </c>
      <c r="N574" s="538" t="s">
        <v>83</v>
      </c>
      <c r="O574" s="976"/>
      <c r="P574" s="503"/>
      <c r="Q574" s="977"/>
      <c r="R574" s="978"/>
      <c r="S574" s="979"/>
      <c r="T574" s="980"/>
      <c r="U574" s="981"/>
      <c r="V574" s="982"/>
      <c r="W574" s="976"/>
      <c r="X574" s="976"/>
      <c r="Y574" s="706"/>
      <c r="Z574" s="976"/>
    </row>
    <row r="575" spans="1:26" s="5" customFormat="1">
      <c r="A575" s="984" t="s">
        <v>4602</v>
      </c>
      <c r="B575" s="984" t="s">
        <v>4792</v>
      </c>
      <c r="C575" s="969" t="s">
        <v>198</v>
      </c>
      <c r="D575" s="970" t="str">
        <f t="shared" ref="D575" si="564">B575&amp;" "&amp;" "&amp;C575</f>
        <v>S5-066  冒険者エックス</v>
      </c>
      <c r="E575" s="999" t="s">
        <v>54</v>
      </c>
      <c r="F575" s="972" t="s">
        <v>34</v>
      </c>
      <c r="G575" s="973" t="s">
        <v>19</v>
      </c>
      <c r="H575" s="973" t="s">
        <v>19</v>
      </c>
      <c r="I575" s="1001" t="s">
        <v>87</v>
      </c>
      <c r="J575" s="984" t="s">
        <v>4159</v>
      </c>
      <c r="K575" s="551" t="s">
        <v>21</v>
      </c>
      <c r="L575" s="538" t="s">
        <v>2710</v>
      </c>
      <c r="M575" s="51" t="s">
        <v>4853</v>
      </c>
      <c r="N575" s="538" t="s">
        <v>83</v>
      </c>
      <c r="O575" s="976"/>
      <c r="P575" s="503"/>
      <c r="Q575" s="977">
        <v>2740</v>
      </c>
      <c r="R575" s="978">
        <v>1690</v>
      </c>
      <c r="S575" s="979">
        <v>1030</v>
      </c>
      <c r="T575" s="980">
        <v>1510</v>
      </c>
      <c r="U575" s="981">
        <v>1220</v>
      </c>
      <c r="V575" s="982">
        <f t="shared" ref="V575" si="565">SUM(Q575:U576)</f>
        <v>8190</v>
      </c>
      <c r="W575" s="503"/>
      <c r="X575" s="976"/>
      <c r="Y575" s="706"/>
      <c r="Z575" s="976"/>
    </row>
    <row r="576" spans="1:26" s="5" customFormat="1">
      <c r="A576" s="984" t="s">
        <v>4602</v>
      </c>
      <c r="B576" s="984"/>
      <c r="C576" s="969" t="s">
        <v>198</v>
      </c>
      <c r="D576" s="970" t="s">
        <v>2</v>
      </c>
      <c r="E576" s="999" t="s">
        <v>54</v>
      </c>
      <c r="F576" s="972" t="s">
        <v>34</v>
      </c>
      <c r="G576" s="973" t="s">
        <v>19</v>
      </c>
      <c r="H576" s="973" t="s">
        <v>19</v>
      </c>
      <c r="I576" s="1001" t="s">
        <v>87</v>
      </c>
      <c r="J576" s="984" t="s">
        <v>4159</v>
      </c>
      <c r="K576" s="551" t="s">
        <v>21</v>
      </c>
      <c r="L576" s="538" t="s">
        <v>2710</v>
      </c>
      <c r="M576" s="51" t="s">
        <v>4854</v>
      </c>
      <c r="N576" s="538" t="s">
        <v>83</v>
      </c>
      <c r="O576" s="976"/>
      <c r="P576" s="503"/>
      <c r="Q576" s="977"/>
      <c r="R576" s="978"/>
      <c r="S576" s="979"/>
      <c r="T576" s="980"/>
      <c r="U576" s="981"/>
      <c r="V576" s="982"/>
      <c r="W576" s="503"/>
      <c r="X576" s="976"/>
      <c r="Y576" s="706"/>
      <c r="Z576" s="976"/>
    </row>
    <row r="577" spans="1:26" s="5" customFormat="1">
      <c r="A577" s="984" t="s">
        <v>4602</v>
      </c>
      <c r="B577" s="984" t="s">
        <v>4793</v>
      </c>
      <c r="C577" s="969" t="s">
        <v>190</v>
      </c>
      <c r="D577" s="970" t="str">
        <f t="shared" ref="D577" si="566">B577&amp;" "&amp;" "&amp;C577</f>
        <v>S5-067  勇者イレブン</v>
      </c>
      <c r="E577" s="999" t="s">
        <v>54</v>
      </c>
      <c r="F577" s="972" t="s">
        <v>34</v>
      </c>
      <c r="G577" s="973" t="s">
        <v>19</v>
      </c>
      <c r="H577" s="992" t="s">
        <v>88</v>
      </c>
      <c r="I577" s="1000" t="s">
        <v>93</v>
      </c>
      <c r="J577" s="975">
        <v>3</v>
      </c>
      <c r="K577" s="551" t="s">
        <v>21</v>
      </c>
      <c r="L577" s="538" t="s">
        <v>1995</v>
      </c>
      <c r="M577" s="51" t="s">
        <v>4845</v>
      </c>
      <c r="N577" s="538" t="s">
        <v>494</v>
      </c>
      <c r="O577" s="976"/>
      <c r="P577" s="503"/>
      <c r="Q577" s="977">
        <v>2600</v>
      </c>
      <c r="R577" s="978">
        <v>1730</v>
      </c>
      <c r="S577" s="979">
        <v>1260</v>
      </c>
      <c r="T577" s="980">
        <v>1360</v>
      </c>
      <c r="U577" s="981">
        <v>1240</v>
      </c>
      <c r="V577" s="982">
        <f t="shared" ref="V577" si="567">SUM(Q577:U578)</f>
        <v>8190</v>
      </c>
      <c r="W577" s="503"/>
      <c r="X577" s="976"/>
      <c r="Y577" s="706"/>
      <c r="Z577" s="976"/>
    </row>
    <row r="578" spans="1:26" s="5" customFormat="1">
      <c r="A578" s="984" t="s">
        <v>4602</v>
      </c>
      <c r="B578" s="984"/>
      <c r="C578" s="969" t="s">
        <v>190</v>
      </c>
      <c r="D578" s="970" t="s">
        <v>2</v>
      </c>
      <c r="E578" s="999" t="s">
        <v>54</v>
      </c>
      <c r="F578" s="972" t="s">
        <v>34</v>
      </c>
      <c r="G578" s="973" t="s">
        <v>19</v>
      </c>
      <c r="H578" s="992" t="s">
        <v>88</v>
      </c>
      <c r="I578" s="1000" t="s">
        <v>93</v>
      </c>
      <c r="J578" s="975">
        <v>3</v>
      </c>
      <c r="K578" s="551" t="s">
        <v>21</v>
      </c>
      <c r="L578" s="538" t="s">
        <v>4229</v>
      </c>
      <c r="M578" s="51" t="s">
        <v>4856</v>
      </c>
      <c r="N578" s="538" t="s">
        <v>83</v>
      </c>
      <c r="O578" s="976"/>
      <c r="P578" s="503"/>
      <c r="Q578" s="977"/>
      <c r="R578" s="978"/>
      <c r="S578" s="979"/>
      <c r="T578" s="980"/>
      <c r="U578" s="981"/>
      <c r="V578" s="982"/>
      <c r="W578" s="503"/>
      <c r="X578" s="976"/>
      <c r="Y578" s="706"/>
      <c r="Z578" s="976"/>
    </row>
    <row r="579" spans="1:26" s="5" customFormat="1">
      <c r="A579" s="984" t="s">
        <v>4602</v>
      </c>
      <c r="B579" s="984" t="s">
        <v>4794</v>
      </c>
      <c r="C579" s="969" t="s">
        <v>545</v>
      </c>
      <c r="D579" s="970" t="str">
        <f t="shared" ref="D579" si="568">B579&amp;" "&amp;" "&amp;C579</f>
        <v>S5-068  竜王</v>
      </c>
      <c r="E579" s="997" t="s">
        <v>73</v>
      </c>
      <c r="F579" s="543" t="s">
        <v>74</v>
      </c>
      <c r="G579" s="1006" t="s">
        <v>89</v>
      </c>
      <c r="H579" s="1006" t="s">
        <v>89</v>
      </c>
      <c r="I579" s="974" t="s">
        <v>4324</v>
      </c>
      <c r="J579" s="984" t="s">
        <v>4158</v>
      </c>
      <c r="K579" s="560" t="s">
        <v>37</v>
      </c>
      <c r="L579" s="538" t="s">
        <v>2718</v>
      </c>
      <c r="M579" s="51" t="s">
        <v>4849</v>
      </c>
      <c r="N579" s="538" t="s">
        <v>494</v>
      </c>
      <c r="O579" s="976"/>
      <c r="P579" s="503"/>
      <c r="Q579" s="977">
        <v>2720</v>
      </c>
      <c r="R579" s="978">
        <v>1480</v>
      </c>
      <c r="S579" s="979">
        <v>1130</v>
      </c>
      <c r="T579" s="980">
        <v>1380</v>
      </c>
      <c r="U579" s="981">
        <v>1710</v>
      </c>
      <c r="V579" s="982">
        <f t="shared" ref="V579" si="569">SUM(Q579:U580)</f>
        <v>8420</v>
      </c>
      <c r="W579" s="976"/>
      <c r="X579" s="976"/>
      <c r="Y579" s="706"/>
      <c r="Z579" s="976"/>
    </row>
    <row r="580" spans="1:26" s="5" customFormat="1">
      <c r="A580" s="984" t="s">
        <v>4602</v>
      </c>
      <c r="B580" s="984"/>
      <c r="C580" s="969" t="s">
        <v>545</v>
      </c>
      <c r="D580" s="970" t="s">
        <v>2</v>
      </c>
      <c r="E580" s="997" t="s">
        <v>73</v>
      </c>
      <c r="F580" s="549" t="s">
        <v>35</v>
      </c>
      <c r="G580" s="1006" t="s">
        <v>89</v>
      </c>
      <c r="H580" s="1006" t="s">
        <v>89</v>
      </c>
      <c r="I580" s="974" t="s">
        <v>4324</v>
      </c>
      <c r="J580" s="984" t="s">
        <v>4158</v>
      </c>
      <c r="K580" s="560" t="s">
        <v>37</v>
      </c>
      <c r="L580" s="538" t="s">
        <v>5902</v>
      </c>
      <c r="M580" s="51" t="s">
        <v>6155</v>
      </c>
      <c r="N580" s="538" t="s">
        <v>494</v>
      </c>
      <c r="O580" s="976"/>
      <c r="P580" s="503"/>
      <c r="Q580" s="977"/>
      <c r="R580" s="978"/>
      <c r="S580" s="979"/>
      <c r="T580" s="980"/>
      <c r="U580" s="981"/>
      <c r="V580" s="982"/>
      <c r="W580" s="976"/>
      <c r="X580" s="976"/>
      <c r="Y580" s="706"/>
      <c r="Z580" s="976"/>
    </row>
    <row r="581" spans="1:26" s="5" customFormat="1" ht="13.15" customHeight="1">
      <c r="A581" s="984" t="s">
        <v>4602</v>
      </c>
      <c r="B581" s="984" t="s">
        <v>4795</v>
      </c>
      <c r="C581" s="969" t="s">
        <v>4827</v>
      </c>
      <c r="D581" s="970" t="str">
        <f t="shared" ref="D581" si="570">B581&amp;" "&amp;" "&amp;C581</f>
        <v>S5-069  堕天使エルギオス</v>
      </c>
      <c r="E581" s="997" t="s">
        <v>73</v>
      </c>
      <c r="F581" s="985" t="s">
        <v>74</v>
      </c>
      <c r="G581" s="973" t="s">
        <v>19</v>
      </c>
      <c r="H581" s="973" t="s">
        <v>19</v>
      </c>
      <c r="I581" s="974" t="s">
        <v>4324</v>
      </c>
      <c r="J581" s="975">
        <v>3</v>
      </c>
      <c r="K581" s="560" t="s">
        <v>37</v>
      </c>
      <c r="L581" s="538" t="s">
        <v>4576</v>
      </c>
      <c r="M581" s="51" t="s">
        <v>3685</v>
      </c>
      <c r="N581" s="538" t="s">
        <v>490</v>
      </c>
      <c r="O581" s="976"/>
      <c r="P581" s="503"/>
      <c r="Q581" s="977">
        <v>2670</v>
      </c>
      <c r="R581" s="978">
        <v>1750</v>
      </c>
      <c r="S581" s="979">
        <v>980</v>
      </c>
      <c r="T581" s="980">
        <v>1520</v>
      </c>
      <c r="U581" s="981">
        <v>1460</v>
      </c>
      <c r="V581" s="982">
        <f t="shared" ref="V581" si="571">SUM(Q581:U582)</f>
        <v>8380</v>
      </c>
      <c r="W581" s="976"/>
      <c r="X581" s="976"/>
      <c r="Y581" s="706"/>
      <c r="Z581" s="976"/>
    </row>
    <row r="582" spans="1:26" s="5" customFormat="1" ht="13.15" customHeight="1">
      <c r="A582" s="984" t="s">
        <v>4602</v>
      </c>
      <c r="B582" s="984"/>
      <c r="C582" s="969" t="s">
        <v>4827</v>
      </c>
      <c r="D582" s="970" t="s">
        <v>2</v>
      </c>
      <c r="E582" s="997" t="s">
        <v>73</v>
      </c>
      <c r="F582" s="985" t="s">
        <v>74</v>
      </c>
      <c r="G582" s="973" t="s">
        <v>19</v>
      </c>
      <c r="H582" s="973" t="s">
        <v>19</v>
      </c>
      <c r="I582" s="974" t="s">
        <v>4324</v>
      </c>
      <c r="J582" s="975">
        <v>3</v>
      </c>
      <c r="K582" s="551" t="s">
        <v>21</v>
      </c>
      <c r="L582" s="538" t="s">
        <v>5369</v>
      </c>
      <c r="M582" s="51" t="s">
        <v>4850</v>
      </c>
      <c r="N582" s="538" t="s">
        <v>83</v>
      </c>
      <c r="O582" s="976"/>
      <c r="P582" s="503"/>
      <c r="Q582" s="977"/>
      <c r="R582" s="978"/>
      <c r="S582" s="979"/>
      <c r="T582" s="980"/>
      <c r="U582" s="981"/>
      <c r="V582" s="982"/>
      <c r="W582" s="976"/>
      <c r="X582" s="976"/>
      <c r="Y582" s="706"/>
      <c r="Z582" s="976"/>
    </row>
    <row r="583" spans="1:26" s="5" customFormat="1">
      <c r="A583" s="984" t="s">
        <v>4602</v>
      </c>
      <c r="B583" s="984" t="s">
        <v>4796</v>
      </c>
      <c r="C583" s="969" t="s">
        <v>4828</v>
      </c>
      <c r="D583" s="970" t="str">
        <f t="shared" ref="D583" si="572">B583&amp;" "&amp;" "&amp;C583</f>
        <v>S5-070  創造神マデサゴーラ</v>
      </c>
      <c r="E583" s="997" t="s">
        <v>73</v>
      </c>
      <c r="F583" s="985" t="s">
        <v>74</v>
      </c>
      <c r="G583" s="986" t="s">
        <v>40</v>
      </c>
      <c r="H583" s="992" t="s">
        <v>88</v>
      </c>
      <c r="I583" s="996" t="s">
        <v>4358</v>
      </c>
      <c r="J583" s="984" t="s">
        <v>4159</v>
      </c>
      <c r="K583" s="560" t="s">
        <v>37</v>
      </c>
      <c r="L583" s="538" t="s">
        <v>2718</v>
      </c>
      <c r="M583" s="51" t="s">
        <v>4846</v>
      </c>
      <c r="N583" s="538" t="s">
        <v>494</v>
      </c>
      <c r="O583" s="976"/>
      <c r="P583" s="503"/>
      <c r="Q583" s="977">
        <v>2830</v>
      </c>
      <c r="R583" s="978">
        <v>1090</v>
      </c>
      <c r="S583" s="979">
        <v>1690</v>
      </c>
      <c r="T583" s="980">
        <v>1220</v>
      </c>
      <c r="U583" s="981">
        <v>1550</v>
      </c>
      <c r="V583" s="982">
        <f t="shared" ref="V583" si="573">SUM(Q583:U584)</f>
        <v>8380</v>
      </c>
      <c r="W583" s="976"/>
      <c r="X583" s="976"/>
      <c r="Y583" s="706"/>
      <c r="Z583" s="976"/>
    </row>
    <row r="584" spans="1:26" s="5" customFormat="1">
      <c r="A584" s="984" t="s">
        <v>4602</v>
      </c>
      <c r="B584" s="984"/>
      <c r="C584" s="969" t="s">
        <v>4828</v>
      </c>
      <c r="D584" s="970" t="s">
        <v>2</v>
      </c>
      <c r="E584" s="997" t="s">
        <v>73</v>
      </c>
      <c r="F584" s="985" t="s">
        <v>74</v>
      </c>
      <c r="G584" s="986" t="s">
        <v>40</v>
      </c>
      <c r="H584" s="992" t="s">
        <v>88</v>
      </c>
      <c r="I584" s="996" t="s">
        <v>4358</v>
      </c>
      <c r="J584" s="984" t="s">
        <v>4159</v>
      </c>
      <c r="K584" s="551" t="s">
        <v>21</v>
      </c>
      <c r="L584" s="538" t="s">
        <v>1995</v>
      </c>
      <c r="M584" s="51" t="s">
        <v>4847</v>
      </c>
      <c r="N584" s="538" t="s">
        <v>496</v>
      </c>
      <c r="O584" s="976"/>
      <c r="P584" s="503"/>
      <c r="Q584" s="977"/>
      <c r="R584" s="978"/>
      <c r="S584" s="979"/>
      <c r="T584" s="980"/>
      <c r="U584" s="981"/>
      <c r="V584" s="982"/>
      <c r="W584" s="976"/>
      <c r="X584" s="976"/>
      <c r="Y584" s="706"/>
      <c r="Z584" s="976"/>
    </row>
    <row r="585" spans="1:26" s="5" customFormat="1">
      <c r="A585" s="984" t="s">
        <v>4602</v>
      </c>
      <c r="B585" s="984" t="s">
        <v>4797</v>
      </c>
      <c r="C585" s="969" t="s">
        <v>57</v>
      </c>
      <c r="D585" s="970" t="str">
        <f t="shared" ref="D585" si="574">B585&amp;" "&amp;" "&amp;C585</f>
        <v>S5-071  ゴメちゃん</v>
      </c>
      <c r="E585" s="993" t="s">
        <v>2633</v>
      </c>
      <c r="F585" s="972" t="s">
        <v>34</v>
      </c>
      <c r="G585" s="973" t="s">
        <v>19</v>
      </c>
      <c r="H585" s="973" t="s">
        <v>19</v>
      </c>
      <c r="I585" s="1002" t="s">
        <v>82</v>
      </c>
      <c r="J585" s="984" t="s">
        <v>4159</v>
      </c>
      <c r="K585" s="504" t="s">
        <v>21</v>
      </c>
      <c r="L585" s="502" t="s">
        <v>1995</v>
      </c>
      <c r="M585" s="51" t="s">
        <v>4812</v>
      </c>
      <c r="N585" s="502" t="s">
        <v>83</v>
      </c>
      <c r="O585" s="976"/>
      <c r="P585" s="503"/>
      <c r="Q585" s="977">
        <v>2600</v>
      </c>
      <c r="R585" s="978">
        <v>1580</v>
      </c>
      <c r="S585" s="979">
        <v>1130</v>
      </c>
      <c r="T585" s="980">
        <v>1520</v>
      </c>
      <c r="U585" s="981">
        <v>1760</v>
      </c>
      <c r="V585" s="982">
        <f t="shared" ref="V585" si="575">SUM(Q585:U586)</f>
        <v>8590</v>
      </c>
      <c r="W585" s="566" t="s">
        <v>4570</v>
      </c>
      <c r="X585" s="976"/>
      <c r="Y585" s="706"/>
      <c r="Z585" s="976"/>
    </row>
    <row r="586" spans="1:26" s="5" customFormat="1">
      <c r="A586" s="984" t="s">
        <v>4602</v>
      </c>
      <c r="B586" s="984"/>
      <c r="C586" s="969" t="s">
        <v>57</v>
      </c>
      <c r="D586" s="970" t="s">
        <v>2</v>
      </c>
      <c r="E586" s="993" t="s">
        <v>2633</v>
      </c>
      <c r="F586" s="972" t="s">
        <v>34</v>
      </c>
      <c r="G586" s="973" t="s">
        <v>19</v>
      </c>
      <c r="H586" s="973" t="s">
        <v>19</v>
      </c>
      <c r="I586" s="1002" t="s">
        <v>82</v>
      </c>
      <c r="J586" s="984" t="s">
        <v>4159</v>
      </c>
      <c r="K586" s="504" t="s">
        <v>21</v>
      </c>
      <c r="L586" s="502" t="s">
        <v>105</v>
      </c>
      <c r="M586" s="51" t="s">
        <v>4813</v>
      </c>
      <c r="N586" s="502" t="s">
        <v>85</v>
      </c>
      <c r="O586" s="976"/>
      <c r="P586" s="503"/>
      <c r="Q586" s="977"/>
      <c r="R586" s="978"/>
      <c r="S586" s="979"/>
      <c r="T586" s="980"/>
      <c r="U586" s="981"/>
      <c r="V586" s="982"/>
      <c r="W586" s="564" t="s">
        <v>4567</v>
      </c>
      <c r="X586" s="976"/>
      <c r="Y586" s="706"/>
      <c r="Z586" s="976"/>
    </row>
    <row r="587" spans="1:26" s="5" customFormat="1">
      <c r="A587" s="984" t="s">
        <v>4602</v>
      </c>
      <c r="B587" s="984" t="s">
        <v>4798</v>
      </c>
      <c r="C587" s="969" t="s">
        <v>1615</v>
      </c>
      <c r="D587" s="970" t="str">
        <f t="shared" ref="D587" si="576">B587&amp;" "&amp;" "&amp;C587</f>
        <v>S5-072  ゼシカ</v>
      </c>
      <c r="E587" s="993" t="s">
        <v>2633</v>
      </c>
      <c r="F587" s="972" t="s">
        <v>34</v>
      </c>
      <c r="G587" s="973" t="s">
        <v>19</v>
      </c>
      <c r="H587" s="973" t="s">
        <v>19</v>
      </c>
      <c r="I587" s="988" t="s">
        <v>4323</v>
      </c>
      <c r="J587" s="984" t="s">
        <v>4158</v>
      </c>
      <c r="K587" s="506" t="s">
        <v>37</v>
      </c>
      <c r="L587" s="502" t="s">
        <v>4804</v>
      </c>
      <c r="M587" s="51" t="s">
        <v>4825</v>
      </c>
      <c r="N587" s="502" t="s">
        <v>496</v>
      </c>
      <c r="O587" s="976"/>
      <c r="P587" s="503"/>
      <c r="Q587" s="977">
        <v>2630</v>
      </c>
      <c r="R587" s="978">
        <v>1710</v>
      </c>
      <c r="S587" s="979">
        <v>1520</v>
      </c>
      <c r="T587" s="980">
        <v>1570</v>
      </c>
      <c r="U587" s="981">
        <v>1110</v>
      </c>
      <c r="V587" s="982">
        <f t="shared" ref="V587" si="577">SUM(Q587:U588)</f>
        <v>8540</v>
      </c>
      <c r="W587" s="976"/>
      <c r="X587" s="976"/>
      <c r="Y587" s="706"/>
      <c r="Z587" s="976"/>
    </row>
    <row r="588" spans="1:26" s="5" customFormat="1">
      <c r="A588" s="984" t="s">
        <v>4602</v>
      </c>
      <c r="B588" s="984"/>
      <c r="C588" s="969" t="s">
        <v>1615</v>
      </c>
      <c r="D588" s="970" t="s">
        <v>2</v>
      </c>
      <c r="E588" s="993" t="s">
        <v>2633</v>
      </c>
      <c r="F588" s="972" t="s">
        <v>34</v>
      </c>
      <c r="G588" s="973" t="s">
        <v>19</v>
      </c>
      <c r="H588" s="973" t="s">
        <v>19</v>
      </c>
      <c r="I588" s="988" t="s">
        <v>4323</v>
      </c>
      <c r="J588" s="984" t="s">
        <v>4158</v>
      </c>
      <c r="K588" s="504" t="s">
        <v>21</v>
      </c>
      <c r="L588" s="502" t="s">
        <v>1995</v>
      </c>
      <c r="M588" s="51" t="s">
        <v>4814</v>
      </c>
      <c r="N588" s="502" t="s">
        <v>85</v>
      </c>
      <c r="O588" s="976"/>
      <c r="P588" s="503"/>
      <c r="Q588" s="977"/>
      <c r="R588" s="978"/>
      <c r="S588" s="979"/>
      <c r="T588" s="980"/>
      <c r="U588" s="981"/>
      <c r="V588" s="982"/>
      <c r="W588" s="976"/>
      <c r="X588" s="976"/>
      <c r="Y588" s="706"/>
      <c r="Z588" s="976"/>
    </row>
    <row r="589" spans="1:26" s="5" customFormat="1">
      <c r="A589" s="984" t="s">
        <v>4602</v>
      </c>
      <c r="B589" s="984" t="s">
        <v>4799</v>
      </c>
      <c r="C589" s="969" t="s">
        <v>4803</v>
      </c>
      <c r="D589" s="970" t="str">
        <f t="shared" ref="D589" si="578">B589&amp;" "&amp;" "&amp;C589</f>
        <v>S5-073  竜神王</v>
      </c>
      <c r="E589" s="993" t="s">
        <v>2633</v>
      </c>
      <c r="F589" s="1003" t="s">
        <v>35</v>
      </c>
      <c r="G589" s="1006" t="s">
        <v>89</v>
      </c>
      <c r="H589" s="1006" t="s">
        <v>89</v>
      </c>
      <c r="I589" s="974" t="s">
        <v>4324</v>
      </c>
      <c r="J589" s="984" t="s">
        <v>4158</v>
      </c>
      <c r="K589" s="505" t="s">
        <v>99</v>
      </c>
      <c r="L589" s="502" t="s">
        <v>4805</v>
      </c>
      <c r="M589" s="51" t="s">
        <v>6156</v>
      </c>
      <c r="N589" s="502" t="s">
        <v>83</v>
      </c>
      <c r="O589" s="976"/>
      <c r="P589" s="503"/>
      <c r="Q589" s="977">
        <v>2830</v>
      </c>
      <c r="R589" s="978">
        <v>1660</v>
      </c>
      <c r="S589" s="979">
        <v>1030</v>
      </c>
      <c r="T589" s="980">
        <v>1190</v>
      </c>
      <c r="U589" s="981">
        <v>1840</v>
      </c>
      <c r="V589" s="982">
        <f t="shared" ref="V589" si="579">SUM(Q589:U590)</f>
        <v>8550</v>
      </c>
      <c r="W589" s="976"/>
      <c r="X589" s="976"/>
      <c r="Y589" s="706"/>
      <c r="Z589" s="976"/>
    </row>
    <row r="590" spans="1:26" s="5" customFormat="1">
      <c r="A590" s="984" t="s">
        <v>4602</v>
      </c>
      <c r="B590" s="984"/>
      <c r="C590" s="969" t="s">
        <v>4803</v>
      </c>
      <c r="D590" s="970" t="s">
        <v>2</v>
      </c>
      <c r="E590" s="993" t="s">
        <v>2633</v>
      </c>
      <c r="F590" s="1003" t="s">
        <v>35</v>
      </c>
      <c r="G590" s="1006" t="s">
        <v>89</v>
      </c>
      <c r="H590" s="1006" t="s">
        <v>89</v>
      </c>
      <c r="I590" s="974" t="s">
        <v>4324</v>
      </c>
      <c r="J590" s="984" t="s">
        <v>4158</v>
      </c>
      <c r="K590" s="504" t="s">
        <v>21</v>
      </c>
      <c r="L590" s="502" t="s">
        <v>5369</v>
      </c>
      <c r="M590" s="37" t="s">
        <v>4815</v>
      </c>
      <c r="N590" s="502" t="s">
        <v>85</v>
      </c>
      <c r="O590" s="976"/>
      <c r="P590" s="503"/>
      <c r="Q590" s="977"/>
      <c r="R590" s="978"/>
      <c r="S590" s="979"/>
      <c r="T590" s="980"/>
      <c r="U590" s="981"/>
      <c r="V590" s="982"/>
      <c r="W590" s="976"/>
      <c r="X590" s="976"/>
      <c r="Y590" s="706"/>
      <c r="Z590" s="976"/>
    </row>
    <row r="591" spans="1:26" s="5" customFormat="1">
      <c r="A591" s="984" t="s">
        <v>4602</v>
      </c>
      <c r="B591" s="984" t="s">
        <v>4800</v>
      </c>
      <c r="C591" s="969" t="s">
        <v>38</v>
      </c>
      <c r="D591" s="970" t="str">
        <f t="shared" ref="D591" si="580">B591&amp;" "&amp;" "&amp;C591</f>
        <v>S5-074  ポップ</v>
      </c>
      <c r="E591" s="993" t="s">
        <v>2633</v>
      </c>
      <c r="F591" s="972" t="s">
        <v>34</v>
      </c>
      <c r="G591" s="986" t="s">
        <v>40</v>
      </c>
      <c r="H591" s="986" t="s">
        <v>40</v>
      </c>
      <c r="I591" s="1000" t="s">
        <v>93</v>
      </c>
      <c r="J591" s="984" t="s">
        <v>4157</v>
      </c>
      <c r="K591" s="568" t="s">
        <v>21</v>
      </c>
      <c r="L591" s="565" t="s">
        <v>1995</v>
      </c>
      <c r="M591" s="51" t="s">
        <v>5095</v>
      </c>
      <c r="N591" s="565" t="s">
        <v>83</v>
      </c>
      <c r="O591" s="976"/>
      <c r="P591" s="503"/>
      <c r="Q591" s="977">
        <v>2790</v>
      </c>
      <c r="R591" s="978">
        <v>1070</v>
      </c>
      <c r="S591" s="979">
        <v>1930</v>
      </c>
      <c r="T591" s="980">
        <v>1500</v>
      </c>
      <c r="U591" s="981">
        <v>1340</v>
      </c>
      <c r="V591" s="982">
        <f t="shared" ref="V591" si="581">SUM(Q591:U592)</f>
        <v>8630</v>
      </c>
      <c r="W591" s="976" t="s">
        <v>3317</v>
      </c>
      <c r="X591" s="976"/>
      <c r="Y591" s="706"/>
      <c r="Z591" s="976"/>
    </row>
    <row r="592" spans="1:26" s="5" customFormat="1">
      <c r="A592" s="984" t="s">
        <v>4602</v>
      </c>
      <c r="B592" s="984"/>
      <c r="C592" s="969" t="s">
        <v>38</v>
      </c>
      <c r="D592" s="970" t="s">
        <v>2</v>
      </c>
      <c r="E592" s="993" t="s">
        <v>2633</v>
      </c>
      <c r="F592" s="972" t="s">
        <v>34</v>
      </c>
      <c r="G592" s="986" t="s">
        <v>40</v>
      </c>
      <c r="H592" s="986" t="s">
        <v>40</v>
      </c>
      <c r="I592" s="1000" t="s">
        <v>93</v>
      </c>
      <c r="J592" s="984" t="s">
        <v>4157</v>
      </c>
      <c r="K592" s="11" t="s">
        <v>81</v>
      </c>
      <c r="L592" s="565" t="s">
        <v>81</v>
      </c>
      <c r="M592" s="51" t="s">
        <v>5043</v>
      </c>
      <c r="N592" s="565" t="s">
        <v>490</v>
      </c>
      <c r="O592" s="976"/>
      <c r="P592" s="503"/>
      <c r="Q592" s="977"/>
      <c r="R592" s="978"/>
      <c r="S592" s="979"/>
      <c r="T592" s="980"/>
      <c r="U592" s="981"/>
      <c r="V592" s="982"/>
      <c r="W592" s="976" t="s">
        <v>3317</v>
      </c>
      <c r="X592" s="976"/>
      <c r="Y592" s="706"/>
      <c r="Z592" s="976"/>
    </row>
    <row r="593" spans="1:26" s="5" customFormat="1">
      <c r="A593" s="984" t="s">
        <v>4602</v>
      </c>
      <c r="B593" s="984" t="s">
        <v>4801</v>
      </c>
      <c r="C593" s="989" t="s">
        <v>3989</v>
      </c>
      <c r="D593" s="970" t="str">
        <f t="shared" ref="D593" si="582">B593&amp;" "&amp;" "&amp;C593</f>
        <v>S5-075  メルル</v>
      </c>
      <c r="E593" s="993" t="s">
        <v>2633</v>
      </c>
      <c r="F593" s="972" t="s">
        <v>34</v>
      </c>
      <c r="G593" s="986" t="s">
        <v>40</v>
      </c>
      <c r="H593" s="986" t="s">
        <v>40</v>
      </c>
      <c r="I593" s="998" t="s">
        <v>41</v>
      </c>
      <c r="J593" s="984" t="s">
        <v>4161</v>
      </c>
      <c r="K593" s="569" t="s">
        <v>99</v>
      </c>
      <c r="L593" s="565" t="s">
        <v>1995</v>
      </c>
      <c r="M593" s="51" t="s">
        <v>5096</v>
      </c>
      <c r="N593" s="565" t="s">
        <v>83</v>
      </c>
      <c r="O593" s="976"/>
      <c r="P593" s="503"/>
      <c r="Q593" s="977">
        <v>2660</v>
      </c>
      <c r="R593" s="978">
        <v>1040</v>
      </c>
      <c r="S593" s="979">
        <v>1870</v>
      </c>
      <c r="T593" s="980">
        <v>1710</v>
      </c>
      <c r="U593" s="981">
        <v>1310</v>
      </c>
      <c r="V593" s="982">
        <f t="shared" ref="V593" si="583">SUM(Q593:U594)</f>
        <v>8590</v>
      </c>
      <c r="W593" s="976"/>
      <c r="X593" s="976"/>
      <c r="Y593" s="706"/>
      <c r="Z593" s="976"/>
    </row>
    <row r="594" spans="1:26" s="5" customFormat="1">
      <c r="A594" s="984" t="s">
        <v>4602</v>
      </c>
      <c r="B594" s="984"/>
      <c r="C594" s="989" t="s">
        <v>3989</v>
      </c>
      <c r="D594" s="970" t="s">
        <v>2</v>
      </c>
      <c r="E594" s="993" t="s">
        <v>2633</v>
      </c>
      <c r="F594" s="972" t="s">
        <v>34</v>
      </c>
      <c r="G594" s="986" t="s">
        <v>40</v>
      </c>
      <c r="H594" s="986" t="s">
        <v>40</v>
      </c>
      <c r="I594" s="998" t="s">
        <v>41</v>
      </c>
      <c r="J594" s="984" t="s">
        <v>4161</v>
      </c>
      <c r="K594" s="568" t="s">
        <v>21</v>
      </c>
      <c r="L594" s="565" t="s">
        <v>1995</v>
      </c>
      <c r="M594" s="37" t="s">
        <v>5083</v>
      </c>
      <c r="N594" s="565" t="s">
        <v>496</v>
      </c>
      <c r="O594" s="976"/>
      <c r="P594" s="503"/>
      <c r="Q594" s="977"/>
      <c r="R594" s="978"/>
      <c r="S594" s="979"/>
      <c r="T594" s="980"/>
      <c r="U594" s="981"/>
      <c r="V594" s="982"/>
      <c r="W594" s="976"/>
      <c r="X594" s="976"/>
      <c r="Y594" s="706"/>
      <c r="Z594" s="976"/>
    </row>
    <row r="595" spans="1:26" s="5" customFormat="1">
      <c r="A595" s="984" t="s">
        <v>4602</v>
      </c>
      <c r="B595" s="984" t="s">
        <v>4802</v>
      </c>
      <c r="C595" s="969" t="s">
        <v>199</v>
      </c>
      <c r="D595" s="970" t="str">
        <f t="shared" ref="D595" si="584">B595&amp;" "&amp;" "&amp;C595</f>
        <v>S5-076  勇者姫アンルシア</v>
      </c>
      <c r="E595" s="993" t="s">
        <v>2633</v>
      </c>
      <c r="F595" s="972" t="s">
        <v>34</v>
      </c>
      <c r="G595" s="973" t="s">
        <v>19</v>
      </c>
      <c r="H595" s="986" t="s">
        <v>40</v>
      </c>
      <c r="I595" s="974" t="s">
        <v>4324</v>
      </c>
      <c r="J595" s="984" t="s">
        <v>4158</v>
      </c>
      <c r="K595" s="569" t="s">
        <v>99</v>
      </c>
      <c r="L595" s="565" t="s">
        <v>4229</v>
      </c>
      <c r="M595" s="51" t="s">
        <v>5097</v>
      </c>
      <c r="N595" s="565" t="s">
        <v>83</v>
      </c>
      <c r="O595" s="976"/>
      <c r="P595" s="503"/>
      <c r="Q595" s="977">
        <v>2670</v>
      </c>
      <c r="R595" s="978">
        <v>1880</v>
      </c>
      <c r="S595" s="979">
        <v>1510</v>
      </c>
      <c r="T595" s="980">
        <v>1160</v>
      </c>
      <c r="U595" s="981">
        <v>1370</v>
      </c>
      <c r="V595" s="982">
        <f t="shared" ref="V595" si="585">SUM(Q595:U596)</f>
        <v>8590</v>
      </c>
      <c r="W595" s="976"/>
      <c r="X595" s="976"/>
      <c r="Y595" s="706"/>
      <c r="Z595" s="976"/>
    </row>
    <row r="596" spans="1:26" s="5" customFormat="1">
      <c r="A596" s="984" t="s">
        <v>4602</v>
      </c>
      <c r="B596" s="984"/>
      <c r="C596" s="969" t="s">
        <v>199</v>
      </c>
      <c r="D596" s="970" t="s">
        <v>2</v>
      </c>
      <c r="E596" s="993" t="s">
        <v>2633</v>
      </c>
      <c r="F596" s="972" t="s">
        <v>34</v>
      </c>
      <c r="G596" s="973" t="s">
        <v>19</v>
      </c>
      <c r="H596" s="986" t="s">
        <v>40</v>
      </c>
      <c r="I596" s="974" t="s">
        <v>4324</v>
      </c>
      <c r="J596" s="984" t="s">
        <v>4158</v>
      </c>
      <c r="K596" s="568" t="s">
        <v>21</v>
      </c>
      <c r="L596" s="565" t="s">
        <v>1995</v>
      </c>
      <c r="M596" s="51" t="s">
        <v>5084</v>
      </c>
      <c r="N596" s="565" t="s">
        <v>83</v>
      </c>
      <c r="O596" s="976"/>
      <c r="P596" s="503"/>
      <c r="Q596" s="977"/>
      <c r="R596" s="978"/>
      <c r="S596" s="979"/>
      <c r="T596" s="980"/>
      <c r="U596" s="981"/>
      <c r="V596" s="982"/>
      <c r="W596" s="976"/>
      <c r="X596" s="976"/>
      <c r="Y596" s="706"/>
      <c r="Z596" s="976"/>
    </row>
    <row r="597" spans="1:26" s="5" customFormat="1">
      <c r="A597" s="984" t="s">
        <v>4245</v>
      </c>
      <c r="B597" s="984" t="s">
        <v>4246</v>
      </c>
      <c r="C597" s="969" t="s">
        <v>2</v>
      </c>
      <c r="D597" s="970" t="str">
        <f>B597&amp;" "&amp;" "&amp;C597</f>
        <v>S4-001  ダイ</v>
      </c>
      <c r="E597" s="1015" t="s">
        <v>608</v>
      </c>
      <c r="F597" s="972" t="s">
        <v>34</v>
      </c>
      <c r="G597" s="973" t="s">
        <v>19</v>
      </c>
      <c r="H597" s="973" t="s">
        <v>19</v>
      </c>
      <c r="I597" s="975"/>
      <c r="J597" s="975"/>
      <c r="K597" s="368" t="s">
        <v>21</v>
      </c>
      <c r="L597" s="373" t="s">
        <v>2712</v>
      </c>
      <c r="M597" s="51" t="s">
        <v>4661</v>
      </c>
      <c r="N597" s="367" t="s">
        <v>491</v>
      </c>
      <c r="O597" s="976"/>
      <c r="P597" s="366"/>
      <c r="Q597" s="977">
        <v>1860</v>
      </c>
      <c r="R597" s="978">
        <v>1250</v>
      </c>
      <c r="S597" s="979">
        <v>710</v>
      </c>
      <c r="T597" s="980">
        <v>980</v>
      </c>
      <c r="U597" s="981">
        <v>1020</v>
      </c>
      <c r="V597" s="982">
        <f>SUM(Q597:U598)</f>
        <v>5820</v>
      </c>
      <c r="W597" s="976" t="s">
        <v>3317</v>
      </c>
      <c r="X597" s="976"/>
      <c r="Y597" s="706"/>
      <c r="Z597" s="976"/>
    </row>
    <row r="598" spans="1:26" s="5" customFormat="1">
      <c r="A598" s="984" t="s">
        <v>4245</v>
      </c>
      <c r="B598" s="984"/>
      <c r="C598" s="969" t="s">
        <v>2</v>
      </c>
      <c r="D598" s="970" t="s">
        <v>2</v>
      </c>
      <c r="E598" s="1015" t="s">
        <v>608</v>
      </c>
      <c r="F598" s="972" t="s">
        <v>34</v>
      </c>
      <c r="G598" s="973" t="s">
        <v>19</v>
      </c>
      <c r="H598" s="973" t="s">
        <v>19</v>
      </c>
      <c r="I598" s="975"/>
      <c r="J598" s="975"/>
      <c r="K598" s="366"/>
      <c r="L598" s="366"/>
      <c r="M598" s="51"/>
      <c r="N598" s="366"/>
      <c r="O598" s="976"/>
      <c r="P598" s="366"/>
      <c r="Q598" s="977"/>
      <c r="R598" s="978"/>
      <c r="S598" s="979"/>
      <c r="T598" s="980"/>
      <c r="U598" s="981"/>
      <c r="V598" s="982"/>
      <c r="W598" s="976" t="s">
        <v>3317</v>
      </c>
      <c r="X598" s="976"/>
      <c r="Y598" s="706"/>
      <c r="Z598" s="976"/>
    </row>
    <row r="599" spans="1:26" s="5" customFormat="1">
      <c r="A599" s="984" t="s">
        <v>4245</v>
      </c>
      <c r="B599" s="984" t="s">
        <v>4247</v>
      </c>
      <c r="C599" s="969" t="s">
        <v>42</v>
      </c>
      <c r="D599" s="970" t="str">
        <f t="shared" ref="D599" si="586">B599&amp;" "&amp;" "&amp;C599</f>
        <v>S4-002  レオナ</v>
      </c>
      <c r="E599" s="1015" t="s">
        <v>608</v>
      </c>
      <c r="F599" s="972" t="s">
        <v>34</v>
      </c>
      <c r="G599" s="986" t="s">
        <v>40</v>
      </c>
      <c r="H599" s="995" t="s">
        <v>80</v>
      </c>
      <c r="I599" s="975"/>
      <c r="J599" s="975"/>
      <c r="K599" s="377" t="s">
        <v>37</v>
      </c>
      <c r="L599" s="373" t="s">
        <v>2718</v>
      </c>
      <c r="M599" s="51" t="s">
        <v>4376</v>
      </c>
      <c r="N599" s="373" t="s">
        <v>492</v>
      </c>
      <c r="O599" s="976"/>
      <c r="P599" s="366"/>
      <c r="Q599" s="977">
        <v>1780</v>
      </c>
      <c r="R599" s="978">
        <v>730</v>
      </c>
      <c r="S599" s="979">
        <v>1280</v>
      </c>
      <c r="T599" s="980">
        <v>1040</v>
      </c>
      <c r="U599" s="981">
        <v>960</v>
      </c>
      <c r="V599" s="982">
        <f t="shared" ref="V599" si="587">SUM(Q599:U600)</f>
        <v>5790</v>
      </c>
      <c r="W599" s="976" t="s">
        <v>3317</v>
      </c>
      <c r="X599" s="976"/>
      <c r="Y599" s="706"/>
      <c r="Z599" s="976"/>
    </row>
    <row r="600" spans="1:26" s="5" customFormat="1">
      <c r="A600" s="984" t="s">
        <v>4245</v>
      </c>
      <c r="B600" s="984"/>
      <c r="C600" s="969" t="s">
        <v>42</v>
      </c>
      <c r="D600" s="970" t="s">
        <v>2</v>
      </c>
      <c r="E600" s="1015" t="s">
        <v>608</v>
      </c>
      <c r="F600" s="972" t="s">
        <v>34</v>
      </c>
      <c r="G600" s="986" t="s">
        <v>40</v>
      </c>
      <c r="H600" s="995" t="s">
        <v>80</v>
      </c>
      <c r="I600" s="975"/>
      <c r="J600" s="975"/>
      <c r="K600" s="366"/>
      <c r="L600" s="366"/>
      <c r="M600" s="51"/>
      <c r="N600" s="366"/>
      <c r="O600" s="976"/>
      <c r="P600" s="366"/>
      <c r="Q600" s="977"/>
      <c r="R600" s="978"/>
      <c r="S600" s="979"/>
      <c r="T600" s="980"/>
      <c r="U600" s="981"/>
      <c r="V600" s="982"/>
      <c r="W600" s="976" t="s">
        <v>3317</v>
      </c>
      <c r="X600" s="976"/>
      <c r="Y600" s="706"/>
      <c r="Z600" s="976"/>
    </row>
    <row r="601" spans="1:26" s="5" customFormat="1">
      <c r="A601" s="984" t="s">
        <v>4245</v>
      </c>
      <c r="B601" s="984" t="s">
        <v>4248</v>
      </c>
      <c r="C601" s="969" t="s">
        <v>4</v>
      </c>
      <c r="D601" s="970" t="str">
        <f t="shared" ref="D601" si="588">B601&amp;" "&amp;" "&amp;C601</f>
        <v>S4-003  クロコダイン</v>
      </c>
      <c r="E601" s="1015" t="s">
        <v>608</v>
      </c>
      <c r="F601" s="972" t="s">
        <v>34</v>
      </c>
      <c r="G601" s="1006" t="s">
        <v>89</v>
      </c>
      <c r="H601" s="973" t="s">
        <v>19</v>
      </c>
      <c r="I601" s="975"/>
      <c r="J601" s="975"/>
      <c r="K601" s="368" t="s">
        <v>21</v>
      </c>
      <c r="L601" s="373" t="s">
        <v>2710</v>
      </c>
      <c r="M601" s="51" t="s">
        <v>4432</v>
      </c>
      <c r="N601" s="373" t="s">
        <v>496</v>
      </c>
      <c r="O601" s="976"/>
      <c r="P601" s="366"/>
      <c r="Q601" s="977">
        <v>1890</v>
      </c>
      <c r="R601" s="978">
        <v>1210</v>
      </c>
      <c r="S601" s="979">
        <v>700</v>
      </c>
      <c r="T601" s="980">
        <v>810</v>
      </c>
      <c r="U601" s="981">
        <v>1180</v>
      </c>
      <c r="V601" s="982">
        <f t="shared" ref="V601" si="589">SUM(Q601:U602)</f>
        <v>5790</v>
      </c>
      <c r="W601" s="976"/>
      <c r="X601" s="976"/>
      <c r="Y601" s="706"/>
      <c r="Z601" s="976"/>
    </row>
    <row r="602" spans="1:26" s="5" customFormat="1">
      <c r="A602" s="984" t="s">
        <v>4245</v>
      </c>
      <c r="B602" s="984"/>
      <c r="C602" s="969" t="s">
        <v>4</v>
      </c>
      <c r="D602" s="970" t="s">
        <v>2</v>
      </c>
      <c r="E602" s="1015" t="s">
        <v>608</v>
      </c>
      <c r="F602" s="972" t="s">
        <v>34</v>
      </c>
      <c r="G602" s="1006" t="s">
        <v>89</v>
      </c>
      <c r="H602" s="973" t="s">
        <v>19</v>
      </c>
      <c r="I602" s="975"/>
      <c r="J602" s="975"/>
      <c r="K602" s="366"/>
      <c r="L602" s="366"/>
      <c r="M602" s="51"/>
      <c r="N602" s="366"/>
      <c r="O602" s="976"/>
      <c r="P602" s="366"/>
      <c r="Q602" s="977"/>
      <c r="R602" s="978"/>
      <c r="S602" s="979"/>
      <c r="T602" s="980"/>
      <c r="U602" s="981"/>
      <c r="V602" s="982"/>
      <c r="W602" s="976"/>
      <c r="X602" s="976"/>
      <c r="Y602" s="706"/>
      <c r="Z602" s="976"/>
    </row>
    <row r="603" spans="1:26" s="5" customFormat="1">
      <c r="A603" s="984" t="s">
        <v>4245</v>
      </c>
      <c r="B603" s="984" t="s">
        <v>4249</v>
      </c>
      <c r="C603" s="969" t="s">
        <v>630</v>
      </c>
      <c r="D603" s="970" t="str">
        <f t="shared" ref="D603" si="590">B603&amp;" "&amp;" "&amp;C603</f>
        <v>S4-004  スライム</v>
      </c>
      <c r="E603" s="1015" t="s">
        <v>608</v>
      </c>
      <c r="F603" s="1014" t="s">
        <v>128</v>
      </c>
      <c r="G603" s="973" t="s">
        <v>19</v>
      </c>
      <c r="H603" s="973" t="s">
        <v>19</v>
      </c>
      <c r="I603" s="975"/>
      <c r="J603" s="975"/>
      <c r="K603" s="368" t="s">
        <v>21</v>
      </c>
      <c r="L603" s="373" t="s">
        <v>1995</v>
      </c>
      <c r="M603" s="51" t="s">
        <v>4443</v>
      </c>
      <c r="N603" s="367" t="s">
        <v>491</v>
      </c>
      <c r="O603" s="976"/>
      <c r="P603" s="372"/>
      <c r="Q603" s="977">
        <v>1530</v>
      </c>
      <c r="R603" s="978">
        <v>920</v>
      </c>
      <c r="S603" s="979">
        <v>1010</v>
      </c>
      <c r="T603" s="980">
        <v>1020</v>
      </c>
      <c r="U603" s="981">
        <v>1110</v>
      </c>
      <c r="V603" s="982">
        <f t="shared" ref="V603" si="591">SUM(Q603:U604)</f>
        <v>5590</v>
      </c>
      <c r="W603" s="976" t="s">
        <v>3327</v>
      </c>
      <c r="X603" s="976"/>
      <c r="Y603" s="706"/>
      <c r="Z603" s="976"/>
    </row>
    <row r="604" spans="1:26" s="5" customFormat="1">
      <c r="A604" s="984" t="s">
        <v>4245</v>
      </c>
      <c r="B604" s="984"/>
      <c r="C604" s="969" t="s">
        <v>630</v>
      </c>
      <c r="D604" s="970" t="s">
        <v>2</v>
      </c>
      <c r="E604" s="1015" t="s">
        <v>608</v>
      </c>
      <c r="F604" s="1014" t="s">
        <v>128</v>
      </c>
      <c r="G604" s="973" t="s">
        <v>19</v>
      </c>
      <c r="H604" s="973" t="s">
        <v>19</v>
      </c>
      <c r="I604" s="975"/>
      <c r="J604" s="975"/>
      <c r="K604" s="366"/>
      <c r="L604" s="366"/>
      <c r="M604" s="51"/>
      <c r="N604" s="366"/>
      <c r="O604" s="976"/>
      <c r="P604" s="372"/>
      <c r="Q604" s="977"/>
      <c r="R604" s="978"/>
      <c r="S604" s="979"/>
      <c r="T604" s="980"/>
      <c r="U604" s="981"/>
      <c r="V604" s="982"/>
      <c r="W604" s="976" t="s">
        <v>3327</v>
      </c>
      <c r="X604" s="976"/>
      <c r="Y604" s="706"/>
      <c r="Z604" s="976"/>
    </row>
    <row r="605" spans="1:26" s="5" customFormat="1">
      <c r="A605" s="984" t="s">
        <v>4245</v>
      </c>
      <c r="B605" s="984" t="s">
        <v>4250</v>
      </c>
      <c r="C605" s="969" t="s">
        <v>1179</v>
      </c>
      <c r="D605" s="970" t="str">
        <f t="shared" ref="D605" si="592">B605&amp;" "&amp;" "&amp;C605</f>
        <v>S4-005  スライムベス</v>
      </c>
      <c r="E605" s="1015" t="s">
        <v>608</v>
      </c>
      <c r="F605" s="1014" t="s">
        <v>128</v>
      </c>
      <c r="G605" s="973" t="s">
        <v>19</v>
      </c>
      <c r="H605" s="973" t="s">
        <v>19</v>
      </c>
      <c r="I605" s="975"/>
      <c r="J605" s="975"/>
      <c r="K605" s="368" t="s">
        <v>21</v>
      </c>
      <c r="L605" s="373" t="s">
        <v>104</v>
      </c>
      <c r="M605" s="51" t="s">
        <v>4377</v>
      </c>
      <c r="N605" s="367" t="s">
        <v>491</v>
      </c>
      <c r="O605" s="976"/>
      <c r="P605" s="366"/>
      <c r="Q605" s="977">
        <v>1720</v>
      </c>
      <c r="R605" s="978">
        <v>1150</v>
      </c>
      <c r="S605" s="979">
        <v>910</v>
      </c>
      <c r="T605" s="980">
        <v>880</v>
      </c>
      <c r="U605" s="981">
        <v>950</v>
      </c>
      <c r="V605" s="982">
        <f t="shared" ref="V605" si="593">SUM(Q605:U606)</f>
        <v>5610</v>
      </c>
      <c r="W605" s="976" t="s">
        <v>3327</v>
      </c>
      <c r="X605" s="976"/>
      <c r="Y605" s="706"/>
      <c r="Z605" s="976"/>
    </row>
    <row r="606" spans="1:26" s="5" customFormat="1">
      <c r="A606" s="984" t="s">
        <v>4245</v>
      </c>
      <c r="B606" s="984"/>
      <c r="C606" s="969" t="s">
        <v>1179</v>
      </c>
      <c r="D606" s="970" t="s">
        <v>2</v>
      </c>
      <c r="E606" s="1015" t="s">
        <v>608</v>
      </c>
      <c r="F606" s="1014" t="s">
        <v>128</v>
      </c>
      <c r="G606" s="973" t="s">
        <v>19</v>
      </c>
      <c r="H606" s="973" t="s">
        <v>19</v>
      </c>
      <c r="I606" s="975"/>
      <c r="J606" s="975"/>
      <c r="K606" s="366"/>
      <c r="L606" s="366"/>
      <c r="M606" s="51"/>
      <c r="N606" s="366"/>
      <c r="O606" s="976"/>
      <c r="P606" s="366"/>
      <c r="Q606" s="977"/>
      <c r="R606" s="978"/>
      <c r="S606" s="979"/>
      <c r="T606" s="980"/>
      <c r="U606" s="981"/>
      <c r="V606" s="982"/>
      <c r="W606" s="976" t="s">
        <v>3327</v>
      </c>
      <c r="X606" s="976"/>
      <c r="Y606" s="706"/>
      <c r="Z606" s="976"/>
    </row>
    <row r="607" spans="1:26" s="5" customFormat="1">
      <c r="A607" s="984" t="s">
        <v>4245</v>
      </c>
      <c r="B607" s="984" t="s">
        <v>4251</v>
      </c>
      <c r="C607" s="969" t="s">
        <v>631</v>
      </c>
      <c r="D607" s="970" t="str">
        <f t="shared" ref="D607" si="594">B607&amp;" "&amp;" "&amp;C607</f>
        <v>S4-006  ホイミスライム</v>
      </c>
      <c r="E607" s="1015" t="s">
        <v>608</v>
      </c>
      <c r="F607" s="1014" t="s">
        <v>128</v>
      </c>
      <c r="G607" s="973" t="s">
        <v>19</v>
      </c>
      <c r="H607" s="995" t="s">
        <v>80</v>
      </c>
      <c r="I607" s="1000" t="s">
        <v>93</v>
      </c>
      <c r="J607" s="984">
        <v>2</v>
      </c>
      <c r="K607" s="11" t="s">
        <v>81</v>
      </c>
      <c r="L607" s="373" t="s">
        <v>81</v>
      </c>
      <c r="M607" s="51" t="s">
        <v>4373</v>
      </c>
      <c r="N607" s="373" t="s">
        <v>492</v>
      </c>
      <c r="O607" s="976">
        <v>3</v>
      </c>
      <c r="P607" s="976">
        <v>2</v>
      </c>
      <c r="Q607" s="977">
        <v>1790</v>
      </c>
      <c r="R607" s="978">
        <v>760</v>
      </c>
      <c r="S607" s="979">
        <v>1070</v>
      </c>
      <c r="T607" s="980">
        <v>930</v>
      </c>
      <c r="U607" s="981">
        <v>1110</v>
      </c>
      <c r="V607" s="982">
        <f t="shared" ref="V607" si="595">SUM(Q607:U608)</f>
        <v>5660</v>
      </c>
      <c r="W607" s="976" t="s">
        <v>3327</v>
      </c>
      <c r="X607" s="976"/>
      <c r="Y607" s="706"/>
      <c r="Z607" s="976"/>
    </row>
    <row r="608" spans="1:26" s="5" customFormat="1">
      <c r="A608" s="984" t="s">
        <v>4245</v>
      </c>
      <c r="B608" s="984"/>
      <c r="C608" s="969" t="s">
        <v>631</v>
      </c>
      <c r="D608" s="970" t="s">
        <v>2</v>
      </c>
      <c r="E608" s="1015" t="s">
        <v>608</v>
      </c>
      <c r="F608" s="1014" t="s">
        <v>128</v>
      </c>
      <c r="G608" s="973" t="s">
        <v>19</v>
      </c>
      <c r="H608" s="995" t="s">
        <v>80</v>
      </c>
      <c r="I608" s="1000" t="s">
        <v>93</v>
      </c>
      <c r="J608" s="984">
        <v>2</v>
      </c>
      <c r="K608" s="366"/>
      <c r="L608" s="366"/>
      <c r="M608" s="51"/>
      <c r="N608" s="366"/>
      <c r="O608" s="976">
        <v>1</v>
      </c>
      <c r="P608" s="976">
        <v>1</v>
      </c>
      <c r="Q608" s="977"/>
      <c r="R608" s="978"/>
      <c r="S608" s="979"/>
      <c r="T608" s="980"/>
      <c r="U608" s="981"/>
      <c r="V608" s="982"/>
      <c r="W608" s="976" t="s">
        <v>3327</v>
      </c>
      <c r="X608" s="976"/>
      <c r="Y608" s="706"/>
      <c r="Z608" s="976"/>
    </row>
    <row r="609" spans="1:26" s="5" customFormat="1">
      <c r="A609" s="984" t="s">
        <v>4245</v>
      </c>
      <c r="B609" s="984" t="s">
        <v>4252</v>
      </c>
      <c r="C609" s="969" t="s">
        <v>636</v>
      </c>
      <c r="D609" s="970" t="str">
        <f t="shared" ref="D609" si="596">B609&amp;" "&amp;" "&amp;C609</f>
        <v>S4-007  ミイラ男</v>
      </c>
      <c r="E609" s="1015" t="s">
        <v>608</v>
      </c>
      <c r="F609" s="1013" t="s">
        <v>129</v>
      </c>
      <c r="G609" s="973" t="s">
        <v>19</v>
      </c>
      <c r="H609" s="973" t="s">
        <v>19</v>
      </c>
      <c r="I609" s="975"/>
      <c r="J609" s="975"/>
      <c r="K609" s="370" t="s">
        <v>99</v>
      </c>
      <c r="L609" s="373" t="s">
        <v>1995</v>
      </c>
      <c r="M609" s="51" t="s">
        <v>4415</v>
      </c>
      <c r="N609" s="373" t="s">
        <v>496</v>
      </c>
      <c r="O609" s="976"/>
      <c r="P609" s="366"/>
      <c r="Q609" s="977">
        <v>1860</v>
      </c>
      <c r="R609" s="978">
        <v>1080</v>
      </c>
      <c r="S609" s="979">
        <v>720</v>
      </c>
      <c r="T609" s="980">
        <v>880</v>
      </c>
      <c r="U609" s="981">
        <v>1160</v>
      </c>
      <c r="V609" s="982">
        <f t="shared" ref="V609" si="597">SUM(Q609:U610)</f>
        <v>5700</v>
      </c>
      <c r="W609" s="976"/>
      <c r="X609" s="976"/>
      <c r="Y609" s="706"/>
      <c r="Z609" s="976"/>
    </row>
    <row r="610" spans="1:26" s="5" customFormat="1">
      <c r="A610" s="984" t="s">
        <v>4245</v>
      </c>
      <c r="B610" s="984"/>
      <c r="C610" s="969" t="s">
        <v>636</v>
      </c>
      <c r="D610" s="970" t="s">
        <v>2</v>
      </c>
      <c r="E610" s="1015" t="s">
        <v>608</v>
      </c>
      <c r="F610" s="1013" t="s">
        <v>129</v>
      </c>
      <c r="G610" s="973" t="s">
        <v>19</v>
      </c>
      <c r="H610" s="973" t="s">
        <v>19</v>
      </c>
      <c r="I610" s="975"/>
      <c r="J610" s="975"/>
      <c r="K610" s="366"/>
      <c r="L610" s="366"/>
      <c r="M610" s="51"/>
      <c r="N610" s="366"/>
      <c r="O610" s="976"/>
      <c r="P610" s="366"/>
      <c r="Q610" s="977"/>
      <c r="R610" s="978"/>
      <c r="S610" s="979"/>
      <c r="T610" s="980"/>
      <c r="U610" s="981"/>
      <c r="V610" s="982"/>
      <c r="W610" s="976"/>
      <c r="X610" s="976"/>
      <c r="Y610" s="706"/>
      <c r="Z610" s="976"/>
    </row>
    <row r="611" spans="1:26" s="5" customFormat="1">
      <c r="A611" s="984" t="s">
        <v>4245</v>
      </c>
      <c r="B611" s="984" t="s">
        <v>4253</v>
      </c>
      <c r="C611" s="969" t="s">
        <v>1182</v>
      </c>
      <c r="D611" s="970" t="str">
        <f t="shared" ref="D611" si="598">B611&amp;" "&amp;" "&amp;C611</f>
        <v>S4-008  ボーンファイター</v>
      </c>
      <c r="E611" s="1015" t="s">
        <v>608</v>
      </c>
      <c r="F611" s="1013" t="s">
        <v>129</v>
      </c>
      <c r="G611" s="973" t="s">
        <v>19</v>
      </c>
      <c r="H611" s="973" t="s">
        <v>19</v>
      </c>
      <c r="I611" s="975"/>
      <c r="J611" s="975"/>
      <c r="K611" s="376" t="s">
        <v>21</v>
      </c>
      <c r="L611" s="373" t="s">
        <v>2710</v>
      </c>
      <c r="M611" s="51" t="s">
        <v>6157</v>
      </c>
      <c r="N611" s="367" t="s">
        <v>491</v>
      </c>
      <c r="O611" s="976"/>
      <c r="P611" s="366"/>
      <c r="Q611" s="977">
        <v>1790</v>
      </c>
      <c r="R611" s="978">
        <v>1140</v>
      </c>
      <c r="S611" s="979">
        <v>680</v>
      </c>
      <c r="T611" s="980">
        <v>950</v>
      </c>
      <c r="U611" s="981">
        <v>1160</v>
      </c>
      <c r="V611" s="982">
        <f t="shared" ref="V611" si="599">SUM(Q611:U612)</f>
        <v>5720</v>
      </c>
      <c r="W611" s="443" t="s">
        <v>3328</v>
      </c>
      <c r="X611" s="976"/>
      <c r="Y611" s="706"/>
      <c r="Z611" s="976"/>
    </row>
    <row r="612" spans="1:26" s="5" customFormat="1">
      <c r="A612" s="984" t="s">
        <v>4245</v>
      </c>
      <c r="B612" s="984"/>
      <c r="C612" s="969" t="s">
        <v>1182</v>
      </c>
      <c r="D612" s="970" t="s">
        <v>2</v>
      </c>
      <c r="E612" s="1015" t="s">
        <v>608</v>
      </c>
      <c r="F612" s="1013" t="s">
        <v>129</v>
      </c>
      <c r="G612" s="973" t="s">
        <v>19</v>
      </c>
      <c r="H612" s="973" t="s">
        <v>19</v>
      </c>
      <c r="I612" s="975"/>
      <c r="J612" s="975"/>
      <c r="K612" s="366"/>
      <c r="L612" s="366"/>
      <c r="M612" s="51"/>
      <c r="N612" s="366"/>
      <c r="O612" s="976"/>
      <c r="P612" s="366"/>
      <c r="Q612" s="977"/>
      <c r="R612" s="978"/>
      <c r="S612" s="979"/>
      <c r="T612" s="980"/>
      <c r="U612" s="981"/>
      <c r="V612" s="982"/>
      <c r="W612" s="443" t="s">
        <v>4573</v>
      </c>
      <c r="X612" s="976"/>
      <c r="Y612" s="706"/>
      <c r="Z612" s="976"/>
    </row>
    <row r="613" spans="1:26" s="5" customFormat="1">
      <c r="A613" s="984" t="s">
        <v>4245</v>
      </c>
      <c r="B613" s="984" t="s">
        <v>4254</v>
      </c>
      <c r="C613" s="969" t="s">
        <v>123</v>
      </c>
      <c r="D613" s="970" t="str">
        <f t="shared" ref="D613" si="600">B613&amp;" "&amp;" "&amp;C613</f>
        <v>S4-009  ばくだん岩</v>
      </c>
      <c r="E613" s="1015" t="s">
        <v>608</v>
      </c>
      <c r="F613" s="1012" t="s">
        <v>130</v>
      </c>
      <c r="G613" s="973" t="s">
        <v>19</v>
      </c>
      <c r="H613" s="973" t="s">
        <v>19</v>
      </c>
      <c r="I613" s="975"/>
      <c r="J613" s="975"/>
      <c r="K613" s="377" t="s">
        <v>37</v>
      </c>
      <c r="L613" s="373" t="s">
        <v>39</v>
      </c>
      <c r="M613" s="51" t="s">
        <v>4374</v>
      </c>
      <c r="N613" s="373" t="s">
        <v>492</v>
      </c>
      <c r="O613" s="976"/>
      <c r="P613" s="366"/>
      <c r="Q613" s="977">
        <v>1860</v>
      </c>
      <c r="R613" s="978">
        <v>1250</v>
      </c>
      <c r="S613" s="979">
        <v>740</v>
      </c>
      <c r="T613" s="980">
        <v>800</v>
      </c>
      <c r="U613" s="981">
        <v>1070</v>
      </c>
      <c r="V613" s="982">
        <f t="shared" ref="V613" si="601">SUM(Q613:U614)</f>
        <v>5720</v>
      </c>
      <c r="W613" s="976"/>
      <c r="X613" s="976"/>
      <c r="Y613" s="706"/>
      <c r="Z613" s="976"/>
    </row>
    <row r="614" spans="1:26" s="5" customFormat="1">
      <c r="A614" s="984" t="s">
        <v>4245</v>
      </c>
      <c r="B614" s="984"/>
      <c r="C614" s="969" t="s">
        <v>123</v>
      </c>
      <c r="D614" s="970" t="s">
        <v>2</v>
      </c>
      <c r="E614" s="1015" t="s">
        <v>608</v>
      </c>
      <c r="F614" s="1012" t="s">
        <v>130</v>
      </c>
      <c r="G614" s="973" t="s">
        <v>19</v>
      </c>
      <c r="H614" s="973" t="s">
        <v>19</v>
      </c>
      <c r="I614" s="975"/>
      <c r="J614" s="975"/>
      <c r="K614" s="366"/>
      <c r="L614" s="366"/>
      <c r="M614" s="51"/>
      <c r="N614" s="366"/>
      <c r="O614" s="976"/>
      <c r="P614" s="366"/>
      <c r="Q614" s="977"/>
      <c r="R614" s="978"/>
      <c r="S614" s="979"/>
      <c r="T614" s="980"/>
      <c r="U614" s="981"/>
      <c r="V614" s="982"/>
      <c r="W614" s="976"/>
      <c r="X614" s="976"/>
      <c r="Y614" s="706"/>
      <c r="Z614" s="976"/>
    </row>
    <row r="615" spans="1:26" s="5" customFormat="1">
      <c r="A615" s="984" t="s">
        <v>4245</v>
      </c>
      <c r="B615" s="984" t="s">
        <v>4255</v>
      </c>
      <c r="C615" s="969" t="s">
        <v>1194</v>
      </c>
      <c r="D615" s="970" t="str">
        <f t="shared" ref="D615" si="602">B615&amp;" "&amp;" "&amp;C615</f>
        <v>S4-010  ガーゴイル</v>
      </c>
      <c r="E615" s="1015" t="s">
        <v>608</v>
      </c>
      <c r="F615" s="1009" t="s">
        <v>75</v>
      </c>
      <c r="G615" s="973" t="s">
        <v>19</v>
      </c>
      <c r="H615" s="992" t="s">
        <v>88</v>
      </c>
      <c r="I615" s="1002" t="s">
        <v>82</v>
      </c>
      <c r="J615" s="984">
        <v>2</v>
      </c>
      <c r="K615" s="522" t="s">
        <v>37</v>
      </c>
      <c r="L615" s="373" t="s">
        <v>1995</v>
      </c>
      <c r="M615" s="51" t="s">
        <v>4416</v>
      </c>
      <c r="N615" s="373" t="s">
        <v>496</v>
      </c>
      <c r="O615" s="976"/>
      <c r="P615" s="372"/>
      <c r="Q615" s="977">
        <v>1740</v>
      </c>
      <c r="R615" s="978">
        <v>1090</v>
      </c>
      <c r="S615" s="979">
        <v>630</v>
      </c>
      <c r="T615" s="980">
        <v>1120</v>
      </c>
      <c r="U615" s="981">
        <v>1140</v>
      </c>
      <c r="V615" s="982">
        <f t="shared" ref="V615" si="603">SUM(Q615:U616)</f>
        <v>5720</v>
      </c>
      <c r="W615" s="976"/>
      <c r="X615" s="976"/>
      <c r="Y615" s="706"/>
      <c r="Z615" s="976"/>
    </row>
    <row r="616" spans="1:26" s="5" customFormat="1">
      <c r="A616" s="984" t="s">
        <v>4245</v>
      </c>
      <c r="B616" s="984"/>
      <c r="C616" s="969" t="s">
        <v>1194</v>
      </c>
      <c r="D616" s="970" t="s">
        <v>2</v>
      </c>
      <c r="E616" s="1015" t="s">
        <v>608</v>
      </c>
      <c r="F616" s="1009" t="s">
        <v>75</v>
      </c>
      <c r="G616" s="973" t="s">
        <v>19</v>
      </c>
      <c r="H616" s="992" t="s">
        <v>88</v>
      </c>
      <c r="I616" s="1002" t="s">
        <v>82</v>
      </c>
      <c r="J616" s="984">
        <v>2</v>
      </c>
      <c r="K616" s="366"/>
      <c r="L616" s="366"/>
      <c r="M616" s="51"/>
      <c r="N616" s="366"/>
      <c r="O616" s="976"/>
      <c r="P616" s="372"/>
      <c r="Q616" s="977"/>
      <c r="R616" s="978"/>
      <c r="S616" s="979"/>
      <c r="T616" s="980"/>
      <c r="U616" s="981"/>
      <c r="V616" s="982"/>
      <c r="W616" s="976"/>
      <c r="X616" s="976"/>
      <c r="Y616" s="706"/>
      <c r="Z616" s="976"/>
    </row>
    <row r="617" spans="1:26" s="5" customFormat="1">
      <c r="A617" s="984" t="s">
        <v>4245</v>
      </c>
      <c r="B617" s="984" t="s">
        <v>4256</v>
      </c>
      <c r="C617" s="969" t="s">
        <v>262</v>
      </c>
      <c r="D617" s="970" t="str">
        <f t="shared" ref="D617" si="604">B617&amp;" "&amp;" "&amp;C617</f>
        <v>S4-011  じごくのつかい</v>
      </c>
      <c r="E617" s="1015" t="s">
        <v>608</v>
      </c>
      <c r="F617" s="1009" t="s">
        <v>75</v>
      </c>
      <c r="G617" s="986" t="s">
        <v>40</v>
      </c>
      <c r="H617" s="986" t="s">
        <v>40</v>
      </c>
      <c r="I617" s="975"/>
      <c r="J617" s="975"/>
      <c r="K617" s="370" t="s">
        <v>99</v>
      </c>
      <c r="L617" s="373" t="s">
        <v>1995</v>
      </c>
      <c r="M617" s="51" t="s">
        <v>4417</v>
      </c>
      <c r="N617" s="373" t="s">
        <v>496</v>
      </c>
      <c r="O617" s="976"/>
      <c r="P617" s="372"/>
      <c r="Q617" s="977">
        <v>1770</v>
      </c>
      <c r="R617" s="978">
        <v>850</v>
      </c>
      <c r="S617" s="979">
        <v>1120</v>
      </c>
      <c r="T617" s="980">
        <v>1130</v>
      </c>
      <c r="U617" s="981">
        <v>850</v>
      </c>
      <c r="V617" s="982">
        <f t="shared" ref="V617" si="605">SUM(Q617:U618)</f>
        <v>5720</v>
      </c>
      <c r="W617" s="976" t="s">
        <v>4574</v>
      </c>
      <c r="X617" s="976"/>
      <c r="Y617" s="706"/>
      <c r="Z617" s="976"/>
    </row>
    <row r="618" spans="1:26" s="5" customFormat="1">
      <c r="A618" s="984" t="s">
        <v>4245</v>
      </c>
      <c r="B618" s="984"/>
      <c r="C618" s="969" t="s">
        <v>262</v>
      </c>
      <c r="D618" s="970" t="s">
        <v>2</v>
      </c>
      <c r="E618" s="1015" t="s">
        <v>608</v>
      </c>
      <c r="F618" s="1009" t="s">
        <v>75</v>
      </c>
      <c r="G618" s="986" t="s">
        <v>40</v>
      </c>
      <c r="H618" s="986" t="s">
        <v>40</v>
      </c>
      <c r="I618" s="975"/>
      <c r="J618" s="975"/>
      <c r="K618" s="366"/>
      <c r="L618" s="366"/>
      <c r="M618" s="51"/>
      <c r="N618" s="366"/>
      <c r="O618" s="976"/>
      <c r="P618" s="372"/>
      <c r="Q618" s="977"/>
      <c r="R618" s="978"/>
      <c r="S618" s="979"/>
      <c r="T618" s="980"/>
      <c r="U618" s="981"/>
      <c r="V618" s="982"/>
      <c r="W618" s="976" t="s">
        <v>4574</v>
      </c>
      <c r="X618" s="976"/>
      <c r="Y618" s="706"/>
      <c r="Z618" s="976"/>
    </row>
    <row r="619" spans="1:26" s="5" customFormat="1">
      <c r="A619" s="984" t="s">
        <v>4245</v>
      </c>
      <c r="B619" s="984" t="s">
        <v>4257</v>
      </c>
      <c r="C619" s="969" t="s">
        <v>3331</v>
      </c>
      <c r="D619" s="970" t="str">
        <f t="shared" ref="D619" si="606">B619&amp;" "&amp;" "&amp;C619</f>
        <v>S4-012  ゴーレム</v>
      </c>
      <c r="E619" s="1015" t="s">
        <v>608</v>
      </c>
      <c r="F619" s="994" t="s">
        <v>78</v>
      </c>
      <c r="G619" s="973" t="s">
        <v>19</v>
      </c>
      <c r="H619" s="973" t="s">
        <v>19</v>
      </c>
      <c r="I619" s="1005" t="s">
        <v>90</v>
      </c>
      <c r="J619" s="984">
        <v>2</v>
      </c>
      <c r="K619" s="368" t="s">
        <v>21</v>
      </c>
      <c r="L619" s="373" t="s">
        <v>1995</v>
      </c>
      <c r="M619" s="51" t="s">
        <v>4378</v>
      </c>
      <c r="N619" s="373" t="s">
        <v>85</v>
      </c>
      <c r="O619" s="976">
        <v>3</v>
      </c>
      <c r="P619" s="976">
        <v>1</v>
      </c>
      <c r="Q619" s="977">
        <v>1920</v>
      </c>
      <c r="R619" s="978">
        <v>1200</v>
      </c>
      <c r="S619" s="979">
        <v>660</v>
      </c>
      <c r="T619" s="980">
        <v>780</v>
      </c>
      <c r="U619" s="981">
        <v>1150</v>
      </c>
      <c r="V619" s="982">
        <f t="shared" ref="V619" si="607">SUM(Q619:U620)</f>
        <v>5710</v>
      </c>
      <c r="W619" s="976"/>
      <c r="X619" s="976"/>
      <c r="Y619" s="706"/>
      <c r="Z619" s="976"/>
    </row>
    <row r="620" spans="1:26" s="5" customFormat="1">
      <c r="A620" s="984" t="s">
        <v>4245</v>
      </c>
      <c r="B620" s="984"/>
      <c r="C620" s="969" t="s">
        <v>3331</v>
      </c>
      <c r="D620" s="970" t="s">
        <v>2</v>
      </c>
      <c r="E620" s="1015" t="s">
        <v>608</v>
      </c>
      <c r="F620" s="994" t="s">
        <v>78</v>
      </c>
      <c r="G620" s="973" t="s">
        <v>19</v>
      </c>
      <c r="H620" s="973" t="s">
        <v>19</v>
      </c>
      <c r="I620" s="1005" t="s">
        <v>90</v>
      </c>
      <c r="J620" s="984">
        <v>2</v>
      </c>
      <c r="K620" s="366"/>
      <c r="L620" s="366"/>
      <c r="M620" s="51"/>
      <c r="N620" s="366"/>
      <c r="O620" s="976">
        <v>1</v>
      </c>
      <c r="P620" s="976">
        <v>1</v>
      </c>
      <c r="Q620" s="977"/>
      <c r="R620" s="978"/>
      <c r="S620" s="979"/>
      <c r="T620" s="980"/>
      <c r="U620" s="981"/>
      <c r="V620" s="982"/>
      <c r="W620" s="976"/>
      <c r="X620" s="976"/>
      <c r="Y620" s="706"/>
      <c r="Z620" s="976"/>
    </row>
    <row r="621" spans="1:26" s="5" customFormat="1">
      <c r="A621" s="984" t="s">
        <v>4245</v>
      </c>
      <c r="B621" s="984" t="s">
        <v>4258</v>
      </c>
      <c r="C621" s="969" t="s">
        <v>639</v>
      </c>
      <c r="D621" s="970" t="str">
        <f t="shared" ref="D621" si="608">B621&amp;" "&amp;" "&amp;C621</f>
        <v>S4-013  わらいぶくろ</v>
      </c>
      <c r="E621" s="1015" t="s">
        <v>608</v>
      </c>
      <c r="F621" s="994" t="s">
        <v>78</v>
      </c>
      <c r="G621" s="986" t="s">
        <v>40</v>
      </c>
      <c r="H621" s="992" t="s">
        <v>88</v>
      </c>
      <c r="I621" s="975"/>
      <c r="J621" s="975"/>
      <c r="K621" s="377" t="s">
        <v>37</v>
      </c>
      <c r="L621" s="373" t="s">
        <v>2718</v>
      </c>
      <c r="M621" s="51" t="s">
        <v>4418</v>
      </c>
      <c r="N621" s="373" t="s">
        <v>490</v>
      </c>
      <c r="O621" s="976"/>
      <c r="P621" s="366"/>
      <c r="Q621" s="977">
        <v>1730</v>
      </c>
      <c r="R621" s="978">
        <v>760</v>
      </c>
      <c r="S621" s="979">
        <v>1240</v>
      </c>
      <c r="T621" s="980">
        <v>1150</v>
      </c>
      <c r="U621" s="981">
        <v>780</v>
      </c>
      <c r="V621" s="982">
        <f t="shared" ref="V621" si="609">SUM(Q621:U622)</f>
        <v>5660</v>
      </c>
      <c r="W621" s="976" t="s">
        <v>3823</v>
      </c>
      <c r="X621" s="976"/>
      <c r="Y621" s="706"/>
      <c r="Z621" s="976"/>
    </row>
    <row r="622" spans="1:26" s="5" customFormat="1">
      <c r="A622" s="984" t="s">
        <v>4245</v>
      </c>
      <c r="B622" s="984"/>
      <c r="C622" s="969" t="s">
        <v>639</v>
      </c>
      <c r="D622" s="970" t="s">
        <v>2</v>
      </c>
      <c r="E622" s="1015" t="s">
        <v>608</v>
      </c>
      <c r="F622" s="994" t="s">
        <v>78</v>
      </c>
      <c r="G622" s="986" t="s">
        <v>40</v>
      </c>
      <c r="H622" s="992" t="s">
        <v>88</v>
      </c>
      <c r="I622" s="975"/>
      <c r="J622" s="975"/>
      <c r="K622" s="366"/>
      <c r="L622" s="366"/>
      <c r="M622" s="51"/>
      <c r="N622" s="366"/>
      <c r="O622" s="976"/>
      <c r="P622" s="366"/>
      <c r="Q622" s="977"/>
      <c r="R622" s="978"/>
      <c r="S622" s="979"/>
      <c r="T622" s="980"/>
      <c r="U622" s="981"/>
      <c r="V622" s="982"/>
      <c r="W622" s="976" t="s">
        <v>3823</v>
      </c>
      <c r="X622" s="976"/>
      <c r="Y622" s="706"/>
      <c r="Z622" s="976"/>
    </row>
    <row r="623" spans="1:26" s="5" customFormat="1">
      <c r="A623" s="984" t="s">
        <v>4245</v>
      </c>
      <c r="B623" s="984" t="s">
        <v>4259</v>
      </c>
      <c r="C623" s="969" t="s">
        <v>646</v>
      </c>
      <c r="D623" s="970" t="str">
        <f t="shared" ref="D623" si="610">B623&amp;" "&amp;" "&amp;C623</f>
        <v>S4-014  おどるほうせき</v>
      </c>
      <c r="E623" s="1015" t="s">
        <v>608</v>
      </c>
      <c r="F623" s="994" t="s">
        <v>78</v>
      </c>
      <c r="G623" s="992" t="s">
        <v>88</v>
      </c>
      <c r="H623" s="992" t="s">
        <v>88</v>
      </c>
      <c r="I623" s="975"/>
      <c r="J623" s="975"/>
      <c r="K623" s="375" t="s">
        <v>99</v>
      </c>
      <c r="L623" s="373" t="s">
        <v>104</v>
      </c>
      <c r="M623" s="51" t="s">
        <v>4419</v>
      </c>
      <c r="N623" s="373" t="s">
        <v>496</v>
      </c>
      <c r="O623" s="976">
        <v>3</v>
      </c>
      <c r="P623" s="976">
        <v>3</v>
      </c>
      <c r="Q623" s="977">
        <v>1740</v>
      </c>
      <c r="R623" s="978">
        <v>720</v>
      </c>
      <c r="S623" s="979">
        <v>1100</v>
      </c>
      <c r="T623" s="980">
        <v>1000</v>
      </c>
      <c r="U623" s="981">
        <v>1110</v>
      </c>
      <c r="V623" s="982">
        <f t="shared" ref="V623" si="611">SUM(Q623:U624)</f>
        <v>5670</v>
      </c>
      <c r="W623" s="976" t="s">
        <v>3823</v>
      </c>
      <c r="X623" s="976"/>
      <c r="Y623" s="706"/>
      <c r="Z623" s="976"/>
    </row>
    <row r="624" spans="1:26" s="5" customFormat="1">
      <c r="A624" s="984" t="s">
        <v>4245</v>
      </c>
      <c r="B624" s="984"/>
      <c r="C624" s="969" t="s">
        <v>646</v>
      </c>
      <c r="D624" s="970" t="s">
        <v>2</v>
      </c>
      <c r="E624" s="1015" t="s">
        <v>608</v>
      </c>
      <c r="F624" s="994" t="s">
        <v>78</v>
      </c>
      <c r="G624" s="992" t="s">
        <v>88</v>
      </c>
      <c r="H624" s="992" t="s">
        <v>88</v>
      </c>
      <c r="I624" s="975"/>
      <c r="J624" s="975"/>
      <c r="K624" s="366"/>
      <c r="L624" s="366"/>
      <c r="M624" s="51"/>
      <c r="N624" s="366"/>
      <c r="O624" s="976">
        <v>1</v>
      </c>
      <c r="P624" s="976">
        <v>1</v>
      </c>
      <c r="Q624" s="977"/>
      <c r="R624" s="978"/>
      <c r="S624" s="979"/>
      <c r="T624" s="980"/>
      <c r="U624" s="981"/>
      <c r="V624" s="982"/>
      <c r="W624" s="976" t="s">
        <v>3823</v>
      </c>
      <c r="X624" s="976"/>
      <c r="Y624" s="706"/>
      <c r="Z624" s="976"/>
    </row>
    <row r="625" spans="1:26" s="5" customFormat="1">
      <c r="A625" s="984" t="s">
        <v>4245</v>
      </c>
      <c r="B625" s="984" t="s">
        <v>4260</v>
      </c>
      <c r="C625" s="969" t="s">
        <v>542</v>
      </c>
      <c r="D625" s="970" t="str">
        <f t="shared" ref="D625" si="612">B625&amp;" "&amp;" "&amp;C625</f>
        <v>S4-015  ドラゴン</v>
      </c>
      <c r="E625" s="1015" t="s">
        <v>608</v>
      </c>
      <c r="F625" s="1003" t="s">
        <v>35</v>
      </c>
      <c r="G625" s="973" t="s">
        <v>19</v>
      </c>
      <c r="H625" s="1006" t="s">
        <v>89</v>
      </c>
      <c r="I625" s="998" t="s">
        <v>41</v>
      </c>
      <c r="J625" s="975">
        <v>3</v>
      </c>
      <c r="K625" s="376" t="s">
        <v>21</v>
      </c>
      <c r="L625" s="373" t="s">
        <v>107</v>
      </c>
      <c r="M625" s="51" t="s">
        <v>4379</v>
      </c>
      <c r="N625" s="373" t="s">
        <v>491</v>
      </c>
      <c r="O625" s="976">
        <v>3</v>
      </c>
      <c r="P625" s="976">
        <v>3</v>
      </c>
      <c r="Q625" s="977">
        <v>1780</v>
      </c>
      <c r="R625" s="978">
        <v>1240</v>
      </c>
      <c r="S625" s="979">
        <v>680</v>
      </c>
      <c r="T625" s="980">
        <v>930</v>
      </c>
      <c r="U625" s="981">
        <v>1060</v>
      </c>
      <c r="V625" s="982">
        <f t="shared" ref="V625" si="613">SUM(Q625:U626)</f>
        <v>5690</v>
      </c>
      <c r="W625" s="976" t="s">
        <v>4344</v>
      </c>
      <c r="X625" s="976"/>
      <c r="Y625" s="706"/>
      <c r="Z625" s="976"/>
    </row>
    <row r="626" spans="1:26" s="5" customFormat="1">
      <c r="A626" s="984" t="s">
        <v>4245</v>
      </c>
      <c r="B626" s="984"/>
      <c r="C626" s="969" t="s">
        <v>542</v>
      </c>
      <c r="D626" s="970" t="s">
        <v>2</v>
      </c>
      <c r="E626" s="1015" t="s">
        <v>608</v>
      </c>
      <c r="F626" s="1003" t="s">
        <v>35</v>
      </c>
      <c r="G626" s="973" t="s">
        <v>19</v>
      </c>
      <c r="H626" s="1006" t="s">
        <v>89</v>
      </c>
      <c r="I626" s="998" t="s">
        <v>41</v>
      </c>
      <c r="J626" s="975">
        <v>3</v>
      </c>
      <c r="K626" s="366"/>
      <c r="L626" s="366"/>
      <c r="M626" s="51"/>
      <c r="N626" s="366"/>
      <c r="O626" s="976">
        <v>1</v>
      </c>
      <c r="P626" s="976">
        <v>1</v>
      </c>
      <c r="Q626" s="977"/>
      <c r="R626" s="978"/>
      <c r="S626" s="979"/>
      <c r="T626" s="980"/>
      <c r="U626" s="981"/>
      <c r="V626" s="982"/>
      <c r="W626" s="976" t="s">
        <v>4344</v>
      </c>
      <c r="X626" s="976"/>
      <c r="Y626" s="706"/>
      <c r="Z626" s="976"/>
    </row>
    <row r="627" spans="1:26" s="5" customFormat="1">
      <c r="A627" s="984" t="s">
        <v>4245</v>
      </c>
      <c r="B627" s="984" t="s">
        <v>4261</v>
      </c>
      <c r="C627" s="969" t="s">
        <v>44</v>
      </c>
      <c r="D627" s="970" t="str">
        <f t="shared" ref="D627" si="614">B627&amp;" "&amp;" "&amp;C627</f>
        <v>S4-016  ヒム</v>
      </c>
      <c r="E627" s="1011" t="s">
        <v>629</v>
      </c>
      <c r="F627" s="985" t="s">
        <v>74</v>
      </c>
      <c r="G627" s="973" t="s">
        <v>19</v>
      </c>
      <c r="H627" s="973" t="s">
        <v>19</v>
      </c>
      <c r="I627" s="975"/>
      <c r="J627" s="975"/>
      <c r="K627" s="376" t="s">
        <v>21</v>
      </c>
      <c r="L627" s="373" t="s">
        <v>1995</v>
      </c>
      <c r="M627" s="51" t="s">
        <v>4380</v>
      </c>
      <c r="N627" s="373" t="s">
        <v>491</v>
      </c>
      <c r="O627" s="976"/>
      <c r="P627" s="366"/>
      <c r="Q627" s="977">
        <v>1870</v>
      </c>
      <c r="R627" s="978">
        <v>1150</v>
      </c>
      <c r="S627" s="979">
        <v>910</v>
      </c>
      <c r="T627" s="980">
        <v>1030</v>
      </c>
      <c r="U627" s="981">
        <v>1200</v>
      </c>
      <c r="V627" s="982">
        <f t="shared" ref="V627" si="615">SUM(Q627:U628)</f>
        <v>6160</v>
      </c>
      <c r="W627" s="976" t="s">
        <v>3330</v>
      </c>
      <c r="X627" s="976"/>
      <c r="Y627" s="706"/>
      <c r="Z627" s="976"/>
    </row>
    <row r="628" spans="1:26" s="5" customFormat="1">
      <c r="A628" s="984" t="s">
        <v>4245</v>
      </c>
      <c r="B628" s="984"/>
      <c r="C628" s="969" t="s">
        <v>44</v>
      </c>
      <c r="D628" s="970" t="s">
        <v>2</v>
      </c>
      <c r="E628" s="1011" t="s">
        <v>629</v>
      </c>
      <c r="F628" s="985" t="s">
        <v>74</v>
      </c>
      <c r="G628" s="973" t="s">
        <v>19</v>
      </c>
      <c r="H628" s="973" t="s">
        <v>19</v>
      </c>
      <c r="I628" s="975"/>
      <c r="J628" s="975"/>
      <c r="K628" s="366"/>
      <c r="L628" s="366"/>
      <c r="M628" s="51"/>
      <c r="N628" s="366"/>
      <c r="O628" s="976"/>
      <c r="P628" s="366"/>
      <c r="Q628" s="977"/>
      <c r="R628" s="978"/>
      <c r="S628" s="979"/>
      <c r="T628" s="980"/>
      <c r="U628" s="981"/>
      <c r="V628" s="982"/>
      <c r="W628" s="976" t="s">
        <v>3330</v>
      </c>
      <c r="X628" s="976"/>
      <c r="Y628" s="706"/>
      <c r="Z628" s="976"/>
    </row>
    <row r="629" spans="1:26" s="5" customFormat="1">
      <c r="A629" s="984" t="s">
        <v>4245</v>
      </c>
      <c r="B629" s="984" t="s">
        <v>4262</v>
      </c>
      <c r="C629" s="989" t="s">
        <v>320</v>
      </c>
      <c r="D629" s="970" t="str">
        <f t="shared" ref="D629" si="616">B629&amp;" "&amp;" "&amp;C629</f>
        <v>S4-017  アルビナス</v>
      </c>
      <c r="E629" s="1011" t="s">
        <v>629</v>
      </c>
      <c r="F629" s="985" t="s">
        <v>4340</v>
      </c>
      <c r="G629" s="992" t="s">
        <v>88</v>
      </c>
      <c r="H629" s="992" t="s">
        <v>88</v>
      </c>
      <c r="I629" s="975"/>
      <c r="J629" s="975"/>
      <c r="K629" s="376" t="s">
        <v>21</v>
      </c>
      <c r="L629" s="373" t="s">
        <v>4150</v>
      </c>
      <c r="M629" s="37" t="s">
        <v>4381</v>
      </c>
      <c r="N629" s="373" t="s">
        <v>491</v>
      </c>
      <c r="O629" s="976"/>
      <c r="P629" s="366"/>
      <c r="Q629" s="977">
        <v>2020</v>
      </c>
      <c r="R629" s="978">
        <v>670</v>
      </c>
      <c r="S629" s="979">
        <v>1170</v>
      </c>
      <c r="T629" s="980">
        <v>1280</v>
      </c>
      <c r="U629" s="981">
        <v>1020</v>
      </c>
      <c r="V629" s="982">
        <f t="shared" ref="V629" si="617">SUM(Q629:U630)</f>
        <v>6160</v>
      </c>
      <c r="W629" s="976" t="s">
        <v>3330</v>
      </c>
      <c r="X629" s="976"/>
      <c r="Y629" s="706"/>
      <c r="Z629" s="976"/>
    </row>
    <row r="630" spans="1:26" s="5" customFormat="1">
      <c r="A630" s="984" t="s">
        <v>4245</v>
      </c>
      <c r="B630" s="984"/>
      <c r="C630" s="989" t="s">
        <v>320</v>
      </c>
      <c r="D630" s="970" t="s">
        <v>2</v>
      </c>
      <c r="E630" s="1011" t="s">
        <v>629</v>
      </c>
      <c r="F630" s="985" t="s">
        <v>74</v>
      </c>
      <c r="G630" s="992" t="s">
        <v>88</v>
      </c>
      <c r="H630" s="992" t="s">
        <v>88</v>
      </c>
      <c r="I630" s="975"/>
      <c r="J630" s="975"/>
      <c r="K630" s="366"/>
      <c r="L630" s="366"/>
      <c r="M630" s="51"/>
      <c r="N630" s="366"/>
      <c r="O630" s="976"/>
      <c r="P630" s="366"/>
      <c r="Q630" s="977"/>
      <c r="R630" s="978"/>
      <c r="S630" s="979"/>
      <c r="T630" s="980"/>
      <c r="U630" s="981"/>
      <c r="V630" s="982"/>
      <c r="W630" s="976" t="s">
        <v>3330</v>
      </c>
      <c r="X630" s="976"/>
      <c r="Y630" s="706"/>
      <c r="Z630" s="976"/>
    </row>
    <row r="631" spans="1:26" s="5" customFormat="1">
      <c r="A631" s="984" t="s">
        <v>4245</v>
      </c>
      <c r="B631" s="984" t="s">
        <v>4263</v>
      </c>
      <c r="C631" s="969" t="s">
        <v>321</v>
      </c>
      <c r="D631" s="970" t="str">
        <f t="shared" ref="D631" si="618">B631&amp;" "&amp;" "&amp;C631</f>
        <v>S4-018  シグマ</v>
      </c>
      <c r="E631" s="1011" t="s">
        <v>629</v>
      </c>
      <c r="F631" s="985" t="s">
        <v>74</v>
      </c>
      <c r="G631" s="973" t="s">
        <v>19</v>
      </c>
      <c r="H631" s="992" t="s">
        <v>88</v>
      </c>
      <c r="I631" s="975"/>
      <c r="J631" s="975"/>
      <c r="K631" s="376" t="s">
        <v>21</v>
      </c>
      <c r="L631" s="373" t="s">
        <v>105</v>
      </c>
      <c r="M631" s="51" t="s">
        <v>4382</v>
      </c>
      <c r="N631" s="373" t="s">
        <v>496</v>
      </c>
      <c r="O631" s="976"/>
      <c r="P631" s="366"/>
      <c r="Q631" s="977">
        <v>1890</v>
      </c>
      <c r="R631" s="978">
        <v>1170</v>
      </c>
      <c r="S631" s="979">
        <v>710</v>
      </c>
      <c r="T631" s="980">
        <v>1350</v>
      </c>
      <c r="U631" s="981">
        <v>1040</v>
      </c>
      <c r="V631" s="982">
        <f t="shared" ref="V631" si="619">SUM(Q631:U632)</f>
        <v>6160</v>
      </c>
      <c r="W631" s="443" t="s">
        <v>3330</v>
      </c>
      <c r="X631" s="976"/>
      <c r="Y631" s="706"/>
      <c r="Z631" s="976"/>
    </row>
    <row r="632" spans="1:26" s="5" customFormat="1">
      <c r="A632" s="984" t="s">
        <v>4245</v>
      </c>
      <c r="B632" s="984"/>
      <c r="C632" s="969" t="s">
        <v>321</v>
      </c>
      <c r="D632" s="970" t="s">
        <v>2</v>
      </c>
      <c r="E632" s="1011" t="s">
        <v>629</v>
      </c>
      <c r="F632" s="985" t="s">
        <v>74</v>
      </c>
      <c r="G632" s="973" t="s">
        <v>19</v>
      </c>
      <c r="H632" s="992" t="s">
        <v>88</v>
      </c>
      <c r="I632" s="975"/>
      <c r="J632" s="975"/>
      <c r="K632" s="366"/>
      <c r="L632" s="366"/>
      <c r="M632" s="51"/>
      <c r="N632" s="366"/>
      <c r="O632" s="976"/>
      <c r="P632" s="366"/>
      <c r="Q632" s="977"/>
      <c r="R632" s="978"/>
      <c r="S632" s="979"/>
      <c r="T632" s="980"/>
      <c r="U632" s="981"/>
      <c r="V632" s="982"/>
      <c r="W632" s="443" t="s">
        <v>4335</v>
      </c>
      <c r="X632" s="976"/>
      <c r="Y632" s="706"/>
      <c r="Z632" s="976"/>
    </row>
    <row r="633" spans="1:26" s="5" customFormat="1">
      <c r="A633" s="984" t="s">
        <v>4245</v>
      </c>
      <c r="B633" s="984" t="s">
        <v>4264</v>
      </c>
      <c r="C633" s="969" t="s">
        <v>322</v>
      </c>
      <c r="D633" s="970" t="str">
        <f t="shared" ref="D633" si="620">B633&amp;" "&amp;" "&amp;C633</f>
        <v>S4-019  フェンブレン</v>
      </c>
      <c r="E633" s="1011" t="s">
        <v>629</v>
      </c>
      <c r="F633" s="985" t="s">
        <v>74</v>
      </c>
      <c r="G633" s="973" t="s">
        <v>19</v>
      </c>
      <c r="H633" s="973" t="s">
        <v>19</v>
      </c>
      <c r="I633" s="975"/>
      <c r="J633" s="975"/>
      <c r="K633" s="370" t="s">
        <v>99</v>
      </c>
      <c r="L633" s="373" t="s">
        <v>1995</v>
      </c>
      <c r="M633" s="51" t="s">
        <v>4420</v>
      </c>
      <c r="N633" s="373" t="s">
        <v>496</v>
      </c>
      <c r="O633" s="976"/>
      <c r="P633" s="366"/>
      <c r="Q633" s="977">
        <v>1850</v>
      </c>
      <c r="R633" s="978">
        <v>1310</v>
      </c>
      <c r="S633" s="979">
        <v>920</v>
      </c>
      <c r="T633" s="980">
        <v>1090</v>
      </c>
      <c r="U633" s="981">
        <v>990</v>
      </c>
      <c r="V633" s="982">
        <f t="shared" ref="V633" si="621">SUM(Q633:U634)</f>
        <v>6160</v>
      </c>
      <c r="W633" s="976" t="s">
        <v>3330</v>
      </c>
      <c r="X633" s="976"/>
      <c r="Y633" s="706"/>
      <c r="Z633" s="976"/>
    </row>
    <row r="634" spans="1:26" s="5" customFormat="1">
      <c r="A634" s="984" t="s">
        <v>4245</v>
      </c>
      <c r="B634" s="984"/>
      <c r="C634" s="969" t="s">
        <v>322</v>
      </c>
      <c r="D634" s="970" t="s">
        <v>2</v>
      </c>
      <c r="E634" s="1011" t="s">
        <v>629</v>
      </c>
      <c r="F634" s="985" t="s">
        <v>74</v>
      </c>
      <c r="G634" s="973" t="s">
        <v>19</v>
      </c>
      <c r="H634" s="973" t="s">
        <v>19</v>
      </c>
      <c r="I634" s="975"/>
      <c r="J634" s="975"/>
      <c r="K634" s="366"/>
      <c r="L634" s="366"/>
      <c r="M634" s="51"/>
      <c r="N634" s="366"/>
      <c r="O634" s="976"/>
      <c r="P634" s="366"/>
      <c r="Q634" s="977"/>
      <c r="R634" s="978"/>
      <c r="S634" s="979"/>
      <c r="T634" s="980"/>
      <c r="U634" s="981"/>
      <c r="V634" s="982"/>
      <c r="W634" s="976" t="s">
        <v>3330</v>
      </c>
      <c r="X634" s="976"/>
      <c r="Y634" s="706"/>
      <c r="Z634" s="976"/>
    </row>
    <row r="635" spans="1:26" s="5" customFormat="1">
      <c r="A635" s="984" t="s">
        <v>4245</v>
      </c>
      <c r="B635" s="984" t="s">
        <v>4265</v>
      </c>
      <c r="C635" s="969" t="s">
        <v>5</v>
      </c>
      <c r="D635" s="970" t="str">
        <f t="shared" ref="D635" si="622">B635&amp;" "&amp;" "&amp;C635</f>
        <v>S4-020  ブロック</v>
      </c>
      <c r="E635" s="1011" t="s">
        <v>629</v>
      </c>
      <c r="F635" s="985" t="s">
        <v>74</v>
      </c>
      <c r="G635" s="973" t="s">
        <v>19</v>
      </c>
      <c r="H635" s="973" t="s">
        <v>19</v>
      </c>
      <c r="I635" s="975"/>
      <c r="J635" s="975"/>
      <c r="K635" s="368" t="s">
        <v>21</v>
      </c>
      <c r="L635" s="373" t="s">
        <v>2710</v>
      </c>
      <c r="M635" s="51" t="s">
        <v>4433</v>
      </c>
      <c r="N635" s="367" t="s">
        <v>491</v>
      </c>
      <c r="O635" s="976"/>
      <c r="P635" s="366"/>
      <c r="Q635" s="977">
        <v>2130</v>
      </c>
      <c r="R635" s="978">
        <v>1190</v>
      </c>
      <c r="S635" s="979">
        <v>700</v>
      </c>
      <c r="T635" s="980">
        <v>780</v>
      </c>
      <c r="U635" s="981">
        <v>1360</v>
      </c>
      <c r="V635" s="982">
        <f t="shared" ref="V635" si="623">SUM(Q635:U636)</f>
        <v>6160</v>
      </c>
      <c r="W635" s="976" t="s">
        <v>3330</v>
      </c>
      <c r="X635" s="976"/>
      <c r="Y635" s="706"/>
      <c r="Z635" s="976"/>
    </row>
    <row r="636" spans="1:26" s="5" customFormat="1">
      <c r="A636" s="984" t="s">
        <v>4245</v>
      </c>
      <c r="B636" s="984"/>
      <c r="C636" s="969" t="s">
        <v>5</v>
      </c>
      <c r="D636" s="970" t="s">
        <v>2</v>
      </c>
      <c r="E636" s="1011" t="s">
        <v>629</v>
      </c>
      <c r="F636" s="985" t="s">
        <v>74</v>
      </c>
      <c r="G636" s="973" t="s">
        <v>19</v>
      </c>
      <c r="H636" s="973" t="s">
        <v>19</v>
      </c>
      <c r="I636" s="975"/>
      <c r="J636" s="975"/>
      <c r="K636" s="366"/>
      <c r="L636" s="366"/>
      <c r="M636" s="51"/>
      <c r="N636" s="366"/>
      <c r="O636" s="976"/>
      <c r="P636" s="366"/>
      <c r="Q636" s="977"/>
      <c r="R636" s="978"/>
      <c r="S636" s="979"/>
      <c r="T636" s="980"/>
      <c r="U636" s="981"/>
      <c r="V636" s="982"/>
      <c r="W636" s="976" t="s">
        <v>3330</v>
      </c>
      <c r="X636" s="976"/>
      <c r="Y636" s="706"/>
      <c r="Z636" s="976"/>
    </row>
    <row r="637" spans="1:26" s="5" customFormat="1">
      <c r="A637" s="984" t="s">
        <v>4245</v>
      </c>
      <c r="B637" s="984" t="s">
        <v>4266</v>
      </c>
      <c r="C637" s="969" t="s">
        <v>634</v>
      </c>
      <c r="D637" s="970" t="str">
        <f t="shared" ref="D637" si="624">B637&amp;" "&amp;" "&amp;C637</f>
        <v>S4-021  キラーパンサー</v>
      </c>
      <c r="E637" s="1011" t="s">
        <v>629</v>
      </c>
      <c r="F637" s="1014" t="s">
        <v>128</v>
      </c>
      <c r="G637" s="973" t="s">
        <v>19</v>
      </c>
      <c r="H637" s="973" t="s">
        <v>19</v>
      </c>
      <c r="I637" s="975"/>
      <c r="J637" s="975"/>
      <c r="K637" s="368" t="s">
        <v>21</v>
      </c>
      <c r="L637" s="373" t="s">
        <v>2712</v>
      </c>
      <c r="M637" s="51" t="s">
        <v>4341</v>
      </c>
      <c r="N637" s="367" t="s">
        <v>491</v>
      </c>
      <c r="O637" s="976"/>
      <c r="P637" s="372"/>
      <c r="Q637" s="977">
        <v>1920</v>
      </c>
      <c r="R637" s="978">
        <v>1120</v>
      </c>
      <c r="S637" s="979">
        <v>660</v>
      </c>
      <c r="T637" s="980">
        <v>1290</v>
      </c>
      <c r="U637" s="981">
        <v>1070</v>
      </c>
      <c r="V637" s="982">
        <f t="shared" ref="V637" si="625">SUM(Q637:U638)</f>
        <v>6060</v>
      </c>
      <c r="W637" s="976"/>
      <c r="X637" s="976"/>
      <c r="Y637" s="706"/>
      <c r="Z637" s="976"/>
    </row>
    <row r="638" spans="1:26" s="5" customFormat="1">
      <c r="A638" s="984" t="s">
        <v>4245</v>
      </c>
      <c r="B638" s="984"/>
      <c r="C638" s="969" t="s">
        <v>634</v>
      </c>
      <c r="D638" s="970" t="s">
        <v>2</v>
      </c>
      <c r="E638" s="1011" t="s">
        <v>629</v>
      </c>
      <c r="F638" s="1014" t="s">
        <v>128</v>
      </c>
      <c r="G638" s="973" t="s">
        <v>19</v>
      </c>
      <c r="H638" s="973" t="s">
        <v>19</v>
      </c>
      <c r="I638" s="975"/>
      <c r="J638" s="975"/>
      <c r="K638" s="366"/>
      <c r="L638" s="366"/>
      <c r="M638" s="51"/>
      <c r="N638" s="366"/>
      <c r="O638" s="976"/>
      <c r="P638" s="372"/>
      <c r="Q638" s="977"/>
      <c r="R638" s="978"/>
      <c r="S638" s="979"/>
      <c r="T638" s="980"/>
      <c r="U638" s="981"/>
      <c r="V638" s="982"/>
      <c r="W638" s="976"/>
      <c r="X638" s="976"/>
      <c r="Y638" s="706"/>
      <c r="Z638" s="976"/>
    </row>
    <row r="639" spans="1:26" s="5" customFormat="1">
      <c r="A639" s="984" t="s">
        <v>4245</v>
      </c>
      <c r="B639" s="984" t="s">
        <v>4267</v>
      </c>
      <c r="C639" s="969" t="s">
        <v>632</v>
      </c>
      <c r="D639" s="970" t="str">
        <f t="shared" ref="D639" si="626">B639&amp;" "&amp;" "&amp;C639</f>
        <v>S4-022  トンブレロ</v>
      </c>
      <c r="E639" s="1011" t="s">
        <v>629</v>
      </c>
      <c r="F639" s="1014" t="s">
        <v>128</v>
      </c>
      <c r="G639" s="1006" t="s">
        <v>89</v>
      </c>
      <c r="H639" s="992" t="s">
        <v>88</v>
      </c>
      <c r="I639" s="975"/>
      <c r="J639" s="975"/>
      <c r="K639" s="368" t="s">
        <v>21</v>
      </c>
      <c r="L639" s="373" t="s">
        <v>2712</v>
      </c>
      <c r="M639" s="51" t="s">
        <v>4383</v>
      </c>
      <c r="N639" s="367" t="s">
        <v>491</v>
      </c>
      <c r="O639" s="976"/>
      <c r="P639" s="372"/>
      <c r="Q639" s="977">
        <v>1830</v>
      </c>
      <c r="R639" s="978">
        <v>730</v>
      </c>
      <c r="S639" s="979">
        <v>1180</v>
      </c>
      <c r="T639" s="980">
        <v>1060</v>
      </c>
      <c r="U639" s="981">
        <v>1200</v>
      </c>
      <c r="V639" s="982">
        <f t="shared" ref="V639" si="627">SUM(Q639:U640)</f>
        <v>6000</v>
      </c>
      <c r="W639" s="976" t="s">
        <v>4565</v>
      </c>
      <c r="X639" s="976"/>
      <c r="Y639" s="706"/>
      <c r="Z639" s="976"/>
    </row>
    <row r="640" spans="1:26" s="5" customFormat="1">
      <c r="A640" s="984" t="s">
        <v>4245</v>
      </c>
      <c r="B640" s="984"/>
      <c r="C640" s="969" t="s">
        <v>632</v>
      </c>
      <c r="D640" s="970" t="s">
        <v>2</v>
      </c>
      <c r="E640" s="1011" t="s">
        <v>629</v>
      </c>
      <c r="F640" s="1014" t="s">
        <v>128</v>
      </c>
      <c r="G640" s="1006" t="s">
        <v>89</v>
      </c>
      <c r="H640" s="992" t="s">
        <v>88</v>
      </c>
      <c r="I640" s="975"/>
      <c r="J640" s="975"/>
      <c r="K640" s="366"/>
      <c r="L640" s="366"/>
      <c r="M640" s="51"/>
      <c r="N640" s="366"/>
      <c r="O640" s="976"/>
      <c r="P640" s="372"/>
      <c r="Q640" s="977"/>
      <c r="R640" s="978"/>
      <c r="S640" s="979"/>
      <c r="T640" s="980"/>
      <c r="U640" s="981"/>
      <c r="V640" s="982"/>
      <c r="W640" s="976" t="s">
        <v>4565</v>
      </c>
      <c r="X640" s="976"/>
      <c r="Y640" s="706"/>
      <c r="Z640" s="976"/>
    </row>
    <row r="641" spans="1:26" s="5" customFormat="1">
      <c r="A641" s="984" t="s">
        <v>4245</v>
      </c>
      <c r="B641" s="984" t="s">
        <v>4268</v>
      </c>
      <c r="C641" s="969" t="s">
        <v>635</v>
      </c>
      <c r="D641" s="970" t="str">
        <f t="shared" ref="D641" si="628">B641&amp;" "&amp;" "&amp;C641</f>
        <v>S4-023  がいこつ</v>
      </c>
      <c r="E641" s="1011" t="s">
        <v>629</v>
      </c>
      <c r="F641" s="1013" t="s">
        <v>129</v>
      </c>
      <c r="G641" s="973" t="s">
        <v>19</v>
      </c>
      <c r="H641" s="973" t="s">
        <v>19</v>
      </c>
      <c r="I641" s="975"/>
      <c r="J641" s="975"/>
      <c r="K641" s="376" t="s">
        <v>21</v>
      </c>
      <c r="L641" s="373" t="s">
        <v>1995</v>
      </c>
      <c r="M641" s="51" t="s">
        <v>6158</v>
      </c>
      <c r="N641" s="373" t="s">
        <v>491</v>
      </c>
      <c r="O641" s="976">
        <v>2</v>
      </c>
      <c r="P641" s="976">
        <v>2</v>
      </c>
      <c r="Q641" s="977">
        <v>1860</v>
      </c>
      <c r="R641" s="978">
        <v>1310</v>
      </c>
      <c r="S641" s="979">
        <v>810</v>
      </c>
      <c r="T641" s="980">
        <v>900</v>
      </c>
      <c r="U641" s="981">
        <v>1140</v>
      </c>
      <c r="V641" s="982">
        <f t="shared" ref="V641" si="629">SUM(Q641:U642)</f>
        <v>6020</v>
      </c>
      <c r="W641" s="976" t="s">
        <v>3328</v>
      </c>
      <c r="X641" s="976"/>
      <c r="Y641" s="706"/>
      <c r="Z641" s="976"/>
    </row>
    <row r="642" spans="1:26" s="5" customFormat="1">
      <c r="A642" s="984" t="s">
        <v>4245</v>
      </c>
      <c r="B642" s="984"/>
      <c r="C642" s="969" t="s">
        <v>635</v>
      </c>
      <c r="D642" s="970" t="s">
        <v>2</v>
      </c>
      <c r="E642" s="1011" t="s">
        <v>629</v>
      </c>
      <c r="F642" s="1013" t="s">
        <v>129</v>
      </c>
      <c r="G642" s="973" t="s">
        <v>19</v>
      </c>
      <c r="H642" s="973" t="s">
        <v>19</v>
      </c>
      <c r="I642" s="975"/>
      <c r="J642" s="975"/>
      <c r="K642" s="366"/>
      <c r="L642" s="366"/>
      <c r="M642" s="51"/>
      <c r="N642" s="366"/>
      <c r="O642" s="976">
        <v>1</v>
      </c>
      <c r="P642" s="976">
        <v>1</v>
      </c>
      <c r="Q642" s="977"/>
      <c r="R642" s="978"/>
      <c r="S642" s="979"/>
      <c r="T642" s="980"/>
      <c r="U642" s="981"/>
      <c r="V642" s="982"/>
      <c r="W642" s="976" t="s">
        <v>3328</v>
      </c>
      <c r="X642" s="976"/>
      <c r="Y642" s="706"/>
      <c r="Z642" s="976"/>
    </row>
    <row r="643" spans="1:26" s="5" customFormat="1">
      <c r="A643" s="984" t="s">
        <v>4245</v>
      </c>
      <c r="B643" s="984" t="s">
        <v>4269</v>
      </c>
      <c r="C643" s="969" t="s">
        <v>1181</v>
      </c>
      <c r="D643" s="970" t="str">
        <f t="shared" ref="D643" si="630">B643&amp;" "&amp;" "&amp;C643</f>
        <v>S4-024  くさった死体</v>
      </c>
      <c r="E643" s="1011" t="s">
        <v>629</v>
      </c>
      <c r="F643" s="1013" t="s">
        <v>129</v>
      </c>
      <c r="G643" s="973" t="s">
        <v>19</v>
      </c>
      <c r="H643" s="1006" t="s">
        <v>89</v>
      </c>
      <c r="I643" s="1002" t="s">
        <v>82</v>
      </c>
      <c r="J643" s="984">
        <v>1</v>
      </c>
      <c r="K643" s="368" t="s">
        <v>21</v>
      </c>
      <c r="L643" s="373" t="s">
        <v>2710</v>
      </c>
      <c r="M643" s="51" t="s">
        <v>6159</v>
      </c>
      <c r="N643" s="373" t="s">
        <v>85</v>
      </c>
      <c r="O643" s="976" t="s">
        <v>648</v>
      </c>
      <c r="P643" s="976">
        <v>1</v>
      </c>
      <c r="Q643" s="977">
        <v>1920</v>
      </c>
      <c r="R643" s="978">
        <v>1290</v>
      </c>
      <c r="S643" s="979">
        <v>690</v>
      </c>
      <c r="T643" s="980">
        <v>910</v>
      </c>
      <c r="U643" s="981">
        <v>1210</v>
      </c>
      <c r="V643" s="982">
        <f t="shared" ref="V643" si="631">SUM(Q643:U644)</f>
        <v>6020</v>
      </c>
      <c r="W643" s="976"/>
      <c r="X643" s="976"/>
      <c r="Y643" s="706"/>
      <c r="Z643" s="976"/>
    </row>
    <row r="644" spans="1:26" s="5" customFormat="1">
      <c r="A644" s="984" t="s">
        <v>4245</v>
      </c>
      <c r="B644" s="984"/>
      <c r="C644" s="969" t="s">
        <v>1181</v>
      </c>
      <c r="D644" s="970" t="s">
        <v>2</v>
      </c>
      <c r="E644" s="1011" t="s">
        <v>629</v>
      </c>
      <c r="F644" s="1013" t="s">
        <v>129</v>
      </c>
      <c r="G644" s="973" t="s">
        <v>19</v>
      </c>
      <c r="H644" s="1006" t="s">
        <v>89</v>
      </c>
      <c r="I644" s="1002" t="s">
        <v>82</v>
      </c>
      <c r="J644" s="984">
        <v>1</v>
      </c>
      <c r="K644" s="366"/>
      <c r="L644" s="366"/>
      <c r="M644" s="51"/>
      <c r="N644" s="366"/>
      <c r="O644" s="976">
        <v>1</v>
      </c>
      <c r="P644" s="976">
        <v>1</v>
      </c>
      <c r="Q644" s="977"/>
      <c r="R644" s="978"/>
      <c r="S644" s="979"/>
      <c r="T644" s="980"/>
      <c r="U644" s="981"/>
      <c r="V644" s="982"/>
      <c r="W644" s="976"/>
      <c r="X644" s="976"/>
      <c r="Y644" s="706"/>
      <c r="Z644" s="976"/>
    </row>
    <row r="645" spans="1:26" s="5" customFormat="1">
      <c r="A645" s="984" t="s">
        <v>4245</v>
      </c>
      <c r="B645" s="984" t="s">
        <v>4270</v>
      </c>
      <c r="C645" s="969" t="s">
        <v>1191</v>
      </c>
      <c r="D645" s="970" t="str">
        <f t="shared" ref="D645" si="632">B645&amp;" "&amp;" "&amp;C645</f>
        <v>S4-025  フレイム</v>
      </c>
      <c r="E645" s="1011" t="s">
        <v>629</v>
      </c>
      <c r="F645" s="1012" t="s">
        <v>130</v>
      </c>
      <c r="G645" s="973" t="s">
        <v>19</v>
      </c>
      <c r="H645" s="1006" t="s">
        <v>89</v>
      </c>
      <c r="I645" s="975"/>
      <c r="J645" s="975"/>
      <c r="K645" s="377" t="s">
        <v>37</v>
      </c>
      <c r="L645" s="373" t="s">
        <v>20</v>
      </c>
      <c r="M645" s="51" t="s">
        <v>4370</v>
      </c>
      <c r="N645" s="367" t="s">
        <v>491</v>
      </c>
      <c r="O645" s="976" t="s">
        <v>648</v>
      </c>
      <c r="P645" s="976">
        <v>2</v>
      </c>
      <c r="Q645" s="977">
        <v>1830</v>
      </c>
      <c r="R645" s="978">
        <v>1180</v>
      </c>
      <c r="S645" s="979">
        <v>1130</v>
      </c>
      <c r="T645" s="980">
        <v>870</v>
      </c>
      <c r="U645" s="981">
        <v>1040</v>
      </c>
      <c r="V645" s="982">
        <f t="shared" ref="V645" si="633">SUM(Q645:U646)</f>
        <v>6050</v>
      </c>
      <c r="W645" s="969" t="s">
        <v>3320</v>
      </c>
      <c r="X645" s="976"/>
      <c r="Y645" s="706"/>
      <c r="Z645" s="976"/>
    </row>
    <row r="646" spans="1:26" s="5" customFormat="1">
      <c r="A646" s="984" t="s">
        <v>4245</v>
      </c>
      <c r="B646" s="984"/>
      <c r="C646" s="969" t="s">
        <v>1191</v>
      </c>
      <c r="D646" s="970" t="s">
        <v>2</v>
      </c>
      <c r="E646" s="1011" t="s">
        <v>629</v>
      </c>
      <c r="F646" s="1012" t="s">
        <v>130</v>
      </c>
      <c r="G646" s="973" t="s">
        <v>19</v>
      </c>
      <c r="H646" s="1006" t="s">
        <v>89</v>
      </c>
      <c r="I646" s="975"/>
      <c r="J646" s="975"/>
      <c r="K646" s="366"/>
      <c r="L646" s="366"/>
      <c r="M646" s="51"/>
      <c r="N646" s="366"/>
      <c r="O646" s="976">
        <v>1</v>
      </c>
      <c r="P646" s="976">
        <v>1</v>
      </c>
      <c r="Q646" s="977"/>
      <c r="R646" s="978"/>
      <c r="S646" s="979"/>
      <c r="T646" s="980"/>
      <c r="U646" s="981"/>
      <c r="V646" s="982"/>
      <c r="W646" s="969" t="s">
        <v>3320</v>
      </c>
      <c r="X646" s="976"/>
      <c r="Y646" s="706"/>
      <c r="Z646" s="976"/>
    </row>
    <row r="647" spans="1:26" s="5" customFormat="1">
      <c r="A647" s="984" t="s">
        <v>4245</v>
      </c>
      <c r="B647" s="984" t="s">
        <v>4271</v>
      </c>
      <c r="C647" s="969" t="s">
        <v>1192</v>
      </c>
      <c r="D647" s="970" t="str">
        <f t="shared" ref="D647" si="634">B647&amp;" "&amp;" "&amp;C647</f>
        <v>S4-026  ブリザード</v>
      </c>
      <c r="E647" s="1011" t="s">
        <v>629</v>
      </c>
      <c r="F647" s="1012" t="s">
        <v>130</v>
      </c>
      <c r="G647" s="973" t="s">
        <v>19</v>
      </c>
      <c r="H647" s="1006" t="s">
        <v>89</v>
      </c>
      <c r="I647" s="1007" t="s">
        <v>91</v>
      </c>
      <c r="J647" s="984">
        <v>2</v>
      </c>
      <c r="K647" s="369" t="s">
        <v>37</v>
      </c>
      <c r="L647" s="373" t="s">
        <v>20</v>
      </c>
      <c r="M647" s="51" t="s">
        <v>4371</v>
      </c>
      <c r="N647" s="373" t="s">
        <v>496</v>
      </c>
      <c r="O647" s="976">
        <v>2</v>
      </c>
      <c r="P647" s="976">
        <v>3</v>
      </c>
      <c r="Q647" s="977">
        <v>1860</v>
      </c>
      <c r="R647" s="978">
        <v>990</v>
      </c>
      <c r="S647" s="979">
        <v>1100</v>
      </c>
      <c r="T647" s="980">
        <v>970</v>
      </c>
      <c r="U647" s="981">
        <v>1130</v>
      </c>
      <c r="V647" s="982">
        <f t="shared" ref="V647" si="635">SUM(Q647:U648)</f>
        <v>6050</v>
      </c>
      <c r="W647" s="969" t="s">
        <v>3322</v>
      </c>
      <c r="X647" s="976"/>
      <c r="Y647" s="706"/>
      <c r="Z647" s="976"/>
    </row>
    <row r="648" spans="1:26" s="5" customFormat="1">
      <c r="A648" s="984" t="s">
        <v>4245</v>
      </c>
      <c r="B648" s="984"/>
      <c r="C648" s="969" t="s">
        <v>1192</v>
      </c>
      <c r="D648" s="970" t="s">
        <v>2</v>
      </c>
      <c r="E648" s="1011" t="s">
        <v>629</v>
      </c>
      <c r="F648" s="1012" t="s">
        <v>130</v>
      </c>
      <c r="G648" s="973" t="s">
        <v>19</v>
      </c>
      <c r="H648" s="1006" t="s">
        <v>89</v>
      </c>
      <c r="I648" s="1007" t="s">
        <v>91</v>
      </c>
      <c r="J648" s="984">
        <v>2</v>
      </c>
      <c r="K648" s="366"/>
      <c r="L648" s="366"/>
      <c r="M648" s="51"/>
      <c r="N648" s="366"/>
      <c r="O648" s="976">
        <v>1</v>
      </c>
      <c r="P648" s="976">
        <v>1</v>
      </c>
      <c r="Q648" s="977"/>
      <c r="R648" s="978"/>
      <c r="S648" s="979"/>
      <c r="T648" s="980"/>
      <c r="U648" s="981"/>
      <c r="V648" s="982"/>
      <c r="W648" s="969" t="s">
        <v>3322</v>
      </c>
      <c r="X648" s="976"/>
      <c r="Y648" s="706"/>
      <c r="Z648" s="976"/>
    </row>
    <row r="649" spans="1:26" s="5" customFormat="1">
      <c r="A649" s="984" t="s">
        <v>4245</v>
      </c>
      <c r="B649" s="984" t="s">
        <v>4272</v>
      </c>
      <c r="C649" s="969" t="s">
        <v>178</v>
      </c>
      <c r="D649" s="970" t="str">
        <f t="shared" ref="D649" si="636">B649&amp;" "&amp;" "&amp;C649</f>
        <v>S4-027  ボストロール</v>
      </c>
      <c r="E649" s="1011" t="s">
        <v>629</v>
      </c>
      <c r="F649" s="1009" t="s">
        <v>75</v>
      </c>
      <c r="G649" s="973" t="s">
        <v>19</v>
      </c>
      <c r="H649" s="973" t="s">
        <v>19</v>
      </c>
      <c r="I649" s="975"/>
      <c r="J649" s="975"/>
      <c r="K649" s="370" t="s">
        <v>99</v>
      </c>
      <c r="L649" s="373" t="s">
        <v>1995</v>
      </c>
      <c r="M649" s="51" t="s">
        <v>4421</v>
      </c>
      <c r="N649" s="373" t="s">
        <v>496</v>
      </c>
      <c r="O649" s="976"/>
      <c r="P649" s="366"/>
      <c r="Q649" s="977">
        <v>2050</v>
      </c>
      <c r="R649" s="978">
        <v>1130</v>
      </c>
      <c r="S649" s="979">
        <v>870</v>
      </c>
      <c r="T649" s="980">
        <v>780</v>
      </c>
      <c r="U649" s="981">
        <v>1240</v>
      </c>
      <c r="V649" s="982">
        <f t="shared" ref="V649" si="637">SUM(Q649:U650)</f>
        <v>6070</v>
      </c>
      <c r="W649" s="976" t="s">
        <v>4108</v>
      </c>
      <c r="X649" s="976"/>
      <c r="Y649" s="706"/>
      <c r="Z649" s="976"/>
    </row>
    <row r="650" spans="1:26" s="5" customFormat="1">
      <c r="A650" s="984" t="s">
        <v>4245</v>
      </c>
      <c r="B650" s="984"/>
      <c r="C650" s="969" t="s">
        <v>178</v>
      </c>
      <c r="D650" s="970" t="s">
        <v>2</v>
      </c>
      <c r="E650" s="1011" t="s">
        <v>629</v>
      </c>
      <c r="F650" s="1009" t="s">
        <v>75</v>
      </c>
      <c r="G650" s="973" t="s">
        <v>19</v>
      </c>
      <c r="H650" s="973" t="s">
        <v>19</v>
      </c>
      <c r="I650" s="975"/>
      <c r="J650" s="975"/>
      <c r="K650" s="366"/>
      <c r="L650" s="366"/>
      <c r="M650" s="51"/>
      <c r="N650" s="366"/>
      <c r="O650" s="976"/>
      <c r="P650" s="366"/>
      <c r="Q650" s="977"/>
      <c r="R650" s="978"/>
      <c r="S650" s="979"/>
      <c r="T650" s="980"/>
      <c r="U650" s="981"/>
      <c r="V650" s="982"/>
      <c r="W650" s="976" t="s">
        <v>4108</v>
      </c>
      <c r="X650" s="976"/>
      <c r="Y650" s="706"/>
      <c r="Z650" s="976"/>
    </row>
    <row r="651" spans="1:26" s="5" customFormat="1">
      <c r="A651" s="984" t="s">
        <v>4245</v>
      </c>
      <c r="B651" s="984" t="s">
        <v>4273</v>
      </c>
      <c r="C651" s="969" t="s">
        <v>1184</v>
      </c>
      <c r="D651" s="970" t="str">
        <f t="shared" ref="D651" si="638">B651&amp;" "&amp;" "&amp;C651</f>
        <v>S4-028  さまようよろい</v>
      </c>
      <c r="E651" s="1011" t="s">
        <v>629</v>
      </c>
      <c r="F651" s="994" t="s">
        <v>78</v>
      </c>
      <c r="G651" s="973" t="s">
        <v>19</v>
      </c>
      <c r="H651" s="973" t="s">
        <v>19</v>
      </c>
      <c r="I651" s="975"/>
      <c r="J651" s="975"/>
      <c r="K651" s="368" t="s">
        <v>21</v>
      </c>
      <c r="L651" s="373" t="s">
        <v>2710</v>
      </c>
      <c r="M651" s="51" t="s">
        <v>4434</v>
      </c>
      <c r="N651" s="367" t="s">
        <v>491</v>
      </c>
      <c r="O651" s="976">
        <v>2</v>
      </c>
      <c r="P651" s="976">
        <v>1</v>
      </c>
      <c r="Q651" s="977">
        <v>1940</v>
      </c>
      <c r="R651" s="978">
        <v>1220</v>
      </c>
      <c r="S651" s="979">
        <v>790</v>
      </c>
      <c r="T651" s="980">
        <v>800</v>
      </c>
      <c r="U651" s="981">
        <v>1280</v>
      </c>
      <c r="V651" s="982">
        <f t="shared" ref="V651" si="639">SUM(Q651:U652)</f>
        <v>6030</v>
      </c>
      <c r="W651" s="976"/>
      <c r="X651" s="976"/>
      <c r="Y651" s="706"/>
      <c r="Z651" s="976"/>
    </row>
    <row r="652" spans="1:26" s="5" customFormat="1">
      <c r="A652" s="984" t="s">
        <v>4245</v>
      </c>
      <c r="B652" s="984"/>
      <c r="C652" s="969" t="s">
        <v>1184</v>
      </c>
      <c r="D652" s="970" t="s">
        <v>2</v>
      </c>
      <c r="E652" s="1011" t="s">
        <v>629</v>
      </c>
      <c r="F652" s="994" t="s">
        <v>78</v>
      </c>
      <c r="G652" s="973" t="s">
        <v>19</v>
      </c>
      <c r="H652" s="973" t="s">
        <v>19</v>
      </c>
      <c r="I652" s="975"/>
      <c r="J652" s="975"/>
      <c r="K652" s="366"/>
      <c r="L652" s="366"/>
      <c r="M652" s="51"/>
      <c r="N652" s="366"/>
      <c r="O652" s="976">
        <v>1</v>
      </c>
      <c r="P652" s="976">
        <v>1</v>
      </c>
      <c r="Q652" s="977"/>
      <c r="R652" s="978"/>
      <c r="S652" s="979"/>
      <c r="T652" s="980"/>
      <c r="U652" s="981"/>
      <c r="V652" s="982"/>
      <c r="W652" s="976"/>
      <c r="X652" s="976"/>
      <c r="Y652" s="706"/>
      <c r="Z652" s="976"/>
    </row>
    <row r="653" spans="1:26" s="5" customFormat="1">
      <c r="A653" s="984" t="s">
        <v>4245</v>
      </c>
      <c r="B653" s="984" t="s">
        <v>4274</v>
      </c>
      <c r="C653" s="969" t="s">
        <v>1185</v>
      </c>
      <c r="D653" s="970" t="str">
        <f t="shared" ref="D653" si="640">B653&amp;" "&amp;" "&amp;C653</f>
        <v>S4-029  ゴースト</v>
      </c>
      <c r="E653" s="1011" t="s">
        <v>629</v>
      </c>
      <c r="F653" s="994" t="s">
        <v>78</v>
      </c>
      <c r="G653" s="973" t="s">
        <v>19</v>
      </c>
      <c r="H653" s="992" t="s">
        <v>88</v>
      </c>
      <c r="I653" s="1002" t="s">
        <v>82</v>
      </c>
      <c r="J653" s="984">
        <v>2</v>
      </c>
      <c r="K653" s="368" t="s">
        <v>21</v>
      </c>
      <c r="L653" s="373" t="s">
        <v>5371</v>
      </c>
      <c r="M653" s="51" t="s">
        <v>4422</v>
      </c>
      <c r="N653" s="367" t="s">
        <v>491</v>
      </c>
      <c r="O653" s="976"/>
      <c r="P653" s="366"/>
      <c r="Q653" s="977">
        <v>1710</v>
      </c>
      <c r="R653" s="978">
        <v>1120</v>
      </c>
      <c r="S653" s="979">
        <v>1160</v>
      </c>
      <c r="T653" s="980">
        <v>1290</v>
      </c>
      <c r="U653" s="981">
        <v>720</v>
      </c>
      <c r="V653" s="982">
        <f t="shared" ref="V653" si="641">SUM(Q653:U654)</f>
        <v>6000</v>
      </c>
      <c r="W653" s="443" t="s">
        <v>3823</v>
      </c>
      <c r="X653" s="976"/>
      <c r="Y653" s="706"/>
      <c r="Z653" s="976"/>
    </row>
    <row r="654" spans="1:26" s="5" customFormat="1">
      <c r="A654" s="984" t="s">
        <v>4245</v>
      </c>
      <c r="B654" s="984"/>
      <c r="C654" s="969" t="s">
        <v>1185</v>
      </c>
      <c r="D654" s="970" t="s">
        <v>2</v>
      </c>
      <c r="E654" s="1011" t="s">
        <v>629</v>
      </c>
      <c r="F654" s="994" t="s">
        <v>78</v>
      </c>
      <c r="G654" s="973" t="s">
        <v>19</v>
      </c>
      <c r="H654" s="992" t="s">
        <v>88</v>
      </c>
      <c r="I654" s="1002" t="s">
        <v>82</v>
      </c>
      <c r="J654" s="984">
        <v>2</v>
      </c>
      <c r="K654" s="366"/>
      <c r="L654" s="366"/>
      <c r="M654" s="51"/>
      <c r="N654" s="366"/>
      <c r="O654" s="976"/>
      <c r="P654" s="366"/>
      <c r="Q654" s="977"/>
      <c r="R654" s="978"/>
      <c r="S654" s="979"/>
      <c r="T654" s="980"/>
      <c r="U654" s="981"/>
      <c r="V654" s="982"/>
      <c r="W654" s="443" t="s">
        <v>4566</v>
      </c>
      <c r="X654" s="976"/>
      <c r="Y654" s="706"/>
      <c r="Z654" s="976"/>
    </row>
    <row r="655" spans="1:26" s="5" customFormat="1">
      <c r="A655" s="984" t="s">
        <v>4245</v>
      </c>
      <c r="B655" s="984" t="s">
        <v>4275</v>
      </c>
      <c r="C655" s="969" t="s">
        <v>543</v>
      </c>
      <c r="D655" s="970" t="str">
        <f t="shared" ref="D655" si="642">B655&amp;" "&amp;" "&amp;C655</f>
        <v>S4-030  キースドラゴン</v>
      </c>
      <c r="E655" s="1011" t="s">
        <v>629</v>
      </c>
      <c r="F655" s="1003" t="s">
        <v>35</v>
      </c>
      <c r="G655" s="973" t="s">
        <v>19</v>
      </c>
      <c r="H655" s="1006" t="s">
        <v>89</v>
      </c>
      <c r="I655" s="975"/>
      <c r="J655" s="975"/>
      <c r="K655" s="368" t="s">
        <v>21</v>
      </c>
      <c r="L655" s="373" t="s">
        <v>1995</v>
      </c>
      <c r="M655" s="51" t="s">
        <v>6160</v>
      </c>
      <c r="N655" s="367" t="s">
        <v>491</v>
      </c>
      <c r="O655" s="976"/>
      <c r="P655" s="372"/>
      <c r="Q655" s="977">
        <v>1910</v>
      </c>
      <c r="R655" s="978">
        <v>1100</v>
      </c>
      <c r="S655" s="979">
        <v>770</v>
      </c>
      <c r="T655" s="980">
        <v>1170</v>
      </c>
      <c r="U655" s="981">
        <v>1110</v>
      </c>
      <c r="V655" s="982">
        <f t="shared" ref="V655" si="643">SUM(Q655:U656)</f>
        <v>6060</v>
      </c>
      <c r="W655" s="976"/>
      <c r="X655" s="976"/>
      <c r="Y655" s="706"/>
      <c r="Z655" s="976"/>
    </row>
    <row r="656" spans="1:26" s="5" customFormat="1">
      <c r="A656" s="984" t="s">
        <v>4245</v>
      </c>
      <c r="B656" s="984"/>
      <c r="C656" s="969" t="s">
        <v>543</v>
      </c>
      <c r="D656" s="970" t="s">
        <v>2</v>
      </c>
      <c r="E656" s="1011" t="s">
        <v>629</v>
      </c>
      <c r="F656" s="1003" t="s">
        <v>35</v>
      </c>
      <c r="G656" s="973" t="s">
        <v>19</v>
      </c>
      <c r="H656" s="1006" t="s">
        <v>89</v>
      </c>
      <c r="I656" s="975"/>
      <c r="J656" s="975"/>
      <c r="K656" s="366"/>
      <c r="L656" s="366"/>
      <c r="M656" s="51"/>
      <c r="N656" s="366"/>
      <c r="O656" s="976"/>
      <c r="P656" s="372"/>
      <c r="Q656" s="977"/>
      <c r="R656" s="978"/>
      <c r="S656" s="979"/>
      <c r="T656" s="980"/>
      <c r="U656" s="981"/>
      <c r="V656" s="982"/>
      <c r="W656" s="976"/>
      <c r="X656" s="976"/>
      <c r="Y656" s="706"/>
      <c r="Z656" s="976"/>
    </row>
    <row r="657" spans="1:26" s="5" customFormat="1">
      <c r="A657" s="984" t="s">
        <v>4245</v>
      </c>
      <c r="B657" s="984" t="s">
        <v>4276</v>
      </c>
      <c r="C657" s="969" t="s">
        <v>38</v>
      </c>
      <c r="D657" s="970" t="str">
        <f t="shared" ref="D657" si="644">B657&amp;" "&amp;" "&amp;C657</f>
        <v>S4-031  ポップ</v>
      </c>
      <c r="E657" s="1010" t="s">
        <v>120</v>
      </c>
      <c r="F657" s="972" t="s">
        <v>34</v>
      </c>
      <c r="G657" s="986" t="s">
        <v>40</v>
      </c>
      <c r="H657" s="986" t="s">
        <v>40</v>
      </c>
      <c r="I657" s="975"/>
      <c r="J657" s="975"/>
      <c r="K657" s="377" t="s">
        <v>37</v>
      </c>
      <c r="L657" s="373" t="s">
        <v>2718</v>
      </c>
      <c r="M657" s="51" t="s">
        <v>4384</v>
      </c>
      <c r="N657" s="373" t="s">
        <v>490</v>
      </c>
      <c r="O657" s="976"/>
      <c r="P657" s="366"/>
      <c r="Q657" s="977">
        <v>2520</v>
      </c>
      <c r="R657" s="978">
        <v>1000</v>
      </c>
      <c r="S657" s="979">
        <v>1480</v>
      </c>
      <c r="T657" s="980">
        <v>1280</v>
      </c>
      <c r="U657" s="981">
        <v>1100</v>
      </c>
      <c r="V657" s="982">
        <f t="shared" ref="V657" si="645">SUM(Q657:U658)</f>
        <v>7380</v>
      </c>
      <c r="W657" s="976" t="s">
        <v>3317</v>
      </c>
      <c r="X657" s="976"/>
      <c r="Y657" s="706"/>
      <c r="Z657" s="976"/>
    </row>
    <row r="658" spans="1:26" s="5" customFormat="1">
      <c r="A658" s="984" t="s">
        <v>4245</v>
      </c>
      <c r="B658" s="984"/>
      <c r="C658" s="969" t="s">
        <v>38</v>
      </c>
      <c r="D658" s="970" t="s">
        <v>2</v>
      </c>
      <c r="E658" s="1010" t="s">
        <v>120</v>
      </c>
      <c r="F658" s="972" t="s">
        <v>34</v>
      </c>
      <c r="G658" s="986" t="s">
        <v>40</v>
      </c>
      <c r="H658" s="986" t="s">
        <v>40</v>
      </c>
      <c r="I658" s="975"/>
      <c r="J658" s="975"/>
      <c r="K658" s="366"/>
      <c r="L658" s="366"/>
      <c r="M658" s="51"/>
      <c r="N658" s="366"/>
      <c r="O658" s="976"/>
      <c r="P658" s="366"/>
      <c r="Q658" s="977"/>
      <c r="R658" s="978"/>
      <c r="S658" s="979"/>
      <c r="T658" s="980"/>
      <c r="U658" s="981"/>
      <c r="V658" s="982"/>
      <c r="W658" s="976" t="s">
        <v>3317</v>
      </c>
      <c r="X658" s="976"/>
      <c r="Y658" s="706"/>
      <c r="Z658" s="976"/>
    </row>
    <row r="659" spans="1:26" s="5" customFormat="1">
      <c r="A659" s="984" t="s">
        <v>4245</v>
      </c>
      <c r="B659" s="984" t="s">
        <v>4277</v>
      </c>
      <c r="C659" s="969" t="s">
        <v>172</v>
      </c>
      <c r="D659" s="970" t="str">
        <f t="shared" ref="D659" si="646">B659&amp;" "&amp;" "&amp;C659</f>
        <v>S4-032  ヒュンケル</v>
      </c>
      <c r="E659" s="1010" t="s">
        <v>120</v>
      </c>
      <c r="F659" s="972" t="s">
        <v>34</v>
      </c>
      <c r="G659" s="973" t="s">
        <v>19</v>
      </c>
      <c r="H659" s="973" t="s">
        <v>19</v>
      </c>
      <c r="I659" s="975"/>
      <c r="J659" s="975"/>
      <c r="K659" s="368" t="s">
        <v>21</v>
      </c>
      <c r="L659" s="373" t="s">
        <v>2710</v>
      </c>
      <c r="M659" s="51" t="s">
        <v>4435</v>
      </c>
      <c r="N659" s="367" t="s">
        <v>83</v>
      </c>
      <c r="O659" s="976"/>
      <c r="P659" s="366"/>
      <c r="Q659" s="977">
        <v>2420</v>
      </c>
      <c r="R659" s="978">
        <v>1370</v>
      </c>
      <c r="S659" s="979">
        <v>940</v>
      </c>
      <c r="T659" s="980">
        <v>1220</v>
      </c>
      <c r="U659" s="981">
        <v>1440</v>
      </c>
      <c r="V659" s="982">
        <f t="shared" ref="V659" si="647">SUM(Q659:U660)</f>
        <v>7390</v>
      </c>
      <c r="W659" s="378" t="s">
        <v>3317</v>
      </c>
      <c r="X659" s="976"/>
      <c r="Y659" s="706"/>
      <c r="Z659" s="976"/>
    </row>
    <row r="660" spans="1:26" s="5" customFormat="1">
      <c r="A660" s="984" t="s">
        <v>4245</v>
      </c>
      <c r="B660" s="984"/>
      <c r="C660" s="969" t="s">
        <v>172</v>
      </c>
      <c r="D660" s="970" t="s">
        <v>2</v>
      </c>
      <c r="E660" s="1010" t="s">
        <v>120</v>
      </c>
      <c r="F660" s="972" t="s">
        <v>34</v>
      </c>
      <c r="G660" s="973" t="s">
        <v>19</v>
      </c>
      <c r="H660" s="973" t="s">
        <v>19</v>
      </c>
      <c r="I660" s="975"/>
      <c r="J660" s="975"/>
      <c r="K660" s="366"/>
      <c r="L660" s="366"/>
      <c r="M660" s="51"/>
      <c r="N660" s="366"/>
      <c r="O660" s="976"/>
      <c r="P660" s="366"/>
      <c r="Q660" s="977"/>
      <c r="R660" s="978"/>
      <c r="S660" s="979"/>
      <c r="T660" s="980"/>
      <c r="U660" s="981"/>
      <c r="V660" s="982"/>
      <c r="W660" s="380" t="s">
        <v>4343</v>
      </c>
      <c r="X660" s="976"/>
      <c r="Y660" s="706"/>
      <c r="Z660" s="976"/>
    </row>
    <row r="661" spans="1:26" s="5" customFormat="1">
      <c r="A661" s="984" t="s">
        <v>4245</v>
      </c>
      <c r="B661" s="984" t="s">
        <v>4278</v>
      </c>
      <c r="C661" s="969" t="s">
        <v>643</v>
      </c>
      <c r="D661" s="970" t="str">
        <f t="shared" ref="D661" si="648">B661&amp;" "&amp;" "&amp;C661</f>
        <v>S4-033  メタルライダー</v>
      </c>
      <c r="E661" s="1010" t="s">
        <v>120</v>
      </c>
      <c r="F661" s="1014" t="s">
        <v>128</v>
      </c>
      <c r="G661" s="973" t="s">
        <v>19</v>
      </c>
      <c r="H661" s="973" t="s">
        <v>19</v>
      </c>
      <c r="I661" s="975"/>
      <c r="J661" s="975"/>
      <c r="K661" s="376" t="s">
        <v>21</v>
      </c>
      <c r="L661" s="373" t="s">
        <v>2712</v>
      </c>
      <c r="M661" s="51" t="s">
        <v>4385</v>
      </c>
      <c r="N661" s="373" t="s">
        <v>83</v>
      </c>
      <c r="O661" s="976">
        <v>1</v>
      </c>
      <c r="P661" s="976">
        <v>1</v>
      </c>
      <c r="Q661" s="977">
        <v>2450</v>
      </c>
      <c r="R661" s="978">
        <v>1310</v>
      </c>
      <c r="S661" s="979">
        <v>910</v>
      </c>
      <c r="T661" s="980">
        <v>1330</v>
      </c>
      <c r="U661" s="981">
        <v>1270</v>
      </c>
      <c r="V661" s="982">
        <f t="shared" ref="V661" si="649">SUM(Q661:U662)</f>
        <v>7270</v>
      </c>
      <c r="W661" s="976"/>
      <c r="X661" s="976"/>
      <c r="Y661" s="706"/>
      <c r="Z661" s="976"/>
    </row>
    <row r="662" spans="1:26" s="5" customFormat="1">
      <c r="A662" s="984" t="s">
        <v>4245</v>
      </c>
      <c r="B662" s="984"/>
      <c r="C662" s="969" t="s">
        <v>643</v>
      </c>
      <c r="D662" s="970" t="s">
        <v>2</v>
      </c>
      <c r="E662" s="1010" t="s">
        <v>120</v>
      </c>
      <c r="F662" s="1014" t="s">
        <v>128</v>
      </c>
      <c r="G662" s="973" t="s">
        <v>19</v>
      </c>
      <c r="H662" s="973" t="s">
        <v>19</v>
      </c>
      <c r="I662" s="975"/>
      <c r="J662" s="975"/>
      <c r="K662" s="366"/>
      <c r="L662" s="366"/>
      <c r="M662" s="51"/>
      <c r="N662" s="366"/>
      <c r="O662" s="976">
        <v>1</v>
      </c>
      <c r="P662" s="976">
        <v>1</v>
      </c>
      <c r="Q662" s="977"/>
      <c r="R662" s="978"/>
      <c r="S662" s="979"/>
      <c r="T662" s="980"/>
      <c r="U662" s="981"/>
      <c r="V662" s="982"/>
      <c r="W662" s="976"/>
      <c r="X662" s="976"/>
      <c r="Y662" s="706"/>
      <c r="Z662" s="976"/>
    </row>
    <row r="663" spans="1:26" s="5" customFormat="1">
      <c r="A663" s="984" t="s">
        <v>4245</v>
      </c>
      <c r="B663" s="984" t="s">
        <v>4279</v>
      </c>
      <c r="C663" s="969" t="s">
        <v>4338</v>
      </c>
      <c r="D663" s="970" t="str">
        <f t="shared" ref="D663" si="650">B663&amp;" "&amp;" "&amp;C663</f>
        <v>S4-034  まおうのつかい</v>
      </c>
      <c r="E663" s="1010" t="s">
        <v>120</v>
      </c>
      <c r="F663" s="1013" t="s">
        <v>129</v>
      </c>
      <c r="G663" s="973" t="s">
        <v>19</v>
      </c>
      <c r="H663" s="973" t="s">
        <v>19</v>
      </c>
      <c r="I663" s="1001" t="s">
        <v>87</v>
      </c>
      <c r="J663" s="984">
        <v>2</v>
      </c>
      <c r="K663" s="376" t="s">
        <v>21</v>
      </c>
      <c r="L663" s="373" t="s">
        <v>1995</v>
      </c>
      <c r="M663" s="51" t="s">
        <v>6161</v>
      </c>
      <c r="N663" s="373" t="s">
        <v>85</v>
      </c>
      <c r="O663" s="976"/>
      <c r="P663" s="366"/>
      <c r="Q663" s="977">
        <v>2390</v>
      </c>
      <c r="R663" s="978">
        <v>1400</v>
      </c>
      <c r="S663" s="979">
        <v>910</v>
      </c>
      <c r="T663" s="980">
        <v>1290</v>
      </c>
      <c r="U663" s="981">
        <v>1250</v>
      </c>
      <c r="V663" s="982">
        <f t="shared" ref="V663" si="651">SUM(Q663:U664)</f>
        <v>7240</v>
      </c>
      <c r="W663" s="443" t="s">
        <v>3328</v>
      </c>
      <c r="X663" s="976"/>
      <c r="Y663" s="706"/>
      <c r="Z663" s="976"/>
    </row>
    <row r="664" spans="1:26" s="5" customFormat="1">
      <c r="A664" s="984" t="s">
        <v>4245</v>
      </c>
      <c r="B664" s="984"/>
      <c r="C664" s="969" t="s">
        <v>4338</v>
      </c>
      <c r="D664" s="970" t="s">
        <v>2</v>
      </c>
      <c r="E664" s="1010" t="s">
        <v>120</v>
      </c>
      <c r="F664" s="1013" t="s">
        <v>129</v>
      </c>
      <c r="G664" s="973" t="s">
        <v>19</v>
      </c>
      <c r="H664" s="973" t="s">
        <v>19</v>
      </c>
      <c r="I664" s="1001" t="s">
        <v>87</v>
      </c>
      <c r="J664" s="984">
        <v>2</v>
      </c>
      <c r="K664" s="366"/>
      <c r="L664" s="366"/>
      <c r="M664" s="51"/>
      <c r="N664" s="366"/>
      <c r="O664" s="976"/>
      <c r="P664" s="366"/>
      <c r="Q664" s="977"/>
      <c r="R664" s="978"/>
      <c r="S664" s="979"/>
      <c r="T664" s="980"/>
      <c r="U664" s="981"/>
      <c r="V664" s="982"/>
      <c r="W664" s="443" t="s">
        <v>4573</v>
      </c>
      <c r="X664" s="976"/>
      <c r="Y664" s="706"/>
      <c r="Z664" s="976"/>
    </row>
    <row r="665" spans="1:26" s="5" customFormat="1">
      <c r="A665" s="984" t="s">
        <v>4245</v>
      </c>
      <c r="B665" s="984" t="s">
        <v>4280</v>
      </c>
      <c r="C665" s="969" t="s">
        <v>4339</v>
      </c>
      <c r="D665" s="970" t="str">
        <f t="shared" ref="D665" si="652">B665&amp;" "&amp;" "&amp;C665</f>
        <v>S4-035  スマイルロック</v>
      </c>
      <c r="E665" s="1010" t="s">
        <v>120</v>
      </c>
      <c r="F665" s="1012" t="s">
        <v>130</v>
      </c>
      <c r="G665" s="973" t="s">
        <v>19</v>
      </c>
      <c r="H665" s="973" t="s">
        <v>19</v>
      </c>
      <c r="I665" s="1002" t="s">
        <v>82</v>
      </c>
      <c r="J665" s="984">
        <v>1</v>
      </c>
      <c r="K665" s="370" t="s">
        <v>99</v>
      </c>
      <c r="L665" s="373" t="s">
        <v>1995</v>
      </c>
      <c r="M665" s="51" t="s">
        <v>4423</v>
      </c>
      <c r="N665" s="373" t="s">
        <v>85</v>
      </c>
      <c r="O665" s="976"/>
      <c r="P665" s="366"/>
      <c r="Q665" s="977">
        <v>2450</v>
      </c>
      <c r="R665" s="978">
        <v>1360</v>
      </c>
      <c r="S665" s="979">
        <v>1040</v>
      </c>
      <c r="T665" s="980">
        <v>1030</v>
      </c>
      <c r="U665" s="981">
        <v>1380</v>
      </c>
      <c r="V665" s="982">
        <f t="shared" ref="V665" si="653">SUM(Q665:U666)</f>
        <v>7260</v>
      </c>
      <c r="W665" s="969"/>
      <c r="X665" s="976"/>
      <c r="Y665" s="706"/>
      <c r="Z665" s="976"/>
    </row>
    <row r="666" spans="1:26" s="5" customFormat="1">
      <c r="A666" s="984" t="s">
        <v>4245</v>
      </c>
      <c r="B666" s="984"/>
      <c r="C666" s="969" t="s">
        <v>4339</v>
      </c>
      <c r="D666" s="970" t="s">
        <v>2</v>
      </c>
      <c r="E666" s="1010" t="s">
        <v>120</v>
      </c>
      <c r="F666" s="1012" t="s">
        <v>130</v>
      </c>
      <c r="G666" s="973" t="s">
        <v>19</v>
      </c>
      <c r="H666" s="973" t="s">
        <v>19</v>
      </c>
      <c r="I666" s="1002" t="s">
        <v>82</v>
      </c>
      <c r="J666" s="984">
        <v>1</v>
      </c>
      <c r="K666" s="366"/>
      <c r="L666" s="366"/>
      <c r="M666" s="51"/>
      <c r="N666" s="366"/>
      <c r="O666" s="976"/>
      <c r="P666" s="366"/>
      <c r="Q666" s="977"/>
      <c r="R666" s="978"/>
      <c r="S666" s="979"/>
      <c r="T666" s="980"/>
      <c r="U666" s="981"/>
      <c r="V666" s="982"/>
      <c r="W666" s="969"/>
      <c r="X666" s="976"/>
      <c r="Y666" s="706"/>
      <c r="Z666" s="976"/>
    </row>
    <row r="667" spans="1:26" s="5" customFormat="1">
      <c r="A667" s="984" t="s">
        <v>4245</v>
      </c>
      <c r="B667" s="984" t="s">
        <v>4281</v>
      </c>
      <c r="C667" s="969" t="s">
        <v>2703</v>
      </c>
      <c r="D667" s="970" t="str">
        <f t="shared" ref="D667" si="654">B667&amp;" "&amp;" "&amp;C667</f>
        <v>S4-036  アンクルホーン</v>
      </c>
      <c r="E667" s="1010" t="s">
        <v>120</v>
      </c>
      <c r="F667" s="1009" t="s">
        <v>75</v>
      </c>
      <c r="G667" s="986" t="s">
        <v>40</v>
      </c>
      <c r="H667" s="986" t="s">
        <v>40</v>
      </c>
      <c r="I667" s="1007" t="s">
        <v>91</v>
      </c>
      <c r="J667" s="984">
        <v>1</v>
      </c>
      <c r="K667" s="375" t="s">
        <v>99</v>
      </c>
      <c r="L667" s="373" t="s">
        <v>104</v>
      </c>
      <c r="M667" s="51" t="s">
        <v>4424</v>
      </c>
      <c r="N667" s="373" t="s">
        <v>496</v>
      </c>
      <c r="O667" s="976"/>
      <c r="P667" s="372"/>
      <c r="Q667" s="977">
        <v>2460</v>
      </c>
      <c r="R667" s="978">
        <v>1140</v>
      </c>
      <c r="S667" s="979">
        <v>1300</v>
      </c>
      <c r="T667" s="980">
        <v>1380</v>
      </c>
      <c r="U667" s="981">
        <v>1010</v>
      </c>
      <c r="V667" s="982">
        <f t="shared" ref="V667" si="655">SUM(Q667:U668)</f>
        <v>7290</v>
      </c>
      <c r="W667" s="969"/>
      <c r="X667" s="976"/>
      <c r="Y667" s="706"/>
      <c r="Z667" s="976"/>
    </row>
    <row r="668" spans="1:26" s="5" customFormat="1">
      <c r="A668" s="984" t="s">
        <v>4245</v>
      </c>
      <c r="B668" s="984"/>
      <c r="C668" s="969" t="s">
        <v>2703</v>
      </c>
      <c r="D668" s="970" t="s">
        <v>2</v>
      </c>
      <c r="E668" s="1010" t="s">
        <v>120</v>
      </c>
      <c r="F668" s="1009" t="s">
        <v>75</v>
      </c>
      <c r="G668" s="986" t="s">
        <v>40</v>
      </c>
      <c r="H668" s="986" t="s">
        <v>40</v>
      </c>
      <c r="I668" s="1007" t="s">
        <v>91</v>
      </c>
      <c r="J668" s="984">
        <v>1</v>
      </c>
      <c r="K668" s="366"/>
      <c r="L668" s="366"/>
      <c r="M668" s="51"/>
      <c r="N668" s="366"/>
      <c r="O668" s="976"/>
      <c r="P668" s="372"/>
      <c r="Q668" s="977"/>
      <c r="R668" s="978"/>
      <c r="S668" s="979"/>
      <c r="T668" s="980"/>
      <c r="U668" s="981"/>
      <c r="V668" s="982"/>
      <c r="W668" s="969"/>
      <c r="X668" s="976"/>
      <c r="Y668" s="706"/>
      <c r="Z668" s="976"/>
    </row>
    <row r="669" spans="1:26" s="5" customFormat="1">
      <c r="A669" s="984" t="s">
        <v>4245</v>
      </c>
      <c r="B669" s="984" t="s">
        <v>4282</v>
      </c>
      <c r="C669" s="969" t="s">
        <v>641</v>
      </c>
      <c r="D669" s="970" t="str">
        <f t="shared" ref="D669" si="656">B669&amp;" "&amp;" "&amp;C669</f>
        <v>S4-037  キラーマシン テムジン改造ver.</v>
      </c>
      <c r="E669" s="1010" t="s">
        <v>120</v>
      </c>
      <c r="F669" s="994" t="s">
        <v>78</v>
      </c>
      <c r="G669" s="973" t="s">
        <v>19</v>
      </c>
      <c r="H669" s="973" t="s">
        <v>19</v>
      </c>
      <c r="I669" s="975"/>
      <c r="J669" s="975"/>
      <c r="K669" s="368" t="s">
        <v>21</v>
      </c>
      <c r="L669" s="373" t="s">
        <v>104</v>
      </c>
      <c r="M669" s="51" t="s">
        <v>4386</v>
      </c>
      <c r="N669" s="373" t="s">
        <v>83</v>
      </c>
      <c r="O669" s="976"/>
      <c r="P669" s="366"/>
      <c r="Q669" s="977">
        <v>2370</v>
      </c>
      <c r="R669" s="978">
        <v>1310</v>
      </c>
      <c r="S669" s="979">
        <v>950</v>
      </c>
      <c r="T669" s="980">
        <v>1330</v>
      </c>
      <c r="U669" s="981">
        <v>1310</v>
      </c>
      <c r="V669" s="982">
        <f t="shared" ref="V669" si="657">SUM(Q669:U670)</f>
        <v>7270</v>
      </c>
      <c r="W669" s="969" t="s">
        <v>3319</v>
      </c>
      <c r="X669" s="976"/>
      <c r="Y669" s="706"/>
      <c r="Z669" s="976"/>
    </row>
    <row r="670" spans="1:26" s="5" customFormat="1">
      <c r="A670" s="984" t="s">
        <v>4245</v>
      </c>
      <c r="B670" s="984"/>
      <c r="C670" s="969" t="s">
        <v>640</v>
      </c>
      <c r="D670" s="970" t="s">
        <v>2</v>
      </c>
      <c r="E670" s="1010" t="s">
        <v>120</v>
      </c>
      <c r="F670" s="994" t="s">
        <v>78</v>
      </c>
      <c r="G670" s="973" t="s">
        <v>19</v>
      </c>
      <c r="H670" s="973" t="s">
        <v>19</v>
      </c>
      <c r="I670" s="975"/>
      <c r="J670" s="975"/>
      <c r="K670" s="366"/>
      <c r="L670" s="366"/>
      <c r="M670" s="51"/>
      <c r="N670" s="366"/>
      <c r="O670" s="976"/>
      <c r="P670" s="366"/>
      <c r="Q670" s="977"/>
      <c r="R670" s="978"/>
      <c r="S670" s="979"/>
      <c r="T670" s="980"/>
      <c r="U670" s="981"/>
      <c r="V670" s="982"/>
      <c r="W670" s="969" t="s">
        <v>3319</v>
      </c>
      <c r="X670" s="976"/>
      <c r="Y670" s="706"/>
      <c r="Z670" s="976"/>
    </row>
    <row r="671" spans="1:26" s="5" customFormat="1">
      <c r="A671" s="984" t="s">
        <v>4245</v>
      </c>
      <c r="B671" s="984" t="s">
        <v>4283</v>
      </c>
      <c r="C671" s="969" t="s">
        <v>127</v>
      </c>
      <c r="D671" s="970" t="str">
        <f t="shared" ref="D671" si="658">B671&amp;" "&amp;" "&amp;C671</f>
        <v>S4-038  ブラックドラゴン</v>
      </c>
      <c r="E671" s="1010" t="s">
        <v>120</v>
      </c>
      <c r="F671" s="1003" t="s">
        <v>35</v>
      </c>
      <c r="G671" s="1006" t="s">
        <v>89</v>
      </c>
      <c r="H671" s="1006" t="s">
        <v>89</v>
      </c>
      <c r="I671" s="998" t="s">
        <v>41</v>
      </c>
      <c r="J671" s="975">
        <v>3</v>
      </c>
      <c r="K671" s="377" t="s">
        <v>37</v>
      </c>
      <c r="L671" s="373" t="s">
        <v>2718</v>
      </c>
      <c r="M671" s="51" t="s">
        <v>4387</v>
      </c>
      <c r="N671" s="373" t="s">
        <v>492</v>
      </c>
      <c r="O671" s="976"/>
      <c r="P671" s="366"/>
      <c r="Q671" s="977">
        <v>2420</v>
      </c>
      <c r="R671" s="978">
        <v>1390</v>
      </c>
      <c r="S671" s="979">
        <v>1060</v>
      </c>
      <c r="T671" s="980">
        <v>1050</v>
      </c>
      <c r="U671" s="981">
        <v>1370</v>
      </c>
      <c r="V671" s="982">
        <f t="shared" ref="V671" si="659">SUM(Q671:U672)</f>
        <v>7290</v>
      </c>
      <c r="W671" s="976"/>
      <c r="X671" s="976"/>
      <c r="Y671" s="706"/>
      <c r="Z671" s="976"/>
    </row>
    <row r="672" spans="1:26" s="5" customFormat="1">
      <c r="A672" s="984" t="s">
        <v>4245</v>
      </c>
      <c r="B672" s="984"/>
      <c r="C672" s="969" t="s">
        <v>127</v>
      </c>
      <c r="D672" s="970" t="s">
        <v>2</v>
      </c>
      <c r="E672" s="1010" t="s">
        <v>120</v>
      </c>
      <c r="F672" s="1003" t="s">
        <v>35</v>
      </c>
      <c r="G672" s="1006" t="s">
        <v>89</v>
      </c>
      <c r="H672" s="1006" t="s">
        <v>89</v>
      </c>
      <c r="I672" s="998" t="s">
        <v>41</v>
      </c>
      <c r="J672" s="975">
        <v>3</v>
      </c>
      <c r="K672" s="366"/>
      <c r="L672" s="366"/>
      <c r="M672" s="51"/>
      <c r="N672" s="366"/>
      <c r="O672" s="976"/>
      <c r="P672" s="366"/>
      <c r="Q672" s="977"/>
      <c r="R672" s="978"/>
      <c r="S672" s="979"/>
      <c r="T672" s="980"/>
      <c r="U672" s="981"/>
      <c r="V672" s="982"/>
      <c r="W672" s="976"/>
      <c r="X672" s="976"/>
      <c r="Y672" s="706"/>
      <c r="Z672" s="976"/>
    </row>
    <row r="673" spans="1:26" s="5" customFormat="1">
      <c r="A673" s="984" t="s">
        <v>4245</v>
      </c>
      <c r="B673" s="984" t="s">
        <v>4284</v>
      </c>
      <c r="C673" s="969" t="s">
        <v>2</v>
      </c>
      <c r="D673" s="970" t="str">
        <f t="shared" ref="D673" si="660">B673&amp;" "&amp;" "&amp;C673</f>
        <v>S4-039  ダイ</v>
      </c>
      <c r="E673" s="1039" t="s">
        <v>4321</v>
      </c>
      <c r="F673" s="972" t="s">
        <v>34</v>
      </c>
      <c r="G673" s="973" t="s">
        <v>19</v>
      </c>
      <c r="H673" s="973" t="s">
        <v>19</v>
      </c>
      <c r="I673" s="988" t="s">
        <v>4323</v>
      </c>
      <c r="J673" s="975">
        <v>3</v>
      </c>
      <c r="K673" s="368" t="s">
        <v>21</v>
      </c>
      <c r="L673" s="373" t="s">
        <v>104</v>
      </c>
      <c r="M673" s="51" t="s">
        <v>4388</v>
      </c>
      <c r="N673" s="373" t="s">
        <v>496</v>
      </c>
      <c r="O673" s="976"/>
      <c r="P673" s="372"/>
      <c r="Q673" s="977">
        <v>2610</v>
      </c>
      <c r="R673" s="978">
        <v>1630</v>
      </c>
      <c r="S673" s="979">
        <v>1110</v>
      </c>
      <c r="T673" s="980">
        <v>1370</v>
      </c>
      <c r="U673" s="981">
        <v>1270</v>
      </c>
      <c r="V673" s="982">
        <f t="shared" ref="V673" si="661">SUM(Q673:U674)</f>
        <v>7990</v>
      </c>
      <c r="W673" s="976" t="s">
        <v>3317</v>
      </c>
      <c r="X673" s="976"/>
      <c r="Y673" s="706"/>
      <c r="Z673" s="976"/>
    </row>
    <row r="674" spans="1:26" s="5" customFormat="1">
      <c r="A674" s="984" t="s">
        <v>4245</v>
      </c>
      <c r="B674" s="984"/>
      <c r="C674" s="969" t="s">
        <v>2</v>
      </c>
      <c r="D674" s="970" t="s">
        <v>2</v>
      </c>
      <c r="E674" s="1039" t="s">
        <v>4321</v>
      </c>
      <c r="F674" s="972" t="s">
        <v>34</v>
      </c>
      <c r="G674" s="973" t="s">
        <v>19</v>
      </c>
      <c r="H674" s="973" t="s">
        <v>19</v>
      </c>
      <c r="I674" s="988" t="s">
        <v>4323</v>
      </c>
      <c r="J674" s="975">
        <v>3</v>
      </c>
      <c r="K674" s="368" t="s">
        <v>21</v>
      </c>
      <c r="L674" s="373" t="s">
        <v>105</v>
      </c>
      <c r="M674" s="51" t="s">
        <v>4389</v>
      </c>
      <c r="N674" s="373" t="s">
        <v>83</v>
      </c>
      <c r="O674" s="976"/>
      <c r="P674" s="372"/>
      <c r="Q674" s="977"/>
      <c r="R674" s="978"/>
      <c r="S674" s="979"/>
      <c r="T674" s="980"/>
      <c r="U674" s="981"/>
      <c r="V674" s="982"/>
      <c r="W674" s="976" t="s">
        <v>3317</v>
      </c>
      <c r="X674" s="976"/>
      <c r="Y674" s="706"/>
      <c r="Z674" s="976"/>
    </row>
    <row r="675" spans="1:26" s="5" customFormat="1">
      <c r="A675" s="984" t="s">
        <v>4245</v>
      </c>
      <c r="B675" s="984" t="s">
        <v>4285</v>
      </c>
      <c r="C675" s="969" t="s">
        <v>38</v>
      </c>
      <c r="D675" s="970" t="str">
        <f t="shared" ref="D675" si="662">B675&amp;" "&amp;" "&amp;C675</f>
        <v>S4-040  ポップ</v>
      </c>
      <c r="E675" s="1039" t="s">
        <v>4321</v>
      </c>
      <c r="F675" s="972" t="s">
        <v>34</v>
      </c>
      <c r="G675" s="986" t="s">
        <v>40</v>
      </c>
      <c r="H675" s="986" t="s">
        <v>40</v>
      </c>
      <c r="I675" s="1002" t="s">
        <v>82</v>
      </c>
      <c r="J675" s="975">
        <v>3</v>
      </c>
      <c r="K675" s="368" t="s">
        <v>21</v>
      </c>
      <c r="L675" s="373" t="s">
        <v>1995</v>
      </c>
      <c r="M675" s="51" t="s">
        <v>4390</v>
      </c>
      <c r="N675" s="373" t="s">
        <v>83</v>
      </c>
      <c r="O675" s="976"/>
      <c r="P675" s="366"/>
      <c r="Q675" s="977">
        <v>2580</v>
      </c>
      <c r="R675" s="978">
        <v>990</v>
      </c>
      <c r="S675" s="979">
        <v>1690</v>
      </c>
      <c r="T675" s="980">
        <v>1450</v>
      </c>
      <c r="U675" s="981">
        <v>1270</v>
      </c>
      <c r="V675" s="982">
        <f t="shared" ref="V675" si="663">SUM(Q675:U676)</f>
        <v>7980</v>
      </c>
      <c r="W675" s="976" t="s">
        <v>3317</v>
      </c>
      <c r="X675" s="976"/>
      <c r="Y675" s="706"/>
      <c r="Z675" s="976"/>
    </row>
    <row r="676" spans="1:26" s="5" customFormat="1">
      <c r="A676" s="984" t="s">
        <v>4245</v>
      </c>
      <c r="B676" s="984"/>
      <c r="C676" s="969" t="s">
        <v>38</v>
      </c>
      <c r="D676" s="970" t="s">
        <v>2</v>
      </c>
      <c r="E676" s="1039" t="s">
        <v>4321</v>
      </c>
      <c r="F676" s="972" t="s">
        <v>34</v>
      </c>
      <c r="G676" s="986" t="s">
        <v>40</v>
      </c>
      <c r="H676" s="986" t="s">
        <v>40</v>
      </c>
      <c r="I676" s="1002" t="s">
        <v>82</v>
      </c>
      <c r="J676" s="975">
        <v>3</v>
      </c>
      <c r="K676" s="369" t="s">
        <v>37</v>
      </c>
      <c r="L676" s="373" t="s">
        <v>2718</v>
      </c>
      <c r="M676" s="51" t="s">
        <v>4391</v>
      </c>
      <c r="N676" s="373" t="s">
        <v>490</v>
      </c>
      <c r="O676" s="976"/>
      <c r="P676" s="366"/>
      <c r="Q676" s="977"/>
      <c r="R676" s="978"/>
      <c r="S676" s="979"/>
      <c r="T676" s="980"/>
      <c r="U676" s="981"/>
      <c r="V676" s="982"/>
      <c r="W676" s="976" t="s">
        <v>3317</v>
      </c>
      <c r="X676" s="976"/>
      <c r="Y676" s="706"/>
      <c r="Z676" s="976"/>
    </row>
    <row r="677" spans="1:26" s="5" customFormat="1">
      <c r="A677" s="984" t="s">
        <v>4245</v>
      </c>
      <c r="B677" s="984" t="s">
        <v>4286</v>
      </c>
      <c r="C677" s="969" t="s">
        <v>183</v>
      </c>
      <c r="D677" s="970" t="str">
        <f t="shared" ref="D677" si="664">B677&amp;" "&amp;" "&amp;C677</f>
        <v>S4-041  マァム</v>
      </c>
      <c r="E677" s="1039" t="s">
        <v>4321</v>
      </c>
      <c r="F677" s="972" t="s">
        <v>34</v>
      </c>
      <c r="G677" s="973" t="s">
        <v>19</v>
      </c>
      <c r="H677" s="973" t="s">
        <v>19</v>
      </c>
      <c r="I677" s="988" t="s">
        <v>4323</v>
      </c>
      <c r="J677" s="984">
        <v>2</v>
      </c>
      <c r="K677" s="368" t="s">
        <v>21</v>
      </c>
      <c r="L677" s="373" t="s">
        <v>1995</v>
      </c>
      <c r="M677" s="37" t="s">
        <v>4392</v>
      </c>
      <c r="N677" s="373" t="s">
        <v>83</v>
      </c>
      <c r="O677" s="976"/>
      <c r="P677" s="366"/>
      <c r="Q677" s="977">
        <v>2560</v>
      </c>
      <c r="R677" s="978">
        <v>1590</v>
      </c>
      <c r="S677" s="979">
        <v>1070</v>
      </c>
      <c r="T677" s="980">
        <v>1540</v>
      </c>
      <c r="U677" s="981">
        <v>1220</v>
      </c>
      <c r="V677" s="982">
        <f t="shared" ref="V677" si="665">SUM(Q677:U678)</f>
        <v>7980</v>
      </c>
      <c r="W677" s="976" t="s">
        <v>3317</v>
      </c>
      <c r="X677" s="976"/>
      <c r="Y677" s="706"/>
      <c r="Z677" s="976"/>
    </row>
    <row r="678" spans="1:26" s="5" customFormat="1">
      <c r="A678" s="984" t="s">
        <v>4245</v>
      </c>
      <c r="B678" s="984"/>
      <c r="C678" s="969" t="s">
        <v>183</v>
      </c>
      <c r="D678" s="970" t="s">
        <v>2</v>
      </c>
      <c r="E678" s="1039" t="s">
        <v>4321</v>
      </c>
      <c r="F678" s="972" t="s">
        <v>34</v>
      </c>
      <c r="G678" s="973" t="s">
        <v>19</v>
      </c>
      <c r="H678" s="973" t="s">
        <v>19</v>
      </c>
      <c r="I678" s="988" t="s">
        <v>4323</v>
      </c>
      <c r="J678" s="984">
        <v>2</v>
      </c>
      <c r="K678" s="368" t="s">
        <v>21</v>
      </c>
      <c r="L678" s="373" t="s">
        <v>104</v>
      </c>
      <c r="M678" s="51" t="s">
        <v>4436</v>
      </c>
      <c r="N678" s="373" t="s">
        <v>496</v>
      </c>
      <c r="O678" s="976"/>
      <c r="P678" s="366"/>
      <c r="Q678" s="977"/>
      <c r="R678" s="978"/>
      <c r="S678" s="979"/>
      <c r="T678" s="980"/>
      <c r="U678" s="981"/>
      <c r="V678" s="982"/>
      <c r="W678" s="976" t="s">
        <v>3317</v>
      </c>
      <c r="X678" s="976"/>
      <c r="Y678" s="706"/>
      <c r="Z678" s="976"/>
    </row>
    <row r="679" spans="1:26" s="5" customFormat="1">
      <c r="A679" s="984" t="s">
        <v>4245</v>
      </c>
      <c r="B679" s="984" t="s">
        <v>4287</v>
      </c>
      <c r="C679" s="969" t="s">
        <v>44</v>
      </c>
      <c r="D679" s="970" t="str">
        <f t="shared" ref="D679" si="666">B679&amp;" "&amp;" "&amp;C679</f>
        <v>S4-042  ヒム</v>
      </c>
      <c r="E679" s="1039" t="s">
        <v>4321</v>
      </c>
      <c r="F679" s="972" t="s">
        <v>34</v>
      </c>
      <c r="G679" s="973" t="s">
        <v>19</v>
      </c>
      <c r="H679" s="973" t="s">
        <v>19</v>
      </c>
      <c r="I679" s="988" t="s">
        <v>4323</v>
      </c>
      <c r="J679" s="975">
        <v>3</v>
      </c>
      <c r="K679" s="368" t="s">
        <v>21</v>
      </c>
      <c r="L679" s="373" t="s">
        <v>105</v>
      </c>
      <c r="M679" s="37" t="s">
        <v>4393</v>
      </c>
      <c r="N679" s="373" t="s">
        <v>85</v>
      </c>
      <c r="O679" s="976"/>
      <c r="P679" s="366"/>
      <c r="Q679" s="977">
        <v>2470</v>
      </c>
      <c r="R679" s="978">
        <v>1530</v>
      </c>
      <c r="S679" s="979">
        <v>1150</v>
      </c>
      <c r="T679" s="980">
        <v>1390</v>
      </c>
      <c r="U679" s="981">
        <v>1440</v>
      </c>
      <c r="V679" s="982">
        <f t="shared" ref="V679" si="667">SUM(Q679:U680)</f>
        <v>7980</v>
      </c>
      <c r="W679" s="976"/>
      <c r="X679" s="976"/>
      <c r="Y679" s="706"/>
      <c r="Z679" s="976"/>
    </row>
    <row r="680" spans="1:26" s="5" customFormat="1">
      <c r="A680" s="984" t="s">
        <v>4245</v>
      </c>
      <c r="B680" s="984"/>
      <c r="C680" s="969" t="s">
        <v>44</v>
      </c>
      <c r="D680" s="970" t="s">
        <v>2</v>
      </c>
      <c r="E680" s="1039" t="s">
        <v>4321</v>
      </c>
      <c r="F680" s="972" t="s">
        <v>34</v>
      </c>
      <c r="G680" s="973" t="s">
        <v>19</v>
      </c>
      <c r="H680" s="973" t="s">
        <v>19</v>
      </c>
      <c r="I680" s="988" t="s">
        <v>4323</v>
      </c>
      <c r="J680" s="975">
        <v>3</v>
      </c>
      <c r="K680" s="368" t="s">
        <v>21</v>
      </c>
      <c r="L680" s="373" t="s">
        <v>1995</v>
      </c>
      <c r="M680" s="51" t="s">
        <v>4394</v>
      </c>
      <c r="N680" s="373" t="s">
        <v>496</v>
      </c>
      <c r="O680" s="976"/>
      <c r="P680" s="366"/>
      <c r="Q680" s="977"/>
      <c r="R680" s="978"/>
      <c r="S680" s="979"/>
      <c r="T680" s="980"/>
      <c r="U680" s="981"/>
      <c r="V680" s="982"/>
      <c r="W680" s="976"/>
      <c r="X680" s="976"/>
      <c r="Y680" s="706"/>
      <c r="Z680" s="976"/>
    </row>
    <row r="681" spans="1:26" s="5" customFormat="1">
      <c r="A681" s="984" t="s">
        <v>4245</v>
      </c>
      <c r="B681" s="984" t="s">
        <v>4288</v>
      </c>
      <c r="C681" s="969" t="s">
        <v>43</v>
      </c>
      <c r="D681" s="970" t="str">
        <f t="shared" ref="D681" si="668">B681&amp;" "&amp;" "&amp;C681</f>
        <v>S4-043  ラーハルト</v>
      </c>
      <c r="E681" s="1039" t="s">
        <v>4321</v>
      </c>
      <c r="F681" s="972" t="s">
        <v>34</v>
      </c>
      <c r="G681" s="973" t="s">
        <v>19</v>
      </c>
      <c r="H681" s="973" t="s">
        <v>19</v>
      </c>
      <c r="I681" s="1000" t="s">
        <v>93</v>
      </c>
      <c r="J681" s="975">
        <v>3</v>
      </c>
      <c r="K681" s="369" t="s">
        <v>37</v>
      </c>
      <c r="L681" s="373" t="s">
        <v>2718</v>
      </c>
      <c r="M681" s="51" t="s">
        <v>4395</v>
      </c>
      <c r="N681" s="373" t="s">
        <v>490</v>
      </c>
      <c r="O681" s="976"/>
      <c r="P681" s="366"/>
      <c r="Q681" s="977">
        <v>2540</v>
      </c>
      <c r="R681" s="978">
        <v>1480</v>
      </c>
      <c r="S681" s="979">
        <v>1310</v>
      </c>
      <c r="T681" s="980">
        <v>1510</v>
      </c>
      <c r="U681" s="981">
        <v>1120</v>
      </c>
      <c r="V681" s="982">
        <f t="shared" ref="V681" si="669">SUM(Q681:U682)</f>
        <v>7960</v>
      </c>
      <c r="W681" s="367"/>
      <c r="X681" s="976"/>
      <c r="Y681" s="706"/>
      <c r="Z681" s="976"/>
    </row>
    <row r="682" spans="1:26" s="5" customFormat="1">
      <c r="A682" s="984" t="s">
        <v>4245</v>
      </c>
      <c r="B682" s="984"/>
      <c r="C682" s="969" t="s">
        <v>43</v>
      </c>
      <c r="D682" s="970" t="s">
        <v>2</v>
      </c>
      <c r="E682" s="1039" t="s">
        <v>4321</v>
      </c>
      <c r="F682" s="972" t="s">
        <v>34</v>
      </c>
      <c r="G682" s="973" t="s">
        <v>19</v>
      </c>
      <c r="H682" s="973" t="s">
        <v>19</v>
      </c>
      <c r="I682" s="1000" t="s">
        <v>93</v>
      </c>
      <c r="J682" s="975">
        <v>3</v>
      </c>
      <c r="K682" s="368" t="s">
        <v>21</v>
      </c>
      <c r="L682" s="373" t="s">
        <v>104</v>
      </c>
      <c r="M682" s="51" t="s">
        <v>4396</v>
      </c>
      <c r="N682" s="373" t="s">
        <v>496</v>
      </c>
      <c r="O682" s="976"/>
      <c r="P682" s="366"/>
      <c r="Q682" s="977"/>
      <c r="R682" s="978"/>
      <c r="S682" s="979"/>
      <c r="T682" s="980"/>
      <c r="U682" s="981"/>
      <c r="V682" s="982"/>
      <c r="W682" s="367"/>
      <c r="X682" s="976"/>
      <c r="Y682" s="706"/>
      <c r="Z682" s="976"/>
    </row>
    <row r="683" spans="1:26" s="5" customFormat="1">
      <c r="A683" s="984" t="s">
        <v>4245</v>
      </c>
      <c r="B683" s="984" t="s">
        <v>4289</v>
      </c>
      <c r="C683" s="969" t="s">
        <v>172</v>
      </c>
      <c r="D683" s="970" t="str">
        <f t="shared" ref="D683" si="670">B683&amp;" "&amp;" "&amp;C683</f>
        <v>S4-044  ヒュンケル</v>
      </c>
      <c r="E683" s="1039" t="s">
        <v>4321</v>
      </c>
      <c r="F683" s="972" t="s">
        <v>34</v>
      </c>
      <c r="G683" s="973" t="s">
        <v>19</v>
      </c>
      <c r="H683" s="992" t="s">
        <v>88</v>
      </c>
      <c r="I683" s="1001" t="s">
        <v>87</v>
      </c>
      <c r="J683" s="984">
        <v>2</v>
      </c>
      <c r="K683" s="368" t="s">
        <v>21</v>
      </c>
      <c r="L683" s="373" t="s">
        <v>1995</v>
      </c>
      <c r="M683" s="51" t="s">
        <v>4397</v>
      </c>
      <c r="N683" s="373" t="s">
        <v>83</v>
      </c>
      <c r="O683" s="976"/>
      <c r="P683" s="366"/>
      <c r="Q683" s="977">
        <v>2600</v>
      </c>
      <c r="R683" s="978">
        <v>1550</v>
      </c>
      <c r="S683" s="979">
        <v>890</v>
      </c>
      <c r="T683" s="980">
        <v>1520</v>
      </c>
      <c r="U683" s="981">
        <v>1420</v>
      </c>
      <c r="V683" s="982">
        <f t="shared" ref="V683" si="671">SUM(Q683:U684)</f>
        <v>7980</v>
      </c>
      <c r="W683" s="378" t="s">
        <v>3317</v>
      </c>
      <c r="X683" s="976"/>
      <c r="Y683" s="706"/>
      <c r="Z683" s="976"/>
    </row>
    <row r="684" spans="1:26" s="5" customFormat="1">
      <c r="A684" s="984" t="s">
        <v>4245</v>
      </c>
      <c r="B684" s="984"/>
      <c r="C684" s="969" t="s">
        <v>172</v>
      </c>
      <c r="D684" s="970" t="s">
        <v>2</v>
      </c>
      <c r="E684" s="1039" t="s">
        <v>4321</v>
      </c>
      <c r="F684" s="972" t="s">
        <v>34</v>
      </c>
      <c r="G684" s="973" t="s">
        <v>19</v>
      </c>
      <c r="H684" s="992" t="s">
        <v>88</v>
      </c>
      <c r="I684" s="1001" t="s">
        <v>87</v>
      </c>
      <c r="J684" s="984">
        <v>2</v>
      </c>
      <c r="K684" s="368" t="s">
        <v>21</v>
      </c>
      <c r="L684" s="373" t="s">
        <v>2712</v>
      </c>
      <c r="M684" s="51" t="s">
        <v>4398</v>
      </c>
      <c r="N684" s="373" t="s">
        <v>83</v>
      </c>
      <c r="O684" s="976"/>
      <c r="P684" s="366"/>
      <c r="Q684" s="977"/>
      <c r="R684" s="978"/>
      <c r="S684" s="979"/>
      <c r="T684" s="980"/>
      <c r="U684" s="981"/>
      <c r="V684" s="982"/>
      <c r="W684" s="380" t="s">
        <v>4343</v>
      </c>
      <c r="X684" s="976"/>
      <c r="Y684" s="706"/>
      <c r="Z684" s="976"/>
    </row>
    <row r="685" spans="1:26" s="5" customFormat="1">
      <c r="A685" s="984" t="s">
        <v>4245</v>
      </c>
      <c r="B685" s="984" t="s">
        <v>4290</v>
      </c>
      <c r="C685" s="969" t="s">
        <v>42</v>
      </c>
      <c r="D685" s="970" t="str">
        <f t="shared" ref="D685" si="672">B685&amp;" "&amp;" "&amp;C685</f>
        <v>S4-045  レオナ</v>
      </c>
      <c r="E685" s="1039" t="s">
        <v>4321</v>
      </c>
      <c r="F685" s="972" t="s">
        <v>34</v>
      </c>
      <c r="G685" s="986" t="s">
        <v>40</v>
      </c>
      <c r="H685" s="995" t="s">
        <v>80</v>
      </c>
      <c r="I685" s="1001" t="s">
        <v>87</v>
      </c>
      <c r="J685" s="975">
        <v>3</v>
      </c>
      <c r="K685" s="368" t="s">
        <v>21</v>
      </c>
      <c r="L685" s="373" t="s">
        <v>2710</v>
      </c>
      <c r="M685" s="51" t="s">
        <v>4437</v>
      </c>
      <c r="N685" s="373" t="s">
        <v>83</v>
      </c>
      <c r="O685" s="976"/>
      <c r="P685" s="366"/>
      <c r="Q685" s="977">
        <v>2530</v>
      </c>
      <c r="R685" s="978">
        <v>960</v>
      </c>
      <c r="S685" s="979">
        <v>1660</v>
      </c>
      <c r="T685" s="980">
        <v>1490</v>
      </c>
      <c r="U685" s="981">
        <v>1300</v>
      </c>
      <c r="V685" s="982">
        <f t="shared" ref="V685" si="673">SUM(Q685:U686)</f>
        <v>7940</v>
      </c>
      <c r="W685" s="976" t="s">
        <v>3317</v>
      </c>
      <c r="X685" s="976"/>
      <c r="Y685" s="706"/>
      <c r="Z685" s="976"/>
    </row>
    <row r="686" spans="1:26" s="5" customFormat="1">
      <c r="A686" s="984" t="s">
        <v>4245</v>
      </c>
      <c r="B686" s="984"/>
      <c r="C686" s="969" t="s">
        <v>42</v>
      </c>
      <c r="D686" s="970" t="s">
        <v>2</v>
      </c>
      <c r="E686" s="1039" t="s">
        <v>4321</v>
      </c>
      <c r="F686" s="972" t="s">
        <v>34</v>
      </c>
      <c r="G686" s="986" t="s">
        <v>40</v>
      </c>
      <c r="H686" s="995" t="s">
        <v>80</v>
      </c>
      <c r="I686" s="1001" t="s">
        <v>87</v>
      </c>
      <c r="J686" s="975">
        <v>3</v>
      </c>
      <c r="K686" s="11" t="s">
        <v>81</v>
      </c>
      <c r="L686" s="373" t="s">
        <v>81</v>
      </c>
      <c r="M686" s="51" t="s">
        <v>4372</v>
      </c>
      <c r="N686" s="373" t="s">
        <v>490</v>
      </c>
      <c r="O686" s="976"/>
      <c r="P686" s="366"/>
      <c r="Q686" s="977"/>
      <c r="R686" s="978"/>
      <c r="S686" s="979"/>
      <c r="T686" s="980"/>
      <c r="U686" s="981"/>
      <c r="V686" s="982"/>
      <c r="W686" s="976" t="s">
        <v>3317</v>
      </c>
      <c r="X686" s="976"/>
      <c r="Y686" s="706"/>
      <c r="Z686" s="976"/>
    </row>
    <row r="687" spans="1:26" s="5" customFormat="1">
      <c r="A687" s="984" t="s">
        <v>4245</v>
      </c>
      <c r="B687" s="984" t="s">
        <v>4291</v>
      </c>
      <c r="C687" s="969" t="s">
        <v>57</v>
      </c>
      <c r="D687" s="970" t="str">
        <f t="shared" ref="D687" si="674">B687&amp;" "&amp;" "&amp;C687</f>
        <v>S4-046  ゴメちゃん</v>
      </c>
      <c r="E687" s="1039" t="s">
        <v>4321</v>
      </c>
      <c r="F687" s="972" t="s">
        <v>34</v>
      </c>
      <c r="G687" s="973" t="s">
        <v>19</v>
      </c>
      <c r="H687" s="973" t="s">
        <v>19</v>
      </c>
      <c r="I687" s="996" t="s">
        <v>4358</v>
      </c>
      <c r="J687" s="984">
        <v>2</v>
      </c>
      <c r="K687" s="368" t="s">
        <v>21</v>
      </c>
      <c r="L687" s="373" t="s">
        <v>1995</v>
      </c>
      <c r="M687" s="51" t="s">
        <v>4399</v>
      </c>
      <c r="N687" s="373" t="s">
        <v>83</v>
      </c>
      <c r="O687" s="976"/>
      <c r="P687" s="366"/>
      <c r="Q687" s="977">
        <v>2620</v>
      </c>
      <c r="R687" s="978">
        <v>1290</v>
      </c>
      <c r="S687" s="979">
        <v>990</v>
      </c>
      <c r="T687" s="980">
        <v>1480</v>
      </c>
      <c r="U687" s="981">
        <v>1560</v>
      </c>
      <c r="V687" s="982">
        <f t="shared" ref="V687" si="675">SUM(Q687:U688)</f>
        <v>7940</v>
      </c>
      <c r="W687" s="445" t="s">
        <v>4570</v>
      </c>
      <c r="X687" s="976"/>
      <c r="Y687" s="706"/>
      <c r="Z687" s="976"/>
    </row>
    <row r="688" spans="1:26" s="5" customFormat="1">
      <c r="A688" s="984" t="s">
        <v>4245</v>
      </c>
      <c r="B688" s="984"/>
      <c r="C688" s="969" t="s">
        <v>57</v>
      </c>
      <c r="D688" s="970" t="s">
        <v>2</v>
      </c>
      <c r="E688" s="1039" t="s">
        <v>4321</v>
      </c>
      <c r="F688" s="972" t="s">
        <v>34</v>
      </c>
      <c r="G688" s="973" t="s">
        <v>19</v>
      </c>
      <c r="H688" s="973" t="s">
        <v>19</v>
      </c>
      <c r="I688" s="996" t="s">
        <v>4358</v>
      </c>
      <c r="J688" s="984">
        <v>2</v>
      </c>
      <c r="K688" s="368" t="s">
        <v>21</v>
      </c>
      <c r="L688" s="373" t="s">
        <v>2710</v>
      </c>
      <c r="M688" s="51" t="s">
        <v>4438</v>
      </c>
      <c r="N688" s="373" t="s">
        <v>490</v>
      </c>
      <c r="O688" s="976"/>
      <c r="P688" s="366"/>
      <c r="Q688" s="977"/>
      <c r="R688" s="978"/>
      <c r="S688" s="979"/>
      <c r="T688" s="980"/>
      <c r="U688" s="981"/>
      <c r="V688" s="982"/>
      <c r="W688" s="443" t="s">
        <v>4567</v>
      </c>
      <c r="X688" s="976"/>
      <c r="Y688" s="706"/>
      <c r="Z688" s="976"/>
    </row>
    <row r="689" spans="1:26" s="5" customFormat="1">
      <c r="A689" s="984" t="s">
        <v>4245</v>
      </c>
      <c r="B689" s="984" t="s">
        <v>4292</v>
      </c>
      <c r="C689" s="969" t="s">
        <v>187</v>
      </c>
      <c r="D689" s="970" t="str">
        <f t="shared" ref="D689" si="676">B689&amp;" "&amp;" "&amp;C689</f>
        <v>S4-047  ミストバーン</v>
      </c>
      <c r="E689" s="1039" t="s">
        <v>4321</v>
      </c>
      <c r="F689" s="994" t="s">
        <v>78</v>
      </c>
      <c r="G689" s="973" t="s">
        <v>19</v>
      </c>
      <c r="H689" s="992" t="s">
        <v>88</v>
      </c>
      <c r="I689" s="974" t="s">
        <v>4324</v>
      </c>
      <c r="J689" s="984">
        <v>4</v>
      </c>
      <c r="K689" s="368" t="s">
        <v>21</v>
      </c>
      <c r="L689" s="373" t="s">
        <v>104</v>
      </c>
      <c r="M689" s="51" t="s">
        <v>4425</v>
      </c>
      <c r="N689" s="373" t="s">
        <v>496</v>
      </c>
      <c r="O689" s="976"/>
      <c r="P689" s="366"/>
      <c r="Q689" s="977">
        <v>2460</v>
      </c>
      <c r="R689" s="978">
        <v>1590</v>
      </c>
      <c r="S689" s="979">
        <v>1390</v>
      </c>
      <c r="T689" s="980">
        <v>1200</v>
      </c>
      <c r="U689" s="981">
        <v>1300</v>
      </c>
      <c r="V689" s="982">
        <f t="shared" ref="V689" si="677">SUM(Q689:U690)</f>
        <v>7940</v>
      </c>
      <c r="W689" s="976" t="s">
        <v>4572</v>
      </c>
      <c r="X689" s="1004" t="s">
        <v>172</v>
      </c>
      <c r="Y689" s="706"/>
      <c r="Z689" s="976"/>
    </row>
    <row r="690" spans="1:26" s="5" customFormat="1">
      <c r="A690" s="984" t="s">
        <v>4245</v>
      </c>
      <c r="B690" s="984"/>
      <c r="C690" s="969" t="s">
        <v>187</v>
      </c>
      <c r="D690" s="970" t="s">
        <v>2</v>
      </c>
      <c r="E690" s="1039" t="s">
        <v>4321</v>
      </c>
      <c r="F690" s="994" t="s">
        <v>78</v>
      </c>
      <c r="G690" s="973" t="s">
        <v>19</v>
      </c>
      <c r="H690" s="992" t="s">
        <v>88</v>
      </c>
      <c r="I690" s="974" t="s">
        <v>4324</v>
      </c>
      <c r="J690" s="984">
        <v>4</v>
      </c>
      <c r="K690" s="369" t="s">
        <v>37</v>
      </c>
      <c r="L690" s="373" t="s">
        <v>98</v>
      </c>
      <c r="M690" s="51" t="s">
        <v>4444</v>
      </c>
      <c r="N690" s="373" t="s">
        <v>492</v>
      </c>
      <c r="O690" s="976"/>
      <c r="P690" s="366"/>
      <c r="Q690" s="977"/>
      <c r="R690" s="978"/>
      <c r="S690" s="979"/>
      <c r="T690" s="980"/>
      <c r="U690" s="981"/>
      <c r="V690" s="982"/>
      <c r="W690" s="976" t="s">
        <v>4572</v>
      </c>
      <c r="X690" s="1004" t="s">
        <v>172</v>
      </c>
      <c r="Y690" s="706"/>
      <c r="Z690" s="976"/>
    </row>
    <row r="691" spans="1:26" s="5" customFormat="1">
      <c r="A691" s="984" t="s">
        <v>4245</v>
      </c>
      <c r="B691" s="984" t="s">
        <v>4293</v>
      </c>
      <c r="C691" s="969" t="s">
        <v>188</v>
      </c>
      <c r="D691" s="970" t="str">
        <f t="shared" ref="D691" si="678">B691&amp;" "&amp;" "&amp;C691</f>
        <v>S4-048  キルバーン</v>
      </c>
      <c r="E691" s="1039" t="s">
        <v>4321</v>
      </c>
      <c r="F691" s="985" t="s">
        <v>74</v>
      </c>
      <c r="G691" s="973" t="s">
        <v>19</v>
      </c>
      <c r="H691" s="973" t="s">
        <v>19</v>
      </c>
      <c r="I691" s="998" t="s">
        <v>41</v>
      </c>
      <c r="J691" s="975">
        <v>3</v>
      </c>
      <c r="K691" s="370" t="s">
        <v>99</v>
      </c>
      <c r="L691" s="373" t="s">
        <v>1995</v>
      </c>
      <c r="M691" s="51" t="s">
        <v>4426</v>
      </c>
      <c r="N691" s="373" t="s">
        <v>496</v>
      </c>
      <c r="O691" s="976"/>
      <c r="P691" s="366"/>
      <c r="Q691" s="977">
        <v>2400</v>
      </c>
      <c r="R691" s="978">
        <v>1700</v>
      </c>
      <c r="S691" s="979">
        <v>1290</v>
      </c>
      <c r="T691" s="980">
        <v>1390</v>
      </c>
      <c r="U691" s="981">
        <v>1200</v>
      </c>
      <c r="V691" s="982">
        <f t="shared" ref="V691" si="679">SUM(Q691:U692)</f>
        <v>7980</v>
      </c>
      <c r="W691" s="976"/>
      <c r="X691" s="976"/>
      <c r="Y691" s="706"/>
      <c r="Z691" s="976"/>
    </row>
    <row r="692" spans="1:26" s="5" customFormat="1">
      <c r="A692" s="984" t="s">
        <v>4245</v>
      </c>
      <c r="B692" s="984"/>
      <c r="C692" s="969" t="s">
        <v>188</v>
      </c>
      <c r="D692" s="970" t="s">
        <v>2</v>
      </c>
      <c r="E692" s="1039" t="s">
        <v>4321</v>
      </c>
      <c r="F692" s="985" t="s">
        <v>74</v>
      </c>
      <c r="G692" s="973" t="s">
        <v>19</v>
      </c>
      <c r="H692" s="973" t="s">
        <v>19</v>
      </c>
      <c r="I692" s="998" t="s">
        <v>41</v>
      </c>
      <c r="J692" s="975">
        <v>3</v>
      </c>
      <c r="K692" s="370" t="s">
        <v>99</v>
      </c>
      <c r="L692" s="373" t="s">
        <v>104</v>
      </c>
      <c r="M692" s="51" t="s">
        <v>4427</v>
      </c>
      <c r="N692" s="373" t="s">
        <v>496</v>
      </c>
      <c r="O692" s="976"/>
      <c r="P692" s="366"/>
      <c r="Q692" s="977"/>
      <c r="R692" s="978"/>
      <c r="S692" s="979"/>
      <c r="T692" s="980"/>
      <c r="U692" s="981"/>
      <c r="V692" s="982"/>
      <c r="W692" s="976"/>
      <c r="X692" s="976"/>
      <c r="Y692" s="706"/>
      <c r="Z692" s="976"/>
    </row>
    <row r="693" spans="1:26" s="5" customFormat="1">
      <c r="A693" s="984" t="s">
        <v>4245</v>
      </c>
      <c r="B693" s="984" t="s">
        <v>4294</v>
      </c>
      <c r="C693" s="969" t="s">
        <v>189</v>
      </c>
      <c r="D693" s="970" t="str">
        <f t="shared" ref="D693" si="680">B693&amp;" "&amp;" "&amp;C693</f>
        <v>S4-049  アバン</v>
      </c>
      <c r="E693" s="999" t="s">
        <v>54</v>
      </c>
      <c r="F693" s="972" t="s">
        <v>34</v>
      </c>
      <c r="G693" s="973" t="s">
        <v>19</v>
      </c>
      <c r="H693" s="973" t="s">
        <v>19</v>
      </c>
      <c r="I693" s="1005" t="s">
        <v>90</v>
      </c>
      <c r="J693" s="984">
        <v>2</v>
      </c>
      <c r="K693" s="368" t="s">
        <v>21</v>
      </c>
      <c r="L693" s="373" t="s">
        <v>2710</v>
      </c>
      <c r="M693" s="51" t="s">
        <v>4439</v>
      </c>
      <c r="N693" s="373" t="s">
        <v>83</v>
      </c>
      <c r="O693" s="976"/>
      <c r="P693" s="366"/>
      <c r="Q693" s="977">
        <v>2620</v>
      </c>
      <c r="R693" s="978">
        <v>1740</v>
      </c>
      <c r="S693" s="979">
        <v>1120</v>
      </c>
      <c r="T693" s="980">
        <v>1350</v>
      </c>
      <c r="U693" s="981">
        <v>1410</v>
      </c>
      <c r="V693" s="982">
        <f t="shared" ref="V693" si="681">SUM(Q693:U694)</f>
        <v>8240</v>
      </c>
      <c r="W693" s="366"/>
      <c r="X693" s="1004" t="s">
        <v>319</v>
      </c>
      <c r="Y693" s="706"/>
      <c r="Z693" s="976"/>
    </row>
    <row r="694" spans="1:26" s="5" customFormat="1">
      <c r="A694" s="984" t="s">
        <v>4245</v>
      </c>
      <c r="B694" s="984"/>
      <c r="C694" s="969" t="s">
        <v>189</v>
      </c>
      <c r="D694" s="970" t="s">
        <v>2</v>
      </c>
      <c r="E694" s="999" t="s">
        <v>54</v>
      </c>
      <c r="F694" s="972" t="s">
        <v>34</v>
      </c>
      <c r="G694" s="973" t="s">
        <v>19</v>
      </c>
      <c r="H694" s="973" t="s">
        <v>19</v>
      </c>
      <c r="I694" s="1005" t="s">
        <v>90</v>
      </c>
      <c r="J694" s="984">
        <v>2</v>
      </c>
      <c r="K694" s="368" t="s">
        <v>21</v>
      </c>
      <c r="L694" s="373" t="s">
        <v>2712</v>
      </c>
      <c r="M694" s="51" t="s">
        <v>4400</v>
      </c>
      <c r="N694" s="373" t="s">
        <v>83</v>
      </c>
      <c r="O694" s="976"/>
      <c r="P694" s="366"/>
      <c r="Q694" s="977"/>
      <c r="R694" s="978"/>
      <c r="S694" s="979"/>
      <c r="T694" s="980"/>
      <c r="U694" s="981"/>
      <c r="V694" s="982"/>
      <c r="W694" s="367"/>
      <c r="X694" s="1004" t="s">
        <v>319</v>
      </c>
      <c r="Y694" s="706"/>
      <c r="Z694" s="976"/>
    </row>
    <row r="695" spans="1:26" s="5" customFormat="1">
      <c r="A695" s="984" t="s">
        <v>4245</v>
      </c>
      <c r="B695" s="984" t="s">
        <v>4295</v>
      </c>
      <c r="C695" s="989" t="s">
        <v>5650</v>
      </c>
      <c r="D695" s="970" t="str">
        <f t="shared" ref="D695" si="682">B695&amp;" "&amp;" "&amp;C695</f>
        <v>S4-050  ハドラー (超魔生物)</v>
      </c>
      <c r="E695" s="999" t="s">
        <v>54</v>
      </c>
      <c r="F695" s="985" t="s">
        <v>74</v>
      </c>
      <c r="G695" s="973" t="s">
        <v>19</v>
      </c>
      <c r="H695" s="973" t="s">
        <v>19</v>
      </c>
      <c r="I695" s="998" t="s">
        <v>41</v>
      </c>
      <c r="J695" s="984">
        <v>4</v>
      </c>
      <c r="K695" s="368" t="s">
        <v>21</v>
      </c>
      <c r="L695" s="373" t="s">
        <v>1995</v>
      </c>
      <c r="M695" s="51" t="s">
        <v>4401</v>
      </c>
      <c r="N695" s="373" t="s">
        <v>496</v>
      </c>
      <c r="O695" s="976"/>
      <c r="P695" s="366"/>
      <c r="Q695" s="977">
        <v>2470</v>
      </c>
      <c r="R695" s="978">
        <v>1790</v>
      </c>
      <c r="S695" s="979">
        <v>1390</v>
      </c>
      <c r="T695" s="980">
        <v>1240</v>
      </c>
      <c r="U695" s="981">
        <v>1400</v>
      </c>
      <c r="V695" s="982">
        <f t="shared" ref="V695" si="683">SUM(Q695:U696)</f>
        <v>8290</v>
      </c>
      <c r="W695" s="366"/>
      <c r="X695" s="1004" t="s">
        <v>189</v>
      </c>
      <c r="Y695" s="706"/>
      <c r="Z695" s="976"/>
    </row>
    <row r="696" spans="1:26" s="5" customFormat="1">
      <c r="A696" s="984" t="s">
        <v>4245</v>
      </c>
      <c r="B696" s="984"/>
      <c r="C696" s="989" t="s">
        <v>5650</v>
      </c>
      <c r="D696" s="970" t="s">
        <v>2</v>
      </c>
      <c r="E696" s="999" t="s">
        <v>54</v>
      </c>
      <c r="F696" s="985" t="s">
        <v>74</v>
      </c>
      <c r="G696" s="973" t="s">
        <v>19</v>
      </c>
      <c r="H696" s="973" t="s">
        <v>19</v>
      </c>
      <c r="I696" s="998" t="s">
        <v>41</v>
      </c>
      <c r="J696" s="984">
        <v>4</v>
      </c>
      <c r="K696" s="368" t="s">
        <v>21</v>
      </c>
      <c r="L696" s="373" t="s">
        <v>105</v>
      </c>
      <c r="M696" s="51" t="s">
        <v>4402</v>
      </c>
      <c r="N696" s="373" t="s">
        <v>490</v>
      </c>
      <c r="O696" s="976"/>
      <c r="P696" s="366"/>
      <c r="Q696" s="977"/>
      <c r="R696" s="978"/>
      <c r="S696" s="979"/>
      <c r="T696" s="980"/>
      <c r="U696" s="981"/>
      <c r="V696" s="982"/>
      <c r="W696" s="367"/>
      <c r="X696" s="1004" t="s">
        <v>189</v>
      </c>
      <c r="Y696" s="706"/>
      <c r="Z696" s="976"/>
    </row>
    <row r="697" spans="1:26" s="5" customFormat="1">
      <c r="A697" s="984" t="s">
        <v>4245</v>
      </c>
      <c r="B697" s="984" t="s">
        <v>4296</v>
      </c>
      <c r="C697" s="989" t="s">
        <v>329</v>
      </c>
      <c r="D697" s="970" t="str">
        <f t="shared" ref="D697" si="684">B697&amp;" "&amp;" "&amp;C697</f>
        <v>S4-051  勇者レック</v>
      </c>
      <c r="E697" s="999" t="s">
        <v>54</v>
      </c>
      <c r="F697" s="972" t="s">
        <v>34</v>
      </c>
      <c r="G697" s="973" t="s">
        <v>19</v>
      </c>
      <c r="H697" s="973" t="s">
        <v>19</v>
      </c>
      <c r="I697" s="1000" t="s">
        <v>93</v>
      </c>
      <c r="J697" s="975">
        <v>3</v>
      </c>
      <c r="K697" s="368" t="s">
        <v>21</v>
      </c>
      <c r="L697" s="373" t="s">
        <v>1995</v>
      </c>
      <c r="M697" s="51" t="s">
        <v>4403</v>
      </c>
      <c r="N697" s="373" t="s">
        <v>83</v>
      </c>
      <c r="O697" s="976"/>
      <c r="P697" s="366"/>
      <c r="Q697" s="977">
        <v>2540</v>
      </c>
      <c r="R697" s="978">
        <v>1640</v>
      </c>
      <c r="S697" s="979">
        <v>1470</v>
      </c>
      <c r="T697" s="980">
        <v>1410</v>
      </c>
      <c r="U697" s="981">
        <v>1130</v>
      </c>
      <c r="V697" s="982">
        <f t="shared" ref="V697" si="685">SUM(Q697:U698)</f>
        <v>8190</v>
      </c>
      <c r="W697" s="976"/>
      <c r="X697" s="976"/>
      <c r="Y697" s="706"/>
      <c r="Z697" s="976"/>
    </row>
    <row r="698" spans="1:26" s="5" customFormat="1">
      <c r="A698" s="984" t="s">
        <v>4245</v>
      </c>
      <c r="B698" s="984"/>
      <c r="C698" s="989" t="s">
        <v>329</v>
      </c>
      <c r="D698" s="970" t="s">
        <v>2</v>
      </c>
      <c r="E698" s="999" t="s">
        <v>54</v>
      </c>
      <c r="F698" s="972" t="s">
        <v>34</v>
      </c>
      <c r="G698" s="973" t="s">
        <v>19</v>
      </c>
      <c r="H698" s="973" t="s">
        <v>19</v>
      </c>
      <c r="I698" s="1000" t="s">
        <v>93</v>
      </c>
      <c r="J698" s="975">
        <v>3</v>
      </c>
      <c r="K698" s="368" t="s">
        <v>21</v>
      </c>
      <c r="L698" s="373" t="s">
        <v>105</v>
      </c>
      <c r="M698" s="37" t="s">
        <v>4404</v>
      </c>
      <c r="N698" s="373" t="s">
        <v>85</v>
      </c>
      <c r="O698" s="976"/>
      <c r="P698" s="366"/>
      <c r="Q698" s="977"/>
      <c r="R698" s="978"/>
      <c r="S698" s="979"/>
      <c r="T698" s="980"/>
      <c r="U698" s="981"/>
      <c r="V698" s="982"/>
      <c r="W698" s="976"/>
      <c r="X698" s="976"/>
      <c r="Y698" s="706"/>
      <c r="Z698" s="976"/>
    </row>
    <row r="699" spans="1:26" s="5" customFormat="1">
      <c r="A699" s="984" t="s">
        <v>4245</v>
      </c>
      <c r="B699" s="984" t="s">
        <v>4297</v>
      </c>
      <c r="C699" s="969" t="s">
        <v>4325</v>
      </c>
      <c r="D699" s="970" t="str">
        <f t="shared" ref="D699" si="686">B699&amp;" "&amp;" "&amp;C699</f>
        <v>S4-052  バーバラ</v>
      </c>
      <c r="E699" s="999" t="s">
        <v>54</v>
      </c>
      <c r="F699" s="972" t="s">
        <v>34</v>
      </c>
      <c r="G699" s="986" t="s">
        <v>40</v>
      </c>
      <c r="H699" s="986" t="s">
        <v>40</v>
      </c>
      <c r="I699" s="1005" t="s">
        <v>90</v>
      </c>
      <c r="J699" s="975">
        <v>3</v>
      </c>
      <c r="K699" s="369" t="s">
        <v>37</v>
      </c>
      <c r="L699" s="373" t="s">
        <v>2718</v>
      </c>
      <c r="M699" s="51" t="s">
        <v>4597</v>
      </c>
      <c r="N699" s="373" t="s">
        <v>490</v>
      </c>
      <c r="O699" s="976"/>
      <c r="P699" s="366"/>
      <c r="Q699" s="977">
        <v>2570</v>
      </c>
      <c r="R699" s="978">
        <v>1130</v>
      </c>
      <c r="S699" s="979">
        <v>1790</v>
      </c>
      <c r="T699" s="980">
        <v>1500</v>
      </c>
      <c r="U699" s="981">
        <v>1200</v>
      </c>
      <c r="V699" s="982">
        <f t="shared" ref="V699" si="687">SUM(Q699:U700)</f>
        <v>8190</v>
      </c>
      <c r="W699" s="976"/>
      <c r="X699" s="976"/>
      <c r="Y699" s="706"/>
      <c r="Z699" s="976"/>
    </row>
    <row r="700" spans="1:26" s="5" customFormat="1">
      <c r="A700" s="984" t="s">
        <v>4245</v>
      </c>
      <c r="B700" s="984"/>
      <c r="C700" s="969" t="s">
        <v>4325</v>
      </c>
      <c r="D700" s="970" t="s">
        <v>2</v>
      </c>
      <c r="E700" s="999" t="s">
        <v>54</v>
      </c>
      <c r="F700" s="972" t="s">
        <v>34</v>
      </c>
      <c r="G700" s="986" t="s">
        <v>40</v>
      </c>
      <c r="H700" s="986" t="s">
        <v>40</v>
      </c>
      <c r="I700" s="1005" t="s">
        <v>90</v>
      </c>
      <c r="J700" s="975">
        <v>3</v>
      </c>
      <c r="K700" s="368" t="s">
        <v>21</v>
      </c>
      <c r="L700" s="373" t="s">
        <v>105</v>
      </c>
      <c r="M700" s="51" t="s">
        <v>4405</v>
      </c>
      <c r="N700" s="373" t="s">
        <v>83</v>
      </c>
      <c r="O700" s="976"/>
      <c r="P700" s="366"/>
      <c r="Q700" s="977"/>
      <c r="R700" s="978"/>
      <c r="S700" s="979"/>
      <c r="T700" s="980"/>
      <c r="U700" s="981"/>
      <c r="V700" s="982"/>
      <c r="W700" s="976"/>
      <c r="X700" s="976"/>
      <c r="Y700" s="706"/>
      <c r="Z700" s="976"/>
    </row>
    <row r="701" spans="1:26" s="5" customFormat="1">
      <c r="A701" s="984" t="s">
        <v>4245</v>
      </c>
      <c r="B701" s="984" t="s">
        <v>4298</v>
      </c>
      <c r="C701" s="969" t="s">
        <v>3311</v>
      </c>
      <c r="D701" s="970" t="str">
        <f t="shared" ref="D701" si="688">B701&amp;" "&amp;" "&amp;C701</f>
        <v>S4-053  テリー</v>
      </c>
      <c r="E701" s="999" t="s">
        <v>54</v>
      </c>
      <c r="F701" s="972" t="s">
        <v>34</v>
      </c>
      <c r="G701" s="973" t="s">
        <v>19</v>
      </c>
      <c r="H701" s="973" t="s">
        <v>19</v>
      </c>
      <c r="I701" s="988" t="s">
        <v>4323</v>
      </c>
      <c r="J701" s="975">
        <v>3</v>
      </c>
      <c r="K701" s="368" t="s">
        <v>21</v>
      </c>
      <c r="L701" s="373" t="s">
        <v>2712</v>
      </c>
      <c r="M701" s="51" t="s">
        <v>4406</v>
      </c>
      <c r="N701" s="373" t="s">
        <v>83</v>
      </c>
      <c r="O701" s="976"/>
      <c r="P701" s="366"/>
      <c r="Q701" s="977">
        <v>2550</v>
      </c>
      <c r="R701" s="978">
        <v>1580</v>
      </c>
      <c r="S701" s="979">
        <v>1310</v>
      </c>
      <c r="T701" s="980">
        <v>1590</v>
      </c>
      <c r="U701" s="981">
        <v>1160</v>
      </c>
      <c r="V701" s="982">
        <f t="shared" ref="V701" si="689">SUM(Q701:U702)</f>
        <v>8190</v>
      </c>
      <c r="W701" s="976"/>
      <c r="X701" s="976"/>
      <c r="Y701" s="706"/>
      <c r="Z701" s="976"/>
    </row>
    <row r="702" spans="1:26" s="5" customFormat="1">
      <c r="A702" s="984" t="s">
        <v>4245</v>
      </c>
      <c r="B702" s="984"/>
      <c r="C702" s="969" t="s">
        <v>3311</v>
      </c>
      <c r="D702" s="970" t="s">
        <v>2</v>
      </c>
      <c r="E702" s="999" t="s">
        <v>54</v>
      </c>
      <c r="F702" s="972" t="s">
        <v>34</v>
      </c>
      <c r="G702" s="973" t="s">
        <v>19</v>
      </c>
      <c r="H702" s="973" t="s">
        <v>19</v>
      </c>
      <c r="I702" s="988" t="s">
        <v>4323</v>
      </c>
      <c r="J702" s="975">
        <v>3</v>
      </c>
      <c r="K702" s="368" t="s">
        <v>21</v>
      </c>
      <c r="L702" s="373" t="s">
        <v>105</v>
      </c>
      <c r="M702" s="51" t="s">
        <v>4407</v>
      </c>
      <c r="N702" s="373" t="s">
        <v>83</v>
      </c>
      <c r="O702" s="976"/>
      <c r="P702" s="366"/>
      <c r="Q702" s="977"/>
      <c r="R702" s="978"/>
      <c r="S702" s="979"/>
      <c r="T702" s="980"/>
      <c r="U702" s="981"/>
      <c r="V702" s="982"/>
      <c r="W702" s="976"/>
      <c r="X702" s="976"/>
      <c r="Y702" s="706"/>
      <c r="Z702" s="976"/>
    </row>
    <row r="703" spans="1:26" s="5" customFormat="1">
      <c r="A703" s="984" t="s">
        <v>4245</v>
      </c>
      <c r="B703" s="984" t="s">
        <v>4299</v>
      </c>
      <c r="C703" s="969" t="s">
        <v>4496</v>
      </c>
      <c r="D703" s="970" t="str">
        <f t="shared" ref="D703" si="690">B703&amp;" "&amp;" "&amp;C703</f>
        <v>S4-054  魔王ムドー</v>
      </c>
      <c r="E703" s="999" t="s">
        <v>54</v>
      </c>
      <c r="F703" s="985" t="s">
        <v>74</v>
      </c>
      <c r="G703" s="1006" t="s">
        <v>89</v>
      </c>
      <c r="H703" s="992" t="s">
        <v>88</v>
      </c>
      <c r="I703" s="974" t="s">
        <v>4324</v>
      </c>
      <c r="J703" s="984">
        <v>2</v>
      </c>
      <c r="K703" s="368" t="s">
        <v>21</v>
      </c>
      <c r="L703" s="373" t="s">
        <v>1995</v>
      </c>
      <c r="M703" s="51" t="s">
        <v>4440</v>
      </c>
      <c r="N703" s="373" t="s">
        <v>496</v>
      </c>
      <c r="O703" s="976"/>
      <c r="P703" s="366"/>
      <c r="Q703" s="977">
        <v>2650</v>
      </c>
      <c r="R703" s="978">
        <v>1150</v>
      </c>
      <c r="S703" s="979">
        <v>1570</v>
      </c>
      <c r="T703" s="980">
        <v>1500</v>
      </c>
      <c r="U703" s="981">
        <v>1340</v>
      </c>
      <c r="V703" s="982">
        <f t="shared" ref="V703" si="691">SUM(Q703:U704)</f>
        <v>8210</v>
      </c>
      <c r="W703" s="976" t="s">
        <v>4564</v>
      </c>
      <c r="X703" s="976"/>
      <c r="Y703" s="706"/>
      <c r="Z703" s="976"/>
    </row>
    <row r="704" spans="1:26" s="5" customFormat="1">
      <c r="A704" s="984" t="s">
        <v>4245</v>
      </c>
      <c r="B704" s="984"/>
      <c r="C704" s="969" t="s">
        <v>4496</v>
      </c>
      <c r="D704" s="970" t="s">
        <v>2</v>
      </c>
      <c r="E704" s="999" t="s">
        <v>54</v>
      </c>
      <c r="F704" s="985" t="s">
        <v>74</v>
      </c>
      <c r="G704" s="1006" t="s">
        <v>89</v>
      </c>
      <c r="H704" s="992" t="s">
        <v>88</v>
      </c>
      <c r="I704" s="974" t="s">
        <v>4324</v>
      </c>
      <c r="J704" s="984">
        <v>2</v>
      </c>
      <c r="K704" s="368" t="s">
        <v>21</v>
      </c>
      <c r="L704" s="373" t="s">
        <v>105</v>
      </c>
      <c r="M704" s="37" t="s">
        <v>4408</v>
      </c>
      <c r="N704" s="373" t="s">
        <v>83</v>
      </c>
      <c r="O704" s="976"/>
      <c r="P704" s="366"/>
      <c r="Q704" s="977"/>
      <c r="R704" s="978"/>
      <c r="S704" s="979"/>
      <c r="T704" s="980"/>
      <c r="U704" s="981"/>
      <c r="V704" s="982"/>
      <c r="W704" s="976" t="s">
        <v>4564</v>
      </c>
      <c r="X704" s="976"/>
      <c r="Y704" s="706"/>
      <c r="Z704" s="976"/>
    </row>
    <row r="705" spans="1:26" s="5" customFormat="1">
      <c r="A705" s="984" t="s">
        <v>4245</v>
      </c>
      <c r="B705" s="984" t="s">
        <v>4300</v>
      </c>
      <c r="C705" s="969" t="s">
        <v>3305</v>
      </c>
      <c r="D705" s="970" t="str">
        <f t="shared" ref="D705" si="692">B705&amp;" "&amp;" "&amp;C705</f>
        <v>S4-055  デュラン</v>
      </c>
      <c r="E705" s="999" t="s">
        <v>54</v>
      </c>
      <c r="F705" s="985" t="s">
        <v>74</v>
      </c>
      <c r="G705" s="973" t="s">
        <v>19</v>
      </c>
      <c r="H705" s="973" t="s">
        <v>19</v>
      </c>
      <c r="I705" s="1005" t="s">
        <v>90</v>
      </c>
      <c r="J705" s="975">
        <v>3</v>
      </c>
      <c r="K705" s="368" t="s">
        <v>21</v>
      </c>
      <c r="L705" s="373" t="s">
        <v>1995</v>
      </c>
      <c r="M705" s="51" t="s">
        <v>4409</v>
      </c>
      <c r="N705" s="373" t="s">
        <v>85</v>
      </c>
      <c r="O705" s="976"/>
      <c r="P705" s="366"/>
      <c r="Q705" s="977">
        <v>2660</v>
      </c>
      <c r="R705" s="978">
        <v>1610</v>
      </c>
      <c r="S705" s="979">
        <v>1080</v>
      </c>
      <c r="T705" s="980">
        <v>1370</v>
      </c>
      <c r="U705" s="981">
        <v>1470</v>
      </c>
      <c r="V705" s="982">
        <f t="shared" ref="V705" si="693">SUM(Q705:U706)</f>
        <v>8190</v>
      </c>
      <c r="W705" s="976" t="s">
        <v>4564</v>
      </c>
      <c r="X705" s="976"/>
      <c r="Y705" s="706"/>
      <c r="Z705" s="976"/>
    </row>
    <row r="706" spans="1:26" s="5" customFormat="1">
      <c r="A706" s="984" t="s">
        <v>4245</v>
      </c>
      <c r="B706" s="984"/>
      <c r="C706" s="969" t="s">
        <v>3305</v>
      </c>
      <c r="D706" s="970" t="s">
        <v>2</v>
      </c>
      <c r="E706" s="999" t="s">
        <v>54</v>
      </c>
      <c r="F706" s="985" t="s">
        <v>74</v>
      </c>
      <c r="G706" s="973" t="s">
        <v>19</v>
      </c>
      <c r="H706" s="973" t="s">
        <v>19</v>
      </c>
      <c r="I706" s="1005" t="s">
        <v>90</v>
      </c>
      <c r="J706" s="975">
        <v>3</v>
      </c>
      <c r="K706" s="368" t="s">
        <v>21</v>
      </c>
      <c r="L706" s="373" t="s">
        <v>105</v>
      </c>
      <c r="M706" s="51" t="s">
        <v>4445</v>
      </c>
      <c r="N706" s="373" t="s">
        <v>83</v>
      </c>
      <c r="O706" s="976"/>
      <c r="P706" s="366"/>
      <c r="Q706" s="977"/>
      <c r="R706" s="978"/>
      <c r="S706" s="979"/>
      <c r="T706" s="980"/>
      <c r="U706" s="981"/>
      <c r="V706" s="982"/>
      <c r="W706" s="976" t="s">
        <v>4564</v>
      </c>
      <c r="X706" s="976"/>
      <c r="Y706" s="706"/>
      <c r="Z706" s="976"/>
    </row>
    <row r="707" spans="1:26" s="5" customFormat="1">
      <c r="A707" s="984" t="s">
        <v>4245</v>
      </c>
      <c r="B707" s="984" t="s">
        <v>4301</v>
      </c>
      <c r="C707" s="969" t="s">
        <v>1695</v>
      </c>
      <c r="D707" s="970" t="str">
        <f t="shared" ref="D707" si="694">B707&amp;" "&amp;" "&amp;C707</f>
        <v>S4-056  グラコス</v>
      </c>
      <c r="E707" s="999" t="s">
        <v>54</v>
      </c>
      <c r="F707" s="985" t="s">
        <v>74</v>
      </c>
      <c r="G707" s="973" t="s">
        <v>19</v>
      </c>
      <c r="H707" s="986" t="s">
        <v>40</v>
      </c>
      <c r="I707" s="1002" t="s">
        <v>82</v>
      </c>
      <c r="J707" s="975">
        <v>3</v>
      </c>
      <c r="K707" s="369" t="s">
        <v>37</v>
      </c>
      <c r="L707" s="373" t="s">
        <v>39</v>
      </c>
      <c r="M707" s="51" t="s">
        <v>4375</v>
      </c>
      <c r="N707" s="373" t="s">
        <v>492</v>
      </c>
      <c r="O707" s="976"/>
      <c r="P707" s="366"/>
      <c r="Q707" s="977">
        <v>2690</v>
      </c>
      <c r="R707" s="978">
        <v>1540</v>
      </c>
      <c r="S707" s="979">
        <v>1320</v>
      </c>
      <c r="T707" s="980">
        <v>1230</v>
      </c>
      <c r="U707" s="981">
        <v>1410</v>
      </c>
      <c r="V707" s="982">
        <f t="shared" ref="V707" si="695">SUM(Q707:U708)</f>
        <v>8190</v>
      </c>
      <c r="W707" s="443" t="s">
        <v>4564</v>
      </c>
      <c r="X707" s="976"/>
      <c r="Y707" s="706"/>
      <c r="Z707" s="976"/>
    </row>
    <row r="708" spans="1:26" s="5" customFormat="1">
      <c r="A708" s="984" t="s">
        <v>4245</v>
      </c>
      <c r="B708" s="984"/>
      <c r="C708" s="969" t="s">
        <v>1695</v>
      </c>
      <c r="D708" s="970" t="s">
        <v>2</v>
      </c>
      <c r="E708" s="999" t="s">
        <v>54</v>
      </c>
      <c r="F708" s="985" t="s">
        <v>74</v>
      </c>
      <c r="G708" s="973" t="s">
        <v>19</v>
      </c>
      <c r="H708" s="986" t="s">
        <v>40</v>
      </c>
      <c r="I708" s="1002" t="s">
        <v>82</v>
      </c>
      <c r="J708" s="975">
        <v>3</v>
      </c>
      <c r="K708" s="370" t="s">
        <v>99</v>
      </c>
      <c r="L708" s="373" t="s">
        <v>105</v>
      </c>
      <c r="M708" s="51" t="s">
        <v>4428</v>
      </c>
      <c r="N708" s="373" t="s">
        <v>83</v>
      </c>
      <c r="O708" s="976"/>
      <c r="P708" s="366"/>
      <c r="Q708" s="977"/>
      <c r="R708" s="978"/>
      <c r="S708" s="979"/>
      <c r="T708" s="980"/>
      <c r="U708" s="981"/>
      <c r="V708" s="982"/>
      <c r="W708" s="443" t="s">
        <v>4335</v>
      </c>
      <c r="X708" s="976"/>
      <c r="Y708" s="706"/>
      <c r="Z708" s="976"/>
    </row>
    <row r="709" spans="1:26" s="5" customFormat="1">
      <c r="A709" s="984" t="s">
        <v>4245</v>
      </c>
      <c r="B709" s="984" t="s">
        <v>4302</v>
      </c>
      <c r="C709" s="969" t="s">
        <v>3295</v>
      </c>
      <c r="D709" s="970" t="str">
        <f t="shared" ref="D709" si="696">B709&amp;" "&amp;" "&amp;C709</f>
        <v>S4-057  ジャミラス</v>
      </c>
      <c r="E709" s="999" t="s">
        <v>54</v>
      </c>
      <c r="F709" s="985" t="s">
        <v>74</v>
      </c>
      <c r="G709" s="973" t="s">
        <v>19</v>
      </c>
      <c r="H709" s="1006" t="s">
        <v>89</v>
      </c>
      <c r="I709" s="1000" t="s">
        <v>93</v>
      </c>
      <c r="J709" s="975">
        <v>3</v>
      </c>
      <c r="K709" s="368" t="s">
        <v>21</v>
      </c>
      <c r="L709" s="373" t="s">
        <v>1995</v>
      </c>
      <c r="M709" s="51" t="s">
        <v>4410</v>
      </c>
      <c r="N709" s="373" t="s">
        <v>85</v>
      </c>
      <c r="O709" s="976"/>
      <c r="P709" s="366"/>
      <c r="Q709" s="977">
        <v>2600</v>
      </c>
      <c r="R709" s="978">
        <v>1520</v>
      </c>
      <c r="S709" s="979">
        <v>1230</v>
      </c>
      <c r="T709" s="980">
        <v>1450</v>
      </c>
      <c r="U709" s="981">
        <v>1390</v>
      </c>
      <c r="V709" s="982">
        <f t="shared" ref="V709" si="697">SUM(Q709:U710)</f>
        <v>8190</v>
      </c>
      <c r="W709" s="976" t="s">
        <v>4564</v>
      </c>
      <c r="X709" s="976"/>
      <c r="Y709" s="706"/>
      <c r="Z709" s="976"/>
    </row>
    <row r="710" spans="1:26" s="5" customFormat="1">
      <c r="A710" s="984" t="s">
        <v>4245</v>
      </c>
      <c r="B710" s="984"/>
      <c r="C710" s="969" t="s">
        <v>3295</v>
      </c>
      <c r="D710" s="970" t="s">
        <v>2</v>
      </c>
      <c r="E710" s="999" t="s">
        <v>54</v>
      </c>
      <c r="F710" s="985" t="s">
        <v>74</v>
      </c>
      <c r="G710" s="973" t="s">
        <v>19</v>
      </c>
      <c r="H710" s="1006" t="s">
        <v>89</v>
      </c>
      <c r="I710" s="1000" t="s">
        <v>93</v>
      </c>
      <c r="J710" s="975">
        <v>3</v>
      </c>
      <c r="K710" s="368" t="s">
        <v>21</v>
      </c>
      <c r="L710" s="373" t="s">
        <v>107</v>
      </c>
      <c r="M710" s="51" t="s">
        <v>4411</v>
      </c>
      <c r="N710" s="373" t="s">
        <v>83</v>
      </c>
      <c r="O710" s="976"/>
      <c r="P710" s="366"/>
      <c r="Q710" s="977"/>
      <c r="R710" s="978"/>
      <c r="S710" s="979"/>
      <c r="T710" s="980"/>
      <c r="U710" s="981"/>
      <c r="V710" s="982"/>
      <c r="W710" s="976" t="s">
        <v>4564</v>
      </c>
      <c r="X710" s="976"/>
      <c r="Y710" s="706"/>
      <c r="Z710" s="976"/>
    </row>
    <row r="711" spans="1:26" s="5" customFormat="1">
      <c r="A711" s="984" t="s">
        <v>4245</v>
      </c>
      <c r="B711" s="984" t="s">
        <v>4303</v>
      </c>
      <c r="C711" s="969" t="s">
        <v>197</v>
      </c>
      <c r="D711" s="970" t="str">
        <f t="shared" ref="D711" si="698">B711&amp;" "&amp;" "&amp;C711</f>
        <v>S4-058  超越破断魔獣ダムド</v>
      </c>
      <c r="E711" s="997" t="s">
        <v>73</v>
      </c>
      <c r="F711" s="985" t="s">
        <v>74</v>
      </c>
      <c r="G711" s="992" t="s">
        <v>88</v>
      </c>
      <c r="H711" s="992" t="s">
        <v>88</v>
      </c>
      <c r="I711" s="988" t="s">
        <v>4323</v>
      </c>
      <c r="J711" s="984">
        <v>2</v>
      </c>
      <c r="K711" s="368" t="s">
        <v>21</v>
      </c>
      <c r="L711" s="373" t="s">
        <v>1995</v>
      </c>
      <c r="M711" s="51" t="s">
        <v>4412</v>
      </c>
      <c r="N711" s="373" t="s">
        <v>85</v>
      </c>
      <c r="O711" s="976"/>
      <c r="P711" s="366"/>
      <c r="Q711" s="977">
        <v>2730</v>
      </c>
      <c r="R711" s="978">
        <v>1720</v>
      </c>
      <c r="S711" s="979">
        <v>1520</v>
      </c>
      <c r="T711" s="980">
        <v>1390</v>
      </c>
      <c r="U711" s="981">
        <v>1110</v>
      </c>
      <c r="V711" s="982">
        <f t="shared" ref="V711" si="699">SUM(Q711:U712)</f>
        <v>8470</v>
      </c>
      <c r="W711" s="976"/>
      <c r="X711" s="976"/>
      <c r="Y711" s="706"/>
      <c r="Z711" s="976"/>
    </row>
    <row r="712" spans="1:26" s="5" customFormat="1">
      <c r="A712" s="984" t="s">
        <v>4245</v>
      </c>
      <c r="B712" s="984"/>
      <c r="C712" s="969" t="s">
        <v>197</v>
      </c>
      <c r="D712" s="970" t="s">
        <v>2</v>
      </c>
      <c r="E712" s="997" t="s">
        <v>73</v>
      </c>
      <c r="F712" s="985" t="s">
        <v>74</v>
      </c>
      <c r="G712" s="992" t="s">
        <v>88</v>
      </c>
      <c r="H712" s="992" t="s">
        <v>88</v>
      </c>
      <c r="I712" s="988" t="s">
        <v>4323</v>
      </c>
      <c r="J712" s="984">
        <v>2</v>
      </c>
      <c r="K712" s="370" t="s">
        <v>99</v>
      </c>
      <c r="L712" s="373" t="s">
        <v>1995</v>
      </c>
      <c r="M712" s="51" t="s">
        <v>4429</v>
      </c>
      <c r="N712" s="373" t="s">
        <v>496</v>
      </c>
      <c r="O712" s="976"/>
      <c r="P712" s="366"/>
      <c r="Q712" s="977"/>
      <c r="R712" s="978"/>
      <c r="S712" s="979"/>
      <c r="T712" s="980"/>
      <c r="U712" s="981"/>
      <c r="V712" s="982"/>
      <c r="W712" s="976"/>
      <c r="X712" s="976"/>
      <c r="Y712" s="706"/>
      <c r="Z712" s="976"/>
    </row>
    <row r="713" spans="1:26" s="5" customFormat="1">
      <c r="A713" s="984" t="s">
        <v>4245</v>
      </c>
      <c r="B713" s="984" t="s">
        <v>4304</v>
      </c>
      <c r="C713" s="969" t="s">
        <v>4326</v>
      </c>
      <c r="D713" s="970" t="str">
        <f t="shared" ref="D713" si="700">B713&amp;" "&amp;" "&amp;C713</f>
        <v>S4-059  大魔王デスタムーア</v>
      </c>
      <c r="E713" s="997" t="s">
        <v>73</v>
      </c>
      <c r="F713" s="985" t="s">
        <v>74</v>
      </c>
      <c r="G713" s="992" t="s">
        <v>88</v>
      </c>
      <c r="H713" s="992" t="s">
        <v>88</v>
      </c>
      <c r="I713" s="1007" t="s">
        <v>91</v>
      </c>
      <c r="J713" s="984" t="s">
        <v>4158</v>
      </c>
      <c r="K713" s="370" t="s">
        <v>99</v>
      </c>
      <c r="L713" s="373" t="s">
        <v>1995</v>
      </c>
      <c r="M713" s="51" t="s">
        <v>4430</v>
      </c>
      <c r="N713" s="373" t="s">
        <v>496</v>
      </c>
      <c r="O713" s="976"/>
      <c r="P713" s="366"/>
      <c r="Q713" s="977">
        <v>2740</v>
      </c>
      <c r="R713" s="978">
        <v>940</v>
      </c>
      <c r="S713" s="979">
        <v>1800</v>
      </c>
      <c r="T713" s="980">
        <v>1430</v>
      </c>
      <c r="U713" s="981">
        <v>1470</v>
      </c>
      <c r="V713" s="982">
        <f t="shared" ref="V713" si="701">SUM(Q713:U714)</f>
        <v>8380</v>
      </c>
      <c r="W713" s="976"/>
      <c r="X713" s="976"/>
      <c r="Y713" s="706"/>
      <c r="Z713" s="976"/>
    </row>
    <row r="714" spans="1:26" s="5" customFormat="1" ht="12" customHeight="1">
      <c r="A714" s="984" t="s">
        <v>4245</v>
      </c>
      <c r="B714" s="984"/>
      <c r="C714" s="969" t="s">
        <v>4326</v>
      </c>
      <c r="D714" s="970" t="s">
        <v>2</v>
      </c>
      <c r="E714" s="997" t="s">
        <v>73</v>
      </c>
      <c r="F714" s="985" t="s">
        <v>74</v>
      </c>
      <c r="G714" s="992" t="s">
        <v>88</v>
      </c>
      <c r="H714" s="992" t="s">
        <v>88</v>
      </c>
      <c r="I714" s="1007" t="s">
        <v>91</v>
      </c>
      <c r="J714" s="984" t="s">
        <v>4158</v>
      </c>
      <c r="K714" s="368" t="s">
        <v>21</v>
      </c>
      <c r="L714" s="373" t="s">
        <v>105</v>
      </c>
      <c r="M714" s="37" t="s">
        <v>4441</v>
      </c>
      <c r="N714" s="373" t="s">
        <v>490</v>
      </c>
      <c r="O714" s="976"/>
      <c r="P714" s="366"/>
      <c r="Q714" s="977"/>
      <c r="R714" s="978"/>
      <c r="S714" s="979"/>
      <c r="T714" s="980"/>
      <c r="U714" s="981"/>
      <c r="V714" s="982"/>
      <c r="W714" s="976"/>
      <c r="X714" s="976"/>
      <c r="Y714" s="706"/>
      <c r="Z714" s="976"/>
    </row>
    <row r="715" spans="1:26" s="5" customFormat="1">
      <c r="A715" s="984" t="s">
        <v>4245</v>
      </c>
      <c r="B715" s="984" t="s">
        <v>4305</v>
      </c>
      <c r="C715" s="969" t="s">
        <v>4329</v>
      </c>
      <c r="D715" s="970" t="str">
        <f t="shared" ref="D715" si="702">B715&amp;" "&amp;" "&amp;C715</f>
        <v>S4-060  ヒュンケル (魔剣戦士)</v>
      </c>
      <c r="E715" s="999" t="s">
        <v>54</v>
      </c>
      <c r="F715" s="1013" t="s">
        <v>129</v>
      </c>
      <c r="G715" s="973" t="s">
        <v>19</v>
      </c>
      <c r="H715" s="973" t="s">
        <v>19</v>
      </c>
      <c r="I715" s="988" t="s">
        <v>4323</v>
      </c>
      <c r="J715" s="975">
        <v>3</v>
      </c>
      <c r="K715" s="370" t="s">
        <v>99</v>
      </c>
      <c r="L715" s="438" t="s">
        <v>1995</v>
      </c>
      <c r="M715" s="51" t="s">
        <v>4538</v>
      </c>
      <c r="N715" s="428" t="s">
        <v>496</v>
      </c>
      <c r="O715" s="976"/>
      <c r="P715" s="366"/>
      <c r="Q715" s="977">
        <v>2660</v>
      </c>
      <c r="R715" s="978">
        <v>1760</v>
      </c>
      <c r="S715" s="979">
        <v>910</v>
      </c>
      <c r="T715" s="980">
        <v>1260</v>
      </c>
      <c r="U715" s="981">
        <v>1650</v>
      </c>
      <c r="V715" s="982">
        <f t="shared" ref="V715" si="703">SUM(Q715:U716)</f>
        <v>8240</v>
      </c>
      <c r="W715" s="976" t="s">
        <v>4572</v>
      </c>
      <c r="X715" s="1004" t="s">
        <v>187</v>
      </c>
      <c r="Y715" s="706"/>
      <c r="Z715" s="976"/>
    </row>
    <row r="716" spans="1:26" s="5" customFormat="1">
      <c r="A716" s="984" t="s">
        <v>4245</v>
      </c>
      <c r="B716" s="984"/>
      <c r="C716" s="969" t="s">
        <v>4329</v>
      </c>
      <c r="D716" s="970" t="s">
        <v>2</v>
      </c>
      <c r="E716" s="999" t="s">
        <v>54</v>
      </c>
      <c r="F716" s="1013" t="s">
        <v>129</v>
      </c>
      <c r="G716" s="973" t="s">
        <v>19</v>
      </c>
      <c r="H716" s="973" t="s">
        <v>19</v>
      </c>
      <c r="I716" s="988" t="s">
        <v>4323</v>
      </c>
      <c r="J716" s="975">
        <v>3</v>
      </c>
      <c r="K716" s="368" t="s">
        <v>21</v>
      </c>
      <c r="L716" s="438" t="s">
        <v>1995</v>
      </c>
      <c r="M716" s="51" t="s">
        <v>4539</v>
      </c>
      <c r="N716" s="428" t="s">
        <v>496</v>
      </c>
      <c r="O716" s="976"/>
      <c r="P716" s="366"/>
      <c r="Q716" s="977"/>
      <c r="R716" s="978"/>
      <c r="S716" s="979"/>
      <c r="T716" s="980"/>
      <c r="U716" s="981"/>
      <c r="V716" s="982"/>
      <c r="W716" s="976" t="s">
        <v>4572</v>
      </c>
      <c r="X716" s="1004" t="s">
        <v>187</v>
      </c>
      <c r="Y716" s="706"/>
      <c r="Z716" s="976"/>
    </row>
    <row r="717" spans="1:26" s="5" customFormat="1">
      <c r="A717" s="984" t="s">
        <v>4245</v>
      </c>
      <c r="B717" s="984" t="s">
        <v>4306</v>
      </c>
      <c r="C717" s="989" t="s">
        <v>250</v>
      </c>
      <c r="D717" s="970" t="str">
        <f t="shared" ref="D717" si="704">B717&amp;" "&amp;" "&amp;C717</f>
        <v>S4-061  少年アルス</v>
      </c>
      <c r="E717" s="999" t="s">
        <v>54</v>
      </c>
      <c r="F717" s="972" t="s">
        <v>34</v>
      </c>
      <c r="G717" s="973" t="s">
        <v>19</v>
      </c>
      <c r="H717" s="973" t="s">
        <v>19</v>
      </c>
      <c r="I717" s="974" t="s">
        <v>4324</v>
      </c>
      <c r="J717" s="975">
        <v>3</v>
      </c>
      <c r="K717" s="368" t="s">
        <v>21</v>
      </c>
      <c r="L717" s="438" t="s">
        <v>1995</v>
      </c>
      <c r="M717" s="51" t="s">
        <v>4527</v>
      </c>
      <c r="N717" s="428" t="s">
        <v>83</v>
      </c>
      <c r="O717" s="976"/>
      <c r="P717" s="366"/>
      <c r="Q717" s="977">
        <v>2690</v>
      </c>
      <c r="R717" s="978">
        <v>1580</v>
      </c>
      <c r="S717" s="979">
        <v>1210</v>
      </c>
      <c r="T717" s="980">
        <v>1390</v>
      </c>
      <c r="U717" s="981">
        <v>1320</v>
      </c>
      <c r="V717" s="982">
        <f t="shared" ref="V717" si="705">SUM(Q717:U718)</f>
        <v>8190</v>
      </c>
      <c r="W717" s="976"/>
      <c r="X717" s="976"/>
      <c r="Y717" s="706"/>
      <c r="Z717" s="976"/>
    </row>
    <row r="718" spans="1:26" s="5" customFormat="1">
      <c r="A718" s="984" t="s">
        <v>4245</v>
      </c>
      <c r="B718" s="984"/>
      <c r="C718" s="989" t="s">
        <v>250</v>
      </c>
      <c r="D718" s="970" t="s">
        <v>2</v>
      </c>
      <c r="E718" s="999" t="s">
        <v>54</v>
      </c>
      <c r="F718" s="972" t="s">
        <v>34</v>
      </c>
      <c r="G718" s="973" t="s">
        <v>19</v>
      </c>
      <c r="H718" s="973" t="s">
        <v>19</v>
      </c>
      <c r="I718" s="974" t="s">
        <v>4324</v>
      </c>
      <c r="J718" s="975">
        <v>3</v>
      </c>
      <c r="K718" s="369" t="s">
        <v>37</v>
      </c>
      <c r="L718" s="438" t="s">
        <v>2718</v>
      </c>
      <c r="M718" s="51" t="s">
        <v>4528</v>
      </c>
      <c r="N718" s="428" t="s">
        <v>492</v>
      </c>
      <c r="O718" s="976"/>
      <c r="P718" s="366"/>
      <c r="Q718" s="977"/>
      <c r="R718" s="978"/>
      <c r="S718" s="979"/>
      <c r="T718" s="980"/>
      <c r="U718" s="981"/>
      <c r="V718" s="982"/>
      <c r="W718" s="976"/>
      <c r="X718" s="976"/>
      <c r="Y718" s="706"/>
      <c r="Z718" s="976"/>
    </row>
    <row r="719" spans="1:26" s="5" customFormat="1">
      <c r="A719" s="984" t="s">
        <v>4245</v>
      </c>
      <c r="B719" s="984" t="s">
        <v>4307</v>
      </c>
      <c r="C719" s="989" t="s">
        <v>251</v>
      </c>
      <c r="D719" s="970" t="str">
        <f t="shared" ref="D719" si="706">B719&amp;" "&amp;" "&amp;C719</f>
        <v>S4-062  王子キーファ</v>
      </c>
      <c r="E719" s="999" t="s">
        <v>54</v>
      </c>
      <c r="F719" s="972" t="s">
        <v>34</v>
      </c>
      <c r="G719" s="973" t="s">
        <v>19</v>
      </c>
      <c r="H719" s="973" t="s">
        <v>19</v>
      </c>
      <c r="I719" s="1005" t="s">
        <v>90</v>
      </c>
      <c r="J719" s="975">
        <v>3</v>
      </c>
      <c r="K719" s="369" t="s">
        <v>37</v>
      </c>
      <c r="L719" s="438" t="s">
        <v>2718</v>
      </c>
      <c r="M719" s="51" t="s">
        <v>4529</v>
      </c>
      <c r="N719" s="428" t="s">
        <v>492</v>
      </c>
      <c r="O719" s="976"/>
      <c r="P719" s="366"/>
      <c r="Q719" s="977">
        <v>2550</v>
      </c>
      <c r="R719" s="978">
        <v>1710</v>
      </c>
      <c r="S719" s="979">
        <v>1210</v>
      </c>
      <c r="T719" s="980">
        <v>1230</v>
      </c>
      <c r="U719" s="981">
        <v>1490</v>
      </c>
      <c r="V719" s="982">
        <f t="shared" ref="V719" si="707">SUM(Q719:U720)</f>
        <v>8190</v>
      </c>
      <c r="W719" s="976"/>
      <c r="X719" s="976"/>
      <c r="Y719" s="706"/>
      <c r="Z719" s="976"/>
    </row>
    <row r="720" spans="1:26" s="5" customFormat="1">
      <c r="A720" s="984" t="s">
        <v>4245</v>
      </c>
      <c r="B720" s="984"/>
      <c r="C720" s="989" t="s">
        <v>251</v>
      </c>
      <c r="D720" s="970" t="s">
        <v>2</v>
      </c>
      <c r="E720" s="999" t="s">
        <v>54</v>
      </c>
      <c r="F720" s="972" t="s">
        <v>34</v>
      </c>
      <c r="G720" s="973" t="s">
        <v>19</v>
      </c>
      <c r="H720" s="973" t="s">
        <v>19</v>
      </c>
      <c r="I720" s="1005" t="s">
        <v>90</v>
      </c>
      <c r="J720" s="975">
        <v>3</v>
      </c>
      <c r="K720" s="368" t="s">
        <v>21</v>
      </c>
      <c r="L720" s="438" t="s">
        <v>104</v>
      </c>
      <c r="M720" s="51" t="s">
        <v>4545</v>
      </c>
      <c r="N720" s="428" t="s">
        <v>83</v>
      </c>
      <c r="O720" s="976"/>
      <c r="P720" s="366"/>
      <c r="Q720" s="977"/>
      <c r="R720" s="978"/>
      <c r="S720" s="979"/>
      <c r="T720" s="980"/>
      <c r="U720" s="981"/>
      <c r="V720" s="982"/>
      <c r="W720" s="976"/>
      <c r="X720" s="976"/>
      <c r="Y720" s="706"/>
      <c r="Z720" s="976"/>
    </row>
    <row r="721" spans="1:26" s="5" customFormat="1">
      <c r="A721" s="984" t="s">
        <v>4245</v>
      </c>
      <c r="B721" s="984" t="s">
        <v>4308</v>
      </c>
      <c r="C721" s="989" t="s">
        <v>252</v>
      </c>
      <c r="D721" s="970" t="str">
        <f t="shared" ref="D721" si="708">B721&amp;" "&amp;" "&amp;C721</f>
        <v>S4-063  マリベル</v>
      </c>
      <c r="E721" s="999" t="s">
        <v>54</v>
      </c>
      <c r="F721" s="972" t="s">
        <v>34</v>
      </c>
      <c r="G721" s="986" t="s">
        <v>40</v>
      </c>
      <c r="H721" s="986" t="s">
        <v>40</v>
      </c>
      <c r="I721" s="996" t="s">
        <v>4358</v>
      </c>
      <c r="J721" s="984">
        <v>4</v>
      </c>
      <c r="K721" s="368" t="s">
        <v>21</v>
      </c>
      <c r="L721" s="438" t="s">
        <v>2714</v>
      </c>
      <c r="M721" s="51" t="s">
        <v>4530</v>
      </c>
      <c r="N721" s="428" t="s">
        <v>85</v>
      </c>
      <c r="O721" s="976"/>
      <c r="P721" s="366"/>
      <c r="Q721" s="977">
        <v>2450</v>
      </c>
      <c r="R721" s="978">
        <v>1180</v>
      </c>
      <c r="S721" s="979">
        <v>1790</v>
      </c>
      <c r="T721" s="980">
        <v>1380</v>
      </c>
      <c r="U721" s="981">
        <v>1390</v>
      </c>
      <c r="V721" s="982">
        <f t="shared" ref="V721" si="709">SUM(Q721:U722)</f>
        <v>8190</v>
      </c>
      <c r="W721" s="976"/>
      <c r="X721" s="976"/>
      <c r="Y721" s="706"/>
      <c r="Z721" s="976"/>
    </row>
    <row r="722" spans="1:26" s="5" customFormat="1">
      <c r="A722" s="984" t="s">
        <v>4245</v>
      </c>
      <c r="B722" s="984"/>
      <c r="C722" s="989" t="s">
        <v>252</v>
      </c>
      <c r="D722" s="970" t="s">
        <v>2</v>
      </c>
      <c r="E722" s="999" t="s">
        <v>54</v>
      </c>
      <c r="F722" s="972" t="s">
        <v>34</v>
      </c>
      <c r="G722" s="986" t="s">
        <v>40</v>
      </c>
      <c r="H722" s="986" t="s">
        <v>40</v>
      </c>
      <c r="I722" s="996" t="s">
        <v>4358</v>
      </c>
      <c r="J722" s="984">
        <v>4</v>
      </c>
      <c r="K722" s="368" t="s">
        <v>21</v>
      </c>
      <c r="L722" s="438" t="s">
        <v>1995</v>
      </c>
      <c r="M722" s="51" t="s">
        <v>4531</v>
      </c>
      <c r="N722" s="428" t="s">
        <v>83</v>
      </c>
      <c r="O722" s="976"/>
      <c r="P722" s="366"/>
      <c r="Q722" s="977"/>
      <c r="R722" s="978"/>
      <c r="S722" s="979"/>
      <c r="T722" s="980"/>
      <c r="U722" s="981"/>
      <c r="V722" s="982"/>
      <c r="W722" s="976"/>
      <c r="X722" s="976"/>
      <c r="Y722" s="706"/>
      <c r="Z722" s="976"/>
    </row>
    <row r="723" spans="1:26" s="5" customFormat="1">
      <c r="A723" s="984" t="s">
        <v>4245</v>
      </c>
      <c r="B723" s="984" t="s">
        <v>4309</v>
      </c>
      <c r="C723" s="989" t="s">
        <v>4322</v>
      </c>
      <c r="D723" s="970" t="str">
        <f t="shared" ref="D723" si="710">B723&amp;" "&amp;" "&amp;C723</f>
        <v>S4-064  アイラ</v>
      </c>
      <c r="E723" s="999" t="s">
        <v>54</v>
      </c>
      <c r="F723" s="972" t="s">
        <v>34</v>
      </c>
      <c r="G723" s="973" t="s">
        <v>19</v>
      </c>
      <c r="H723" s="973" t="s">
        <v>19</v>
      </c>
      <c r="I723" s="988" t="s">
        <v>4323</v>
      </c>
      <c r="J723" s="975">
        <v>3</v>
      </c>
      <c r="K723" s="368" t="s">
        <v>21</v>
      </c>
      <c r="L723" s="438" t="s">
        <v>1995</v>
      </c>
      <c r="M723" s="51" t="s">
        <v>4532</v>
      </c>
      <c r="N723" s="428" t="s">
        <v>83</v>
      </c>
      <c r="O723" s="976"/>
      <c r="P723" s="366"/>
      <c r="Q723" s="977">
        <v>2660</v>
      </c>
      <c r="R723" s="978">
        <v>1650</v>
      </c>
      <c r="S723" s="979">
        <v>1070</v>
      </c>
      <c r="T723" s="980">
        <v>1460</v>
      </c>
      <c r="U723" s="981">
        <v>1350</v>
      </c>
      <c r="V723" s="982">
        <f t="shared" ref="V723" si="711">SUM(Q723:U724)</f>
        <v>8190</v>
      </c>
      <c r="W723" s="976"/>
      <c r="X723" s="976"/>
      <c r="Y723" s="706"/>
      <c r="Z723" s="976"/>
    </row>
    <row r="724" spans="1:26" s="5" customFormat="1">
      <c r="A724" s="984" t="s">
        <v>4245</v>
      </c>
      <c r="B724" s="984"/>
      <c r="C724" s="989" t="s">
        <v>4322</v>
      </c>
      <c r="D724" s="970" t="s">
        <v>2</v>
      </c>
      <c r="E724" s="999" t="s">
        <v>54</v>
      </c>
      <c r="F724" s="972" t="s">
        <v>34</v>
      </c>
      <c r="G724" s="973" t="s">
        <v>19</v>
      </c>
      <c r="H724" s="973" t="s">
        <v>19</v>
      </c>
      <c r="I724" s="988" t="s">
        <v>4323</v>
      </c>
      <c r="J724" s="975">
        <v>3</v>
      </c>
      <c r="K724" s="368" t="s">
        <v>21</v>
      </c>
      <c r="L724" s="438" t="s">
        <v>105</v>
      </c>
      <c r="M724" s="51" t="s">
        <v>4533</v>
      </c>
      <c r="N724" s="428" t="s">
        <v>490</v>
      </c>
      <c r="O724" s="976"/>
      <c r="P724" s="366"/>
      <c r="Q724" s="977"/>
      <c r="R724" s="978"/>
      <c r="S724" s="979"/>
      <c r="T724" s="980"/>
      <c r="U724" s="981"/>
      <c r="V724" s="982"/>
      <c r="W724" s="976"/>
      <c r="X724" s="976"/>
      <c r="Y724" s="706"/>
      <c r="Z724" s="976"/>
    </row>
    <row r="725" spans="1:26" s="5" customFormat="1">
      <c r="A725" s="984" t="s">
        <v>4245</v>
      </c>
      <c r="B725" s="984" t="s">
        <v>4310</v>
      </c>
      <c r="C725" s="969" t="s">
        <v>257</v>
      </c>
      <c r="D725" s="970" t="str">
        <f t="shared" ref="D725" si="712">B725&amp;" "&amp;" "&amp;C725</f>
        <v>S4-065  オルゴ・デミーラ</v>
      </c>
      <c r="E725" s="999" t="s">
        <v>54</v>
      </c>
      <c r="F725" s="985" t="s">
        <v>74</v>
      </c>
      <c r="G725" s="986" t="s">
        <v>40</v>
      </c>
      <c r="H725" s="986" t="s">
        <v>40</v>
      </c>
      <c r="I725" s="1002" t="s">
        <v>82</v>
      </c>
      <c r="J725" s="975">
        <v>3</v>
      </c>
      <c r="K725" s="369" t="s">
        <v>37</v>
      </c>
      <c r="L725" s="438" t="s">
        <v>2718</v>
      </c>
      <c r="M725" s="51" t="s">
        <v>4546</v>
      </c>
      <c r="N725" s="428" t="s">
        <v>492</v>
      </c>
      <c r="O725" s="976"/>
      <c r="P725" s="366"/>
      <c r="Q725" s="977">
        <v>2620</v>
      </c>
      <c r="R725" s="978">
        <v>1090</v>
      </c>
      <c r="S725" s="979">
        <v>1640</v>
      </c>
      <c r="T725" s="980">
        <v>1530</v>
      </c>
      <c r="U725" s="981">
        <v>1330</v>
      </c>
      <c r="V725" s="982">
        <f t="shared" ref="V725" si="713">SUM(Q725:U726)</f>
        <v>8210</v>
      </c>
      <c r="W725" s="976"/>
      <c r="X725" s="976"/>
      <c r="Y725" s="706"/>
      <c r="Z725" s="976"/>
    </row>
    <row r="726" spans="1:26" s="5" customFormat="1">
      <c r="A726" s="984" t="s">
        <v>4245</v>
      </c>
      <c r="B726" s="984"/>
      <c r="C726" s="969" t="s">
        <v>257</v>
      </c>
      <c r="D726" s="970" t="s">
        <v>2</v>
      </c>
      <c r="E726" s="999" t="s">
        <v>54</v>
      </c>
      <c r="F726" s="985" t="s">
        <v>74</v>
      </c>
      <c r="G726" s="986" t="s">
        <v>40</v>
      </c>
      <c r="H726" s="986" t="s">
        <v>40</v>
      </c>
      <c r="I726" s="1002" t="s">
        <v>82</v>
      </c>
      <c r="J726" s="975">
        <v>3</v>
      </c>
      <c r="K726" s="368" t="s">
        <v>21</v>
      </c>
      <c r="L726" s="438" t="s">
        <v>105</v>
      </c>
      <c r="M726" s="51" t="s">
        <v>4534</v>
      </c>
      <c r="N726" s="428" t="s">
        <v>496</v>
      </c>
      <c r="O726" s="976"/>
      <c r="P726" s="366"/>
      <c r="Q726" s="977"/>
      <c r="R726" s="978"/>
      <c r="S726" s="979"/>
      <c r="T726" s="980"/>
      <c r="U726" s="981"/>
      <c r="V726" s="982"/>
      <c r="W726" s="976"/>
      <c r="X726" s="976"/>
      <c r="Y726" s="706"/>
      <c r="Z726" s="976"/>
    </row>
    <row r="727" spans="1:26" s="5" customFormat="1">
      <c r="A727" s="984" t="s">
        <v>4245</v>
      </c>
      <c r="B727" s="984" t="s">
        <v>4311</v>
      </c>
      <c r="C727" s="969" t="s">
        <v>4332</v>
      </c>
      <c r="D727" s="970" t="str">
        <f t="shared" ref="D727" si="714">B727&amp;" "&amp;" "&amp;C727</f>
        <v>S4-066  ゴールデンスライム</v>
      </c>
      <c r="E727" s="999" t="s">
        <v>54</v>
      </c>
      <c r="F727" s="1014" t="s">
        <v>128</v>
      </c>
      <c r="G727" s="973" t="s">
        <v>19</v>
      </c>
      <c r="H727" s="973" t="s">
        <v>19</v>
      </c>
      <c r="I727" s="1001" t="s">
        <v>87</v>
      </c>
      <c r="J727" s="984">
        <v>2</v>
      </c>
      <c r="K727" s="368" t="s">
        <v>21</v>
      </c>
      <c r="L727" s="438" t="s">
        <v>1995</v>
      </c>
      <c r="M727" s="51" t="s">
        <v>4535</v>
      </c>
      <c r="N727" s="428" t="s">
        <v>83</v>
      </c>
      <c r="O727" s="976"/>
      <c r="P727" s="366"/>
      <c r="Q727" s="977">
        <v>1860</v>
      </c>
      <c r="R727" s="978">
        <v>1580</v>
      </c>
      <c r="S727" s="979">
        <v>1350</v>
      </c>
      <c r="T727" s="980">
        <v>1310</v>
      </c>
      <c r="U727" s="981">
        <v>2070</v>
      </c>
      <c r="V727" s="982">
        <f t="shared" ref="V727" si="715">SUM(Q727:U728)</f>
        <v>8170</v>
      </c>
      <c r="W727" s="366"/>
      <c r="X727" s="976"/>
      <c r="Y727" s="706"/>
      <c r="Z727" s="976"/>
    </row>
    <row r="728" spans="1:26" s="5" customFormat="1">
      <c r="A728" s="984" t="s">
        <v>4245</v>
      </c>
      <c r="B728" s="984"/>
      <c r="C728" s="969" t="s">
        <v>4332</v>
      </c>
      <c r="D728" s="970" t="s">
        <v>2</v>
      </c>
      <c r="E728" s="999" t="s">
        <v>54</v>
      </c>
      <c r="F728" s="1014" t="s">
        <v>128</v>
      </c>
      <c r="G728" s="973" t="s">
        <v>19</v>
      </c>
      <c r="H728" s="973" t="s">
        <v>19</v>
      </c>
      <c r="I728" s="1001" t="s">
        <v>87</v>
      </c>
      <c r="J728" s="984">
        <v>2</v>
      </c>
      <c r="K728" s="368" t="s">
        <v>21</v>
      </c>
      <c r="L728" s="438" t="s">
        <v>2710</v>
      </c>
      <c r="M728" s="51" t="s">
        <v>4543</v>
      </c>
      <c r="N728" s="428" t="s">
        <v>85</v>
      </c>
      <c r="O728" s="976"/>
      <c r="P728" s="366"/>
      <c r="Q728" s="977"/>
      <c r="R728" s="978"/>
      <c r="S728" s="979"/>
      <c r="T728" s="980"/>
      <c r="U728" s="981"/>
      <c r="V728" s="982"/>
      <c r="W728" s="366"/>
      <c r="X728" s="976"/>
      <c r="Y728" s="706"/>
      <c r="Z728" s="976"/>
    </row>
    <row r="729" spans="1:26" s="5" customFormat="1">
      <c r="A729" s="984" t="s">
        <v>4245</v>
      </c>
      <c r="B729" s="984" t="s">
        <v>4312</v>
      </c>
      <c r="C729" s="989" t="s">
        <v>4331</v>
      </c>
      <c r="D729" s="970" t="str">
        <f t="shared" ref="D729" si="716">B729&amp;" "&amp;" "&amp;C729</f>
        <v>S4-067  にじくじゃく</v>
      </c>
      <c r="E729" s="999" t="s">
        <v>54</v>
      </c>
      <c r="F729" s="1014" t="s">
        <v>128</v>
      </c>
      <c r="G729" s="973" t="s">
        <v>19</v>
      </c>
      <c r="H729" s="1006" t="s">
        <v>89</v>
      </c>
      <c r="I729" s="998" t="s">
        <v>41</v>
      </c>
      <c r="J729" s="984">
        <v>4</v>
      </c>
      <c r="K729" s="369" t="s">
        <v>37</v>
      </c>
      <c r="L729" s="438" t="s">
        <v>2718</v>
      </c>
      <c r="M729" s="51" t="s">
        <v>4547</v>
      </c>
      <c r="N729" s="428" t="s">
        <v>490</v>
      </c>
      <c r="O729" s="976"/>
      <c r="P729" s="366"/>
      <c r="Q729" s="977">
        <v>2580</v>
      </c>
      <c r="R729" s="978">
        <v>1600</v>
      </c>
      <c r="S729" s="979">
        <v>1050</v>
      </c>
      <c r="T729" s="980">
        <v>1290</v>
      </c>
      <c r="U729" s="981">
        <v>1650</v>
      </c>
      <c r="V729" s="982">
        <f t="shared" ref="V729" si="717">SUM(Q729:U730)</f>
        <v>8170</v>
      </c>
      <c r="W729" s="366"/>
      <c r="X729" s="976"/>
      <c r="Y729" s="706"/>
      <c r="Z729" s="976"/>
    </row>
    <row r="730" spans="1:26" s="5" customFormat="1">
      <c r="A730" s="984" t="s">
        <v>4245</v>
      </c>
      <c r="B730" s="984"/>
      <c r="C730" s="989" t="s">
        <v>4331</v>
      </c>
      <c r="D730" s="970" t="s">
        <v>2</v>
      </c>
      <c r="E730" s="999" t="s">
        <v>54</v>
      </c>
      <c r="F730" s="1014" t="s">
        <v>128</v>
      </c>
      <c r="G730" s="973" t="s">
        <v>19</v>
      </c>
      <c r="H730" s="1006" t="s">
        <v>89</v>
      </c>
      <c r="I730" s="998" t="s">
        <v>41</v>
      </c>
      <c r="J730" s="984">
        <v>4</v>
      </c>
      <c r="K730" s="368" t="s">
        <v>21</v>
      </c>
      <c r="L730" s="438" t="s">
        <v>105</v>
      </c>
      <c r="M730" s="51" t="s">
        <v>4536</v>
      </c>
      <c r="N730" s="428" t="s">
        <v>83</v>
      </c>
      <c r="O730" s="976"/>
      <c r="P730" s="366"/>
      <c r="Q730" s="977"/>
      <c r="R730" s="978"/>
      <c r="S730" s="979"/>
      <c r="T730" s="980"/>
      <c r="U730" s="981"/>
      <c r="V730" s="982"/>
      <c r="W730" s="366"/>
      <c r="X730" s="976"/>
      <c r="Y730" s="706"/>
      <c r="Z730" s="976"/>
    </row>
    <row r="731" spans="1:26" s="5" customFormat="1">
      <c r="A731" s="984" t="s">
        <v>4245</v>
      </c>
      <c r="B731" s="984" t="s">
        <v>4313</v>
      </c>
      <c r="C731" s="969" t="s">
        <v>4330</v>
      </c>
      <c r="D731" s="970" t="str">
        <f t="shared" ref="D731" si="718">B731&amp;" "&amp;" "&amp;C731</f>
        <v>S4-068  ヘルバオム</v>
      </c>
      <c r="E731" s="999" t="s">
        <v>54</v>
      </c>
      <c r="F731" s="1014" t="s">
        <v>128</v>
      </c>
      <c r="G731" s="973" t="s">
        <v>19</v>
      </c>
      <c r="H731" s="992" t="s">
        <v>88</v>
      </c>
      <c r="I731" s="974" t="s">
        <v>4324</v>
      </c>
      <c r="J731" s="984">
        <v>2</v>
      </c>
      <c r="K731" s="370" t="s">
        <v>99</v>
      </c>
      <c r="L731" s="438" t="s">
        <v>1995</v>
      </c>
      <c r="M731" s="51" t="s">
        <v>4540</v>
      </c>
      <c r="N731" s="428" t="s">
        <v>83</v>
      </c>
      <c r="O731" s="976"/>
      <c r="P731" s="366"/>
      <c r="Q731" s="977">
        <v>2620</v>
      </c>
      <c r="R731" s="978">
        <v>1660</v>
      </c>
      <c r="S731" s="979">
        <v>1150</v>
      </c>
      <c r="T731" s="980">
        <v>1310</v>
      </c>
      <c r="U731" s="981">
        <v>1430</v>
      </c>
      <c r="V731" s="982">
        <f t="shared" ref="V731" si="719">SUM(Q731:U732)</f>
        <v>8170</v>
      </c>
      <c r="W731" s="976"/>
      <c r="X731" s="976"/>
      <c r="Y731" s="706"/>
      <c r="Z731" s="976"/>
    </row>
    <row r="732" spans="1:26" s="5" customFormat="1">
      <c r="A732" s="984" t="s">
        <v>4245</v>
      </c>
      <c r="B732" s="984"/>
      <c r="C732" s="969" t="s">
        <v>4330</v>
      </c>
      <c r="D732" s="970" t="s">
        <v>2</v>
      </c>
      <c r="E732" s="999" t="s">
        <v>54</v>
      </c>
      <c r="F732" s="1014" t="s">
        <v>128</v>
      </c>
      <c r="G732" s="973" t="s">
        <v>19</v>
      </c>
      <c r="H732" s="992" t="s">
        <v>88</v>
      </c>
      <c r="I732" s="974" t="s">
        <v>4324</v>
      </c>
      <c r="J732" s="984">
        <v>2</v>
      </c>
      <c r="K732" s="368" t="s">
        <v>21</v>
      </c>
      <c r="L732" s="438" t="s">
        <v>1995</v>
      </c>
      <c r="M732" s="51" t="s">
        <v>4537</v>
      </c>
      <c r="N732" s="428" t="s">
        <v>496</v>
      </c>
      <c r="O732" s="976"/>
      <c r="P732" s="366"/>
      <c r="Q732" s="977"/>
      <c r="R732" s="978"/>
      <c r="S732" s="979"/>
      <c r="T732" s="980"/>
      <c r="U732" s="981"/>
      <c r="V732" s="982"/>
      <c r="W732" s="976"/>
      <c r="X732" s="976"/>
      <c r="Y732" s="706"/>
      <c r="Z732" s="976"/>
    </row>
    <row r="733" spans="1:26" s="5" customFormat="1" ht="13.15" customHeight="1">
      <c r="A733" s="984" t="s">
        <v>4245</v>
      </c>
      <c r="B733" s="984" t="s">
        <v>4314</v>
      </c>
      <c r="C733" s="969" t="s">
        <v>4228</v>
      </c>
      <c r="D733" s="970" t="str">
        <f t="shared" ref="D733" si="720">B733&amp;" "&amp;" "&amp;C733</f>
        <v>S4-069  超越大魔王ロムドラド</v>
      </c>
      <c r="E733" s="997" t="s">
        <v>73</v>
      </c>
      <c r="F733" s="985" t="s">
        <v>74</v>
      </c>
      <c r="G733" s="986" t="s">
        <v>40</v>
      </c>
      <c r="H733" s="992" t="s">
        <v>88</v>
      </c>
      <c r="I733" s="974" t="s">
        <v>4324</v>
      </c>
      <c r="J733" s="975">
        <v>3</v>
      </c>
      <c r="K733" s="370" t="s">
        <v>99</v>
      </c>
      <c r="L733" s="438" t="s">
        <v>1995</v>
      </c>
      <c r="M733" s="51" t="s">
        <v>4541</v>
      </c>
      <c r="N733" s="428" t="s">
        <v>85</v>
      </c>
      <c r="O733" s="976"/>
      <c r="P733" s="366"/>
      <c r="Q733" s="977">
        <v>2750</v>
      </c>
      <c r="R733" s="978">
        <v>1440</v>
      </c>
      <c r="S733" s="979">
        <v>1810</v>
      </c>
      <c r="T733" s="980">
        <v>1420</v>
      </c>
      <c r="U733" s="981">
        <v>1050</v>
      </c>
      <c r="V733" s="982">
        <f t="shared" ref="V733" si="721">SUM(Q733:U734)</f>
        <v>8470</v>
      </c>
      <c r="W733" s="976"/>
      <c r="X733" s="976"/>
      <c r="Y733" s="706"/>
      <c r="Z733" s="976"/>
    </row>
    <row r="734" spans="1:26" s="5" customFormat="1" ht="13.15" customHeight="1">
      <c r="A734" s="984" t="s">
        <v>4245</v>
      </c>
      <c r="B734" s="984"/>
      <c r="C734" s="969" t="s">
        <v>4228</v>
      </c>
      <c r="D734" s="970" t="s">
        <v>2</v>
      </c>
      <c r="E734" s="997" t="s">
        <v>73</v>
      </c>
      <c r="F734" s="985" t="s">
        <v>74</v>
      </c>
      <c r="G734" s="986" t="s">
        <v>40</v>
      </c>
      <c r="H734" s="992" t="s">
        <v>88</v>
      </c>
      <c r="I734" s="974" t="s">
        <v>4324</v>
      </c>
      <c r="J734" s="975">
        <v>3</v>
      </c>
      <c r="K734" s="370" t="s">
        <v>99</v>
      </c>
      <c r="L734" s="438" t="s">
        <v>104</v>
      </c>
      <c r="M734" s="51" t="s">
        <v>4548</v>
      </c>
      <c r="N734" s="428" t="s">
        <v>83</v>
      </c>
      <c r="O734" s="976"/>
      <c r="P734" s="366"/>
      <c r="Q734" s="977"/>
      <c r="R734" s="978"/>
      <c r="S734" s="979"/>
      <c r="T734" s="980"/>
      <c r="U734" s="981"/>
      <c r="V734" s="982"/>
      <c r="W734" s="976"/>
      <c r="X734" s="976"/>
      <c r="Y734" s="706"/>
      <c r="Z734" s="976"/>
    </row>
    <row r="735" spans="1:26" s="5" customFormat="1">
      <c r="A735" s="984" t="s">
        <v>4245</v>
      </c>
      <c r="B735" s="984" t="s">
        <v>4315</v>
      </c>
      <c r="C735" s="969" t="s">
        <v>4327</v>
      </c>
      <c r="D735" s="970" t="str">
        <f t="shared" ref="D735" si="722">B735&amp;" "&amp;" "&amp;C735</f>
        <v>S4-070  天魔王オルゴ・デミーラ</v>
      </c>
      <c r="E735" s="997" t="s">
        <v>73</v>
      </c>
      <c r="F735" s="985" t="s">
        <v>74</v>
      </c>
      <c r="G735" s="1006" t="s">
        <v>89</v>
      </c>
      <c r="H735" s="992" t="s">
        <v>88</v>
      </c>
      <c r="I735" s="988" t="s">
        <v>4323</v>
      </c>
      <c r="J735" s="984">
        <v>2</v>
      </c>
      <c r="K735" s="370" t="s">
        <v>99</v>
      </c>
      <c r="L735" s="438" t="s">
        <v>1995</v>
      </c>
      <c r="M735" s="51" t="s">
        <v>4542</v>
      </c>
      <c r="N735" s="428" t="s">
        <v>496</v>
      </c>
      <c r="O735" s="976"/>
      <c r="P735" s="366"/>
      <c r="Q735" s="977">
        <v>2810</v>
      </c>
      <c r="R735" s="978">
        <v>1450</v>
      </c>
      <c r="S735" s="979">
        <v>1100</v>
      </c>
      <c r="T735" s="980">
        <v>1270</v>
      </c>
      <c r="U735" s="981">
        <v>1750</v>
      </c>
      <c r="V735" s="982">
        <f t="shared" ref="V735" si="723">SUM(Q735:U736)</f>
        <v>8380</v>
      </c>
      <c r="W735" s="976"/>
      <c r="X735" s="976"/>
      <c r="Y735" s="706"/>
      <c r="Z735" s="976" t="s">
        <v>4601</v>
      </c>
    </row>
    <row r="736" spans="1:26" s="5" customFormat="1">
      <c r="A736" s="984" t="s">
        <v>4245</v>
      </c>
      <c r="B736" s="984"/>
      <c r="C736" s="969" t="s">
        <v>4327</v>
      </c>
      <c r="D736" s="970" t="s">
        <v>2</v>
      </c>
      <c r="E736" s="997" t="s">
        <v>73</v>
      </c>
      <c r="F736" s="985" t="s">
        <v>74</v>
      </c>
      <c r="G736" s="1006" t="s">
        <v>89</v>
      </c>
      <c r="H736" s="992" t="s">
        <v>88</v>
      </c>
      <c r="I736" s="988" t="s">
        <v>4323</v>
      </c>
      <c r="J736" s="984">
        <v>2</v>
      </c>
      <c r="K736" s="369" t="s">
        <v>37</v>
      </c>
      <c r="L736" s="438" t="s">
        <v>2720</v>
      </c>
      <c r="M736" s="51" t="s">
        <v>4544</v>
      </c>
      <c r="N736" s="428" t="s">
        <v>83</v>
      </c>
      <c r="O736" s="976"/>
      <c r="P736" s="366"/>
      <c r="Q736" s="977"/>
      <c r="R736" s="978"/>
      <c r="S736" s="979"/>
      <c r="T736" s="980"/>
      <c r="U736" s="981"/>
      <c r="V736" s="982"/>
      <c r="W736" s="976"/>
      <c r="X736" s="976"/>
      <c r="Y736" s="706"/>
      <c r="Z736" s="976" t="s">
        <v>4601</v>
      </c>
    </row>
    <row r="737" spans="1:26" s="5" customFormat="1">
      <c r="A737" s="984" t="s">
        <v>4245</v>
      </c>
      <c r="B737" s="984" t="s">
        <v>4316</v>
      </c>
      <c r="C737" s="969" t="s">
        <v>76</v>
      </c>
      <c r="D737" s="970" t="str">
        <f t="shared" ref="D737" si="724">B737&amp;" "&amp;" "&amp;C737</f>
        <v>S4-071  真・大魔王バーン</v>
      </c>
      <c r="E737" s="993" t="s">
        <v>2633</v>
      </c>
      <c r="F737" s="985" t="s">
        <v>74</v>
      </c>
      <c r="G737" s="973" t="s">
        <v>19</v>
      </c>
      <c r="H737" s="973" t="s">
        <v>19</v>
      </c>
      <c r="I737" s="996" t="s">
        <v>4358</v>
      </c>
      <c r="J737" s="984" t="s">
        <v>4157</v>
      </c>
      <c r="K737" s="413" t="s">
        <v>21</v>
      </c>
      <c r="L737" s="401" t="s">
        <v>1995</v>
      </c>
      <c r="M737" s="51" t="s">
        <v>4471</v>
      </c>
      <c r="N737" s="401" t="s">
        <v>85</v>
      </c>
      <c r="O737" s="976"/>
      <c r="P737" s="366"/>
      <c r="Q737" s="977">
        <v>2780</v>
      </c>
      <c r="R737" s="978">
        <v>1880</v>
      </c>
      <c r="S737" s="979">
        <v>1040</v>
      </c>
      <c r="T737" s="980">
        <v>1560</v>
      </c>
      <c r="U737" s="981">
        <v>1420</v>
      </c>
      <c r="V737" s="982">
        <f t="shared" ref="V737" si="725">SUM(Q737:U738)</f>
        <v>8680</v>
      </c>
      <c r="W737" s="976"/>
      <c r="X737" s="976"/>
      <c r="Y737" s="706"/>
      <c r="Z737" s="976"/>
    </row>
    <row r="738" spans="1:26" s="5" customFormat="1">
      <c r="A738" s="984" t="s">
        <v>4245</v>
      </c>
      <c r="B738" s="984"/>
      <c r="C738" s="969" t="s">
        <v>76</v>
      </c>
      <c r="D738" s="970" t="s">
        <v>2</v>
      </c>
      <c r="E738" s="993" t="s">
        <v>2633</v>
      </c>
      <c r="F738" s="985" t="s">
        <v>74</v>
      </c>
      <c r="G738" s="973" t="s">
        <v>19</v>
      </c>
      <c r="H738" s="973" t="s">
        <v>19</v>
      </c>
      <c r="I738" s="996" t="s">
        <v>4358</v>
      </c>
      <c r="J738" s="984" t="s">
        <v>4157</v>
      </c>
      <c r="K738" s="407" t="s">
        <v>99</v>
      </c>
      <c r="L738" s="401" t="s">
        <v>104</v>
      </c>
      <c r="M738" s="51" t="s">
        <v>4480</v>
      </c>
      <c r="N738" s="401" t="s">
        <v>496</v>
      </c>
      <c r="O738" s="976"/>
      <c r="P738" s="366"/>
      <c r="Q738" s="977"/>
      <c r="R738" s="978"/>
      <c r="S738" s="979"/>
      <c r="T738" s="980"/>
      <c r="U738" s="981"/>
      <c r="V738" s="982"/>
      <c r="W738" s="976"/>
      <c r="X738" s="976"/>
      <c r="Y738" s="706"/>
      <c r="Z738" s="976"/>
    </row>
    <row r="739" spans="1:26" s="5" customFormat="1">
      <c r="A739" s="984" t="s">
        <v>4245</v>
      </c>
      <c r="B739" s="984" t="s">
        <v>4317</v>
      </c>
      <c r="C739" s="969" t="s">
        <v>189</v>
      </c>
      <c r="D739" s="970" t="str">
        <f t="shared" ref="D739" si="726">B739&amp;" "&amp;" "&amp;C739</f>
        <v>S4-072  アバン</v>
      </c>
      <c r="E739" s="993" t="s">
        <v>2633</v>
      </c>
      <c r="F739" s="972" t="s">
        <v>34</v>
      </c>
      <c r="G739" s="973" t="s">
        <v>19</v>
      </c>
      <c r="H739" s="973" t="s">
        <v>19</v>
      </c>
      <c r="I739" s="974" t="s">
        <v>4324</v>
      </c>
      <c r="J739" s="984" t="s">
        <v>4157</v>
      </c>
      <c r="K739" s="414" t="s">
        <v>37</v>
      </c>
      <c r="L739" s="401" t="s">
        <v>97</v>
      </c>
      <c r="M739" s="51" t="s">
        <v>4469</v>
      </c>
      <c r="N739" s="401" t="s">
        <v>491</v>
      </c>
      <c r="O739" s="976"/>
      <c r="P739" s="366"/>
      <c r="Q739" s="977">
        <v>2670</v>
      </c>
      <c r="R739" s="978">
        <v>1820</v>
      </c>
      <c r="S739" s="979">
        <v>1240</v>
      </c>
      <c r="T739" s="980">
        <v>1450</v>
      </c>
      <c r="U739" s="981">
        <v>1410</v>
      </c>
      <c r="V739" s="982">
        <f t="shared" ref="V739" si="727">SUM(Q739:U740)</f>
        <v>8590</v>
      </c>
      <c r="W739" s="976"/>
      <c r="X739" s="976"/>
      <c r="Y739" s="706"/>
      <c r="Z739" s="976"/>
    </row>
    <row r="740" spans="1:26" s="5" customFormat="1">
      <c r="A740" s="984" t="s">
        <v>4245</v>
      </c>
      <c r="B740" s="984"/>
      <c r="C740" s="969" t="s">
        <v>189</v>
      </c>
      <c r="D740" s="970" t="s">
        <v>2</v>
      </c>
      <c r="E740" s="993" t="s">
        <v>2633</v>
      </c>
      <c r="F740" s="972" t="s">
        <v>34</v>
      </c>
      <c r="G740" s="973" t="s">
        <v>19</v>
      </c>
      <c r="H740" s="973" t="s">
        <v>19</v>
      </c>
      <c r="I740" s="974" t="s">
        <v>4324</v>
      </c>
      <c r="J740" s="984" t="s">
        <v>4157</v>
      </c>
      <c r="K740" s="413" t="s">
        <v>21</v>
      </c>
      <c r="L740" s="401" t="s">
        <v>1995</v>
      </c>
      <c r="M740" s="51" t="s">
        <v>4472</v>
      </c>
      <c r="N740" s="401" t="s">
        <v>491</v>
      </c>
      <c r="O740" s="976"/>
      <c r="P740" s="366"/>
      <c r="Q740" s="977"/>
      <c r="R740" s="978"/>
      <c r="S740" s="979"/>
      <c r="T740" s="980"/>
      <c r="U740" s="981"/>
      <c r="V740" s="982"/>
      <c r="W740" s="976"/>
      <c r="X740" s="976"/>
      <c r="Y740" s="706"/>
      <c r="Z740" s="976"/>
    </row>
    <row r="741" spans="1:26" s="5" customFormat="1">
      <c r="A741" s="984" t="s">
        <v>4245</v>
      </c>
      <c r="B741" s="984" t="s">
        <v>4318</v>
      </c>
      <c r="C741" s="969" t="s">
        <v>4467</v>
      </c>
      <c r="D741" s="970" t="str">
        <f t="shared" ref="D741" si="728">B741&amp;" "&amp;" "&amp;C741</f>
        <v>S4-073  魔神ダークドレアム</v>
      </c>
      <c r="E741" s="993" t="s">
        <v>2633</v>
      </c>
      <c r="F741" s="985" t="s">
        <v>74</v>
      </c>
      <c r="G741" s="973" t="s">
        <v>19</v>
      </c>
      <c r="H741" s="973" t="s">
        <v>19</v>
      </c>
      <c r="I741" s="988" t="s">
        <v>4323</v>
      </c>
      <c r="J741" s="984" t="s">
        <v>4158</v>
      </c>
      <c r="K741" s="413" t="s">
        <v>21</v>
      </c>
      <c r="L741" s="401" t="s">
        <v>1995</v>
      </c>
      <c r="M741" s="51" t="s">
        <v>4473</v>
      </c>
      <c r="N741" s="401" t="s">
        <v>496</v>
      </c>
      <c r="O741" s="976"/>
      <c r="P741" s="366"/>
      <c r="Q741" s="977">
        <v>2740</v>
      </c>
      <c r="R741" s="978">
        <v>2000</v>
      </c>
      <c r="S741" s="979">
        <v>1090</v>
      </c>
      <c r="T741" s="980">
        <v>1380</v>
      </c>
      <c r="U741" s="981">
        <v>1340</v>
      </c>
      <c r="V741" s="982">
        <f t="shared" ref="V741" si="729">SUM(Q741:U742)</f>
        <v>8550</v>
      </c>
      <c r="W741" s="976"/>
      <c r="X741" s="976"/>
      <c r="Y741" s="706"/>
      <c r="Z741" s="976"/>
    </row>
    <row r="742" spans="1:26" s="5" customFormat="1">
      <c r="A742" s="984" t="s">
        <v>4245</v>
      </c>
      <c r="B742" s="984"/>
      <c r="C742" s="969" t="s">
        <v>4467</v>
      </c>
      <c r="D742" s="970" t="s">
        <v>2</v>
      </c>
      <c r="E742" s="993" t="s">
        <v>2633</v>
      </c>
      <c r="F742" s="985" t="s">
        <v>74</v>
      </c>
      <c r="G742" s="973" t="s">
        <v>19</v>
      </c>
      <c r="H742" s="973" t="s">
        <v>19</v>
      </c>
      <c r="I742" s="988" t="s">
        <v>4323</v>
      </c>
      <c r="J742" s="984" t="s">
        <v>4158</v>
      </c>
      <c r="K742" s="413" t="s">
        <v>21</v>
      </c>
      <c r="L742" s="401" t="s">
        <v>105</v>
      </c>
      <c r="M742" s="51" t="s">
        <v>4474</v>
      </c>
      <c r="N742" s="401" t="s">
        <v>496</v>
      </c>
      <c r="O742" s="976"/>
      <c r="P742" s="366"/>
      <c r="Q742" s="977"/>
      <c r="R742" s="978"/>
      <c r="S742" s="979"/>
      <c r="T742" s="980"/>
      <c r="U742" s="981"/>
      <c r="V742" s="982"/>
      <c r="W742" s="976"/>
      <c r="X742" s="976"/>
      <c r="Y742" s="706"/>
      <c r="Z742" s="976"/>
    </row>
    <row r="743" spans="1:26" s="5" customFormat="1">
      <c r="A743" s="984" t="s">
        <v>4245</v>
      </c>
      <c r="B743" s="984" t="s">
        <v>4319</v>
      </c>
      <c r="C743" s="969" t="s">
        <v>3296</v>
      </c>
      <c r="D743" s="970" t="str">
        <f t="shared" ref="D743" si="730">B743&amp;" "&amp;" "&amp;C743</f>
        <v>S4-074  ダイ (竜魔人ダイ)</v>
      </c>
      <c r="E743" s="993" t="s">
        <v>2633</v>
      </c>
      <c r="F743" s="972" t="s">
        <v>34</v>
      </c>
      <c r="G743" s="973" t="s">
        <v>19</v>
      </c>
      <c r="H743" s="986" t="s">
        <v>40</v>
      </c>
      <c r="I743" s="988" t="s">
        <v>4323</v>
      </c>
      <c r="J743" s="984" t="s">
        <v>4157</v>
      </c>
      <c r="K743" s="441" t="s">
        <v>21</v>
      </c>
      <c r="L743" s="440" t="s">
        <v>1995</v>
      </c>
      <c r="M743" s="51" t="s">
        <v>4688</v>
      </c>
      <c r="N743" s="440" t="s">
        <v>491</v>
      </c>
      <c r="O743" s="976"/>
      <c r="P743" s="366"/>
      <c r="Q743" s="977">
        <v>2660</v>
      </c>
      <c r="R743" s="978">
        <v>1900</v>
      </c>
      <c r="S743" s="979">
        <v>1430</v>
      </c>
      <c r="T743" s="980">
        <v>1460</v>
      </c>
      <c r="U743" s="981">
        <v>1310</v>
      </c>
      <c r="V743" s="982">
        <f t="shared" ref="V743" si="731">SUM(Q743:U744)</f>
        <v>8760</v>
      </c>
      <c r="W743" s="976" t="s">
        <v>3317</v>
      </c>
      <c r="X743" s="976"/>
      <c r="Y743" s="706"/>
      <c r="Z743" s="976"/>
    </row>
    <row r="744" spans="1:26" s="5" customFormat="1">
      <c r="A744" s="984" t="s">
        <v>4245</v>
      </c>
      <c r="B744" s="984"/>
      <c r="C744" s="969" t="s">
        <v>3296</v>
      </c>
      <c r="D744" s="970" t="s">
        <v>2</v>
      </c>
      <c r="E744" s="993" t="s">
        <v>2633</v>
      </c>
      <c r="F744" s="972" t="s">
        <v>34</v>
      </c>
      <c r="G744" s="973" t="s">
        <v>19</v>
      </c>
      <c r="H744" s="986" t="s">
        <v>40</v>
      </c>
      <c r="I744" s="988" t="s">
        <v>4323</v>
      </c>
      <c r="J744" s="984" t="s">
        <v>4157</v>
      </c>
      <c r="K744" s="442" t="s">
        <v>37</v>
      </c>
      <c r="L744" s="440" t="s">
        <v>2718</v>
      </c>
      <c r="M744" s="51" t="s">
        <v>4689</v>
      </c>
      <c r="N744" s="440" t="s">
        <v>492</v>
      </c>
      <c r="O744" s="976"/>
      <c r="P744" s="366"/>
      <c r="Q744" s="977"/>
      <c r="R744" s="978"/>
      <c r="S744" s="979"/>
      <c r="T744" s="980"/>
      <c r="U744" s="981"/>
      <c r="V744" s="982"/>
      <c r="W744" s="976" t="s">
        <v>3317</v>
      </c>
      <c r="X744" s="976"/>
      <c r="Y744" s="706"/>
      <c r="Z744" s="976"/>
    </row>
    <row r="745" spans="1:26" s="5" customFormat="1">
      <c r="A745" s="984" t="s">
        <v>4245</v>
      </c>
      <c r="B745" s="984" t="s">
        <v>4320</v>
      </c>
      <c r="C745" s="969" t="s">
        <v>183</v>
      </c>
      <c r="D745" s="970" t="str">
        <f t="shared" ref="D745" si="732">B745&amp;" "&amp;" "&amp;C745</f>
        <v>S4-075  マァム</v>
      </c>
      <c r="E745" s="993" t="s">
        <v>2633</v>
      </c>
      <c r="F745" s="972" t="s">
        <v>34</v>
      </c>
      <c r="G745" s="973" t="s">
        <v>19</v>
      </c>
      <c r="H745" s="986" t="s">
        <v>40</v>
      </c>
      <c r="I745" s="1000" t="s">
        <v>93</v>
      </c>
      <c r="J745" s="984" t="s">
        <v>4158</v>
      </c>
      <c r="K745" s="441" t="s">
        <v>21</v>
      </c>
      <c r="L745" s="440" t="s">
        <v>4150</v>
      </c>
      <c r="M745" s="51" t="s">
        <v>4690</v>
      </c>
      <c r="N745" s="440" t="s">
        <v>496</v>
      </c>
      <c r="O745" s="976"/>
      <c r="P745" s="366"/>
      <c r="Q745" s="977">
        <v>2640</v>
      </c>
      <c r="R745" s="978">
        <v>1790</v>
      </c>
      <c r="S745" s="979">
        <v>1500</v>
      </c>
      <c r="T745" s="980">
        <v>1430</v>
      </c>
      <c r="U745" s="981">
        <v>1340</v>
      </c>
      <c r="V745" s="982">
        <f t="shared" ref="V745" si="733">SUM(Q745:U746)</f>
        <v>8700</v>
      </c>
      <c r="W745" s="976" t="s">
        <v>3317</v>
      </c>
      <c r="X745" s="976"/>
      <c r="Y745" s="706"/>
      <c r="Z745" s="976"/>
    </row>
    <row r="746" spans="1:26" s="5" customFormat="1">
      <c r="A746" s="984" t="s">
        <v>4245</v>
      </c>
      <c r="B746" s="984"/>
      <c r="C746" s="969" t="s">
        <v>183</v>
      </c>
      <c r="D746" s="970" t="s">
        <v>2</v>
      </c>
      <c r="E746" s="993" t="s">
        <v>2633</v>
      </c>
      <c r="F746" s="972" t="s">
        <v>34</v>
      </c>
      <c r="G746" s="973" t="s">
        <v>19</v>
      </c>
      <c r="H746" s="986" t="s">
        <v>40</v>
      </c>
      <c r="I746" s="1000" t="s">
        <v>93</v>
      </c>
      <c r="J746" s="984" t="s">
        <v>4158</v>
      </c>
      <c r="K746" s="11" t="s">
        <v>81</v>
      </c>
      <c r="L746" s="877" t="s">
        <v>6019</v>
      </c>
      <c r="M746" s="51" t="s">
        <v>4691</v>
      </c>
      <c r="N746" s="440" t="s">
        <v>492</v>
      </c>
      <c r="O746" s="976"/>
      <c r="P746" s="366"/>
      <c r="Q746" s="977"/>
      <c r="R746" s="978"/>
      <c r="S746" s="979"/>
      <c r="T746" s="980"/>
      <c r="U746" s="981"/>
      <c r="V746" s="982"/>
      <c r="W746" s="976" t="s">
        <v>3317</v>
      </c>
      <c r="X746" s="976"/>
      <c r="Y746" s="706"/>
      <c r="Z746" s="976"/>
    </row>
    <row r="747" spans="1:26" s="5" customFormat="1">
      <c r="A747" s="984" t="s">
        <v>4245</v>
      </c>
      <c r="B747" s="984" t="s">
        <v>4563</v>
      </c>
      <c r="C747" s="969" t="s">
        <v>4562</v>
      </c>
      <c r="D747" s="970" t="str">
        <f t="shared" ref="D747" si="734">B747&amp;" "&amp;" "&amp;C747</f>
        <v>S4-076  かみさま</v>
      </c>
      <c r="E747" s="993" t="s">
        <v>2633</v>
      </c>
      <c r="F747" s="972" t="s">
        <v>34</v>
      </c>
      <c r="G747" s="986" t="s">
        <v>40</v>
      </c>
      <c r="H747" s="992" t="s">
        <v>88</v>
      </c>
      <c r="I747" s="996" t="s">
        <v>4358</v>
      </c>
      <c r="J747" s="984" t="s">
        <v>4158</v>
      </c>
      <c r="K747" s="442" t="s">
        <v>37</v>
      </c>
      <c r="L747" s="440" t="s">
        <v>2718</v>
      </c>
      <c r="M747" s="51" t="s">
        <v>4728</v>
      </c>
      <c r="N747" s="440" t="s">
        <v>492</v>
      </c>
      <c r="O747" s="976"/>
      <c r="P747" s="439"/>
      <c r="Q747" s="977">
        <v>2850</v>
      </c>
      <c r="R747" s="978">
        <v>1140</v>
      </c>
      <c r="S747" s="979">
        <v>1860</v>
      </c>
      <c r="T747" s="980">
        <v>1390</v>
      </c>
      <c r="U747" s="981">
        <v>1310</v>
      </c>
      <c r="V747" s="982">
        <f t="shared" ref="V747" si="735">SUM(Q747:U748)</f>
        <v>8550</v>
      </c>
      <c r="W747" s="976"/>
      <c r="X747" s="976"/>
      <c r="Y747" s="706"/>
      <c r="Z747" s="976"/>
    </row>
    <row r="748" spans="1:26" s="5" customFormat="1">
      <c r="A748" s="984" t="s">
        <v>4245</v>
      </c>
      <c r="B748" s="984"/>
      <c r="C748" s="969" t="s">
        <v>4562</v>
      </c>
      <c r="D748" s="970" t="s">
        <v>2</v>
      </c>
      <c r="E748" s="993" t="s">
        <v>2633</v>
      </c>
      <c r="F748" s="972" t="s">
        <v>34</v>
      </c>
      <c r="G748" s="986" t="s">
        <v>40</v>
      </c>
      <c r="H748" s="992" t="s">
        <v>88</v>
      </c>
      <c r="I748" s="996" t="s">
        <v>4358</v>
      </c>
      <c r="J748" s="984" t="s">
        <v>4158</v>
      </c>
      <c r="K748" s="441" t="s">
        <v>21</v>
      </c>
      <c r="L748" s="440" t="s">
        <v>105</v>
      </c>
      <c r="M748" s="51" t="s">
        <v>4692</v>
      </c>
      <c r="N748" s="440" t="s">
        <v>85</v>
      </c>
      <c r="O748" s="976"/>
      <c r="P748" s="439"/>
      <c r="Q748" s="977"/>
      <c r="R748" s="978"/>
      <c r="S748" s="979"/>
      <c r="T748" s="980"/>
      <c r="U748" s="981"/>
      <c r="V748" s="982"/>
      <c r="W748" s="976"/>
      <c r="X748" s="976"/>
      <c r="Y748" s="706"/>
      <c r="Z748" s="976"/>
    </row>
    <row r="749" spans="1:26" s="5" customFormat="1">
      <c r="A749" s="984" t="s">
        <v>3918</v>
      </c>
      <c r="B749" s="984" t="s">
        <v>3919</v>
      </c>
      <c r="C749" s="969" t="s">
        <v>2</v>
      </c>
      <c r="D749" s="970" t="str">
        <f>B749&amp;" "&amp;" "&amp;C749</f>
        <v>S3-001  ダイ</v>
      </c>
      <c r="E749" s="1015" t="s">
        <v>608</v>
      </c>
      <c r="F749" s="972" t="s">
        <v>34</v>
      </c>
      <c r="G749" s="973" t="s">
        <v>19</v>
      </c>
      <c r="H749" s="986" t="s">
        <v>40</v>
      </c>
      <c r="I749" s="975"/>
      <c r="J749" s="975"/>
      <c r="K749" s="265" t="s">
        <v>21</v>
      </c>
      <c r="L749" s="253" t="s">
        <v>1995</v>
      </c>
      <c r="M749" s="51" t="s">
        <v>4072</v>
      </c>
      <c r="N749" s="253" t="s">
        <v>491</v>
      </c>
      <c r="O749" s="976"/>
      <c r="P749" s="271"/>
      <c r="Q749" s="977">
        <v>1760</v>
      </c>
      <c r="R749" s="978">
        <v>1180</v>
      </c>
      <c r="S749" s="979">
        <v>980</v>
      </c>
      <c r="T749" s="980">
        <v>1060</v>
      </c>
      <c r="U749" s="981">
        <v>850</v>
      </c>
      <c r="V749" s="982">
        <f t="shared" ref="V749" si="736">SUM(Q749:U750)</f>
        <v>5830</v>
      </c>
      <c r="W749" s="976" t="s">
        <v>3317</v>
      </c>
      <c r="X749" s="976"/>
      <c r="Y749" s="706"/>
      <c r="Z749" s="976"/>
    </row>
    <row r="750" spans="1:26" s="5" customFormat="1">
      <c r="A750" s="984" t="s">
        <v>3918</v>
      </c>
      <c r="B750" s="984"/>
      <c r="C750" s="969" t="s">
        <v>2</v>
      </c>
      <c r="D750" s="970" t="s">
        <v>2</v>
      </c>
      <c r="E750" s="1015" t="s">
        <v>608</v>
      </c>
      <c r="F750" s="972" t="s">
        <v>34</v>
      </c>
      <c r="G750" s="973" t="s">
        <v>19</v>
      </c>
      <c r="H750" s="986" t="s">
        <v>40</v>
      </c>
      <c r="I750" s="975"/>
      <c r="J750" s="975"/>
      <c r="K750" s="247"/>
      <c r="L750" s="247"/>
      <c r="M750" s="51"/>
      <c r="N750" s="247"/>
      <c r="O750" s="976"/>
      <c r="P750" s="271"/>
      <c r="Q750" s="977"/>
      <c r="R750" s="978"/>
      <c r="S750" s="979"/>
      <c r="T750" s="980"/>
      <c r="U750" s="981"/>
      <c r="V750" s="982"/>
      <c r="W750" s="976" t="s">
        <v>3317</v>
      </c>
      <c r="X750" s="976"/>
      <c r="Y750" s="706"/>
      <c r="Z750" s="976"/>
    </row>
    <row r="751" spans="1:26" s="5" customFormat="1">
      <c r="A751" s="984" t="s">
        <v>3918</v>
      </c>
      <c r="B751" s="984" t="s">
        <v>3920</v>
      </c>
      <c r="C751" s="969" t="s">
        <v>38</v>
      </c>
      <c r="D751" s="970" t="str">
        <f t="shared" ref="D751" si="737">B751&amp;" "&amp;" "&amp;C751</f>
        <v>S3-002  ポップ</v>
      </c>
      <c r="E751" s="1015" t="s">
        <v>608</v>
      </c>
      <c r="F751" s="972" t="s">
        <v>34</v>
      </c>
      <c r="G751" s="986" t="s">
        <v>40</v>
      </c>
      <c r="H751" s="986" t="s">
        <v>40</v>
      </c>
      <c r="I751" s="975"/>
      <c r="J751" s="975"/>
      <c r="K751" s="265" t="s">
        <v>21</v>
      </c>
      <c r="L751" s="253" t="s">
        <v>1995</v>
      </c>
      <c r="M751" s="51" t="s">
        <v>4009</v>
      </c>
      <c r="N751" s="246" t="s">
        <v>491</v>
      </c>
      <c r="O751" s="976"/>
      <c r="P751" s="271"/>
      <c r="Q751" s="977">
        <v>1860</v>
      </c>
      <c r="R751" s="978">
        <v>750</v>
      </c>
      <c r="S751" s="979">
        <v>1130</v>
      </c>
      <c r="T751" s="980">
        <v>1160</v>
      </c>
      <c r="U751" s="981">
        <v>910</v>
      </c>
      <c r="V751" s="982">
        <f t="shared" ref="V751" si="738">SUM(Q751:U752)</f>
        <v>5810</v>
      </c>
      <c r="W751" s="976" t="s">
        <v>3317</v>
      </c>
      <c r="X751" s="976"/>
      <c r="Y751" s="706"/>
      <c r="Z751" s="976"/>
    </row>
    <row r="752" spans="1:26" s="5" customFormat="1">
      <c r="A752" s="984" t="s">
        <v>3918</v>
      </c>
      <c r="B752" s="984"/>
      <c r="C752" s="969" t="s">
        <v>38</v>
      </c>
      <c r="D752" s="970" t="s">
        <v>2</v>
      </c>
      <c r="E752" s="1015" t="s">
        <v>608</v>
      </c>
      <c r="F752" s="972" t="s">
        <v>34</v>
      </c>
      <c r="G752" s="986" t="s">
        <v>40</v>
      </c>
      <c r="H752" s="986" t="s">
        <v>40</v>
      </c>
      <c r="I752" s="975"/>
      <c r="J752" s="975"/>
      <c r="K752" s="247"/>
      <c r="L752" s="247"/>
      <c r="M752" s="51"/>
      <c r="N752" s="247"/>
      <c r="O752" s="976"/>
      <c r="P752" s="271"/>
      <c r="Q752" s="977"/>
      <c r="R752" s="978"/>
      <c r="S752" s="979"/>
      <c r="T752" s="980"/>
      <c r="U752" s="981"/>
      <c r="V752" s="982"/>
      <c r="W752" s="976" t="s">
        <v>3317</v>
      </c>
      <c r="X752" s="976"/>
      <c r="Y752" s="706"/>
      <c r="Z752" s="976"/>
    </row>
    <row r="753" spans="1:26" s="5" customFormat="1">
      <c r="A753" s="984" t="s">
        <v>3918</v>
      </c>
      <c r="B753" s="984" t="s">
        <v>3921</v>
      </c>
      <c r="C753" s="969" t="s">
        <v>183</v>
      </c>
      <c r="D753" s="970" t="str">
        <f t="shared" ref="D753" si="739">B753&amp;" "&amp;" "&amp;C753</f>
        <v>S3-003  マァム</v>
      </c>
      <c r="E753" s="1015" t="s">
        <v>608</v>
      </c>
      <c r="F753" s="972" t="s">
        <v>34</v>
      </c>
      <c r="G753" s="973" t="s">
        <v>19</v>
      </c>
      <c r="H753" s="986" t="s">
        <v>40</v>
      </c>
      <c r="I753" s="1000" t="s">
        <v>93</v>
      </c>
      <c r="J753" s="975">
        <v>3</v>
      </c>
      <c r="K753" s="265" t="s">
        <v>21</v>
      </c>
      <c r="L753" s="312" t="s">
        <v>2714</v>
      </c>
      <c r="M753" s="51" t="s">
        <v>2095</v>
      </c>
      <c r="N753" s="246" t="s">
        <v>491</v>
      </c>
      <c r="O753" s="976"/>
      <c r="P753" s="271"/>
      <c r="Q753" s="977">
        <v>1820</v>
      </c>
      <c r="R753" s="978">
        <v>1120</v>
      </c>
      <c r="S753" s="979">
        <v>1070</v>
      </c>
      <c r="T753" s="980">
        <v>890</v>
      </c>
      <c r="U753" s="981">
        <v>870</v>
      </c>
      <c r="V753" s="982">
        <f t="shared" ref="V753" si="740">SUM(Q753:U754)</f>
        <v>5770</v>
      </c>
      <c r="W753" s="976" t="s">
        <v>3317</v>
      </c>
      <c r="X753" s="976"/>
      <c r="Y753" s="706"/>
      <c r="Z753" s="976"/>
    </row>
    <row r="754" spans="1:26" s="5" customFormat="1">
      <c r="A754" s="984" t="s">
        <v>3918</v>
      </c>
      <c r="B754" s="984"/>
      <c r="C754" s="969" t="s">
        <v>183</v>
      </c>
      <c r="D754" s="970" t="s">
        <v>2</v>
      </c>
      <c r="E754" s="1015" t="s">
        <v>608</v>
      </c>
      <c r="F754" s="972" t="s">
        <v>34</v>
      </c>
      <c r="G754" s="973" t="s">
        <v>19</v>
      </c>
      <c r="H754" s="986" t="s">
        <v>40</v>
      </c>
      <c r="I754" s="1000" t="s">
        <v>93</v>
      </c>
      <c r="J754" s="975">
        <v>3</v>
      </c>
      <c r="K754" s="247"/>
      <c r="L754" s="247"/>
      <c r="M754" s="51"/>
      <c r="N754" s="247"/>
      <c r="O754" s="976"/>
      <c r="P754" s="271"/>
      <c r="Q754" s="977"/>
      <c r="R754" s="978"/>
      <c r="S754" s="979"/>
      <c r="T754" s="980"/>
      <c r="U754" s="981"/>
      <c r="V754" s="982"/>
      <c r="W754" s="976" t="s">
        <v>3317</v>
      </c>
      <c r="X754" s="976"/>
      <c r="Y754" s="706"/>
      <c r="Z754" s="976"/>
    </row>
    <row r="755" spans="1:26" s="5" customFormat="1">
      <c r="A755" s="984" t="s">
        <v>3918</v>
      </c>
      <c r="B755" s="984" t="s">
        <v>3922</v>
      </c>
      <c r="C755" s="969" t="s">
        <v>642</v>
      </c>
      <c r="D755" s="970" t="str">
        <f t="shared" ref="D755" si="741">B755&amp;" "&amp;" "&amp;C755</f>
        <v>S3-004  メイジドラキー</v>
      </c>
      <c r="E755" s="1015" t="s">
        <v>608</v>
      </c>
      <c r="F755" s="1014" t="s">
        <v>128</v>
      </c>
      <c r="G755" s="973" t="s">
        <v>19</v>
      </c>
      <c r="H755" s="992" t="s">
        <v>88</v>
      </c>
      <c r="I755" s="1000" t="s">
        <v>93</v>
      </c>
      <c r="J755" s="984">
        <v>2</v>
      </c>
      <c r="K755" s="248" t="s">
        <v>21</v>
      </c>
      <c r="L755" s="253" t="s">
        <v>1995</v>
      </c>
      <c r="M755" s="51" t="s">
        <v>4010</v>
      </c>
      <c r="N755" s="246" t="s">
        <v>491</v>
      </c>
      <c r="O755" s="976" t="s">
        <v>4001</v>
      </c>
      <c r="P755" s="976">
        <v>1</v>
      </c>
      <c r="Q755" s="977">
        <v>1660</v>
      </c>
      <c r="R755" s="978">
        <v>950</v>
      </c>
      <c r="S755" s="979">
        <v>1140</v>
      </c>
      <c r="T755" s="980">
        <v>1190</v>
      </c>
      <c r="U755" s="981">
        <v>720</v>
      </c>
      <c r="V755" s="982">
        <f t="shared" ref="V755" si="742">SUM(Q755:U756)</f>
        <v>5660</v>
      </c>
      <c r="W755" s="976"/>
      <c r="X755" s="976"/>
      <c r="Y755" s="706"/>
      <c r="Z755" s="976"/>
    </row>
    <row r="756" spans="1:26" s="5" customFormat="1">
      <c r="A756" s="984" t="s">
        <v>3918</v>
      </c>
      <c r="B756" s="984"/>
      <c r="C756" s="969" t="s">
        <v>642</v>
      </c>
      <c r="D756" s="970" t="s">
        <v>2</v>
      </c>
      <c r="E756" s="1015" t="s">
        <v>608</v>
      </c>
      <c r="F756" s="1014" t="s">
        <v>128</v>
      </c>
      <c r="G756" s="973" t="s">
        <v>19</v>
      </c>
      <c r="H756" s="992" t="s">
        <v>88</v>
      </c>
      <c r="I756" s="1000" t="s">
        <v>93</v>
      </c>
      <c r="J756" s="984">
        <v>2</v>
      </c>
      <c r="K756" s="247"/>
      <c r="L756" s="247"/>
      <c r="M756" s="51"/>
      <c r="N756" s="247"/>
      <c r="O756" s="976">
        <v>1</v>
      </c>
      <c r="P756" s="976">
        <v>1</v>
      </c>
      <c r="Q756" s="977"/>
      <c r="R756" s="978"/>
      <c r="S756" s="979"/>
      <c r="T756" s="980"/>
      <c r="U756" s="981"/>
      <c r="V756" s="982"/>
      <c r="W756" s="976"/>
      <c r="X756" s="976"/>
      <c r="Y756" s="706"/>
      <c r="Z756" s="976"/>
    </row>
    <row r="757" spans="1:26" s="5" customFormat="1">
      <c r="A757" s="984" t="s">
        <v>3918</v>
      </c>
      <c r="B757" s="984" t="s">
        <v>3923</v>
      </c>
      <c r="C757" s="969" t="s">
        <v>1188</v>
      </c>
      <c r="D757" s="970" t="str">
        <f t="shared" ref="D757" si="743">B757&amp;" "&amp;" "&amp;C757</f>
        <v>S3-005  タホドラキー</v>
      </c>
      <c r="E757" s="1015" t="s">
        <v>608</v>
      </c>
      <c r="F757" s="1014" t="s">
        <v>128</v>
      </c>
      <c r="G757" s="973" t="s">
        <v>19</v>
      </c>
      <c r="H757" s="992" t="s">
        <v>88</v>
      </c>
      <c r="I757" s="975"/>
      <c r="J757" s="975"/>
      <c r="K757" s="248" t="s">
        <v>21</v>
      </c>
      <c r="L757" s="253" t="s">
        <v>1995</v>
      </c>
      <c r="M757" s="51" t="s">
        <v>4011</v>
      </c>
      <c r="N757" s="246" t="s">
        <v>491</v>
      </c>
      <c r="O757" s="976"/>
      <c r="P757" s="271"/>
      <c r="Q757" s="977">
        <v>1660</v>
      </c>
      <c r="R757" s="978">
        <v>950</v>
      </c>
      <c r="S757" s="979">
        <v>1130</v>
      </c>
      <c r="T757" s="980">
        <v>1240</v>
      </c>
      <c r="U757" s="981">
        <v>700</v>
      </c>
      <c r="V757" s="982">
        <f>SUM(Q757:U758)</f>
        <v>5680</v>
      </c>
      <c r="W757" s="976" t="s">
        <v>4344</v>
      </c>
      <c r="X757" s="976"/>
      <c r="Y757" s="706"/>
      <c r="Z757" s="976"/>
    </row>
    <row r="758" spans="1:26" s="5" customFormat="1">
      <c r="A758" s="984" t="s">
        <v>3918</v>
      </c>
      <c r="B758" s="984"/>
      <c r="C758" s="969" t="s">
        <v>1188</v>
      </c>
      <c r="D758" s="970" t="s">
        <v>2</v>
      </c>
      <c r="E758" s="1015" t="s">
        <v>608</v>
      </c>
      <c r="F758" s="1014" t="s">
        <v>128</v>
      </c>
      <c r="G758" s="973" t="s">
        <v>19</v>
      </c>
      <c r="H758" s="992" t="s">
        <v>88</v>
      </c>
      <c r="I758" s="975"/>
      <c r="J758" s="975"/>
      <c r="K758" s="247"/>
      <c r="L758" s="247"/>
      <c r="M758" s="51"/>
      <c r="N758" s="247"/>
      <c r="O758" s="976"/>
      <c r="P758" s="271"/>
      <c r="Q758" s="977"/>
      <c r="R758" s="978"/>
      <c r="S758" s="979"/>
      <c r="T758" s="980"/>
      <c r="U758" s="981"/>
      <c r="V758" s="982"/>
      <c r="W758" s="976" t="s">
        <v>4344</v>
      </c>
      <c r="X758" s="976"/>
      <c r="Y758" s="706"/>
      <c r="Z758" s="976"/>
    </row>
    <row r="759" spans="1:26" s="5" customFormat="1">
      <c r="A759" s="984" t="s">
        <v>3918</v>
      </c>
      <c r="B759" s="984" t="s">
        <v>3924</v>
      </c>
      <c r="C759" s="969" t="s">
        <v>175</v>
      </c>
      <c r="D759" s="970" t="str">
        <f t="shared" ref="D759" si="744">B759&amp;" "&amp;" "&amp;C759</f>
        <v>S3-006  オークキング</v>
      </c>
      <c r="E759" s="1015" t="s">
        <v>608</v>
      </c>
      <c r="F759" s="1014" t="s">
        <v>128</v>
      </c>
      <c r="G759" s="973" t="s">
        <v>19</v>
      </c>
      <c r="H759" s="973" t="s">
        <v>19</v>
      </c>
      <c r="I759" s="1005" t="s">
        <v>90</v>
      </c>
      <c r="J759" s="984">
        <v>2</v>
      </c>
      <c r="K759" s="248" t="s">
        <v>21</v>
      </c>
      <c r="L759" s="253" t="s">
        <v>1995</v>
      </c>
      <c r="M759" s="51" t="s">
        <v>4012</v>
      </c>
      <c r="N759" s="246" t="s">
        <v>491</v>
      </c>
      <c r="O759" s="976"/>
      <c r="P759" s="271"/>
      <c r="Q759" s="977">
        <v>1820</v>
      </c>
      <c r="R759" s="978">
        <v>1020</v>
      </c>
      <c r="S759" s="979">
        <v>780</v>
      </c>
      <c r="T759" s="980">
        <v>990</v>
      </c>
      <c r="U759" s="981">
        <v>1110</v>
      </c>
      <c r="V759" s="982">
        <f t="shared" ref="V759" si="745">SUM(Q759:U760)</f>
        <v>5720</v>
      </c>
      <c r="W759" s="976" t="s">
        <v>4155</v>
      </c>
      <c r="X759" s="976"/>
      <c r="Y759" s="706"/>
      <c r="Z759" s="976"/>
    </row>
    <row r="760" spans="1:26" s="5" customFormat="1">
      <c r="A760" s="984" t="s">
        <v>3918</v>
      </c>
      <c r="B760" s="984"/>
      <c r="C760" s="969" t="s">
        <v>175</v>
      </c>
      <c r="D760" s="970" t="s">
        <v>2</v>
      </c>
      <c r="E760" s="1015" t="s">
        <v>608</v>
      </c>
      <c r="F760" s="1014" t="s">
        <v>128</v>
      </c>
      <c r="G760" s="973" t="s">
        <v>19</v>
      </c>
      <c r="H760" s="973" t="s">
        <v>19</v>
      </c>
      <c r="I760" s="1005" t="s">
        <v>90</v>
      </c>
      <c r="J760" s="984">
        <v>2</v>
      </c>
      <c r="K760" s="247"/>
      <c r="L760" s="247"/>
      <c r="M760" s="51"/>
      <c r="N760" s="247"/>
      <c r="O760" s="976"/>
      <c r="P760" s="271"/>
      <c r="Q760" s="977"/>
      <c r="R760" s="978"/>
      <c r="S760" s="979"/>
      <c r="T760" s="980"/>
      <c r="U760" s="981"/>
      <c r="V760" s="982"/>
      <c r="W760" s="976" t="s">
        <v>4155</v>
      </c>
      <c r="X760" s="976"/>
      <c r="Y760" s="706"/>
      <c r="Z760" s="976"/>
    </row>
    <row r="761" spans="1:26" s="5" customFormat="1">
      <c r="A761" s="984" t="s">
        <v>3918</v>
      </c>
      <c r="B761" s="984" t="s">
        <v>3925</v>
      </c>
      <c r="C761" s="969" t="s">
        <v>635</v>
      </c>
      <c r="D761" s="970" t="str">
        <f t="shared" ref="D761" si="746">B761&amp;" "&amp;" "&amp;C761</f>
        <v>S3-007  がいこつ</v>
      </c>
      <c r="E761" s="1015" t="s">
        <v>608</v>
      </c>
      <c r="F761" s="1013" t="s">
        <v>129</v>
      </c>
      <c r="G761" s="973" t="s">
        <v>19</v>
      </c>
      <c r="H761" s="973" t="s">
        <v>19</v>
      </c>
      <c r="I761" s="975"/>
      <c r="J761" s="975"/>
      <c r="K761" s="268" t="s">
        <v>99</v>
      </c>
      <c r="L761" s="312" t="s">
        <v>2712</v>
      </c>
      <c r="M761" s="51" t="s">
        <v>4043</v>
      </c>
      <c r="N761" s="246" t="s">
        <v>491</v>
      </c>
      <c r="O761" s="976"/>
      <c r="P761" s="271"/>
      <c r="Q761" s="977">
        <v>1720</v>
      </c>
      <c r="R761" s="978">
        <v>1160</v>
      </c>
      <c r="S761" s="979">
        <v>780</v>
      </c>
      <c r="T761" s="980">
        <v>850</v>
      </c>
      <c r="U761" s="981">
        <v>1170</v>
      </c>
      <c r="V761" s="982">
        <f t="shared" ref="V761" si="747">SUM(Q761:U762)</f>
        <v>5680</v>
      </c>
      <c r="W761" s="976" t="s">
        <v>3328</v>
      </c>
      <c r="X761" s="976"/>
      <c r="Y761" s="706"/>
      <c r="Z761" s="976"/>
    </row>
    <row r="762" spans="1:26" s="5" customFormat="1">
      <c r="A762" s="984" t="s">
        <v>3918</v>
      </c>
      <c r="B762" s="984"/>
      <c r="C762" s="969" t="s">
        <v>635</v>
      </c>
      <c r="D762" s="970" t="s">
        <v>2</v>
      </c>
      <c r="E762" s="1015" t="s">
        <v>608</v>
      </c>
      <c r="F762" s="1013" t="s">
        <v>129</v>
      </c>
      <c r="G762" s="973" t="s">
        <v>19</v>
      </c>
      <c r="H762" s="973" t="s">
        <v>19</v>
      </c>
      <c r="I762" s="975"/>
      <c r="J762" s="975"/>
      <c r="K762" s="247"/>
      <c r="L762" s="247"/>
      <c r="M762" s="51"/>
      <c r="N762" s="247"/>
      <c r="O762" s="976"/>
      <c r="P762" s="271"/>
      <c r="Q762" s="977"/>
      <c r="R762" s="978"/>
      <c r="S762" s="979"/>
      <c r="T762" s="980"/>
      <c r="U762" s="981"/>
      <c r="V762" s="982"/>
      <c r="W762" s="976" t="s">
        <v>3328</v>
      </c>
      <c r="X762" s="976"/>
      <c r="Y762" s="706"/>
      <c r="Z762" s="976"/>
    </row>
    <row r="763" spans="1:26" s="5" customFormat="1">
      <c r="A763" s="984" t="s">
        <v>3918</v>
      </c>
      <c r="B763" s="984" t="s">
        <v>3926</v>
      </c>
      <c r="C763" s="969" t="s">
        <v>176</v>
      </c>
      <c r="D763" s="970" t="str">
        <f t="shared" ref="D763" si="748">B763&amp;" "&amp;" "&amp;C763</f>
        <v>S3-008  しりょうのきし</v>
      </c>
      <c r="E763" s="1015" t="s">
        <v>608</v>
      </c>
      <c r="F763" s="1013" t="s">
        <v>129</v>
      </c>
      <c r="G763" s="973" t="s">
        <v>19</v>
      </c>
      <c r="H763" s="973" t="s">
        <v>19</v>
      </c>
      <c r="I763" s="975"/>
      <c r="J763" s="975"/>
      <c r="K763" s="268" t="s">
        <v>99</v>
      </c>
      <c r="L763" s="312" t="s">
        <v>104</v>
      </c>
      <c r="M763" s="51" t="s">
        <v>4044</v>
      </c>
      <c r="N763" s="246" t="s">
        <v>491</v>
      </c>
      <c r="O763" s="976"/>
      <c r="P763" s="271"/>
      <c r="Q763" s="977">
        <v>1830</v>
      </c>
      <c r="R763" s="978">
        <v>990</v>
      </c>
      <c r="S763" s="979">
        <v>830</v>
      </c>
      <c r="T763" s="980">
        <v>980</v>
      </c>
      <c r="U763" s="981">
        <v>1100</v>
      </c>
      <c r="V763" s="982">
        <f t="shared" ref="V763" si="749">SUM(Q763:U764)</f>
        <v>5730</v>
      </c>
      <c r="W763" s="976" t="s">
        <v>3328</v>
      </c>
      <c r="X763" s="976"/>
      <c r="Y763" s="706"/>
      <c r="Z763" s="976"/>
    </row>
    <row r="764" spans="1:26" s="5" customFormat="1">
      <c r="A764" s="984" t="s">
        <v>3918</v>
      </c>
      <c r="B764" s="984"/>
      <c r="C764" s="969" t="s">
        <v>176</v>
      </c>
      <c r="D764" s="970" t="s">
        <v>2</v>
      </c>
      <c r="E764" s="1015" t="s">
        <v>608</v>
      </c>
      <c r="F764" s="1013" t="s">
        <v>129</v>
      </c>
      <c r="G764" s="973" t="s">
        <v>19</v>
      </c>
      <c r="H764" s="973" t="s">
        <v>19</v>
      </c>
      <c r="I764" s="975"/>
      <c r="J764" s="975"/>
      <c r="K764" s="247"/>
      <c r="L764" s="247"/>
      <c r="M764" s="51"/>
      <c r="N764" s="247"/>
      <c r="O764" s="976"/>
      <c r="P764" s="271"/>
      <c r="Q764" s="977"/>
      <c r="R764" s="978"/>
      <c r="S764" s="979"/>
      <c r="T764" s="980"/>
      <c r="U764" s="981"/>
      <c r="V764" s="982"/>
      <c r="W764" s="976" t="s">
        <v>3328</v>
      </c>
      <c r="X764" s="976"/>
      <c r="Y764" s="706"/>
      <c r="Z764" s="976"/>
    </row>
    <row r="765" spans="1:26" s="5" customFormat="1">
      <c r="A765" s="984" t="s">
        <v>3918</v>
      </c>
      <c r="B765" s="984" t="s">
        <v>3927</v>
      </c>
      <c r="C765" s="969" t="s">
        <v>1183</v>
      </c>
      <c r="D765" s="970" t="str">
        <f t="shared" ref="D765" si="750">B765&amp;" "&amp;" "&amp;C765</f>
        <v>S3-009  ギズモ</v>
      </c>
      <c r="E765" s="1015" t="s">
        <v>608</v>
      </c>
      <c r="F765" s="1012" t="s">
        <v>130</v>
      </c>
      <c r="G765" s="1006" t="s">
        <v>89</v>
      </c>
      <c r="H765" s="992" t="s">
        <v>88</v>
      </c>
      <c r="I765" s="975"/>
      <c r="J765" s="975"/>
      <c r="K765" s="268" t="s">
        <v>99</v>
      </c>
      <c r="L765" s="253" t="s">
        <v>1995</v>
      </c>
      <c r="M765" s="51" t="s">
        <v>4045</v>
      </c>
      <c r="N765" s="253" t="s">
        <v>491</v>
      </c>
      <c r="O765" s="976"/>
      <c r="P765" s="271"/>
      <c r="Q765" s="977">
        <v>1770</v>
      </c>
      <c r="R765" s="978">
        <v>820</v>
      </c>
      <c r="S765" s="979">
        <v>990</v>
      </c>
      <c r="T765" s="980">
        <v>1000</v>
      </c>
      <c r="U765" s="981">
        <v>1080</v>
      </c>
      <c r="V765" s="982">
        <f t="shared" ref="V765" si="751">SUM(Q765:U766)</f>
        <v>5660</v>
      </c>
      <c r="W765" s="976"/>
      <c r="X765" s="976"/>
      <c r="Y765" s="706"/>
      <c r="Z765" s="976"/>
    </row>
    <row r="766" spans="1:26" s="5" customFormat="1">
      <c r="A766" s="984" t="s">
        <v>3918</v>
      </c>
      <c r="B766" s="984"/>
      <c r="C766" s="969" t="s">
        <v>1183</v>
      </c>
      <c r="D766" s="970" t="s">
        <v>2</v>
      </c>
      <c r="E766" s="1015" t="s">
        <v>608</v>
      </c>
      <c r="F766" s="1012" t="s">
        <v>130</v>
      </c>
      <c r="G766" s="1006" t="s">
        <v>89</v>
      </c>
      <c r="H766" s="992" t="s">
        <v>88</v>
      </c>
      <c r="I766" s="975"/>
      <c r="J766" s="975"/>
      <c r="K766" s="247"/>
      <c r="L766" s="247"/>
      <c r="M766" s="51"/>
      <c r="N766" s="247"/>
      <c r="O766" s="976"/>
      <c r="P766" s="271"/>
      <c r="Q766" s="977"/>
      <c r="R766" s="978"/>
      <c r="S766" s="979"/>
      <c r="T766" s="980"/>
      <c r="U766" s="981"/>
      <c r="V766" s="982"/>
      <c r="W766" s="976"/>
      <c r="X766" s="976"/>
      <c r="Y766" s="706"/>
      <c r="Z766" s="976"/>
    </row>
    <row r="767" spans="1:26" s="5" customFormat="1">
      <c r="A767" s="984" t="s">
        <v>3918</v>
      </c>
      <c r="B767" s="984" t="s">
        <v>3928</v>
      </c>
      <c r="C767" s="969" t="s">
        <v>125</v>
      </c>
      <c r="D767" s="970" t="str">
        <f t="shared" ref="D767" si="752">B767&amp;" "&amp;" "&amp;C767</f>
        <v>S3-010  アークデーモン</v>
      </c>
      <c r="E767" s="1015" t="s">
        <v>608</v>
      </c>
      <c r="F767" s="1009" t="s">
        <v>75</v>
      </c>
      <c r="G767" s="973" t="s">
        <v>19</v>
      </c>
      <c r="H767" s="986" t="s">
        <v>40</v>
      </c>
      <c r="I767" s="975"/>
      <c r="J767" s="975"/>
      <c r="K767" s="250" t="s">
        <v>99</v>
      </c>
      <c r="L767" s="253" t="s">
        <v>1995</v>
      </c>
      <c r="M767" s="51" t="s">
        <v>4046</v>
      </c>
      <c r="N767" s="253" t="s">
        <v>491</v>
      </c>
      <c r="O767" s="976">
        <v>3</v>
      </c>
      <c r="P767" s="976">
        <v>2</v>
      </c>
      <c r="Q767" s="977">
        <v>1780</v>
      </c>
      <c r="R767" s="978">
        <v>1180</v>
      </c>
      <c r="S767" s="979">
        <v>1040</v>
      </c>
      <c r="T767" s="980">
        <v>820</v>
      </c>
      <c r="U767" s="981">
        <v>920</v>
      </c>
      <c r="V767" s="982">
        <f t="shared" ref="V767" si="753">SUM(Q767:U768)</f>
        <v>5740</v>
      </c>
      <c r="W767" s="976" t="s">
        <v>4155</v>
      </c>
      <c r="X767" s="976"/>
      <c r="Y767" s="706"/>
      <c r="Z767" s="976"/>
    </row>
    <row r="768" spans="1:26" s="5" customFormat="1">
      <c r="A768" s="984" t="s">
        <v>3918</v>
      </c>
      <c r="B768" s="984"/>
      <c r="C768" s="969" t="s">
        <v>125</v>
      </c>
      <c r="D768" s="970" t="s">
        <v>2</v>
      </c>
      <c r="E768" s="1015" t="s">
        <v>608</v>
      </c>
      <c r="F768" s="1009" t="s">
        <v>75</v>
      </c>
      <c r="G768" s="973" t="s">
        <v>19</v>
      </c>
      <c r="H768" s="986" t="s">
        <v>40</v>
      </c>
      <c r="I768" s="975"/>
      <c r="J768" s="975"/>
      <c r="K768" s="247"/>
      <c r="L768" s="247"/>
      <c r="M768" s="51"/>
      <c r="N768" s="247"/>
      <c r="O768" s="976">
        <v>1</v>
      </c>
      <c r="P768" s="976">
        <v>1</v>
      </c>
      <c r="Q768" s="977"/>
      <c r="R768" s="978"/>
      <c r="S768" s="979"/>
      <c r="T768" s="980"/>
      <c r="U768" s="981"/>
      <c r="V768" s="982"/>
      <c r="W768" s="976" t="s">
        <v>4155</v>
      </c>
      <c r="X768" s="976"/>
      <c r="Y768" s="706"/>
      <c r="Z768" s="976"/>
    </row>
    <row r="769" spans="1:26" s="5" customFormat="1">
      <c r="A769" s="984" t="s">
        <v>3918</v>
      </c>
      <c r="B769" s="984" t="s">
        <v>3929</v>
      </c>
      <c r="C769" s="969" t="s">
        <v>637</v>
      </c>
      <c r="D769" s="970" t="str">
        <f t="shared" ref="D769" si="754">B769&amp;" "&amp;" "&amp;C769</f>
        <v>S3-011  あくま神官</v>
      </c>
      <c r="E769" s="1015" t="s">
        <v>608</v>
      </c>
      <c r="F769" s="1009" t="s">
        <v>75</v>
      </c>
      <c r="G769" s="986" t="s">
        <v>40</v>
      </c>
      <c r="H769" s="973" t="s">
        <v>19</v>
      </c>
      <c r="I769" s="975"/>
      <c r="J769" s="975"/>
      <c r="K769" s="268" t="s">
        <v>99</v>
      </c>
      <c r="L769" s="312" t="s">
        <v>107</v>
      </c>
      <c r="M769" s="51" t="s">
        <v>4047</v>
      </c>
      <c r="N769" s="246" t="s">
        <v>491</v>
      </c>
      <c r="O769" s="976">
        <v>3</v>
      </c>
      <c r="P769" s="976">
        <v>1</v>
      </c>
      <c r="Q769" s="977">
        <v>1740</v>
      </c>
      <c r="R769" s="978">
        <v>1000</v>
      </c>
      <c r="S769" s="979">
        <v>1220</v>
      </c>
      <c r="T769" s="980">
        <v>800</v>
      </c>
      <c r="U769" s="981">
        <v>930</v>
      </c>
      <c r="V769" s="982">
        <f t="shared" ref="V769" si="755">SUM(Q769:U770)</f>
        <v>5690</v>
      </c>
      <c r="W769" s="976" t="s">
        <v>4574</v>
      </c>
      <c r="X769" s="976"/>
      <c r="Y769" s="706"/>
      <c r="Z769" s="976"/>
    </row>
    <row r="770" spans="1:26" s="5" customFormat="1">
      <c r="A770" s="984" t="s">
        <v>3918</v>
      </c>
      <c r="B770" s="984"/>
      <c r="C770" s="969" t="s">
        <v>637</v>
      </c>
      <c r="D770" s="970" t="s">
        <v>2</v>
      </c>
      <c r="E770" s="1015" t="s">
        <v>608</v>
      </c>
      <c r="F770" s="1009" t="s">
        <v>75</v>
      </c>
      <c r="G770" s="986" t="s">
        <v>40</v>
      </c>
      <c r="H770" s="973" t="s">
        <v>19</v>
      </c>
      <c r="I770" s="975"/>
      <c r="J770" s="975"/>
      <c r="K770" s="247"/>
      <c r="L770" s="247"/>
      <c r="M770" s="51"/>
      <c r="N770" s="247"/>
      <c r="O770" s="976">
        <v>1</v>
      </c>
      <c r="P770" s="976">
        <v>1</v>
      </c>
      <c r="Q770" s="977"/>
      <c r="R770" s="978"/>
      <c r="S770" s="979"/>
      <c r="T770" s="980"/>
      <c r="U770" s="981"/>
      <c r="V770" s="982"/>
      <c r="W770" s="976" t="s">
        <v>4574</v>
      </c>
      <c r="X770" s="976"/>
      <c r="Y770" s="706"/>
      <c r="Z770" s="976"/>
    </row>
    <row r="771" spans="1:26" s="5" customFormat="1">
      <c r="A771" s="984" t="s">
        <v>3918</v>
      </c>
      <c r="B771" s="984" t="s">
        <v>3930</v>
      </c>
      <c r="C771" s="989" t="s">
        <v>541</v>
      </c>
      <c r="D771" s="970" t="str">
        <f t="shared" ref="D771" si="756">B771&amp;" "&amp;" "&amp;C771</f>
        <v>S3-012  キラーアーマー</v>
      </c>
      <c r="E771" s="1015" t="s">
        <v>608</v>
      </c>
      <c r="F771" s="994" t="s">
        <v>78</v>
      </c>
      <c r="G771" s="973" t="s">
        <v>19</v>
      </c>
      <c r="H771" s="973" t="s">
        <v>19</v>
      </c>
      <c r="I771" s="975"/>
      <c r="J771" s="975"/>
      <c r="K771" s="248" t="s">
        <v>21</v>
      </c>
      <c r="L771" s="253" t="s">
        <v>5371</v>
      </c>
      <c r="M771" s="51" t="s">
        <v>4048</v>
      </c>
      <c r="N771" s="246" t="s">
        <v>491</v>
      </c>
      <c r="O771" s="976"/>
      <c r="P771" s="271"/>
      <c r="Q771" s="977">
        <v>1930</v>
      </c>
      <c r="R771" s="978">
        <v>1100</v>
      </c>
      <c r="S771" s="979">
        <v>740</v>
      </c>
      <c r="T771" s="980">
        <v>770</v>
      </c>
      <c r="U771" s="981">
        <v>1180</v>
      </c>
      <c r="V771" s="982">
        <f t="shared" ref="V771" si="757">SUM(Q771:U772)</f>
        <v>5720</v>
      </c>
      <c r="W771" s="976"/>
      <c r="X771" s="976"/>
      <c r="Y771" s="706"/>
      <c r="Z771" s="976"/>
    </row>
    <row r="772" spans="1:26" s="5" customFormat="1">
      <c r="A772" s="984" t="s">
        <v>3918</v>
      </c>
      <c r="B772" s="984"/>
      <c r="C772" s="989" t="s">
        <v>541</v>
      </c>
      <c r="D772" s="970" t="s">
        <v>2</v>
      </c>
      <c r="E772" s="1015" t="s">
        <v>608</v>
      </c>
      <c r="F772" s="994" t="s">
        <v>78</v>
      </c>
      <c r="G772" s="973" t="s">
        <v>19</v>
      </c>
      <c r="H772" s="973" t="s">
        <v>19</v>
      </c>
      <c r="I772" s="975"/>
      <c r="J772" s="975"/>
      <c r="K772" s="247"/>
      <c r="L772" s="247"/>
      <c r="M772" s="51"/>
      <c r="N772" s="247"/>
      <c r="O772" s="976"/>
      <c r="P772" s="271"/>
      <c r="Q772" s="977"/>
      <c r="R772" s="978"/>
      <c r="S772" s="979"/>
      <c r="T772" s="980"/>
      <c r="U772" s="981"/>
      <c r="V772" s="982"/>
      <c r="W772" s="976"/>
      <c r="X772" s="976"/>
      <c r="Y772" s="706"/>
      <c r="Z772" s="976"/>
    </row>
    <row r="773" spans="1:26" s="5" customFormat="1">
      <c r="A773" s="984" t="s">
        <v>3918</v>
      </c>
      <c r="B773" s="984" t="s">
        <v>3931</v>
      </c>
      <c r="C773" s="969" t="s">
        <v>638</v>
      </c>
      <c r="D773" s="970" t="str">
        <f t="shared" ref="D773" si="758">B773&amp;" "&amp;" "&amp;C773</f>
        <v>S3-013  ゴールドマン</v>
      </c>
      <c r="E773" s="1015" t="s">
        <v>608</v>
      </c>
      <c r="F773" s="994" t="s">
        <v>78</v>
      </c>
      <c r="G773" s="973" t="s">
        <v>19</v>
      </c>
      <c r="H773" s="992" t="s">
        <v>88</v>
      </c>
      <c r="I773" s="975"/>
      <c r="J773" s="975"/>
      <c r="K773" s="248" t="s">
        <v>21</v>
      </c>
      <c r="L773" s="312" t="s">
        <v>2710</v>
      </c>
      <c r="M773" s="51" t="s">
        <v>4066</v>
      </c>
      <c r="N773" s="246" t="s">
        <v>491</v>
      </c>
      <c r="O773" s="976"/>
      <c r="P773" s="271"/>
      <c r="Q773" s="977">
        <v>2040</v>
      </c>
      <c r="R773" s="978">
        <v>1020</v>
      </c>
      <c r="S773" s="979">
        <v>620</v>
      </c>
      <c r="T773" s="980">
        <v>850</v>
      </c>
      <c r="U773" s="981">
        <v>1200</v>
      </c>
      <c r="V773" s="982">
        <f t="shared" ref="V773" si="759">SUM(Q773:U774)</f>
        <v>5730</v>
      </c>
      <c r="W773" s="976" t="s">
        <v>4567</v>
      </c>
      <c r="X773" s="976"/>
      <c r="Y773" s="706"/>
      <c r="Z773" s="976"/>
    </row>
    <row r="774" spans="1:26" s="5" customFormat="1">
      <c r="A774" s="984" t="s">
        <v>3918</v>
      </c>
      <c r="B774" s="984"/>
      <c r="C774" s="969" t="s">
        <v>638</v>
      </c>
      <c r="D774" s="970" t="s">
        <v>2</v>
      </c>
      <c r="E774" s="1015" t="s">
        <v>608</v>
      </c>
      <c r="F774" s="994" t="s">
        <v>78</v>
      </c>
      <c r="G774" s="973" t="s">
        <v>19</v>
      </c>
      <c r="H774" s="992" t="s">
        <v>88</v>
      </c>
      <c r="I774" s="975"/>
      <c r="J774" s="975"/>
      <c r="K774" s="247"/>
      <c r="L774" s="247"/>
      <c r="M774" s="51"/>
      <c r="N774" s="247"/>
      <c r="O774" s="976"/>
      <c r="P774" s="271"/>
      <c r="Q774" s="977"/>
      <c r="R774" s="978"/>
      <c r="S774" s="979"/>
      <c r="T774" s="980"/>
      <c r="U774" s="981"/>
      <c r="V774" s="982"/>
      <c r="W774" s="976" t="s">
        <v>4567</v>
      </c>
      <c r="X774" s="976"/>
      <c r="Y774" s="706"/>
      <c r="Z774" s="976"/>
    </row>
    <row r="775" spans="1:26" s="5" customFormat="1">
      <c r="A775" s="984" t="s">
        <v>3918</v>
      </c>
      <c r="B775" s="984" t="s">
        <v>3932</v>
      </c>
      <c r="C775" s="969" t="s">
        <v>126</v>
      </c>
      <c r="D775" s="970" t="str">
        <f t="shared" ref="D775" si="760">B775&amp;" "&amp;" "&amp;C775</f>
        <v>S3-014  メトロゴースト</v>
      </c>
      <c r="E775" s="1015" t="s">
        <v>608</v>
      </c>
      <c r="F775" s="994" t="s">
        <v>78</v>
      </c>
      <c r="G775" s="973" t="s">
        <v>19</v>
      </c>
      <c r="H775" s="992" t="s">
        <v>88</v>
      </c>
      <c r="I775" s="975"/>
      <c r="J775" s="975"/>
      <c r="K775" s="248" t="s">
        <v>21</v>
      </c>
      <c r="L775" s="253" t="s">
        <v>5371</v>
      </c>
      <c r="M775" s="51" t="s">
        <v>4049</v>
      </c>
      <c r="N775" s="246" t="s">
        <v>491</v>
      </c>
      <c r="O775" s="976"/>
      <c r="P775" s="271"/>
      <c r="Q775" s="977">
        <v>1650</v>
      </c>
      <c r="R775" s="978">
        <v>1060</v>
      </c>
      <c r="S775" s="979">
        <v>1060</v>
      </c>
      <c r="T775" s="980">
        <v>1230</v>
      </c>
      <c r="U775" s="981">
        <v>680</v>
      </c>
      <c r="V775" s="982">
        <f t="shared" ref="V775" si="761">SUM(Q775:U776)</f>
        <v>5680</v>
      </c>
      <c r="W775" s="443" t="s">
        <v>3823</v>
      </c>
      <c r="X775" s="976"/>
      <c r="Y775" s="706"/>
      <c r="Z775" s="976"/>
    </row>
    <row r="776" spans="1:26" s="5" customFormat="1">
      <c r="A776" s="984" t="s">
        <v>3918</v>
      </c>
      <c r="B776" s="984"/>
      <c r="C776" s="969" t="s">
        <v>126</v>
      </c>
      <c r="D776" s="970" t="s">
        <v>2</v>
      </c>
      <c r="E776" s="1015" t="s">
        <v>608</v>
      </c>
      <c r="F776" s="994" t="s">
        <v>78</v>
      </c>
      <c r="G776" s="973" t="s">
        <v>19</v>
      </c>
      <c r="H776" s="992" t="s">
        <v>88</v>
      </c>
      <c r="I776" s="975"/>
      <c r="J776" s="975"/>
      <c r="K776" s="247"/>
      <c r="L776" s="247"/>
      <c r="M776" s="51"/>
      <c r="N776" s="247"/>
      <c r="O776" s="976"/>
      <c r="P776" s="271"/>
      <c r="Q776" s="977"/>
      <c r="R776" s="978"/>
      <c r="S776" s="979"/>
      <c r="T776" s="980"/>
      <c r="U776" s="981"/>
      <c r="V776" s="982"/>
      <c r="W776" s="443" t="s">
        <v>4566</v>
      </c>
      <c r="X776" s="976"/>
      <c r="Y776" s="706"/>
      <c r="Z776" s="976"/>
    </row>
    <row r="777" spans="1:26" s="5" customFormat="1">
      <c r="A777" s="984" t="s">
        <v>3918</v>
      </c>
      <c r="B777" s="984" t="s">
        <v>3933</v>
      </c>
      <c r="C777" s="969" t="s">
        <v>543</v>
      </c>
      <c r="D777" s="970" t="str">
        <f t="shared" ref="D777" si="762">B777&amp;" "&amp;" "&amp;C777</f>
        <v>S3-015  キースドラゴン</v>
      </c>
      <c r="E777" s="1015" t="s">
        <v>608</v>
      </c>
      <c r="F777" s="1003" t="s">
        <v>35</v>
      </c>
      <c r="G777" s="973" t="s">
        <v>19</v>
      </c>
      <c r="H777" s="1006" t="s">
        <v>89</v>
      </c>
      <c r="I777" s="975"/>
      <c r="J777" s="975"/>
      <c r="K777" s="266" t="s">
        <v>37</v>
      </c>
      <c r="L777" s="312" t="s">
        <v>2718</v>
      </c>
      <c r="M777" s="51" t="s">
        <v>6162</v>
      </c>
      <c r="N777" s="253" t="s">
        <v>490</v>
      </c>
      <c r="O777" s="976"/>
      <c r="P777" s="271"/>
      <c r="Q777" s="977">
        <v>1790</v>
      </c>
      <c r="R777" s="978">
        <v>1230</v>
      </c>
      <c r="S777" s="979">
        <v>700</v>
      </c>
      <c r="T777" s="980">
        <v>950</v>
      </c>
      <c r="U777" s="981">
        <v>1050</v>
      </c>
      <c r="V777" s="982">
        <f t="shared" ref="V777" si="763">SUM(Q777:U778)</f>
        <v>5720</v>
      </c>
      <c r="W777" s="976"/>
      <c r="X777" s="976"/>
      <c r="Y777" s="706"/>
      <c r="Z777" s="976"/>
    </row>
    <row r="778" spans="1:26" s="5" customFormat="1">
      <c r="A778" s="984" t="s">
        <v>3918</v>
      </c>
      <c r="B778" s="984"/>
      <c r="C778" s="969" t="s">
        <v>543</v>
      </c>
      <c r="D778" s="970" t="s">
        <v>2</v>
      </c>
      <c r="E778" s="1015" t="s">
        <v>608</v>
      </c>
      <c r="F778" s="1003" t="s">
        <v>35</v>
      </c>
      <c r="G778" s="973" t="s">
        <v>19</v>
      </c>
      <c r="H778" s="1006" t="s">
        <v>89</v>
      </c>
      <c r="I778" s="975"/>
      <c r="J778" s="975"/>
      <c r="K778" s="247"/>
      <c r="L778" s="247"/>
      <c r="M778" s="51"/>
      <c r="N778" s="247"/>
      <c r="O778" s="976"/>
      <c r="P778" s="271"/>
      <c r="Q778" s="977"/>
      <c r="R778" s="978"/>
      <c r="S778" s="979"/>
      <c r="T778" s="980"/>
      <c r="U778" s="981"/>
      <c r="V778" s="982"/>
      <c r="W778" s="976"/>
      <c r="X778" s="976"/>
      <c r="Y778" s="706"/>
      <c r="Z778" s="976"/>
    </row>
    <row r="779" spans="1:26" s="5" customFormat="1">
      <c r="A779" s="984" t="s">
        <v>3918</v>
      </c>
      <c r="B779" s="984" t="s">
        <v>3934</v>
      </c>
      <c r="C779" s="969" t="s">
        <v>2</v>
      </c>
      <c r="D779" s="970" t="str">
        <f t="shared" ref="D779" si="764">B779&amp;" "&amp;" "&amp;C779</f>
        <v>S3-016  ダイ</v>
      </c>
      <c r="E779" s="1011" t="s">
        <v>629</v>
      </c>
      <c r="F779" s="972" t="s">
        <v>34</v>
      </c>
      <c r="G779" s="973" t="s">
        <v>19</v>
      </c>
      <c r="H779" s="986" t="s">
        <v>40</v>
      </c>
      <c r="I779" s="975"/>
      <c r="J779" s="975"/>
      <c r="K779" s="266" t="s">
        <v>37</v>
      </c>
      <c r="L779" s="312" t="s">
        <v>2718</v>
      </c>
      <c r="M779" s="51" t="s">
        <v>4013</v>
      </c>
      <c r="N779" s="253" t="s">
        <v>490</v>
      </c>
      <c r="O779" s="976"/>
      <c r="P779" s="271"/>
      <c r="Q779" s="977">
        <v>1810</v>
      </c>
      <c r="R779" s="978">
        <v>1290</v>
      </c>
      <c r="S779" s="979">
        <v>1100</v>
      </c>
      <c r="T779" s="980">
        <v>1100</v>
      </c>
      <c r="U779" s="981">
        <v>880</v>
      </c>
      <c r="V779" s="982">
        <f t="shared" ref="V779" si="765">SUM(Q779:U780)</f>
        <v>6180</v>
      </c>
      <c r="W779" s="976" t="s">
        <v>3317</v>
      </c>
      <c r="X779" s="976"/>
      <c r="Y779" s="706"/>
      <c r="Z779" s="976"/>
    </row>
    <row r="780" spans="1:26" s="5" customFormat="1">
      <c r="A780" s="984" t="s">
        <v>3918</v>
      </c>
      <c r="B780" s="984"/>
      <c r="C780" s="969" t="s">
        <v>2</v>
      </c>
      <c r="D780" s="970" t="s">
        <v>2</v>
      </c>
      <c r="E780" s="1011" t="s">
        <v>629</v>
      </c>
      <c r="F780" s="972" t="s">
        <v>34</v>
      </c>
      <c r="G780" s="973" t="s">
        <v>19</v>
      </c>
      <c r="H780" s="986" t="s">
        <v>40</v>
      </c>
      <c r="I780" s="975"/>
      <c r="J780" s="975"/>
      <c r="K780" s="247"/>
      <c r="L780" s="247"/>
      <c r="M780" s="51"/>
      <c r="N780" s="247"/>
      <c r="O780" s="976"/>
      <c r="P780" s="271"/>
      <c r="Q780" s="977"/>
      <c r="R780" s="978"/>
      <c r="S780" s="979"/>
      <c r="T780" s="980"/>
      <c r="U780" s="981"/>
      <c r="V780" s="982"/>
      <c r="W780" s="976" t="s">
        <v>3317</v>
      </c>
      <c r="X780" s="976"/>
      <c r="Y780" s="706"/>
      <c r="Z780" s="976"/>
    </row>
    <row r="781" spans="1:26" s="5" customFormat="1">
      <c r="A781" s="984" t="s">
        <v>3918</v>
      </c>
      <c r="B781" s="984" t="s">
        <v>3935</v>
      </c>
      <c r="C781" s="969" t="s">
        <v>42</v>
      </c>
      <c r="D781" s="970" t="str">
        <f t="shared" ref="D781" si="766">B781&amp;" "&amp;" "&amp;C781</f>
        <v>S3-017  レオナ</v>
      </c>
      <c r="E781" s="1011" t="s">
        <v>629</v>
      </c>
      <c r="F781" s="972" t="s">
        <v>34</v>
      </c>
      <c r="G781" s="986" t="s">
        <v>40</v>
      </c>
      <c r="H781" s="995" t="s">
        <v>80</v>
      </c>
      <c r="I781" s="975"/>
      <c r="J781" s="975"/>
      <c r="K781" s="11" t="s">
        <v>81</v>
      </c>
      <c r="L781" s="312" t="s">
        <v>81</v>
      </c>
      <c r="M781" s="37" t="s">
        <v>4006</v>
      </c>
      <c r="N781" s="246" t="s">
        <v>490</v>
      </c>
      <c r="O781" s="976"/>
      <c r="P781" s="271"/>
      <c r="Q781" s="977">
        <v>1930</v>
      </c>
      <c r="R781" s="978">
        <v>760</v>
      </c>
      <c r="S781" s="979">
        <v>1200</v>
      </c>
      <c r="T781" s="980">
        <v>1250</v>
      </c>
      <c r="U781" s="981">
        <v>1000</v>
      </c>
      <c r="V781" s="982">
        <f t="shared" ref="V781" si="767">SUM(Q781:U782)</f>
        <v>6140</v>
      </c>
      <c r="W781" s="976" t="s">
        <v>3317</v>
      </c>
      <c r="X781" s="976"/>
      <c r="Y781" s="706"/>
      <c r="Z781" s="976"/>
    </row>
    <row r="782" spans="1:26" s="5" customFormat="1">
      <c r="A782" s="984" t="s">
        <v>3918</v>
      </c>
      <c r="B782" s="984"/>
      <c r="C782" s="969" t="s">
        <v>42</v>
      </c>
      <c r="D782" s="970" t="s">
        <v>2</v>
      </c>
      <c r="E782" s="1011" t="s">
        <v>629</v>
      </c>
      <c r="F782" s="972" t="s">
        <v>34</v>
      </c>
      <c r="G782" s="986" t="s">
        <v>40</v>
      </c>
      <c r="H782" s="995" t="s">
        <v>80</v>
      </c>
      <c r="I782" s="975"/>
      <c r="J782" s="975"/>
      <c r="K782" s="247"/>
      <c r="L782" s="247"/>
      <c r="M782" s="51"/>
      <c r="N782" s="247"/>
      <c r="O782" s="976"/>
      <c r="P782" s="271"/>
      <c r="Q782" s="977"/>
      <c r="R782" s="978"/>
      <c r="S782" s="979"/>
      <c r="T782" s="980"/>
      <c r="U782" s="981"/>
      <c r="V782" s="982"/>
      <c r="W782" s="976" t="s">
        <v>3317</v>
      </c>
      <c r="X782" s="976"/>
      <c r="Y782" s="706"/>
      <c r="Z782" s="976"/>
    </row>
    <row r="783" spans="1:26" s="5" customFormat="1">
      <c r="A783" s="984" t="s">
        <v>3918</v>
      </c>
      <c r="B783" s="984" t="s">
        <v>3936</v>
      </c>
      <c r="C783" s="969" t="s">
        <v>76</v>
      </c>
      <c r="D783" s="970" t="str">
        <f t="shared" ref="D783" si="768">B783&amp;" "&amp;" "&amp;C783</f>
        <v>S3-018  真・大魔王バーン</v>
      </c>
      <c r="E783" s="1011" t="s">
        <v>629</v>
      </c>
      <c r="F783" s="985" t="s">
        <v>74</v>
      </c>
      <c r="G783" s="973" t="s">
        <v>19</v>
      </c>
      <c r="H783" s="973" t="s">
        <v>19</v>
      </c>
      <c r="I783" s="1002" t="s">
        <v>82</v>
      </c>
      <c r="J783" s="984">
        <v>2</v>
      </c>
      <c r="K783" s="268" t="s">
        <v>99</v>
      </c>
      <c r="L783" s="312" t="s">
        <v>105</v>
      </c>
      <c r="M783" s="51" t="s">
        <v>4050</v>
      </c>
      <c r="N783" s="253" t="s">
        <v>491</v>
      </c>
      <c r="O783" s="976"/>
      <c r="P783" s="271"/>
      <c r="Q783" s="977">
        <v>1960</v>
      </c>
      <c r="R783" s="978">
        <v>780</v>
      </c>
      <c r="S783" s="979">
        <v>1410</v>
      </c>
      <c r="T783" s="980">
        <v>1200</v>
      </c>
      <c r="U783" s="981">
        <v>1060</v>
      </c>
      <c r="V783" s="982">
        <f t="shared" ref="V783" si="769">SUM(Q783:U784)</f>
        <v>6410</v>
      </c>
      <c r="W783" s="976"/>
      <c r="X783" s="976"/>
      <c r="Y783" s="706"/>
      <c r="Z783" s="976"/>
    </row>
    <row r="784" spans="1:26" s="5" customFormat="1">
      <c r="A784" s="984" t="s">
        <v>3918</v>
      </c>
      <c r="B784" s="984"/>
      <c r="C784" s="969" t="s">
        <v>76</v>
      </c>
      <c r="D784" s="970" t="s">
        <v>2</v>
      </c>
      <c r="E784" s="1011" t="s">
        <v>629</v>
      </c>
      <c r="F784" s="985" t="s">
        <v>74</v>
      </c>
      <c r="G784" s="973" t="s">
        <v>19</v>
      </c>
      <c r="H784" s="973" t="s">
        <v>19</v>
      </c>
      <c r="I784" s="1002" t="s">
        <v>82</v>
      </c>
      <c r="J784" s="984">
        <v>2</v>
      </c>
      <c r="K784" s="247"/>
      <c r="L784" s="247"/>
      <c r="M784" s="51"/>
      <c r="N784" s="247"/>
      <c r="O784" s="976"/>
      <c r="P784" s="271"/>
      <c r="Q784" s="977"/>
      <c r="R784" s="978"/>
      <c r="S784" s="979"/>
      <c r="T784" s="980"/>
      <c r="U784" s="981"/>
      <c r="V784" s="982"/>
      <c r="W784" s="976"/>
      <c r="X784" s="976"/>
      <c r="Y784" s="706"/>
      <c r="Z784" s="976"/>
    </row>
    <row r="785" spans="1:26" s="5" customFormat="1">
      <c r="A785" s="984" t="s">
        <v>3918</v>
      </c>
      <c r="B785" s="984" t="s">
        <v>3937</v>
      </c>
      <c r="C785" s="969" t="s">
        <v>38</v>
      </c>
      <c r="D785" s="970" t="str">
        <f t="shared" ref="D785" si="770">B785&amp;" "&amp;" "&amp;C785</f>
        <v>S3-019  ポップ</v>
      </c>
      <c r="E785" s="1011" t="s">
        <v>629</v>
      </c>
      <c r="F785" s="972" t="s">
        <v>34</v>
      </c>
      <c r="G785" s="986" t="s">
        <v>40</v>
      </c>
      <c r="H785" s="986" t="s">
        <v>40</v>
      </c>
      <c r="I785" s="975"/>
      <c r="J785" s="975"/>
      <c r="K785" s="268" t="s">
        <v>99</v>
      </c>
      <c r="L785" s="312" t="s">
        <v>2714</v>
      </c>
      <c r="M785" s="51" t="s">
        <v>4051</v>
      </c>
      <c r="N785" s="253" t="s">
        <v>491</v>
      </c>
      <c r="O785" s="976"/>
      <c r="P785" s="271"/>
      <c r="Q785" s="977">
        <v>1900</v>
      </c>
      <c r="R785" s="978">
        <v>770</v>
      </c>
      <c r="S785" s="979">
        <v>1410</v>
      </c>
      <c r="T785" s="980">
        <v>1130</v>
      </c>
      <c r="U785" s="981">
        <v>950</v>
      </c>
      <c r="V785" s="982">
        <f t="shared" ref="V785" si="771">SUM(Q785:U786)</f>
        <v>6160</v>
      </c>
      <c r="W785" s="976" t="s">
        <v>3317</v>
      </c>
      <c r="X785" s="976"/>
      <c r="Y785" s="706"/>
      <c r="Z785" s="976"/>
    </row>
    <row r="786" spans="1:26" s="5" customFormat="1">
      <c r="A786" s="984" t="s">
        <v>3918</v>
      </c>
      <c r="B786" s="984"/>
      <c r="C786" s="969" t="s">
        <v>38</v>
      </c>
      <c r="D786" s="970" t="s">
        <v>2</v>
      </c>
      <c r="E786" s="1011" t="s">
        <v>629</v>
      </c>
      <c r="F786" s="972" t="s">
        <v>34</v>
      </c>
      <c r="G786" s="986" t="s">
        <v>40</v>
      </c>
      <c r="H786" s="986" t="s">
        <v>40</v>
      </c>
      <c r="I786" s="975"/>
      <c r="J786" s="975"/>
      <c r="K786" s="247"/>
      <c r="L786" s="247"/>
      <c r="M786" s="51"/>
      <c r="N786" s="247"/>
      <c r="O786" s="976"/>
      <c r="P786" s="271"/>
      <c r="Q786" s="977"/>
      <c r="R786" s="978"/>
      <c r="S786" s="979"/>
      <c r="T786" s="980"/>
      <c r="U786" s="981"/>
      <c r="V786" s="982"/>
      <c r="W786" s="976" t="s">
        <v>3317</v>
      </c>
      <c r="X786" s="976"/>
      <c r="Y786" s="706"/>
      <c r="Z786" s="976"/>
    </row>
    <row r="787" spans="1:26" s="5" customFormat="1">
      <c r="A787" s="984" t="s">
        <v>3918</v>
      </c>
      <c r="B787" s="984" t="s">
        <v>3938</v>
      </c>
      <c r="C787" s="969" t="s">
        <v>2</v>
      </c>
      <c r="D787" s="970" t="str">
        <f t="shared" ref="D787" si="772">B787&amp;" "&amp;" "&amp;C787</f>
        <v>S3-020  ダイ</v>
      </c>
      <c r="E787" s="1011" t="s">
        <v>629</v>
      </c>
      <c r="F787" s="972" t="s">
        <v>34</v>
      </c>
      <c r="G787" s="973" t="s">
        <v>19</v>
      </c>
      <c r="H787" s="973" t="s">
        <v>19</v>
      </c>
      <c r="I787" s="975"/>
      <c r="J787" s="975"/>
      <c r="K787" s="265" t="s">
        <v>21</v>
      </c>
      <c r="L787" s="253" t="s">
        <v>1995</v>
      </c>
      <c r="M787" s="51" t="s">
        <v>4014</v>
      </c>
      <c r="N787" s="253" t="s">
        <v>491</v>
      </c>
      <c r="O787" s="976"/>
      <c r="P787" s="271"/>
      <c r="Q787" s="977">
        <v>1950</v>
      </c>
      <c r="R787" s="978">
        <v>1380</v>
      </c>
      <c r="S787" s="979">
        <v>790</v>
      </c>
      <c r="T787" s="980">
        <v>1130</v>
      </c>
      <c r="U787" s="981">
        <v>920</v>
      </c>
      <c r="V787" s="982">
        <f t="shared" ref="V787" si="773">SUM(Q787:U788)</f>
        <v>6170</v>
      </c>
      <c r="W787" s="976" t="s">
        <v>3317</v>
      </c>
      <c r="X787" s="976"/>
      <c r="Y787" s="706"/>
      <c r="Z787" s="976"/>
    </row>
    <row r="788" spans="1:26" s="5" customFormat="1">
      <c r="A788" s="984" t="s">
        <v>3918</v>
      </c>
      <c r="B788" s="984"/>
      <c r="C788" s="969" t="s">
        <v>2</v>
      </c>
      <c r="D788" s="970" t="s">
        <v>2</v>
      </c>
      <c r="E788" s="1011" t="s">
        <v>629</v>
      </c>
      <c r="F788" s="972" t="s">
        <v>34</v>
      </c>
      <c r="G788" s="973" t="s">
        <v>19</v>
      </c>
      <c r="H788" s="973" t="s">
        <v>19</v>
      </c>
      <c r="I788" s="975"/>
      <c r="J788" s="975"/>
      <c r="K788" s="247"/>
      <c r="L788" s="247"/>
      <c r="M788" s="51"/>
      <c r="N788" s="247"/>
      <c r="O788" s="976"/>
      <c r="P788" s="271"/>
      <c r="Q788" s="977"/>
      <c r="R788" s="978"/>
      <c r="S788" s="979"/>
      <c r="T788" s="980"/>
      <c r="U788" s="981"/>
      <c r="V788" s="982"/>
      <c r="W788" s="976" t="s">
        <v>3317</v>
      </c>
      <c r="X788" s="976"/>
      <c r="Y788" s="706"/>
      <c r="Z788" s="976"/>
    </row>
    <row r="789" spans="1:26" s="5" customFormat="1">
      <c r="A789" s="984" t="s">
        <v>3918</v>
      </c>
      <c r="B789" s="984" t="s">
        <v>3939</v>
      </c>
      <c r="C789" s="969" t="s">
        <v>1205</v>
      </c>
      <c r="D789" s="970" t="str">
        <f t="shared" ref="D789" si="774">B789&amp;" "&amp;" "&amp;C789</f>
        <v>S3-021  スライムナイト</v>
      </c>
      <c r="E789" s="1011" t="s">
        <v>629</v>
      </c>
      <c r="F789" s="1014" t="s">
        <v>128</v>
      </c>
      <c r="G789" s="973" t="s">
        <v>19</v>
      </c>
      <c r="H789" s="973" t="s">
        <v>19</v>
      </c>
      <c r="I789" s="975"/>
      <c r="J789" s="975"/>
      <c r="K789" s="248" t="s">
        <v>21</v>
      </c>
      <c r="L789" s="312" t="s">
        <v>104</v>
      </c>
      <c r="M789" s="51" t="s">
        <v>4015</v>
      </c>
      <c r="N789" s="253" t="s">
        <v>491</v>
      </c>
      <c r="O789" s="976">
        <v>2</v>
      </c>
      <c r="P789" s="976">
        <v>2</v>
      </c>
      <c r="Q789" s="977">
        <v>1990</v>
      </c>
      <c r="R789" s="978">
        <v>1260</v>
      </c>
      <c r="S789" s="979">
        <v>700</v>
      </c>
      <c r="T789" s="980">
        <v>990</v>
      </c>
      <c r="U789" s="981">
        <v>1100</v>
      </c>
      <c r="V789" s="982">
        <f t="shared" ref="V789" si="775">SUM(Q789:U790)</f>
        <v>6040</v>
      </c>
      <c r="W789" s="976"/>
      <c r="X789" s="976"/>
      <c r="Y789" s="706"/>
      <c r="Z789" s="976"/>
    </row>
    <row r="790" spans="1:26" s="5" customFormat="1">
      <c r="A790" s="984" t="s">
        <v>3918</v>
      </c>
      <c r="B790" s="984"/>
      <c r="C790" s="969" t="s">
        <v>173</v>
      </c>
      <c r="D790" s="970" t="s">
        <v>2</v>
      </c>
      <c r="E790" s="1011" t="s">
        <v>629</v>
      </c>
      <c r="F790" s="1014" t="s">
        <v>128</v>
      </c>
      <c r="G790" s="973" t="s">
        <v>19</v>
      </c>
      <c r="H790" s="973" t="s">
        <v>19</v>
      </c>
      <c r="I790" s="975"/>
      <c r="J790" s="975"/>
      <c r="K790" s="247"/>
      <c r="L790" s="247"/>
      <c r="M790" s="51"/>
      <c r="N790" s="247"/>
      <c r="O790" s="976">
        <v>1</v>
      </c>
      <c r="P790" s="976">
        <v>1</v>
      </c>
      <c r="Q790" s="977"/>
      <c r="R790" s="978"/>
      <c r="S790" s="979"/>
      <c r="T790" s="980"/>
      <c r="U790" s="981"/>
      <c r="V790" s="982"/>
      <c r="W790" s="976"/>
      <c r="X790" s="976"/>
      <c r="Y790" s="706"/>
      <c r="Z790" s="976"/>
    </row>
    <row r="791" spans="1:26" s="5" customFormat="1">
      <c r="A791" s="984" t="s">
        <v>3918</v>
      </c>
      <c r="B791" s="984" t="s">
        <v>3940</v>
      </c>
      <c r="C791" s="969" t="s">
        <v>1199</v>
      </c>
      <c r="D791" s="970" t="str">
        <f t="shared" ref="D791" si="776">B791&amp;" "&amp;" "&amp;C791</f>
        <v>S3-022  じんめんじゅ</v>
      </c>
      <c r="E791" s="1011" t="s">
        <v>629</v>
      </c>
      <c r="F791" s="1014" t="s">
        <v>128</v>
      </c>
      <c r="G791" s="973" t="s">
        <v>19</v>
      </c>
      <c r="H791" s="992" t="s">
        <v>88</v>
      </c>
      <c r="I791" s="1001" t="s">
        <v>87</v>
      </c>
      <c r="J791" s="984">
        <v>1</v>
      </c>
      <c r="K791" s="248" t="s">
        <v>21</v>
      </c>
      <c r="L791" s="312" t="s">
        <v>2712</v>
      </c>
      <c r="M791" s="51" t="s">
        <v>4016</v>
      </c>
      <c r="N791" s="246" t="s">
        <v>491</v>
      </c>
      <c r="O791" s="976">
        <v>2</v>
      </c>
      <c r="P791" s="976">
        <v>1</v>
      </c>
      <c r="Q791" s="977">
        <v>2020</v>
      </c>
      <c r="R791" s="978">
        <v>1120</v>
      </c>
      <c r="S791" s="979">
        <v>1040</v>
      </c>
      <c r="T791" s="980">
        <v>810</v>
      </c>
      <c r="U791" s="981">
        <v>1060</v>
      </c>
      <c r="V791" s="982">
        <f t="shared" ref="V791" si="777">SUM(Q791:U792)</f>
        <v>6050</v>
      </c>
      <c r="W791" s="976"/>
      <c r="X791" s="976"/>
      <c r="Y791" s="706"/>
      <c r="Z791" s="976"/>
    </row>
    <row r="792" spans="1:26" s="5" customFormat="1">
      <c r="A792" s="984" t="s">
        <v>3918</v>
      </c>
      <c r="B792" s="984"/>
      <c r="C792" s="969" t="s">
        <v>1199</v>
      </c>
      <c r="D792" s="970" t="s">
        <v>2</v>
      </c>
      <c r="E792" s="1011" t="s">
        <v>629</v>
      </c>
      <c r="F792" s="1014" t="s">
        <v>128</v>
      </c>
      <c r="G792" s="973" t="s">
        <v>19</v>
      </c>
      <c r="H792" s="992" t="s">
        <v>88</v>
      </c>
      <c r="I792" s="1001" t="s">
        <v>87</v>
      </c>
      <c r="J792" s="984">
        <v>1</v>
      </c>
      <c r="K792" s="247"/>
      <c r="L792" s="247"/>
      <c r="M792" s="51"/>
      <c r="N792" s="247"/>
      <c r="O792" s="976">
        <v>1</v>
      </c>
      <c r="P792" s="976">
        <v>1</v>
      </c>
      <c r="Q792" s="977"/>
      <c r="R792" s="978"/>
      <c r="S792" s="979"/>
      <c r="T792" s="980"/>
      <c r="U792" s="981"/>
      <c r="V792" s="982"/>
      <c r="W792" s="976"/>
      <c r="X792" s="976"/>
      <c r="Y792" s="706"/>
      <c r="Z792" s="976"/>
    </row>
    <row r="793" spans="1:26" s="5" customFormat="1">
      <c r="A793" s="984" t="s">
        <v>3918</v>
      </c>
      <c r="B793" s="984" t="s">
        <v>3941</v>
      </c>
      <c r="C793" s="969" t="s">
        <v>174</v>
      </c>
      <c r="D793" s="970" t="str">
        <f t="shared" ref="D793" si="778">B793&amp;" "&amp;" "&amp;C793</f>
        <v>S3-023  キラースコップ</v>
      </c>
      <c r="E793" s="1011" t="s">
        <v>629</v>
      </c>
      <c r="F793" s="1014" t="s">
        <v>128</v>
      </c>
      <c r="G793" s="973" t="s">
        <v>19</v>
      </c>
      <c r="H793" s="973" t="s">
        <v>19</v>
      </c>
      <c r="I793" s="975"/>
      <c r="J793" s="975"/>
      <c r="K793" s="266" t="s">
        <v>37</v>
      </c>
      <c r="L793" s="312" t="s">
        <v>2718</v>
      </c>
      <c r="M793" s="51" t="s">
        <v>4017</v>
      </c>
      <c r="N793" s="246" t="s">
        <v>492</v>
      </c>
      <c r="O793" s="976"/>
      <c r="P793" s="271"/>
      <c r="Q793" s="977">
        <v>1850</v>
      </c>
      <c r="R793" s="978">
        <v>1330</v>
      </c>
      <c r="S793" s="979">
        <v>740</v>
      </c>
      <c r="T793" s="980">
        <v>1000</v>
      </c>
      <c r="U793" s="981">
        <v>1130</v>
      </c>
      <c r="V793" s="982">
        <f t="shared" ref="V793" si="779">SUM(Q793:U794)</f>
        <v>6050</v>
      </c>
      <c r="W793" s="976"/>
      <c r="X793" s="976"/>
      <c r="Y793" s="706"/>
      <c r="Z793" s="976"/>
    </row>
    <row r="794" spans="1:26" s="5" customFormat="1">
      <c r="A794" s="984" t="s">
        <v>3918</v>
      </c>
      <c r="B794" s="984"/>
      <c r="C794" s="969" t="s">
        <v>174</v>
      </c>
      <c r="D794" s="970" t="s">
        <v>2</v>
      </c>
      <c r="E794" s="1011" t="s">
        <v>629</v>
      </c>
      <c r="F794" s="1014" t="s">
        <v>128</v>
      </c>
      <c r="G794" s="973" t="s">
        <v>19</v>
      </c>
      <c r="H794" s="973" t="s">
        <v>19</v>
      </c>
      <c r="I794" s="975"/>
      <c r="J794" s="975"/>
      <c r="K794" s="247"/>
      <c r="L794" s="247"/>
      <c r="M794" s="51"/>
      <c r="N794" s="247"/>
      <c r="O794" s="976"/>
      <c r="P794" s="271"/>
      <c r="Q794" s="977"/>
      <c r="R794" s="978"/>
      <c r="S794" s="979"/>
      <c r="T794" s="980"/>
      <c r="U794" s="981"/>
      <c r="V794" s="982"/>
      <c r="W794" s="976"/>
      <c r="X794" s="976"/>
      <c r="Y794" s="706"/>
      <c r="Z794" s="976"/>
    </row>
    <row r="795" spans="1:26" s="5" customFormat="1">
      <c r="A795" s="984" t="s">
        <v>3918</v>
      </c>
      <c r="B795" s="984" t="s">
        <v>3942</v>
      </c>
      <c r="C795" s="969" t="s">
        <v>636</v>
      </c>
      <c r="D795" s="970" t="str">
        <f t="shared" ref="D795" si="780">B795&amp;" "&amp;" "&amp;C795</f>
        <v>S3-024  ミイラ男</v>
      </c>
      <c r="E795" s="1011" t="s">
        <v>629</v>
      </c>
      <c r="F795" s="1013" t="s">
        <v>129</v>
      </c>
      <c r="G795" s="973" t="s">
        <v>19</v>
      </c>
      <c r="H795" s="973" t="s">
        <v>19</v>
      </c>
      <c r="I795" s="1001" t="s">
        <v>87</v>
      </c>
      <c r="J795" s="984">
        <v>2</v>
      </c>
      <c r="K795" s="248" t="s">
        <v>21</v>
      </c>
      <c r="L795" s="253" t="s">
        <v>1995</v>
      </c>
      <c r="M795" s="51" t="s">
        <v>4018</v>
      </c>
      <c r="N795" s="253" t="s">
        <v>491</v>
      </c>
      <c r="O795" s="976">
        <v>2</v>
      </c>
      <c r="P795" s="976">
        <v>3</v>
      </c>
      <c r="Q795" s="977">
        <v>1960</v>
      </c>
      <c r="R795" s="978">
        <v>1380</v>
      </c>
      <c r="S795" s="979">
        <v>740</v>
      </c>
      <c r="T795" s="980">
        <v>900</v>
      </c>
      <c r="U795" s="981">
        <v>1060</v>
      </c>
      <c r="V795" s="982">
        <f t="shared" ref="V795" si="781">SUM(Q795:U796)</f>
        <v>6040</v>
      </c>
      <c r="W795" s="976"/>
      <c r="X795" s="976"/>
      <c r="Y795" s="706"/>
      <c r="Z795" s="976"/>
    </row>
    <row r="796" spans="1:26" s="5" customFormat="1">
      <c r="A796" s="984" t="s">
        <v>3918</v>
      </c>
      <c r="B796" s="984"/>
      <c r="C796" s="969" t="s">
        <v>636</v>
      </c>
      <c r="D796" s="970" t="s">
        <v>2</v>
      </c>
      <c r="E796" s="1011" t="s">
        <v>629</v>
      </c>
      <c r="F796" s="1013" t="s">
        <v>129</v>
      </c>
      <c r="G796" s="973" t="s">
        <v>19</v>
      </c>
      <c r="H796" s="973" t="s">
        <v>19</v>
      </c>
      <c r="I796" s="1001" t="s">
        <v>87</v>
      </c>
      <c r="J796" s="984">
        <v>2</v>
      </c>
      <c r="K796" s="247"/>
      <c r="L796" s="247"/>
      <c r="M796" s="51"/>
      <c r="N796" s="247"/>
      <c r="O796" s="976">
        <v>1</v>
      </c>
      <c r="P796" s="976">
        <v>1</v>
      </c>
      <c r="Q796" s="977"/>
      <c r="R796" s="978"/>
      <c r="S796" s="979"/>
      <c r="T796" s="980"/>
      <c r="U796" s="981"/>
      <c r="V796" s="982"/>
      <c r="W796" s="976"/>
      <c r="X796" s="976"/>
      <c r="Y796" s="706"/>
      <c r="Z796" s="976"/>
    </row>
    <row r="797" spans="1:26" s="5" customFormat="1">
      <c r="A797" s="984" t="s">
        <v>3918</v>
      </c>
      <c r="B797" s="984" t="s">
        <v>3943</v>
      </c>
      <c r="C797" s="989" t="s">
        <v>318</v>
      </c>
      <c r="D797" s="970" t="str">
        <f t="shared" ref="D797" si="782">B797&amp;" "&amp;" "&amp;C797</f>
        <v>S3-025  マミー</v>
      </c>
      <c r="E797" s="1011" t="s">
        <v>629</v>
      </c>
      <c r="F797" s="1013" t="s">
        <v>129</v>
      </c>
      <c r="G797" s="973" t="s">
        <v>19</v>
      </c>
      <c r="H797" s="973" t="s">
        <v>19</v>
      </c>
      <c r="I797" s="975"/>
      <c r="J797" s="975"/>
      <c r="K797" s="248" t="s">
        <v>21</v>
      </c>
      <c r="L797" s="253" t="s">
        <v>1995</v>
      </c>
      <c r="M797" s="51" t="s">
        <v>4019</v>
      </c>
      <c r="N797" s="246" t="s">
        <v>491</v>
      </c>
      <c r="O797" s="976"/>
      <c r="P797" s="271"/>
      <c r="Q797" s="977">
        <v>1950</v>
      </c>
      <c r="R797" s="978">
        <v>1260</v>
      </c>
      <c r="S797" s="979">
        <v>740</v>
      </c>
      <c r="T797" s="980">
        <v>920</v>
      </c>
      <c r="U797" s="981">
        <v>1190</v>
      </c>
      <c r="V797" s="982">
        <f t="shared" ref="V797" si="783">SUM(Q797:U798)</f>
        <v>6060</v>
      </c>
      <c r="W797" s="976"/>
      <c r="X797" s="976"/>
      <c r="Y797" s="706"/>
      <c r="Z797" s="976"/>
    </row>
    <row r="798" spans="1:26" s="5" customFormat="1">
      <c r="A798" s="984" t="s">
        <v>3918</v>
      </c>
      <c r="B798" s="984"/>
      <c r="C798" s="989" t="s">
        <v>318</v>
      </c>
      <c r="D798" s="970" t="s">
        <v>2</v>
      </c>
      <c r="E798" s="1011" t="s">
        <v>629</v>
      </c>
      <c r="F798" s="1013" t="s">
        <v>129</v>
      </c>
      <c r="G798" s="973" t="s">
        <v>19</v>
      </c>
      <c r="H798" s="973" t="s">
        <v>19</v>
      </c>
      <c r="I798" s="975"/>
      <c r="J798" s="975"/>
      <c r="K798" s="247"/>
      <c r="L798" s="247"/>
      <c r="M798" s="51"/>
      <c r="N798" s="247"/>
      <c r="O798" s="976"/>
      <c r="P798" s="271"/>
      <c r="Q798" s="977"/>
      <c r="R798" s="978"/>
      <c r="S798" s="979"/>
      <c r="T798" s="980"/>
      <c r="U798" s="981"/>
      <c r="V798" s="982"/>
      <c r="W798" s="976"/>
      <c r="X798" s="976"/>
      <c r="Y798" s="706"/>
      <c r="Z798" s="976"/>
    </row>
    <row r="799" spans="1:26" s="5" customFormat="1">
      <c r="A799" s="984" t="s">
        <v>3918</v>
      </c>
      <c r="B799" s="984" t="s">
        <v>3944</v>
      </c>
      <c r="C799" s="969" t="s">
        <v>123</v>
      </c>
      <c r="D799" s="970" t="str">
        <f t="shared" ref="D799" si="784">B799&amp;" "&amp;" "&amp;C799</f>
        <v>S3-026  ばくだん岩</v>
      </c>
      <c r="E799" s="1011" t="s">
        <v>629</v>
      </c>
      <c r="F799" s="1012" t="s">
        <v>130</v>
      </c>
      <c r="G799" s="973" t="s">
        <v>19</v>
      </c>
      <c r="H799" s="973" t="s">
        <v>19</v>
      </c>
      <c r="I799" s="1002" t="s">
        <v>82</v>
      </c>
      <c r="J799" s="984">
        <v>2</v>
      </c>
      <c r="K799" s="266" t="s">
        <v>37</v>
      </c>
      <c r="L799" s="312" t="s">
        <v>39</v>
      </c>
      <c r="M799" s="51" t="s">
        <v>4052</v>
      </c>
      <c r="N799" s="253" t="s">
        <v>490</v>
      </c>
      <c r="O799" s="976">
        <v>2</v>
      </c>
      <c r="P799" s="976">
        <v>1</v>
      </c>
      <c r="Q799" s="977">
        <v>2050</v>
      </c>
      <c r="R799" s="978">
        <v>1150</v>
      </c>
      <c r="S799" s="979">
        <v>750</v>
      </c>
      <c r="T799" s="980">
        <v>820</v>
      </c>
      <c r="U799" s="981">
        <v>1290</v>
      </c>
      <c r="V799" s="982">
        <f t="shared" ref="V799" si="785">SUM(Q799:U800)</f>
        <v>6060</v>
      </c>
      <c r="W799" s="976"/>
      <c r="X799" s="976"/>
      <c r="Y799" s="706"/>
      <c r="Z799" s="976"/>
    </row>
    <row r="800" spans="1:26" s="5" customFormat="1">
      <c r="A800" s="984" t="s">
        <v>3918</v>
      </c>
      <c r="B800" s="984"/>
      <c r="C800" s="969" t="s">
        <v>123</v>
      </c>
      <c r="D800" s="970" t="s">
        <v>2</v>
      </c>
      <c r="E800" s="1011" t="s">
        <v>629</v>
      </c>
      <c r="F800" s="1012" t="s">
        <v>130</v>
      </c>
      <c r="G800" s="973" t="s">
        <v>19</v>
      </c>
      <c r="H800" s="973" t="s">
        <v>19</v>
      </c>
      <c r="I800" s="1002" t="s">
        <v>82</v>
      </c>
      <c r="J800" s="984">
        <v>2</v>
      </c>
      <c r="K800" s="247"/>
      <c r="L800" s="247"/>
      <c r="M800" s="51"/>
      <c r="N800" s="247"/>
      <c r="O800" s="976">
        <v>1</v>
      </c>
      <c r="P800" s="976">
        <v>1</v>
      </c>
      <c r="Q800" s="977"/>
      <c r="R800" s="978"/>
      <c r="S800" s="979"/>
      <c r="T800" s="980"/>
      <c r="U800" s="981"/>
      <c r="V800" s="982"/>
      <c r="W800" s="976"/>
      <c r="X800" s="976"/>
      <c r="Y800" s="706"/>
      <c r="Z800" s="976"/>
    </row>
    <row r="801" spans="1:26" s="5" customFormat="1">
      <c r="A801" s="984" t="s">
        <v>3918</v>
      </c>
      <c r="B801" s="984" t="s">
        <v>3945</v>
      </c>
      <c r="C801" s="969" t="s">
        <v>262</v>
      </c>
      <c r="D801" s="970" t="str">
        <f t="shared" ref="D801" si="786">B801&amp;" "&amp;" "&amp;C801</f>
        <v>S3-027  じごくのつかい</v>
      </c>
      <c r="E801" s="1011" t="s">
        <v>629</v>
      </c>
      <c r="F801" s="1009" t="s">
        <v>75</v>
      </c>
      <c r="G801" s="986" t="s">
        <v>40</v>
      </c>
      <c r="H801" s="986" t="s">
        <v>40</v>
      </c>
      <c r="I801" s="975"/>
      <c r="J801" s="975"/>
      <c r="K801" s="268" t="s">
        <v>99</v>
      </c>
      <c r="L801" s="312" t="s">
        <v>2714</v>
      </c>
      <c r="M801" s="51" t="s">
        <v>4053</v>
      </c>
      <c r="N801" s="246" t="s">
        <v>491</v>
      </c>
      <c r="O801" s="976"/>
      <c r="P801" s="271"/>
      <c r="Q801" s="977">
        <v>1780</v>
      </c>
      <c r="R801" s="978">
        <v>1060</v>
      </c>
      <c r="S801" s="979">
        <v>1370</v>
      </c>
      <c r="T801" s="980">
        <v>890</v>
      </c>
      <c r="U801" s="981">
        <v>960</v>
      </c>
      <c r="V801" s="982">
        <f t="shared" ref="V801" si="787">SUM(Q801:U802)</f>
        <v>6060</v>
      </c>
      <c r="W801" s="976" t="s">
        <v>4574</v>
      </c>
      <c r="X801" s="976"/>
      <c r="Y801" s="706"/>
      <c r="Z801" s="976"/>
    </row>
    <row r="802" spans="1:26" s="5" customFormat="1">
      <c r="A802" s="984" t="s">
        <v>3918</v>
      </c>
      <c r="B802" s="984"/>
      <c r="C802" s="969" t="s">
        <v>262</v>
      </c>
      <c r="D802" s="970" t="s">
        <v>2</v>
      </c>
      <c r="E802" s="1011" t="s">
        <v>629</v>
      </c>
      <c r="F802" s="1009" t="s">
        <v>75</v>
      </c>
      <c r="G802" s="986" t="s">
        <v>40</v>
      </c>
      <c r="H802" s="986" t="s">
        <v>40</v>
      </c>
      <c r="I802" s="975"/>
      <c r="J802" s="975"/>
      <c r="K802" s="247"/>
      <c r="L802" s="247"/>
      <c r="M802" s="51"/>
      <c r="N802" s="247"/>
      <c r="O802" s="976"/>
      <c r="P802" s="271"/>
      <c r="Q802" s="977"/>
      <c r="R802" s="978"/>
      <c r="S802" s="979"/>
      <c r="T802" s="980"/>
      <c r="U802" s="981"/>
      <c r="V802" s="982"/>
      <c r="W802" s="976" t="s">
        <v>4574</v>
      </c>
      <c r="X802" s="976"/>
      <c r="Y802" s="706"/>
      <c r="Z802" s="976"/>
    </row>
    <row r="803" spans="1:26" s="5" customFormat="1">
      <c r="A803" s="984" t="s">
        <v>3918</v>
      </c>
      <c r="B803" s="984" t="s">
        <v>3946</v>
      </c>
      <c r="C803" s="969" t="s">
        <v>639</v>
      </c>
      <c r="D803" s="970" t="str">
        <f t="shared" ref="D803" si="788">B803&amp;" "&amp;" "&amp;C803</f>
        <v>S3-028  わらいぶくろ</v>
      </c>
      <c r="E803" s="1011" t="s">
        <v>629</v>
      </c>
      <c r="F803" s="994" t="s">
        <v>78</v>
      </c>
      <c r="G803" s="986" t="s">
        <v>40</v>
      </c>
      <c r="H803" s="992" t="s">
        <v>88</v>
      </c>
      <c r="I803" s="1005" t="s">
        <v>90</v>
      </c>
      <c r="J803" s="984">
        <v>2</v>
      </c>
      <c r="K803" s="248" t="s">
        <v>21</v>
      </c>
      <c r="L803" s="253" t="s">
        <v>5369</v>
      </c>
      <c r="M803" s="51" t="s">
        <v>4054</v>
      </c>
      <c r="N803" s="246" t="s">
        <v>491</v>
      </c>
      <c r="O803" s="976" t="s">
        <v>648</v>
      </c>
      <c r="P803" s="976">
        <v>1</v>
      </c>
      <c r="Q803" s="977">
        <v>1810</v>
      </c>
      <c r="R803" s="978">
        <v>800</v>
      </c>
      <c r="S803" s="979">
        <v>1180</v>
      </c>
      <c r="T803" s="980">
        <v>1350</v>
      </c>
      <c r="U803" s="981">
        <v>860</v>
      </c>
      <c r="V803" s="982">
        <f t="shared" ref="V803" si="789">SUM(Q803:U804)</f>
        <v>6000</v>
      </c>
      <c r="W803" s="976" t="s">
        <v>3823</v>
      </c>
      <c r="X803" s="976"/>
      <c r="Y803" s="706"/>
      <c r="Z803" s="976" t="s">
        <v>4601</v>
      </c>
    </row>
    <row r="804" spans="1:26" s="5" customFormat="1">
      <c r="A804" s="984" t="s">
        <v>3918</v>
      </c>
      <c r="B804" s="984"/>
      <c r="C804" s="969" t="s">
        <v>639</v>
      </c>
      <c r="D804" s="970" t="s">
        <v>2</v>
      </c>
      <c r="E804" s="1011" t="s">
        <v>629</v>
      </c>
      <c r="F804" s="994" t="s">
        <v>78</v>
      </c>
      <c r="G804" s="986" t="s">
        <v>40</v>
      </c>
      <c r="H804" s="992" t="s">
        <v>88</v>
      </c>
      <c r="I804" s="1005" t="s">
        <v>90</v>
      </c>
      <c r="J804" s="984">
        <v>2</v>
      </c>
      <c r="K804" s="247"/>
      <c r="L804" s="247"/>
      <c r="M804" s="51"/>
      <c r="N804" s="247"/>
      <c r="O804" s="976">
        <v>1</v>
      </c>
      <c r="P804" s="976">
        <v>1</v>
      </c>
      <c r="Q804" s="977"/>
      <c r="R804" s="978"/>
      <c r="S804" s="979"/>
      <c r="T804" s="980"/>
      <c r="U804" s="981"/>
      <c r="V804" s="982"/>
      <c r="W804" s="976" t="s">
        <v>3823</v>
      </c>
      <c r="X804" s="976"/>
      <c r="Y804" s="706"/>
      <c r="Z804" s="976" t="s">
        <v>4601</v>
      </c>
    </row>
    <row r="805" spans="1:26" s="5" customFormat="1">
      <c r="A805" s="984" t="s">
        <v>3918</v>
      </c>
      <c r="B805" s="984" t="s">
        <v>3947</v>
      </c>
      <c r="C805" s="969" t="s">
        <v>641</v>
      </c>
      <c r="D805" s="970" t="str">
        <f t="shared" ref="D805" si="790">B805&amp;" "&amp;" "&amp;C805</f>
        <v>S3-029  キラーマシン テムジン改造ver.</v>
      </c>
      <c r="E805" s="1011" t="s">
        <v>629</v>
      </c>
      <c r="F805" s="994" t="s">
        <v>78</v>
      </c>
      <c r="G805" s="973" t="s">
        <v>19</v>
      </c>
      <c r="H805" s="973" t="s">
        <v>19</v>
      </c>
      <c r="I805" s="1000" t="s">
        <v>93</v>
      </c>
      <c r="J805" s="975">
        <v>3</v>
      </c>
      <c r="K805" s="265" t="s">
        <v>21</v>
      </c>
      <c r="L805" s="312" t="s">
        <v>104</v>
      </c>
      <c r="M805" s="51" t="s">
        <v>4055</v>
      </c>
      <c r="N805" s="246" t="s">
        <v>491</v>
      </c>
      <c r="O805" s="976"/>
      <c r="P805" s="271"/>
      <c r="Q805" s="977">
        <v>1850</v>
      </c>
      <c r="R805" s="978">
        <v>1260</v>
      </c>
      <c r="S805" s="979">
        <v>760</v>
      </c>
      <c r="T805" s="980">
        <v>1080</v>
      </c>
      <c r="U805" s="981">
        <v>1140</v>
      </c>
      <c r="V805" s="982">
        <f t="shared" ref="V805" si="791">SUM(Q805:U806)</f>
        <v>6090</v>
      </c>
      <c r="W805" s="969" t="s">
        <v>3319</v>
      </c>
      <c r="X805" s="976"/>
      <c r="Y805" s="706"/>
      <c r="Z805" s="976"/>
    </row>
    <row r="806" spans="1:26" s="5" customFormat="1">
      <c r="A806" s="984" t="s">
        <v>3918</v>
      </c>
      <c r="B806" s="984"/>
      <c r="C806" s="969" t="s">
        <v>640</v>
      </c>
      <c r="D806" s="970" t="s">
        <v>2</v>
      </c>
      <c r="E806" s="1011" t="s">
        <v>629</v>
      </c>
      <c r="F806" s="994" t="s">
        <v>78</v>
      </c>
      <c r="G806" s="973" t="s">
        <v>19</v>
      </c>
      <c r="H806" s="973" t="s">
        <v>19</v>
      </c>
      <c r="I806" s="1000" t="s">
        <v>93</v>
      </c>
      <c r="J806" s="975">
        <v>3</v>
      </c>
      <c r="K806" s="247"/>
      <c r="L806" s="247"/>
      <c r="M806" s="51"/>
      <c r="N806" s="247"/>
      <c r="O806" s="976"/>
      <c r="P806" s="271"/>
      <c r="Q806" s="977"/>
      <c r="R806" s="978"/>
      <c r="S806" s="979"/>
      <c r="T806" s="980"/>
      <c r="U806" s="981"/>
      <c r="V806" s="982"/>
      <c r="W806" s="969" t="s">
        <v>3319</v>
      </c>
      <c r="X806" s="976"/>
      <c r="Y806" s="706"/>
      <c r="Z806" s="976"/>
    </row>
    <row r="807" spans="1:26" s="5" customFormat="1">
      <c r="A807" s="984" t="s">
        <v>3918</v>
      </c>
      <c r="B807" s="984" t="s">
        <v>3948</v>
      </c>
      <c r="C807" s="969" t="s">
        <v>182</v>
      </c>
      <c r="D807" s="970" t="str">
        <f t="shared" ref="D807" si="792">B807&amp;" "&amp;" "&amp;C807</f>
        <v>S3-030  スカイドラゴン</v>
      </c>
      <c r="E807" s="1011" t="s">
        <v>629</v>
      </c>
      <c r="F807" s="1003" t="s">
        <v>35</v>
      </c>
      <c r="G807" s="1006" t="s">
        <v>89</v>
      </c>
      <c r="H807" s="1006" t="s">
        <v>89</v>
      </c>
      <c r="I807" s="975"/>
      <c r="J807" s="975"/>
      <c r="K807" s="248" t="s">
        <v>21</v>
      </c>
      <c r="L807" s="312" t="s">
        <v>107</v>
      </c>
      <c r="M807" s="51" t="s">
        <v>4020</v>
      </c>
      <c r="N807" s="246" t="s">
        <v>491</v>
      </c>
      <c r="O807" s="976">
        <v>2</v>
      </c>
      <c r="P807" s="976">
        <v>4</v>
      </c>
      <c r="Q807" s="977">
        <v>1950</v>
      </c>
      <c r="R807" s="978">
        <v>1030</v>
      </c>
      <c r="S807" s="979">
        <v>850</v>
      </c>
      <c r="T807" s="980">
        <v>1040</v>
      </c>
      <c r="U807" s="981">
        <v>1220</v>
      </c>
      <c r="V807" s="982">
        <f t="shared" ref="V807" si="793">SUM(Q807:U808)</f>
        <v>6090</v>
      </c>
      <c r="W807" s="976"/>
      <c r="X807" s="976"/>
      <c r="Y807" s="706"/>
      <c r="Z807" s="976"/>
    </row>
    <row r="808" spans="1:26" s="5" customFormat="1">
      <c r="A808" s="984" t="s">
        <v>3918</v>
      </c>
      <c r="B808" s="984"/>
      <c r="C808" s="969" t="s">
        <v>182</v>
      </c>
      <c r="D808" s="970" t="s">
        <v>2</v>
      </c>
      <c r="E808" s="1011" t="s">
        <v>629</v>
      </c>
      <c r="F808" s="1003" t="s">
        <v>35</v>
      </c>
      <c r="G808" s="1006" t="s">
        <v>89</v>
      </c>
      <c r="H808" s="1006" t="s">
        <v>89</v>
      </c>
      <c r="I808" s="975"/>
      <c r="J808" s="975"/>
      <c r="K808" s="247"/>
      <c r="L808" s="247"/>
      <c r="M808" s="51"/>
      <c r="N808" s="247"/>
      <c r="O808" s="976">
        <v>1</v>
      </c>
      <c r="P808" s="976">
        <v>1</v>
      </c>
      <c r="Q808" s="977"/>
      <c r="R808" s="978"/>
      <c r="S808" s="979"/>
      <c r="T808" s="980"/>
      <c r="U808" s="981"/>
      <c r="V808" s="982"/>
      <c r="W808" s="976"/>
      <c r="X808" s="976"/>
      <c r="Y808" s="706"/>
      <c r="Z808" s="976"/>
    </row>
    <row r="809" spans="1:26" s="5" customFormat="1">
      <c r="A809" s="984" t="s">
        <v>3918</v>
      </c>
      <c r="B809" s="984" t="s">
        <v>3949</v>
      </c>
      <c r="C809" s="969" t="s">
        <v>183</v>
      </c>
      <c r="D809" s="970" t="str">
        <f t="shared" ref="D809" si="794">B809&amp;" "&amp;" "&amp;C809</f>
        <v>S3-031  マァム</v>
      </c>
      <c r="E809" s="1010" t="s">
        <v>120</v>
      </c>
      <c r="F809" s="972" t="s">
        <v>34</v>
      </c>
      <c r="G809" s="973" t="s">
        <v>19</v>
      </c>
      <c r="H809" s="973" t="s">
        <v>19</v>
      </c>
      <c r="I809" s="975"/>
      <c r="J809" s="975"/>
      <c r="K809" s="248" t="s">
        <v>21</v>
      </c>
      <c r="L809" s="312" t="s">
        <v>104</v>
      </c>
      <c r="M809" s="51" t="s">
        <v>4021</v>
      </c>
      <c r="N809" s="246" t="s">
        <v>83</v>
      </c>
      <c r="O809" s="976"/>
      <c r="P809" s="271"/>
      <c r="Q809" s="977">
        <v>2340</v>
      </c>
      <c r="R809" s="978">
        <v>1460</v>
      </c>
      <c r="S809" s="979">
        <v>1030</v>
      </c>
      <c r="T809" s="980">
        <v>1430</v>
      </c>
      <c r="U809" s="981">
        <v>1120</v>
      </c>
      <c r="V809" s="982">
        <f t="shared" ref="V809" si="795">SUM(Q809:U810)</f>
        <v>7380</v>
      </c>
      <c r="W809" s="976" t="s">
        <v>3317</v>
      </c>
      <c r="X809" s="976"/>
      <c r="Y809" s="706"/>
      <c r="Z809" s="976"/>
    </row>
    <row r="810" spans="1:26" s="5" customFormat="1">
      <c r="A810" s="984" t="s">
        <v>3918</v>
      </c>
      <c r="B810" s="984"/>
      <c r="C810" s="969" t="s">
        <v>183</v>
      </c>
      <c r="D810" s="970" t="s">
        <v>2</v>
      </c>
      <c r="E810" s="1010" t="s">
        <v>120</v>
      </c>
      <c r="F810" s="972" t="s">
        <v>34</v>
      </c>
      <c r="G810" s="973" t="s">
        <v>19</v>
      </c>
      <c r="H810" s="973" t="s">
        <v>19</v>
      </c>
      <c r="I810" s="975"/>
      <c r="J810" s="975"/>
      <c r="K810" s="247"/>
      <c r="L810" s="247"/>
      <c r="M810" s="51"/>
      <c r="N810" s="247"/>
      <c r="O810" s="976"/>
      <c r="P810" s="271"/>
      <c r="Q810" s="977"/>
      <c r="R810" s="978"/>
      <c r="S810" s="979"/>
      <c r="T810" s="980"/>
      <c r="U810" s="981"/>
      <c r="V810" s="982"/>
      <c r="W810" s="976" t="s">
        <v>3317</v>
      </c>
      <c r="X810" s="976"/>
      <c r="Y810" s="706"/>
      <c r="Z810" s="976"/>
    </row>
    <row r="811" spans="1:26" s="5" customFormat="1">
      <c r="A811" s="984" t="s">
        <v>3918</v>
      </c>
      <c r="B811" s="984" t="s">
        <v>3950</v>
      </c>
      <c r="C811" s="969" t="s">
        <v>42</v>
      </c>
      <c r="D811" s="970" t="str">
        <f t="shared" ref="D811" si="796">B811&amp;" "&amp;" "&amp;C811</f>
        <v>S3-032  レオナ</v>
      </c>
      <c r="E811" s="1010" t="s">
        <v>120</v>
      </c>
      <c r="F811" s="972" t="s">
        <v>34</v>
      </c>
      <c r="G811" s="986" t="s">
        <v>40</v>
      </c>
      <c r="H811" s="995" t="s">
        <v>80</v>
      </c>
      <c r="I811" s="975"/>
      <c r="J811" s="975"/>
      <c r="K811" s="248" t="s">
        <v>21</v>
      </c>
      <c r="L811" s="312" t="s">
        <v>2714</v>
      </c>
      <c r="M811" s="51" t="s">
        <v>4022</v>
      </c>
      <c r="N811" s="253" t="s">
        <v>83</v>
      </c>
      <c r="O811" s="976"/>
      <c r="P811" s="271"/>
      <c r="Q811" s="977">
        <v>2290</v>
      </c>
      <c r="R811" s="978">
        <v>910</v>
      </c>
      <c r="S811" s="979">
        <v>1490</v>
      </c>
      <c r="T811" s="980">
        <v>1430</v>
      </c>
      <c r="U811" s="981">
        <v>1230</v>
      </c>
      <c r="V811" s="982">
        <f t="shared" ref="V811" si="797">SUM(Q811:U812)</f>
        <v>7350</v>
      </c>
      <c r="W811" s="976" t="s">
        <v>3317</v>
      </c>
      <c r="X811" s="976"/>
      <c r="Y811" s="706"/>
      <c r="Z811" s="976"/>
    </row>
    <row r="812" spans="1:26" s="5" customFormat="1">
      <c r="A812" s="984" t="s">
        <v>3918</v>
      </c>
      <c r="B812" s="984"/>
      <c r="C812" s="969" t="s">
        <v>42</v>
      </c>
      <c r="D812" s="970" t="s">
        <v>2</v>
      </c>
      <c r="E812" s="1010" t="s">
        <v>120</v>
      </c>
      <c r="F812" s="972" t="s">
        <v>34</v>
      </c>
      <c r="G812" s="986" t="s">
        <v>40</v>
      </c>
      <c r="H812" s="995" t="s">
        <v>80</v>
      </c>
      <c r="I812" s="975"/>
      <c r="J812" s="975"/>
      <c r="K812" s="247"/>
      <c r="L812" s="247"/>
      <c r="M812" s="51"/>
      <c r="N812" s="247"/>
      <c r="O812" s="976"/>
      <c r="P812" s="271"/>
      <c r="Q812" s="977"/>
      <c r="R812" s="978"/>
      <c r="S812" s="979"/>
      <c r="T812" s="980"/>
      <c r="U812" s="981"/>
      <c r="V812" s="982"/>
      <c r="W812" s="976" t="s">
        <v>3317</v>
      </c>
      <c r="X812" s="976"/>
      <c r="Y812" s="706"/>
      <c r="Z812" s="976"/>
    </row>
    <row r="813" spans="1:26" s="5" customFormat="1">
      <c r="A813" s="984" t="s">
        <v>3918</v>
      </c>
      <c r="B813" s="984" t="s">
        <v>3951</v>
      </c>
      <c r="C813" s="969" t="s">
        <v>596</v>
      </c>
      <c r="D813" s="970" t="str">
        <f t="shared" ref="D813" si="798">B813&amp;" "&amp;" "&amp;C813</f>
        <v>S3-033  デスコピオン</v>
      </c>
      <c r="E813" s="1010" t="s">
        <v>120</v>
      </c>
      <c r="F813" s="1014" t="s">
        <v>128</v>
      </c>
      <c r="G813" s="973" t="s">
        <v>19</v>
      </c>
      <c r="H813" s="992" t="s">
        <v>88</v>
      </c>
      <c r="I813" s="975"/>
      <c r="J813" s="975"/>
      <c r="K813" s="268" t="s">
        <v>99</v>
      </c>
      <c r="L813" s="253" t="s">
        <v>1995</v>
      </c>
      <c r="M813" s="51" t="s">
        <v>4056</v>
      </c>
      <c r="N813" s="253" t="s">
        <v>496</v>
      </c>
      <c r="O813" s="976"/>
      <c r="P813" s="271"/>
      <c r="Q813" s="977">
        <v>2460</v>
      </c>
      <c r="R813" s="978">
        <v>1450</v>
      </c>
      <c r="S813" s="979">
        <v>750</v>
      </c>
      <c r="T813" s="980">
        <v>1250</v>
      </c>
      <c r="U813" s="981">
        <v>1380</v>
      </c>
      <c r="V813" s="982">
        <f t="shared" ref="V813" si="799">SUM(Q813:U814)</f>
        <v>7290</v>
      </c>
      <c r="W813" s="976"/>
      <c r="X813" s="976"/>
      <c r="Y813" s="706"/>
      <c r="Z813" s="976"/>
    </row>
    <row r="814" spans="1:26" s="5" customFormat="1">
      <c r="A814" s="984" t="s">
        <v>3918</v>
      </c>
      <c r="B814" s="984"/>
      <c r="C814" s="969" t="s">
        <v>596</v>
      </c>
      <c r="D814" s="970" t="s">
        <v>2</v>
      </c>
      <c r="E814" s="1010" t="s">
        <v>120</v>
      </c>
      <c r="F814" s="1014" t="s">
        <v>128</v>
      </c>
      <c r="G814" s="973" t="s">
        <v>19</v>
      </c>
      <c r="H814" s="992" t="s">
        <v>88</v>
      </c>
      <c r="I814" s="975"/>
      <c r="J814" s="975"/>
      <c r="K814" s="247"/>
      <c r="L814" s="247"/>
      <c r="M814" s="51"/>
      <c r="N814" s="247"/>
      <c r="O814" s="976"/>
      <c r="P814" s="271"/>
      <c r="Q814" s="977"/>
      <c r="R814" s="978"/>
      <c r="S814" s="979"/>
      <c r="T814" s="980"/>
      <c r="U814" s="981"/>
      <c r="V814" s="982"/>
      <c r="W814" s="976"/>
      <c r="X814" s="976"/>
      <c r="Y814" s="706"/>
      <c r="Z814" s="976"/>
    </row>
    <row r="815" spans="1:26" s="5" customFormat="1">
      <c r="A815" s="984" t="s">
        <v>3918</v>
      </c>
      <c r="B815" s="984" t="s">
        <v>3952</v>
      </c>
      <c r="C815" s="969" t="s">
        <v>644</v>
      </c>
      <c r="D815" s="970" t="str">
        <f t="shared" ref="D815" si="800">B815&amp;" "&amp;" "&amp;C815</f>
        <v>S3-034  どくどくゾンビ</v>
      </c>
      <c r="E815" s="1010" t="s">
        <v>120</v>
      </c>
      <c r="F815" s="1013" t="s">
        <v>129</v>
      </c>
      <c r="G815" s="973" t="s">
        <v>19</v>
      </c>
      <c r="H815" s="1006" t="s">
        <v>89</v>
      </c>
      <c r="I815" s="1001" t="s">
        <v>87</v>
      </c>
      <c r="J815" s="984">
        <v>1</v>
      </c>
      <c r="K815" s="266" t="s">
        <v>37</v>
      </c>
      <c r="L815" s="312" t="s">
        <v>39</v>
      </c>
      <c r="M815" s="51" t="s">
        <v>4007</v>
      </c>
      <c r="N815" s="246" t="s">
        <v>492</v>
      </c>
      <c r="O815" s="976"/>
      <c r="P815" s="271"/>
      <c r="Q815" s="977">
        <v>2540</v>
      </c>
      <c r="R815" s="978">
        <v>1420</v>
      </c>
      <c r="S815" s="979">
        <v>770</v>
      </c>
      <c r="T815" s="980">
        <v>1010</v>
      </c>
      <c r="U815" s="981">
        <v>1470</v>
      </c>
      <c r="V815" s="982">
        <f t="shared" ref="V815" si="801">SUM(Q815:U816)</f>
        <v>7210</v>
      </c>
      <c r="W815" s="976"/>
      <c r="X815" s="976"/>
      <c r="Y815" s="706"/>
      <c r="Z815" s="976" t="s">
        <v>4601</v>
      </c>
    </row>
    <row r="816" spans="1:26" s="5" customFormat="1">
      <c r="A816" s="984" t="s">
        <v>3918</v>
      </c>
      <c r="B816" s="984"/>
      <c r="C816" s="969" t="s">
        <v>644</v>
      </c>
      <c r="D816" s="970" t="s">
        <v>2</v>
      </c>
      <c r="E816" s="1010" t="s">
        <v>120</v>
      </c>
      <c r="F816" s="1013" t="s">
        <v>129</v>
      </c>
      <c r="G816" s="973" t="s">
        <v>19</v>
      </c>
      <c r="H816" s="1006" t="s">
        <v>89</v>
      </c>
      <c r="I816" s="1001" t="s">
        <v>87</v>
      </c>
      <c r="J816" s="984">
        <v>1</v>
      </c>
      <c r="K816" s="247"/>
      <c r="L816" s="247"/>
      <c r="M816" s="51"/>
      <c r="N816" s="247"/>
      <c r="O816" s="976"/>
      <c r="P816" s="271"/>
      <c r="Q816" s="977"/>
      <c r="R816" s="978"/>
      <c r="S816" s="979"/>
      <c r="T816" s="980"/>
      <c r="U816" s="981"/>
      <c r="V816" s="982"/>
      <c r="W816" s="976"/>
      <c r="X816" s="976"/>
      <c r="Y816" s="706"/>
      <c r="Z816" s="976" t="s">
        <v>4601</v>
      </c>
    </row>
    <row r="817" spans="1:26" s="5" customFormat="1">
      <c r="A817" s="984" t="s">
        <v>3918</v>
      </c>
      <c r="B817" s="984" t="s">
        <v>3953</v>
      </c>
      <c r="C817" s="969" t="s">
        <v>177</v>
      </c>
      <c r="D817" s="970" t="str">
        <f t="shared" ref="D817" si="802">B817&amp;" "&amp;" "&amp;C817</f>
        <v>S3-035  フロストギズモ</v>
      </c>
      <c r="E817" s="1010" t="s">
        <v>120</v>
      </c>
      <c r="F817" s="1012" t="s">
        <v>130</v>
      </c>
      <c r="G817" s="1006" t="s">
        <v>89</v>
      </c>
      <c r="H817" s="992" t="s">
        <v>88</v>
      </c>
      <c r="I817" s="1007" t="s">
        <v>91</v>
      </c>
      <c r="J817" s="984">
        <v>2</v>
      </c>
      <c r="K817" s="268" t="s">
        <v>99</v>
      </c>
      <c r="L817" s="253" t="s">
        <v>1995</v>
      </c>
      <c r="M817" s="51" t="s">
        <v>4057</v>
      </c>
      <c r="N817" s="253" t="s">
        <v>83</v>
      </c>
      <c r="O817" s="976"/>
      <c r="P817" s="271"/>
      <c r="Q817" s="977">
        <v>2470</v>
      </c>
      <c r="R817" s="978">
        <v>1050</v>
      </c>
      <c r="S817" s="979">
        <v>1190</v>
      </c>
      <c r="T817" s="980">
        <v>1220</v>
      </c>
      <c r="U817" s="981">
        <v>1290</v>
      </c>
      <c r="V817" s="982">
        <f t="shared" ref="V817" si="803">SUM(Q817:U818)</f>
        <v>7220</v>
      </c>
      <c r="W817" s="969" t="s">
        <v>3322</v>
      </c>
      <c r="X817" s="976"/>
      <c r="Y817" s="706"/>
      <c r="Z817" s="976"/>
    </row>
    <row r="818" spans="1:26" s="5" customFormat="1">
      <c r="A818" s="984" t="s">
        <v>3918</v>
      </c>
      <c r="B818" s="984"/>
      <c r="C818" s="969" t="s">
        <v>177</v>
      </c>
      <c r="D818" s="970" t="s">
        <v>2</v>
      </c>
      <c r="E818" s="1010" t="s">
        <v>120</v>
      </c>
      <c r="F818" s="1012" t="s">
        <v>130</v>
      </c>
      <c r="G818" s="1006" t="s">
        <v>89</v>
      </c>
      <c r="H818" s="992" t="s">
        <v>88</v>
      </c>
      <c r="I818" s="1007" t="s">
        <v>91</v>
      </c>
      <c r="J818" s="984">
        <v>2</v>
      </c>
      <c r="K818" s="247"/>
      <c r="L818" s="247"/>
      <c r="M818" s="51"/>
      <c r="N818" s="247"/>
      <c r="O818" s="976"/>
      <c r="P818" s="271"/>
      <c r="Q818" s="977"/>
      <c r="R818" s="978"/>
      <c r="S818" s="979"/>
      <c r="T818" s="980"/>
      <c r="U818" s="981"/>
      <c r="V818" s="982"/>
      <c r="W818" s="969" t="s">
        <v>3322</v>
      </c>
      <c r="X818" s="976"/>
      <c r="Y818" s="706"/>
      <c r="Z818" s="976"/>
    </row>
    <row r="819" spans="1:26" s="5" customFormat="1">
      <c r="A819" s="984" t="s">
        <v>3918</v>
      </c>
      <c r="B819" s="984" t="s">
        <v>3954</v>
      </c>
      <c r="C819" s="969" t="s">
        <v>645</v>
      </c>
      <c r="D819" s="970" t="str">
        <f t="shared" ref="D819" si="804">B819&amp;" "&amp;" "&amp;C819</f>
        <v>S3-036  ヒートギズモ</v>
      </c>
      <c r="E819" s="1010" t="s">
        <v>120</v>
      </c>
      <c r="F819" s="1012" t="s">
        <v>130</v>
      </c>
      <c r="G819" s="1006" t="s">
        <v>89</v>
      </c>
      <c r="H819" s="992" t="s">
        <v>88</v>
      </c>
      <c r="I819" s="975"/>
      <c r="J819" s="975"/>
      <c r="K819" s="265" t="s">
        <v>21</v>
      </c>
      <c r="L819" s="312" t="s">
        <v>2712</v>
      </c>
      <c r="M819" s="51" t="s">
        <v>4023</v>
      </c>
      <c r="N819" s="253" t="s">
        <v>83</v>
      </c>
      <c r="O819" s="976">
        <v>1</v>
      </c>
      <c r="P819" s="976">
        <v>2</v>
      </c>
      <c r="Q819" s="977">
        <v>2340</v>
      </c>
      <c r="R819" s="978">
        <v>960</v>
      </c>
      <c r="S819" s="979">
        <v>1440</v>
      </c>
      <c r="T819" s="980">
        <v>1230</v>
      </c>
      <c r="U819" s="981">
        <v>1220</v>
      </c>
      <c r="V819" s="982">
        <f t="shared" ref="V819" si="805">SUM(Q819:U820)</f>
        <v>7190</v>
      </c>
      <c r="W819" s="969" t="s">
        <v>3320</v>
      </c>
      <c r="X819" s="976"/>
      <c r="Y819" s="706"/>
      <c r="Z819" s="976"/>
    </row>
    <row r="820" spans="1:26" s="5" customFormat="1">
      <c r="A820" s="984" t="s">
        <v>3918</v>
      </c>
      <c r="B820" s="984"/>
      <c r="C820" s="969" t="s">
        <v>645</v>
      </c>
      <c r="D820" s="970" t="s">
        <v>2</v>
      </c>
      <c r="E820" s="1010" t="s">
        <v>120</v>
      </c>
      <c r="F820" s="1012" t="s">
        <v>130</v>
      </c>
      <c r="G820" s="1006" t="s">
        <v>89</v>
      </c>
      <c r="H820" s="992" t="s">
        <v>88</v>
      </c>
      <c r="I820" s="975"/>
      <c r="J820" s="975"/>
      <c r="K820" s="247"/>
      <c r="L820" s="247"/>
      <c r="M820" s="51"/>
      <c r="N820" s="247"/>
      <c r="O820" s="976">
        <v>1</v>
      </c>
      <c r="P820" s="976">
        <v>1</v>
      </c>
      <c r="Q820" s="977"/>
      <c r="R820" s="978"/>
      <c r="S820" s="979"/>
      <c r="T820" s="980"/>
      <c r="U820" s="981"/>
      <c r="V820" s="982"/>
      <c r="W820" s="969" t="s">
        <v>3320</v>
      </c>
      <c r="X820" s="976"/>
      <c r="Y820" s="706"/>
      <c r="Z820" s="976"/>
    </row>
    <row r="821" spans="1:26" s="5" customFormat="1">
      <c r="A821" s="984" t="s">
        <v>3918</v>
      </c>
      <c r="B821" s="984" t="s">
        <v>3955</v>
      </c>
      <c r="C821" s="989" t="s">
        <v>264</v>
      </c>
      <c r="D821" s="970" t="str">
        <f t="shared" ref="D821" si="806">B821&amp;" "&amp;" "&amp;C821</f>
        <v>S3-037  シュバルツシュルト</v>
      </c>
      <c r="E821" s="1010" t="s">
        <v>120</v>
      </c>
      <c r="F821" s="994" t="s">
        <v>78</v>
      </c>
      <c r="G821" s="973" t="s">
        <v>19</v>
      </c>
      <c r="H821" s="973" t="s">
        <v>19</v>
      </c>
      <c r="I821" s="1001" t="s">
        <v>87</v>
      </c>
      <c r="J821" s="975">
        <v>3</v>
      </c>
      <c r="K821" s="265" t="s">
        <v>21</v>
      </c>
      <c r="L821" s="312" t="s">
        <v>2710</v>
      </c>
      <c r="M821" s="37" t="s">
        <v>4067</v>
      </c>
      <c r="N821" s="253" t="s">
        <v>496</v>
      </c>
      <c r="O821" s="976"/>
      <c r="P821" s="271"/>
      <c r="Q821" s="977">
        <v>2420</v>
      </c>
      <c r="R821" s="978">
        <v>1410</v>
      </c>
      <c r="S821" s="979">
        <v>1220</v>
      </c>
      <c r="T821" s="980">
        <v>910</v>
      </c>
      <c r="U821" s="981">
        <v>1320</v>
      </c>
      <c r="V821" s="982">
        <f t="shared" ref="V821" si="807">SUM(Q821:U822)</f>
        <v>7280</v>
      </c>
      <c r="W821" s="976"/>
      <c r="X821" s="976"/>
      <c r="Y821" s="706"/>
      <c r="Z821" s="976"/>
    </row>
    <row r="822" spans="1:26" s="5" customFormat="1">
      <c r="A822" s="984" t="s">
        <v>3918</v>
      </c>
      <c r="B822" s="984"/>
      <c r="C822" s="989" t="s">
        <v>264</v>
      </c>
      <c r="D822" s="970" t="s">
        <v>2</v>
      </c>
      <c r="E822" s="1010" t="s">
        <v>120</v>
      </c>
      <c r="F822" s="994" t="s">
        <v>78</v>
      </c>
      <c r="G822" s="973" t="s">
        <v>19</v>
      </c>
      <c r="H822" s="973" t="s">
        <v>19</v>
      </c>
      <c r="I822" s="1001" t="s">
        <v>87</v>
      </c>
      <c r="J822" s="975">
        <v>3</v>
      </c>
      <c r="K822" s="247"/>
      <c r="L822" s="247"/>
      <c r="M822" s="51"/>
      <c r="N822" s="247"/>
      <c r="O822" s="976"/>
      <c r="P822" s="271"/>
      <c r="Q822" s="977"/>
      <c r="R822" s="978"/>
      <c r="S822" s="979"/>
      <c r="T822" s="980"/>
      <c r="U822" s="981"/>
      <c r="V822" s="982"/>
      <c r="W822" s="976"/>
      <c r="X822" s="976"/>
      <c r="Y822" s="706"/>
      <c r="Z822" s="976"/>
    </row>
    <row r="823" spans="1:26" s="5" customFormat="1">
      <c r="A823" s="984" t="s">
        <v>3918</v>
      </c>
      <c r="B823" s="984" t="s">
        <v>3956</v>
      </c>
      <c r="C823" s="989" t="s">
        <v>267</v>
      </c>
      <c r="D823" s="970" t="str">
        <f t="shared" ref="D823" si="808">B823&amp;" "&amp;" "&amp;C823</f>
        <v>S3-038  ヒドラ</v>
      </c>
      <c r="E823" s="1010" t="s">
        <v>120</v>
      </c>
      <c r="F823" s="1003" t="s">
        <v>35</v>
      </c>
      <c r="G823" s="973" t="s">
        <v>19</v>
      </c>
      <c r="H823" s="1006" t="s">
        <v>89</v>
      </c>
      <c r="I823" s="998" t="s">
        <v>41</v>
      </c>
      <c r="J823" s="975">
        <v>3</v>
      </c>
      <c r="K823" s="265" t="s">
        <v>21</v>
      </c>
      <c r="L823" s="312" t="s">
        <v>105</v>
      </c>
      <c r="M823" s="51" t="s">
        <v>4024</v>
      </c>
      <c r="N823" s="253" t="s">
        <v>83</v>
      </c>
      <c r="O823" s="976"/>
      <c r="P823" s="271"/>
      <c r="Q823" s="977">
        <v>2470</v>
      </c>
      <c r="R823" s="978">
        <v>1340</v>
      </c>
      <c r="S823" s="979">
        <v>950</v>
      </c>
      <c r="T823" s="980">
        <v>1110</v>
      </c>
      <c r="U823" s="981">
        <v>1430</v>
      </c>
      <c r="V823" s="982">
        <f t="shared" ref="V823" si="809">SUM(Q823:U824)</f>
        <v>7300</v>
      </c>
      <c r="W823" s="976"/>
      <c r="X823" s="976"/>
      <c r="Y823" s="706"/>
      <c r="Z823" s="976"/>
    </row>
    <row r="824" spans="1:26" s="5" customFormat="1">
      <c r="A824" s="984" t="s">
        <v>3918</v>
      </c>
      <c r="B824" s="984"/>
      <c r="C824" s="989" t="s">
        <v>267</v>
      </c>
      <c r="D824" s="970" t="s">
        <v>2</v>
      </c>
      <c r="E824" s="1010" t="s">
        <v>120</v>
      </c>
      <c r="F824" s="1003" t="s">
        <v>35</v>
      </c>
      <c r="G824" s="973" t="s">
        <v>19</v>
      </c>
      <c r="H824" s="1006" t="s">
        <v>89</v>
      </c>
      <c r="I824" s="998" t="s">
        <v>41</v>
      </c>
      <c r="J824" s="975">
        <v>3</v>
      </c>
      <c r="K824" s="247"/>
      <c r="L824" s="247"/>
      <c r="M824" s="51"/>
      <c r="N824" s="247"/>
      <c r="O824" s="976"/>
      <c r="P824" s="271"/>
      <c r="Q824" s="977"/>
      <c r="R824" s="978"/>
      <c r="S824" s="979"/>
      <c r="T824" s="980"/>
      <c r="U824" s="981"/>
      <c r="V824" s="982"/>
      <c r="W824" s="976"/>
      <c r="X824" s="976"/>
      <c r="Y824" s="706"/>
      <c r="Z824" s="976"/>
    </row>
    <row r="825" spans="1:26" s="5" customFormat="1">
      <c r="A825" s="984" t="s">
        <v>3918</v>
      </c>
      <c r="B825" s="984" t="s">
        <v>3957</v>
      </c>
      <c r="C825" s="989" t="s">
        <v>254</v>
      </c>
      <c r="D825" s="970" t="str">
        <f t="shared" ref="D825" si="810">B825&amp;" "&amp;" "&amp;C825</f>
        <v>S3-039  ギガントドラゴン</v>
      </c>
      <c r="E825" s="1010" t="s">
        <v>120</v>
      </c>
      <c r="F825" s="1003" t="s">
        <v>35</v>
      </c>
      <c r="G825" s="973" t="s">
        <v>19</v>
      </c>
      <c r="H825" s="973" t="s">
        <v>19</v>
      </c>
      <c r="I825" s="998" t="s">
        <v>41</v>
      </c>
      <c r="J825" s="984">
        <v>4</v>
      </c>
      <c r="K825" s="248" t="s">
        <v>21</v>
      </c>
      <c r="L825" s="312" t="s">
        <v>105</v>
      </c>
      <c r="M825" s="37" t="s">
        <v>6163</v>
      </c>
      <c r="N825" s="246" t="s">
        <v>83</v>
      </c>
      <c r="O825" s="976">
        <v>1</v>
      </c>
      <c r="P825" s="976">
        <v>1</v>
      </c>
      <c r="Q825" s="977">
        <v>2550</v>
      </c>
      <c r="R825" s="978">
        <v>1550</v>
      </c>
      <c r="S825" s="979">
        <v>770</v>
      </c>
      <c r="T825" s="980">
        <v>960</v>
      </c>
      <c r="U825" s="981">
        <v>1460</v>
      </c>
      <c r="V825" s="982">
        <f t="shared" ref="V825" si="811">SUM(Q825:U826)</f>
        <v>7290</v>
      </c>
      <c r="W825" s="976" t="s">
        <v>4344</v>
      </c>
      <c r="X825" s="976"/>
      <c r="Y825" s="706"/>
      <c r="Z825" s="976"/>
    </row>
    <row r="826" spans="1:26" s="5" customFormat="1">
      <c r="A826" s="984" t="s">
        <v>3918</v>
      </c>
      <c r="B826" s="984"/>
      <c r="C826" s="989" t="s">
        <v>254</v>
      </c>
      <c r="D826" s="970" t="s">
        <v>2</v>
      </c>
      <c r="E826" s="1010" t="s">
        <v>120</v>
      </c>
      <c r="F826" s="1003" t="s">
        <v>35</v>
      </c>
      <c r="G826" s="973" t="s">
        <v>19</v>
      </c>
      <c r="H826" s="973" t="s">
        <v>19</v>
      </c>
      <c r="I826" s="998" t="s">
        <v>41</v>
      </c>
      <c r="J826" s="984">
        <v>4</v>
      </c>
      <c r="K826" s="247"/>
      <c r="L826" s="247"/>
      <c r="M826" s="51"/>
      <c r="N826" s="247"/>
      <c r="O826" s="976">
        <v>1</v>
      </c>
      <c r="P826" s="976">
        <v>1</v>
      </c>
      <c r="Q826" s="977"/>
      <c r="R826" s="978"/>
      <c r="S826" s="979"/>
      <c r="T826" s="980"/>
      <c r="U826" s="981"/>
      <c r="V826" s="982"/>
      <c r="W826" s="976" t="s">
        <v>4344</v>
      </c>
      <c r="X826" s="976"/>
      <c r="Y826" s="706"/>
      <c r="Z826" s="976"/>
    </row>
    <row r="827" spans="1:26" s="5" customFormat="1">
      <c r="A827" s="984" t="s">
        <v>3918</v>
      </c>
      <c r="B827" s="984" t="s">
        <v>3958</v>
      </c>
      <c r="C827" s="989" t="s">
        <v>266</v>
      </c>
      <c r="D827" s="970" t="str">
        <f t="shared" ref="D827" si="812">B827&amp;" "&amp;" "&amp;C827</f>
        <v>S3-040  グレイトドラゴン</v>
      </c>
      <c r="E827" s="1010" t="s">
        <v>120</v>
      </c>
      <c r="F827" s="1003" t="s">
        <v>35</v>
      </c>
      <c r="G827" s="1006" t="s">
        <v>89</v>
      </c>
      <c r="H827" s="1006" t="s">
        <v>89</v>
      </c>
      <c r="I827" s="975"/>
      <c r="J827" s="975"/>
      <c r="K827" s="248" t="s">
        <v>21</v>
      </c>
      <c r="L827" s="253" t="s">
        <v>1995</v>
      </c>
      <c r="M827" s="51" t="s">
        <v>6164</v>
      </c>
      <c r="N827" s="246" t="s">
        <v>83</v>
      </c>
      <c r="O827" s="976"/>
      <c r="P827" s="271"/>
      <c r="Q827" s="977">
        <v>2530</v>
      </c>
      <c r="R827" s="978">
        <v>1360</v>
      </c>
      <c r="S827" s="979">
        <v>900</v>
      </c>
      <c r="T827" s="980">
        <v>1030</v>
      </c>
      <c r="U827" s="981">
        <v>1470</v>
      </c>
      <c r="V827" s="982">
        <f t="shared" ref="V827" si="813">SUM(Q827:U828)</f>
        <v>7290</v>
      </c>
      <c r="W827" s="976"/>
      <c r="X827" s="976"/>
      <c r="Y827" s="706"/>
      <c r="Z827" s="976"/>
    </row>
    <row r="828" spans="1:26" s="5" customFormat="1">
      <c r="A828" s="984" t="s">
        <v>3918</v>
      </c>
      <c r="B828" s="984"/>
      <c r="C828" s="989" t="s">
        <v>266</v>
      </c>
      <c r="D828" s="970" t="s">
        <v>2</v>
      </c>
      <c r="E828" s="1010" t="s">
        <v>120</v>
      </c>
      <c r="F828" s="1003" t="s">
        <v>35</v>
      </c>
      <c r="G828" s="1006" t="s">
        <v>89</v>
      </c>
      <c r="H828" s="1006" t="s">
        <v>89</v>
      </c>
      <c r="I828" s="975"/>
      <c r="J828" s="975"/>
      <c r="K828" s="247"/>
      <c r="L828" s="247"/>
      <c r="M828" s="51"/>
      <c r="N828" s="247"/>
      <c r="O828" s="976"/>
      <c r="P828" s="271"/>
      <c r="Q828" s="977"/>
      <c r="R828" s="978"/>
      <c r="S828" s="979"/>
      <c r="T828" s="980"/>
      <c r="U828" s="981"/>
      <c r="V828" s="982"/>
      <c r="W828" s="976"/>
      <c r="X828" s="976"/>
      <c r="Y828" s="706"/>
      <c r="Z828" s="976"/>
    </row>
    <row r="829" spans="1:26" s="5" customFormat="1">
      <c r="A829" s="984" t="s">
        <v>3918</v>
      </c>
      <c r="B829" s="984" t="s">
        <v>3959</v>
      </c>
      <c r="C829" s="984" t="s">
        <v>3315</v>
      </c>
      <c r="D829" s="970" t="str">
        <f t="shared" ref="D829" si="814">B829&amp;" "&amp;" "&amp;C829</f>
        <v>S3-041  クロコダイン (百獣魔団長)</v>
      </c>
      <c r="E829" s="1008" t="s">
        <v>36</v>
      </c>
      <c r="F829" s="1014" t="s">
        <v>128</v>
      </c>
      <c r="G829" s="1006" t="s">
        <v>89</v>
      </c>
      <c r="H829" s="973" t="s">
        <v>19</v>
      </c>
      <c r="I829" s="1007" t="s">
        <v>91</v>
      </c>
      <c r="J829" s="984">
        <v>1</v>
      </c>
      <c r="K829" s="265" t="s">
        <v>21</v>
      </c>
      <c r="L829" s="253" t="s">
        <v>1995</v>
      </c>
      <c r="M829" s="51" t="s">
        <v>4025</v>
      </c>
      <c r="N829" s="253" t="s">
        <v>83</v>
      </c>
      <c r="O829" s="976"/>
      <c r="P829" s="271"/>
      <c r="Q829" s="977">
        <v>2640</v>
      </c>
      <c r="R829" s="978">
        <v>1670</v>
      </c>
      <c r="S829" s="979">
        <v>850</v>
      </c>
      <c r="T829" s="980">
        <v>1000</v>
      </c>
      <c r="U829" s="981">
        <v>1730</v>
      </c>
      <c r="V829" s="982">
        <f t="shared" ref="V829" si="815">SUM(Q829:U830)</f>
        <v>7890</v>
      </c>
      <c r="W829" s="976" t="s">
        <v>4572</v>
      </c>
      <c r="X829" s="976"/>
      <c r="Y829" s="706"/>
      <c r="Z829" s="976"/>
    </row>
    <row r="830" spans="1:26" s="5" customFormat="1">
      <c r="A830" s="984" t="s">
        <v>3918</v>
      </c>
      <c r="B830" s="984"/>
      <c r="C830" s="984" t="s">
        <v>3315</v>
      </c>
      <c r="D830" s="970" t="s">
        <v>2</v>
      </c>
      <c r="E830" s="1008" t="s">
        <v>36</v>
      </c>
      <c r="F830" s="1014" t="s">
        <v>128</v>
      </c>
      <c r="G830" s="1006" t="s">
        <v>89</v>
      </c>
      <c r="H830" s="973" t="s">
        <v>19</v>
      </c>
      <c r="I830" s="1007" t="s">
        <v>91</v>
      </c>
      <c r="J830" s="984">
        <v>1</v>
      </c>
      <c r="K830" s="248" t="s">
        <v>21</v>
      </c>
      <c r="L830" s="312" t="s">
        <v>104</v>
      </c>
      <c r="M830" s="51" t="s">
        <v>4068</v>
      </c>
      <c r="N830" s="246" t="s">
        <v>83</v>
      </c>
      <c r="O830" s="976"/>
      <c r="P830" s="271"/>
      <c r="Q830" s="977"/>
      <c r="R830" s="978"/>
      <c r="S830" s="979"/>
      <c r="T830" s="980"/>
      <c r="U830" s="981"/>
      <c r="V830" s="982"/>
      <c r="W830" s="976" t="s">
        <v>4572</v>
      </c>
      <c r="X830" s="976"/>
      <c r="Y830" s="706"/>
      <c r="Z830" s="976"/>
    </row>
    <row r="831" spans="1:26" s="5" customFormat="1">
      <c r="A831" s="984" t="s">
        <v>3918</v>
      </c>
      <c r="B831" s="984" t="s">
        <v>3960</v>
      </c>
      <c r="C831" s="984" t="s">
        <v>3312</v>
      </c>
      <c r="D831" s="970" t="str">
        <f t="shared" ref="D831" si="816">B831&amp;" "&amp;" "&amp;C831</f>
        <v>S3-042  ヒュンケル (不死騎団長)</v>
      </c>
      <c r="E831" s="1008" t="s">
        <v>36</v>
      </c>
      <c r="F831" s="1013" t="s">
        <v>129</v>
      </c>
      <c r="G831" s="973" t="s">
        <v>19</v>
      </c>
      <c r="H831" s="973" t="s">
        <v>19</v>
      </c>
      <c r="I831" s="1005" t="s">
        <v>90</v>
      </c>
      <c r="J831" s="984">
        <v>1</v>
      </c>
      <c r="K831" s="248" t="s">
        <v>21</v>
      </c>
      <c r="L831" s="312" t="s">
        <v>2710</v>
      </c>
      <c r="M831" s="51" t="s">
        <v>4069</v>
      </c>
      <c r="N831" s="253" t="s">
        <v>83</v>
      </c>
      <c r="O831" s="976"/>
      <c r="P831" s="271"/>
      <c r="Q831" s="977">
        <v>2540</v>
      </c>
      <c r="R831" s="978">
        <v>1580</v>
      </c>
      <c r="S831" s="979">
        <v>910</v>
      </c>
      <c r="T831" s="980">
        <v>1270</v>
      </c>
      <c r="U831" s="981">
        <v>1620</v>
      </c>
      <c r="V831" s="982">
        <f t="shared" ref="V831" si="817">SUM(Q831:U832)</f>
        <v>7920</v>
      </c>
      <c r="W831" s="976" t="s">
        <v>4572</v>
      </c>
      <c r="X831" s="976"/>
      <c r="Y831" s="706"/>
      <c r="Z831" s="976"/>
    </row>
    <row r="832" spans="1:26" s="5" customFormat="1">
      <c r="A832" s="984" t="s">
        <v>3918</v>
      </c>
      <c r="B832" s="984"/>
      <c r="C832" s="984" t="s">
        <v>3312</v>
      </c>
      <c r="D832" s="970" t="s">
        <v>2</v>
      </c>
      <c r="E832" s="1008" t="s">
        <v>36</v>
      </c>
      <c r="F832" s="1013" t="s">
        <v>129</v>
      </c>
      <c r="G832" s="973" t="s">
        <v>19</v>
      </c>
      <c r="H832" s="973" t="s">
        <v>19</v>
      </c>
      <c r="I832" s="1005" t="s">
        <v>90</v>
      </c>
      <c r="J832" s="984">
        <v>1</v>
      </c>
      <c r="K832" s="11" t="s">
        <v>81</v>
      </c>
      <c r="L832" s="312" t="s">
        <v>81</v>
      </c>
      <c r="M832" s="51" t="s">
        <v>4008</v>
      </c>
      <c r="N832" s="253" t="s">
        <v>86</v>
      </c>
      <c r="O832" s="976"/>
      <c r="P832" s="271"/>
      <c r="Q832" s="977"/>
      <c r="R832" s="978"/>
      <c r="S832" s="979"/>
      <c r="T832" s="980"/>
      <c r="U832" s="981"/>
      <c r="V832" s="982"/>
      <c r="W832" s="976" t="s">
        <v>4572</v>
      </c>
      <c r="X832" s="976"/>
      <c r="Y832" s="706"/>
      <c r="Z832" s="976"/>
    </row>
    <row r="833" spans="1:26" s="5" customFormat="1">
      <c r="A833" s="984" t="s">
        <v>3918</v>
      </c>
      <c r="B833" s="984" t="s">
        <v>3961</v>
      </c>
      <c r="C833" s="984" t="s">
        <v>3316</v>
      </c>
      <c r="D833" s="970" t="str">
        <f t="shared" ref="D833" si="818">B833&amp;" "&amp;" "&amp;C833</f>
        <v>S3-043  フレイザード (氷炎魔団長)</v>
      </c>
      <c r="E833" s="1008" t="s">
        <v>36</v>
      </c>
      <c r="F833" s="1012" t="s">
        <v>130</v>
      </c>
      <c r="G833" s="973" t="s">
        <v>19</v>
      </c>
      <c r="H833" s="986" t="s">
        <v>40</v>
      </c>
      <c r="I833" s="1002" t="s">
        <v>82</v>
      </c>
      <c r="J833" s="984">
        <v>1</v>
      </c>
      <c r="K833" s="266" t="s">
        <v>37</v>
      </c>
      <c r="L833" s="312" t="s">
        <v>20</v>
      </c>
      <c r="M833" s="51" t="s">
        <v>4004</v>
      </c>
      <c r="N833" s="246" t="s">
        <v>83</v>
      </c>
      <c r="O833" s="976"/>
      <c r="P833" s="271"/>
      <c r="Q833" s="977">
        <v>2580</v>
      </c>
      <c r="R833" s="978">
        <v>1660</v>
      </c>
      <c r="S833" s="979">
        <v>1480</v>
      </c>
      <c r="T833" s="980">
        <v>1000</v>
      </c>
      <c r="U833" s="981">
        <v>1140</v>
      </c>
      <c r="V833" s="982">
        <f t="shared" ref="V833" si="819">SUM(Q833:U834)</f>
        <v>7860</v>
      </c>
      <c r="W833" s="253" t="s">
        <v>3322</v>
      </c>
      <c r="X833" s="976"/>
      <c r="Y833" s="706"/>
      <c r="Z833" s="976"/>
    </row>
    <row r="834" spans="1:26" s="5" customFormat="1">
      <c r="A834" s="984" t="s">
        <v>3918</v>
      </c>
      <c r="B834" s="984"/>
      <c r="C834" s="984" t="s">
        <v>3316</v>
      </c>
      <c r="D834" s="970" t="s">
        <v>2</v>
      </c>
      <c r="E834" s="1008" t="s">
        <v>36</v>
      </c>
      <c r="F834" s="1012" t="s">
        <v>130</v>
      </c>
      <c r="G834" s="973" t="s">
        <v>19</v>
      </c>
      <c r="H834" s="986" t="s">
        <v>40</v>
      </c>
      <c r="I834" s="1002" t="s">
        <v>82</v>
      </c>
      <c r="J834" s="984">
        <v>1</v>
      </c>
      <c r="K834" s="266" t="s">
        <v>37</v>
      </c>
      <c r="L834" s="312" t="s">
        <v>20</v>
      </c>
      <c r="M834" s="51" t="s">
        <v>4002</v>
      </c>
      <c r="N834" s="253" t="s">
        <v>496</v>
      </c>
      <c r="O834" s="976"/>
      <c r="P834" s="271"/>
      <c r="Q834" s="977"/>
      <c r="R834" s="978"/>
      <c r="S834" s="979"/>
      <c r="T834" s="980"/>
      <c r="U834" s="981"/>
      <c r="V834" s="982"/>
      <c r="W834" s="253" t="s">
        <v>4095</v>
      </c>
      <c r="X834" s="976"/>
      <c r="Y834" s="706"/>
      <c r="Z834" s="976"/>
    </row>
    <row r="835" spans="1:26" s="5" customFormat="1">
      <c r="A835" s="984" t="s">
        <v>3918</v>
      </c>
      <c r="B835" s="984" t="s">
        <v>3962</v>
      </c>
      <c r="C835" s="968" t="s">
        <v>3314</v>
      </c>
      <c r="D835" s="970" t="str">
        <f t="shared" ref="D835" si="820">B835&amp;" "&amp;" "&amp;C835</f>
        <v>S3-044  ザボエラ (妖魔士団長)</v>
      </c>
      <c r="E835" s="1008" t="s">
        <v>36</v>
      </c>
      <c r="F835" s="1009" t="s">
        <v>75</v>
      </c>
      <c r="G835" s="992" t="s">
        <v>88</v>
      </c>
      <c r="H835" s="986" t="s">
        <v>40</v>
      </c>
      <c r="I835" s="1007" t="s">
        <v>91</v>
      </c>
      <c r="J835" s="984">
        <v>2</v>
      </c>
      <c r="K835" s="250" t="s">
        <v>99</v>
      </c>
      <c r="L835" s="253" t="s">
        <v>1995</v>
      </c>
      <c r="M835" s="51" t="s">
        <v>4058</v>
      </c>
      <c r="N835" s="246" t="s">
        <v>83</v>
      </c>
      <c r="O835" s="976"/>
      <c r="P835" s="271"/>
      <c r="Q835" s="977">
        <v>2300</v>
      </c>
      <c r="R835" s="978">
        <v>1210</v>
      </c>
      <c r="S835" s="979">
        <v>1710</v>
      </c>
      <c r="T835" s="980">
        <v>1630</v>
      </c>
      <c r="U835" s="981">
        <v>1010</v>
      </c>
      <c r="V835" s="982">
        <f t="shared" ref="V835" si="821">SUM(Q835:U836)</f>
        <v>7860</v>
      </c>
      <c r="W835" s="976" t="s">
        <v>4572</v>
      </c>
      <c r="X835" s="976"/>
      <c r="Y835" s="706"/>
      <c r="Z835" s="976"/>
    </row>
    <row r="836" spans="1:26" s="5" customFormat="1">
      <c r="A836" s="984" t="s">
        <v>3918</v>
      </c>
      <c r="B836" s="984"/>
      <c r="C836" s="968" t="s">
        <v>3314</v>
      </c>
      <c r="D836" s="970" t="s">
        <v>2</v>
      </c>
      <c r="E836" s="1008" t="s">
        <v>36</v>
      </c>
      <c r="F836" s="1009" t="s">
        <v>75</v>
      </c>
      <c r="G836" s="992" t="s">
        <v>88</v>
      </c>
      <c r="H836" s="986" t="s">
        <v>40</v>
      </c>
      <c r="I836" s="1007" t="s">
        <v>91</v>
      </c>
      <c r="J836" s="984">
        <v>2</v>
      </c>
      <c r="K836" s="266" t="s">
        <v>37</v>
      </c>
      <c r="L836" s="312" t="s">
        <v>2718</v>
      </c>
      <c r="M836" s="51" t="s">
        <v>4059</v>
      </c>
      <c r="N836" s="253" t="s">
        <v>95</v>
      </c>
      <c r="O836" s="976"/>
      <c r="P836" s="271"/>
      <c r="Q836" s="977"/>
      <c r="R836" s="978"/>
      <c r="S836" s="979"/>
      <c r="T836" s="980"/>
      <c r="U836" s="981"/>
      <c r="V836" s="982"/>
      <c r="W836" s="976" t="s">
        <v>4572</v>
      </c>
      <c r="X836" s="976"/>
      <c r="Y836" s="706"/>
      <c r="Z836" s="976"/>
    </row>
    <row r="837" spans="1:26" s="5" customFormat="1">
      <c r="A837" s="984" t="s">
        <v>3918</v>
      </c>
      <c r="B837" s="984" t="s">
        <v>3963</v>
      </c>
      <c r="C837" s="984" t="s">
        <v>3313</v>
      </c>
      <c r="D837" s="970" t="str">
        <f t="shared" ref="D837" si="822">B837&amp;" "&amp;" "&amp;C837</f>
        <v>S3-045  ミストバーン (魔影軍団長)</v>
      </c>
      <c r="E837" s="1008" t="s">
        <v>36</v>
      </c>
      <c r="F837" s="994" t="s">
        <v>78</v>
      </c>
      <c r="G837" s="973" t="s">
        <v>19</v>
      </c>
      <c r="H837" s="973" t="s">
        <v>19</v>
      </c>
      <c r="I837" s="996" t="s">
        <v>4358</v>
      </c>
      <c r="J837" s="984">
        <v>2</v>
      </c>
      <c r="K837" s="265" t="s">
        <v>21</v>
      </c>
      <c r="L837" s="312" t="s">
        <v>104</v>
      </c>
      <c r="M837" s="51" t="s">
        <v>4026</v>
      </c>
      <c r="N837" s="253" t="s">
        <v>83</v>
      </c>
      <c r="O837" s="976"/>
      <c r="P837" s="271"/>
      <c r="Q837" s="977">
        <v>2470</v>
      </c>
      <c r="R837" s="978">
        <v>1690</v>
      </c>
      <c r="S837" s="979">
        <v>1250</v>
      </c>
      <c r="T837" s="980">
        <v>1150</v>
      </c>
      <c r="U837" s="981">
        <v>1330</v>
      </c>
      <c r="V837" s="982">
        <f t="shared" ref="V837" si="823">SUM(Q837:U838)</f>
        <v>7890</v>
      </c>
      <c r="W837" s="976" t="s">
        <v>4572</v>
      </c>
      <c r="X837" s="976"/>
      <c r="Y837" s="706"/>
      <c r="Z837" s="976"/>
    </row>
    <row r="838" spans="1:26" s="5" customFormat="1">
      <c r="A838" s="984" t="s">
        <v>3918</v>
      </c>
      <c r="B838" s="984"/>
      <c r="C838" s="984" t="s">
        <v>3313</v>
      </c>
      <c r="D838" s="970" t="s">
        <v>2</v>
      </c>
      <c r="E838" s="1008" t="s">
        <v>36</v>
      </c>
      <c r="F838" s="994" t="s">
        <v>78</v>
      </c>
      <c r="G838" s="973" t="s">
        <v>19</v>
      </c>
      <c r="H838" s="973" t="s">
        <v>19</v>
      </c>
      <c r="I838" s="996" t="s">
        <v>4358</v>
      </c>
      <c r="J838" s="984">
        <v>2</v>
      </c>
      <c r="K838" s="268" t="s">
        <v>99</v>
      </c>
      <c r="L838" s="312" t="s">
        <v>104</v>
      </c>
      <c r="M838" s="51" t="s">
        <v>4060</v>
      </c>
      <c r="N838" s="253" t="s">
        <v>496</v>
      </c>
      <c r="O838" s="976"/>
      <c r="P838" s="271"/>
      <c r="Q838" s="977"/>
      <c r="R838" s="978"/>
      <c r="S838" s="979"/>
      <c r="T838" s="980"/>
      <c r="U838" s="981"/>
      <c r="V838" s="982"/>
      <c r="W838" s="976" t="s">
        <v>4572</v>
      </c>
      <c r="X838" s="976"/>
      <c r="Y838" s="706"/>
      <c r="Z838" s="976"/>
    </row>
    <row r="839" spans="1:26" s="5" customFormat="1">
      <c r="A839" s="984" t="s">
        <v>3918</v>
      </c>
      <c r="B839" s="984" t="s">
        <v>3964</v>
      </c>
      <c r="C839" s="969" t="s">
        <v>4328</v>
      </c>
      <c r="D839" s="970" t="str">
        <f t="shared" ref="D839" si="824">B839&amp;" "&amp;" "&amp;C839</f>
        <v>S3-046  バラン (超竜軍団長)</v>
      </c>
      <c r="E839" s="1008" t="s">
        <v>36</v>
      </c>
      <c r="F839" s="1003" t="s">
        <v>35</v>
      </c>
      <c r="G839" s="973" t="s">
        <v>19</v>
      </c>
      <c r="H839" s="973" t="s">
        <v>19</v>
      </c>
      <c r="I839" s="1000" t="s">
        <v>93</v>
      </c>
      <c r="J839" s="975">
        <v>3</v>
      </c>
      <c r="K839" s="266" t="s">
        <v>37</v>
      </c>
      <c r="L839" s="312" t="s">
        <v>2718</v>
      </c>
      <c r="M839" s="51" t="s">
        <v>6165</v>
      </c>
      <c r="N839" s="253" t="s">
        <v>86</v>
      </c>
      <c r="O839" s="976"/>
      <c r="P839" s="271"/>
      <c r="Q839" s="977">
        <v>2490</v>
      </c>
      <c r="R839" s="978">
        <v>1620</v>
      </c>
      <c r="S839" s="979">
        <v>1350</v>
      </c>
      <c r="T839" s="980">
        <v>1380</v>
      </c>
      <c r="U839" s="981">
        <v>1070</v>
      </c>
      <c r="V839" s="982">
        <f t="shared" ref="V839" si="825">SUM(Q839:U840)</f>
        <v>7910</v>
      </c>
      <c r="W839" s="976" t="s">
        <v>4572</v>
      </c>
      <c r="X839" s="976"/>
      <c r="Y839" s="706"/>
      <c r="Z839" s="976"/>
    </row>
    <row r="840" spans="1:26" s="5" customFormat="1">
      <c r="A840" s="984" t="s">
        <v>3918</v>
      </c>
      <c r="B840" s="984"/>
      <c r="C840" s="969" t="s">
        <v>3310</v>
      </c>
      <c r="D840" s="970" t="s">
        <v>2</v>
      </c>
      <c r="E840" s="1008" t="s">
        <v>36</v>
      </c>
      <c r="F840" s="1003" t="s">
        <v>35</v>
      </c>
      <c r="G840" s="973" t="s">
        <v>19</v>
      </c>
      <c r="H840" s="973" t="s">
        <v>19</v>
      </c>
      <c r="I840" s="1000" t="s">
        <v>93</v>
      </c>
      <c r="J840" s="975">
        <v>3</v>
      </c>
      <c r="K840" s="265" t="s">
        <v>21</v>
      </c>
      <c r="L840" s="312" t="s">
        <v>105</v>
      </c>
      <c r="M840" s="51" t="s">
        <v>6166</v>
      </c>
      <c r="N840" s="253" t="s">
        <v>85</v>
      </c>
      <c r="O840" s="976"/>
      <c r="P840" s="271"/>
      <c r="Q840" s="977"/>
      <c r="R840" s="978"/>
      <c r="S840" s="979"/>
      <c r="T840" s="980"/>
      <c r="U840" s="981"/>
      <c r="V840" s="982"/>
      <c r="W840" s="976" t="s">
        <v>4572</v>
      </c>
      <c r="X840" s="976"/>
      <c r="Y840" s="706"/>
      <c r="Z840" s="976"/>
    </row>
    <row r="841" spans="1:26" s="5" customFormat="1">
      <c r="A841" s="984" t="s">
        <v>3918</v>
      </c>
      <c r="B841" s="984" t="s">
        <v>3965</v>
      </c>
      <c r="C841" s="969" t="s">
        <v>3296</v>
      </c>
      <c r="D841" s="970" t="str">
        <f t="shared" ref="D841" si="826">B841&amp;" "&amp;" "&amp;C841</f>
        <v>S3-047  ダイ (竜魔人ダイ)</v>
      </c>
      <c r="E841" s="1008" t="s">
        <v>36</v>
      </c>
      <c r="F841" s="972" t="s">
        <v>34</v>
      </c>
      <c r="G841" s="973" t="s">
        <v>19</v>
      </c>
      <c r="H841" s="986" t="s">
        <v>40</v>
      </c>
      <c r="I841" s="975"/>
      <c r="J841" s="975"/>
      <c r="K841" s="265" t="s">
        <v>21</v>
      </c>
      <c r="L841" s="312" t="s">
        <v>4150</v>
      </c>
      <c r="M841" s="51" t="s">
        <v>4027</v>
      </c>
      <c r="N841" s="253" t="s">
        <v>83</v>
      </c>
      <c r="O841" s="976"/>
      <c r="P841" s="271"/>
      <c r="Q841" s="977">
        <v>2330</v>
      </c>
      <c r="R841" s="978">
        <v>1730</v>
      </c>
      <c r="S841" s="979">
        <v>1320</v>
      </c>
      <c r="T841" s="980">
        <v>1420</v>
      </c>
      <c r="U841" s="981">
        <v>1150</v>
      </c>
      <c r="V841" s="982">
        <f t="shared" ref="V841" si="827">SUM(Q841:U842)</f>
        <v>7950</v>
      </c>
      <c r="W841" s="976" t="s">
        <v>3317</v>
      </c>
      <c r="X841" s="976"/>
      <c r="Y841" s="706"/>
      <c r="Z841" s="976"/>
    </row>
    <row r="842" spans="1:26" s="5" customFormat="1">
      <c r="A842" s="984" t="s">
        <v>3918</v>
      </c>
      <c r="B842" s="984"/>
      <c r="C842" s="969" t="s">
        <v>3296</v>
      </c>
      <c r="D842" s="970" t="s">
        <v>2</v>
      </c>
      <c r="E842" s="1008" t="s">
        <v>36</v>
      </c>
      <c r="F842" s="972" t="s">
        <v>34</v>
      </c>
      <c r="G842" s="973" t="s">
        <v>19</v>
      </c>
      <c r="H842" s="986" t="s">
        <v>40</v>
      </c>
      <c r="I842" s="975"/>
      <c r="J842" s="975"/>
      <c r="K842" s="266" t="s">
        <v>37</v>
      </c>
      <c r="L842" s="312" t="s">
        <v>2718</v>
      </c>
      <c r="M842" s="51" t="s">
        <v>4028</v>
      </c>
      <c r="N842" s="253" t="s">
        <v>86</v>
      </c>
      <c r="O842" s="976"/>
      <c r="P842" s="271"/>
      <c r="Q842" s="977"/>
      <c r="R842" s="978"/>
      <c r="S842" s="979"/>
      <c r="T842" s="980"/>
      <c r="U842" s="981"/>
      <c r="V842" s="982"/>
      <c r="W842" s="976" t="s">
        <v>3317</v>
      </c>
      <c r="X842" s="976"/>
      <c r="Y842" s="706"/>
      <c r="Z842" s="976"/>
    </row>
    <row r="843" spans="1:26" s="5" customFormat="1">
      <c r="A843" s="984" t="s">
        <v>3918</v>
      </c>
      <c r="B843" s="984" t="s">
        <v>3966</v>
      </c>
      <c r="C843" s="989" t="s">
        <v>3989</v>
      </c>
      <c r="D843" s="970" t="str">
        <f t="shared" ref="D843" si="828">B843&amp;" "&amp;" "&amp;C843</f>
        <v>S3-048  メルル</v>
      </c>
      <c r="E843" s="1008" t="s">
        <v>36</v>
      </c>
      <c r="F843" s="972" t="s">
        <v>34</v>
      </c>
      <c r="G843" s="986" t="s">
        <v>40</v>
      </c>
      <c r="H843" s="995" t="s">
        <v>80</v>
      </c>
      <c r="I843" s="1001" t="s">
        <v>87</v>
      </c>
      <c r="J843" s="984" t="s">
        <v>4157</v>
      </c>
      <c r="K843" s="249" t="s">
        <v>37</v>
      </c>
      <c r="L843" s="312" t="s">
        <v>2718</v>
      </c>
      <c r="M843" s="269" t="s">
        <v>4029</v>
      </c>
      <c r="N843" s="253" t="s">
        <v>86</v>
      </c>
      <c r="O843" s="976"/>
      <c r="P843" s="271"/>
      <c r="Q843" s="977">
        <v>2540</v>
      </c>
      <c r="R843" s="978">
        <v>890</v>
      </c>
      <c r="S843" s="979">
        <v>1690</v>
      </c>
      <c r="T843" s="980">
        <v>1530</v>
      </c>
      <c r="U843" s="981">
        <v>1240</v>
      </c>
      <c r="V843" s="982">
        <f t="shared" ref="V843" si="829">SUM(Q843:U844)</f>
        <v>7890</v>
      </c>
      <c r="W843" s="976"/>
      <c r="X843" s="976"/>
      <c r="Y843" s="706"/>
      <c r="Z843" s="976"/>
    </row>
    <row r="844" spans="1:26" s="5" customFormat="1">
      <c r="A844" s="984" t="s">
        <v>3918</v>
      </c>
      <c r="B844" s="984"/>
      <c r="C844" s="989" t="s">
        <v>3989</v>
      </c>
      <c r="D844" s="970" t="s">
        <v>2</v>
      </c>
      <c r="E844" s="1008" t="s">
        <v>36</v>
      </c>
      <c r="F844" s="972" t="s">
        <v>34</v>
      </c>
      <c r="G844" s="986" t="s">
        <v>40</v>
      </c>
      <c r="H844" s="995" t="s">
        <v>80</v>
      </c>
      <c r="I844" s="1001" t="s">
        <v>87</v>
      </c>
      <c r="J844" s="984" t="s">
        <v>4157</v>
      </c>
      <c r="K844" s="268" t="s">
        <v>99</v>
      </c>
      <c r="L844" s="253" t="s">
        <v>1995</v>
      </c>
      <c r="M844" s="51" t="s">
        <v>4061</v>
      </c>
      <c r="N844" s="253" t="s">
        <v>496</v>
      </c>
      <c r="O844" s="976"/>
      <c r="P844" s="271"/>
      <c r="Q844" s="977"/>
      <c r="R844" s="978"/>
      <c r="S844" s="979"/>
      <c r="T844" s="980"/>
      <c r="U844" s="981"/>
      <c r="V844" s="982"/>
      <c r="W844" s="976"/>
      <c r="X844" s="976"/>
      <c r="Y844" s="706"/>
      <c r="Z844" s="976"/>
    </row>
    <row r="845" spans="1:26" s="5" customFormat="1">
      <c r="A845" s="984" t="s">
        <v>3918</v>
      </c>
      <c r="B845" s="984" t="s">
        <v>3967</v>
      </c>
      <c r="C845" s="969" t="s">
        <v>183</v>
      </c>
      <c r="D845" s="970" t="str">
        <f t="shared" ref="D845" si="830">B845&amp;" "&amp;" "&amp;C845</f>
        <v>S3-049  マァム</v>
      </c>
      <c r="E845" s="1008" t="s">
        <v>36</v>
      </c>
      <c r="F845" s="972" t="s">
        <v>34</v>
      </c>
      <c r="G845" s="973" t="s">
        <v>19</v>
      </c>
      <c r="H845" s="973" t="s">
        <v>19</v>
      </c>
      <c r="I845" s="975"/>
      <c r="J845" s="975"/>
      <c r="K845" s="266" t="s">
        <v>37</v>
      </c>
      <c r="L845" s="312" t="s">
        <v>2720</v>
      </c>
      <c r="M845" s="51" t="s">
        <v>4070</v>
      </c>
      <c r="N845" s="246" t="s">
        <v>83</v>
      </c>
      <c r="O845" s="976"/>
      <c r="P845" s="271"/>
      <c r="Q845" s="977">
        <v>2480</v>
      </c>
      <c r="R845" s="978">
        <v>1660</v>
      </c>
      <c r="S845" s="979">
        <v>970</v>
      </c>
      <c r="T845" s="980">
        <v>1460</v>
      </c>
      <c r="U845" s="981">
        <v>1350</v>
      </c>
      <c r="V845" s="982">
        <f t="shared" ref="V845" si="831">SUM(Q845:U846)</f>
        <v>7920</v>
      </c>
      <c r="W845" s="976" t="s">
        <v>3317</v>
      </c>
      <c r="X845" s="1004" t="s">
        <v>172</v>
      </c>
      <c r="Y845" s="706"/>
      <c r="Z845" s="976"/>
    </row>
    <row r="846" spans="1:26" s="5" customFormat="1">
      <c r="A846" s="984" t="s">
        <v>3918</v>
      </c>
      <c r="B846" s="984"/>
      <c r="C846" s="969" t="s">
        <v>183</v>
      </c>
      <c r="D846" s="970" t="s">
        <v>2</v>
      </c>
      <c r="E846" s="1008" t="s">
        <v>36</v>
      </c>
      <c r="F846" s="972" t="s">
        <v>34</v>
      </c>
      <c r="G846" s="973" t="s">
        <v>19</v>
      </c>
      <c r="H846" s="973" t="s">
        <v>19</v>
      </c>
      <c r="I846" s="975"/>
      <c r="J846" s="975"/>
      <c r="K846" s="265" t="s">
        <v>21</v>
      </c>
      <c r="L846" s="312" t="s">
        <v>4150</v>
      </c>
      <c r="M846" s="51" t="s">
        <v>4030</v>
      </c>
      <c r="N846" s="253" t="s">
        <v>496</v>
      </c>
      <c r="O846" s="976"/>
      <c r="P846" s="271"/>
      <c r="Q846" s="977"/>
      <c r="R846" s="978"/>
      <c r="S846" s="979"/>
      <c r="T846" s="980"/>
      <c r="U846" s="981"/>
      <c r="V846" s="982"/>
      <c r="W846" s="976" t="s">
        <v>3317</v>
      </c>
      <c r="X846" s="1004" t="s">
        <v>172</v>
      </c>
      <c r="Y846" s="706"/>
      <c r="Z846" s="976"/>
    </row>
    <row r="847" spans="1:26" s="5" customFormat="1">
      <c r="A847" s="984" t="s">
        <v>3918</v>
      </c>
      <c r="B847" s="984" t="s">
        <v>3968</v>
      </c>
      <c r="C847" s="969" t="s">
        <v>172</v>
      </c>
      <c r="D847" s="970" t="str">
        <f t="shared" ref="D847" si="832">B847&amp;" "&amp;" "&amp;C847</f>
        <v>S3-050  ヒュンケル</v>
      </c>
      <c r="E847" s="1008" t="s">
        <v>36</v>
      </c>
      <c r="F847" s="972" t="s">
        <v>34</v>
      </c>
      <c r="G847" s="973" t="s">
        <v>19</v>
      </c>
      <c r="H847" s="992" t="s">
        <v>88</v>
      </c>
      <c r="I847" s="975"/>
      <c r="J847" s="975"/>
      <c r="K847" s="266" t="s">
        <v>37</v>
      </c>
      <c r="L847" s="312" t="s">
        <v>2718</v>
      </c>
      <c r="M847" s="51" t="s">
        <v>4073</v>
      </c>
      <c r="N847" s="246" t="s">
        <v>86</v>
      </c>
      <c r="O847" s="976"/>
      <c r="P847" s="271"/>
      <c r="Q847" s="977">
        <v>2400</v>
      </c>
      <c r="R847" s="978">
        <v>1730</v>
      </c>
      <c r="S847" s="979">
        <v>890</v>
      </c>
      <c r="T847" s="980">
        <v>1300</v>
      </c>
      <c r="U847" s="981">
        <v>1570</v>
      </c>
      <c r="V847" s="982">
        <f t="shared" ref="V847" si="833">SUM(Q847:U848)</f>
        <v>7890</v>
      </c>
      <c r="W847" s="256" t="s">
        <v>3317</v>
      </c>
      <c r="X847" s="1004" t="s">
        <v>183</v>
      </c>
      <c r="Y847" s="706"/>
      <c r="Z847" s="976"/>
    </row>
    <row r="848" spans="1:26" s="5" customFormat="1">
      <c r="A848" s="984" t="s">
        <v>3918</v>
      </c>
      <c r="B848" s="984"/>
      <c r="C848" s="969" t="s">
        <v>172</v>
      </c>
      <c r="D848" s="970" t="s">
        <v>2</v>
      </c>
      <c r="E848" s="1008" t="s">
        <v>36</v>
      </c>
      <c r="F848" s="972" t="s">
        <v>34</v>
      </c>
      <c r="G848" s="973" t="s">
        <v>19</v>
      </c>
      <c r="H848" s="992" t="s">
        <v>88</v>
      </c>
      <c r="I848" s="975"/>
      <c r="J848" s="975"/>
      <c r="K848" s="265" t="s">
        <v>21</v>
      </c>
      <c r="L848" s="312" t="s">
        <v>105</v>
      </c>
      <c r="M848" s="51" t="s">
        <v>4031</v>
      </c>
      <c r="N848" s="253" t="s">
        <v>83</v>
      </c>
      <c r="O848" s="976"/>
      <c r="P848" s="271"/>
      <c r="Q848" s="977"/>
      <c r="R848" s="978"/>
      <c r="S848" s="979"/>
      <c r="T848" s="980"/>
      <c r="U848" s="981"/>
      <c r="V848" s="982"/>
      <c r="W848" s="253" t="s">
        <v>4343</v>
      </c>
      <c r="X848" s="1004" t="s">
        <v>183</v>
      </c>
      <c r="Y848" s="706"/>
      <c r="Z848" s="976"/>
    </row>
    <row r="849" spans="1:26" s="5" customFormat="1">
      <c r="A849" s="984" t="s">
        <v>3918</v>
      </c>
      <c r="B849" s="984" t="s">
        <v>3969</v>
      </c>
      <c r="C849" s="969" t="s">
        <v>5619</v>
      </c>
      <c r="D849" s="970" t="str">
        <f t="shared" ref="D849" si="834">B849&amp;" "&amp;" "&amp;C849</f>
        <v>S3-051  ハドラー (魔軍司令)</v>
      </c>
      <c r="E849" s="999" t="s">
        <v>54</v>
      </c>
      <c r="F849" s="985" t="s">
        <v>74</v>
      </c>
      <c r="G849" s="986" t="s">
        <v>40</v>
      </c>
      <c r="H849" s="986" t="s">
        <v>40</v>
      </c>
      <c r="I849" s="975"/>
      <c r="J849" s="975"/>
      <c r="K849" s="265" t="s">
        <v>21</v>
      </c>
      <c r="L849" s="312" t="s">
        <v>2712</v>
      </c>
      <c r="M849" s="51" t="s">
        <v>4032</v>
      </c>
      <c r="N849" s="253" t="s">
        <v>83</v>
      </c>
      <c r="O849" s="976"/>
      <c r="P849" s="271"/>
      <c r="Q849" s="977">
        <v>2550</v>
      </c>
      <c r="R849" s="978">
        <v>1310</v>
      </c>
      <c r="S849" s="979">
        <v>1680</v>
      </c>
      <c r="T849" s="980">
        <v>1290</v>
      </c>
      <c r="U849" s="981">
        <v>1410</v>
      </c>
      <c r="V849" s="982">
        <f t="shared" ref="V849" si="835">SUM(Q849:U850)</f>
        <v>8240</v>
      </c>
      <c r="W849" s="976"/>
      <c r="X849" s="976"/>
      <c r="Y849" s="706"/>
      <c r="Z849" s="976"/>
    </row>
    <row r="850" spans="1:26" s="5" customFormat="1">
      <c r="A850" s="984" t="s">
        <v>3918</v>
      </c>
      <c r="B850" s="984"/>
      <c r="C850" s="969" t="s">
        <v>3309</v>
      </c>
      <c r="D850" s="970" t="s">
        <v>2</v>
      </c>
      <c r="E850" s="999" t="s">
        <v>54</v>
      </c>
      <c r="F850" s="985" t="s">
        <v>74</v>
      </c>
      <c r="G850" s="986" t="s">
        <v>40</v>
      </c>
      <c r="H850" s="986" t="s">
        <v>40</v>
      </c>
      <c r="I850" s="975"/>
      <c r="J850" s="975"/>
      <c r="K850" s="248" t="s">
        <v>21</v>
      </c>
      <c r="L850" s="312" t="s">
        <v>105</v>
      </c>
      <c r="M850" s="51" t="s">
        <v>4033</v>
      </c>
      <c r="N850" s="246" t="s">
        <v>491</v>
      </c>
      <c r="O850" s="976"/>
      <c r="P850" s="271"/>
      <c r="Q850" s="977"/>
      <c r="R850" s="978"/>
      <c r="S850" s="979"/>
      <c r="T850" s="980"/>
      <c r="U850" s="981"/>
      <c r="V850" s="982"/>
      <c r="W850" s="976"/>
      <c r="X850" s="976"/>
      <c r="Y850" s="706"/>
      <c r="Z850" s="976"/>
    </row>
    <row r="851" spans="1:26" s="5" customFormat="1">
      <c r="A851" s="984" t="s">
        <v>3918</v>
      </c>
      <c r="B851" s="984" t="s">
        <v>3970</v>
      </c>
      <c r="C851" s="969" t="s">
        <v>1619</v>
      </c>
      <c r="D851" s="970" t="str">
        <f t="shared" ref="D851" si="836">B851&amp;" "&amp;" "&amp;C851</f>
        <v>S3-052  ブラス</v>
      </c>
      <c r="E851" s="999" t="s">
        <v>54</v>
      </c>
      <c r="F851" s="972" t="s">
        <v>34</v>
      </c>
      <c r="G851" s="986" t="s">
        <v>40</v>
      </c>
      <c r="H851" s="986" t="s">
        <v>40</v>
      </c>
      <c r="I851" s="975"/>
      <c r="J851" s="975"/>
      <c r="K851" s="249" t="s">
        <v>37</v>
      </c>
      <c r="L851" s="312" t="s">
        <v>2718</v>
      </c>
      <c r="M851" s="51" t="s">
        <v>4034</v>
      </c>
      <c r="N851" s="253" t="s">
        <v>86</v>
      </c>
      <c r="O851" s="976"/>
      <c r="P851" s="271"/>
      <c r="Q851" s="977">
        <v>2630</v>
      </c>
      <c r="R851" s="978">
        <v>960</v>
      </c>
      <c r="S851" s="979">
        <v>1790</v>
      </c>
      <c r="T851" s="980">
        <v>1310</v>
      </c>
      <c r="U851" s="981">
        <v>1450</v>
      </c>
      <c r="V851" s="982">
        <f t="shared" ref="V851" si="837">SUM(Q851:U852)</f>
        <v>8140</v>
      </c>
      <c r="W851" s="976"/>
      <c r="X851" s="976"/>
      <c r="Y851" s="706"/>
      <c r="Z851" s="976"/>
    </row>
    <row r="852" spans="1:26" s="5" customFormat="1">
      <c r="A852" s="984" t="s">
        <v>3918</v>
      </c>
      <c r="B852" s="984"/>
      <c r="C852" s="969" t="s">
        <v>1619</v>
      </c>
      <c r="D852" s="970" t="s">
        <v>2</v>
      </c>
      <c r="E852" s="999" t="s">
        <v>54</v>
      </c>
      <c r="F852" s="972" t="s">
        <v>34</v>
      </c>
      <c r="G852" s="986" t="s">
        <v>40</v>
      </c>
      <c r="H852" s="986" t="s">
        <v>40</v>
      </c>
      <c r="I852" s="975"/>
      <c r="J852" s="975"/>
      <c r="K852" s="250" t="s">
        <v>99</v>
      </c>
      <c r="L852" s="312" t="s">
        <v>2714</v>
      </c>
      <c r="M852" s="51" t="s">
        <v>4062</v>
      </c>
      <c r="N852" s="253" t="s">
        <v>491</v>
      </c>
      <c r="O852" s="976"/>
      <c r="P852" s="271"/>
      <c r="Q852" s="977"/>
      <c r="R852" s="978"/>
      <c r="S852" s="979"/>
      <c r="T852" s="980"/>
      <c r="U852" s="981"/>
      <c r="V852" s="982"/>
      <c r="W852" s="976"/>
      <c r="X852" s="976"/>
      <c r="Y852" s="706"/>
      <c r="Z852" s="976"/>
    </row>
    <row r="853" spans="1:26" s="5" customFormat="1">
      <c r="A853" s="984" t="s">
        <v>3918</v>
      </c>
      <c r="B853" s="984" t="s">
        <v>3971</v>
      </c>
      <c r="C853" s="969" t="s">
        <v>190</v>
      </c>
      <c r="D853" s="970" t="str">
        <f t="shared" ref="D853" si="838">B853&amp;" "&amp;" "&amp;C853</f>
        <v>S3-053  勇者イレブン</v>
      </c>
      <c r="E853" s="999" t="s">
        <v>54</v>
      </c>
      <c r="F853" s="972" t="s">
        <v>34</v>
      </c>
      <c r="G853" s="973" t="s">
        <v>19</v>
      </c>
      <c r="H853" s="992" t="s">
        <v>88</v>
      </c>
      <c r="I853" s="975"/>
      <c r="J853" s="975"/>
      <c r="K853" s="249" t="s">
        <v>37</v>
      </c>
      <c r="L853" s="312" t="s">
        <v>2718</v>
      </c>
      <c r="M853" s="51" t="s">
        <v>1040</v>
      </c>
      <c r="N853" s="246" t="s">
        <v>86</v>
      </c>
      <c r="O853" s="976"/>
      <c r="P853" s="271"/>
      <c r="Q853" s="977">
        <v>2480</v>
      </c>
      <c r="R853" s="978">
        <v>1650</v>
      </c>
      <c r="S853" s="979">
        <v>1260</v>
      </c>
      <c r="T853" s="980">
        <v>1460</v>
      </c>
      <c r="U853" s="981">
        <v>1340</v>
      </c>
      <c r="V853" s="982">
        <f t="shared" ref="V853" si="839">SUM(Q853:U854)</f>
        <v>8190</v>
      </c>
      <c r="W853" s="976"/>
      <c r="X853" s="976"/>
      <c r="Y853" s="706"/>
      <c r="Z853" s="976"/>
    </row>
    <row r="854" spans="1:26" s="5" customFormat="1">
      <c r="A854" s="984" t="s">
        <v>3918</v>
      </c>
      <c r="B854" s="984"/>
      <c r="C854" s="969" t="s">
        <v>190</v>
      </c>
      <c r="D854" s="970" t="s">
        <v>2</v>
      </c>
      <c r="E854" s="999" t="s">
        <v>54</v>
      </c>
      <c r="F854" s="972" t="s">
        <v>34</v>
      </c>
      <c r="G854" s="973" t="s">
        <v>19</v>
      </c>
      <c r="H854" s="992" t="s">
        <v>88</v>
      </c>
      <c r="I854" s="975"/>
      <c r="J854" s="975"/>
      <c r="K854" s="248" t="s">
        <v>21</v>
      </c>
      <c r="L854" s="312" t="s">
        <v>105</v>
      </c>
      <c r="M854" s="51" t="s">
        <v>3348</v>
      </c>
      <c r="N854" s="253" t="s">
        <v>83</v>
      </c>
      <c r="O854" s="976"/>
      <c r="P854" s="271"/>
      <c r="Q854" s="977"/>
      <c r="R854" s="978"/>
      <c r="S854" s="979"/>
      <c r="T854" s="980"/>
      <c r="U854" s="981"/>
      <c r="V854" s="982"/>
      <c r="W854" s="976"/>
      <c r="X854" s="976"/>
      <c r="Y854" s="706"/>
      <c r="Z854" s="976"/>
    </row>
    <row r="855" spans="1:26" s="5" customFormat="1">
      <c r="A855" s="984" t="s">
        <v>3918</v>
      </c>
      <c r="B855" s="984" t="s">
        <v>3972</v>
      </c>
      <c r="C855" s="969" t="s">
        <v>191</v>
      </c>
      <c r="D855" s="970" t="str">
        <f t="shared" ref="D855" si="840">B855&amp;" "&amp;" "&amp;C855</f>
        <v>S3-054  カミュ</v>
      </c>
      <c r="E855" s="999" t="s">
        <v>54</v>
      </c>
      <c r="F855" s="972" t="s">
        <v>34</v>
      </c>
      <c r="G855" s="973" t="s">
        <v>19</v>
      </c>
      <c r="H855" s="973" t="s">
        <v>19</v>
      </c>
      <c r="I855" s="975"/>
      <c r="J855" s="975"/>
      <c r="K855" s="265" t="s">
        <v>21</v>
      </c>
      <c r="L855" s="312" t="s">
        <v>104</v>
      </c>
      <c r="M855" s="51" t="s">
        <v>4035</v>
      </c>
      <c r="N855" s="246" t="s">
        <v>83</v>
      </c>
      <c r="O855" s="976"/>
      <c r="P855" s="271"/>
      <c r="Q855" s="977">
        <v>2560</v>
      </c>
      <c r="R855" s="978">
        <v>1570</v>
      </c>
      <c r="S855" s="979">
        <v>1100</v>
      </c>
      <c r="T855" s="980">
        <v>1740</v>
      </c>
      <c r="U855" s="981">
        <v>1220</v>
      </c>
      <c r="V855" s="982">
        <f t="shared" ref="V855" si="841">SUM(Q855:U856)</f>
        <v>8190</v>
      </c>
      <c r="W855" s="976"/>
      <c r="X855" s="976"/>
      <c r="Y855" s="706"/>
      <c r="Z855" s="976"/>
    </row>
    <row r="856" spans="1:26" s="5" customFormat="1">
      <c r="A856" s="984" t="s">
        <v>3918</v>
      </c>
      <c r="B856" s="984"/>
      <c r="C856" s="969" t="s">
        <v>191</v>
      </c>
      <c r="D856" s="970" t="s">
        <v>2</v>
      </c>
      <c r="E856" s="999" t="s">
        <v>54</v>
      </c>
      <c r="F856" s="972" t="s">
        <v>34</v>
      </c>
      <c r="G856" s="973" t="s">
        <v>19</v>
      </c>
      <c r="H856" s="973" t="s">
        <v>19</v>
      </c>
      <c r="I856" s="975"/>
      <c r="J856" s="975"/>
      <c r="K856" s="248" t="s">
        <v>21</v>
      </c>
      <c r="L856" s="253" t="s">
        <v>1995</v>
      </c>
      <c r="M856" s="37" t="s">
        <v>4036</v>
      </c>
      <c r="N856" s="246" t="s">
        <v>83</v>
      </c>
      <c r="O856" s="976"/>
      <c r="P856" s="271"/>
      <c r="Q856" s="977"/>
      <c r="R856" s="978"/>
      <c r="S856" s="979"/>
      <c r="T856" s="980"/>
      <c r="U856" s="981"/>
      <c r="V856" s="982"/>
      <c r="W856" s="976"/>
      <c r="X856" s="976"/>
      <c r="Y856" s="706"/>
      <c r="Z856" s="976"/>
    </row>
    <row r="857" spans="1:26" s="5" customFormat="1">
      <c r="A857" s="984" t="s">
        <v>3918</v>
      </c>
      <c r="B857" s="984" t="s">
        <v>3973</v>
      </c>
      <c r="C857" s="969" t="s">
        <v>204</v>
      </c>
      <c r="D857" s="970" t="str">
        <f t="shared" ref="D857" si="842">B857&amp;" "&amp;" "&amp;C857</f>
        <v>S3-055  ベロニカ</v>
      </c>
      <c r="E857" s="999" t="s">
        <v>54</v>
      </c>
      <c r="F857" s="972" t="s">
        <v>34</v>
      </c>
      <c r="G857" s="986" t="s">
        <v>40</v>
      </c>
      <c r="H857" s="986" t="s">
        <v>40</v>
      </c>
      <c r="I857" s="1000" t="s">
        <v>93</v>
      </c>
      <c r="J857" s="984">
        <v>4</v>
      </c>
      <c r="K857" s="248" t="s">
        <v>21</v>
      </c>
      <c r="L857" s="253" t="s">
        <v>1995</v>
      </c>
      <c r="M857" s="51" t="s">
        <v>4037</v>
      </c>
      <c r="N857" s="246" t="s">
        <v>85</v>
      </c>
      <c r="O857" s="976"/>
      <c r="P857" s="271"/>
      <c r="Q857" s="977">
        <v>2510</v>
      </c>
      <c r="R857" s="978">
        <v>1130</v>
      </c>
      <c r="S857" s="979">
        <v>1780</v>
      </c>
      <c r="T857" s="980">
        <v>1390</v>
      </c>
      <c r="U857" s="981">
        <v>1380</v>
      </c>
      <c r="V857" s="982">
        <f t="shared" ref="V857" si="843">SUM(Q857:U858)</f>
        <v>8190</v>
      </c>
      <c r="W857" s="976"/>
      <c r="X857" s="976"/>
      <c r="Y857" s="983" t="s">
        <v>5327</v>
      </c>
      <c r="Z857" s="976"/>
    </row>
    <row r="858" spans="1:26" s="5" customFormat="1">
      <c r="A858" s="984" t="s">
        <v>3918</v>
      </c>
      <c r="B858" s="984"/>
      <c r="C858" s="969" t="s">
        <v>204</v>
      </c>
      <c r="D858" s="970" t="s">
        <v>2</v>
      </c>
      <c r="E858" s="999" t="s">
        <v>54</v>
      </c>
      <c r="F858" s="972" t="s">
        <v>34</v>
      </c>
      <c r="G858" s="986" t="s">
        <v>40</v>
      </c>
      <c r="H858" s="986" t="s">
        <v>40</v>
      </c>
      <c r="I858" s="1000" t="s">
        <v>93</v>
      </c>
      <c r="J858" s="984">
        <v>4</v>
      </c>
      <c r="K858" s="266" t="s">
        <v>37</v>
      </c>
      <c r="L858" s="312" t="s">
        <v>2718</v>
      </c>
      <c r="M858" s="37" t="s">
        <v>4038</v>
      </c>
      <c r="N858" s="253" t="s">
        <v>490</v>
      </c>
      <c r="O858" s="976"/>
      <c r="P858" s="271"/>
      <c r="Q858" s="977"/>
      <c r="R858" s="978"/>
      <c r="S858" s="979"/>
      <c r="T858" s="980"/>
      <c r="U858" s="981"/>
      <c r="V858" s="982"/>
      <c r="W858" s="976"/>
      <c r="X858" s="976"/>
      <c r="Y858" s="983" t="s">
        <v>5327</v>
      </c>
      <c r="Z858" s="976"/>
    </row>
    <row r="859" spans="1:26" s="5" customFormat="1">
      <c r="A859" s="984" t="s">
        <v>3918</v>
      </c>
      <c r="B859" s="984" t="s">
        <v>3974</v>
      </c>
      <c r="C859" s="969" t="s">
        <v>192</v>
      </c>
      <c r="D859" s="970" t="str">
        <f t="shared" ref="D859" si="844">B859&amp;" "&amp;" "&amp;C859</f>
        <v>S3-056  セーニャ</v>
      </c>
      <c r="E859" s="999" t="s">
        <v>54</v>
      </c>
      <c r="F859" s="972" t="s">
        <v>34</v>
      </c>
      <c r="G859" s="986" t="s">
        <v>40</v>
      </c>
      <c r="H859" s="995" t="s">
        <v>80</v>
      </c>
      <c r="I859" s="975"/>
      <c r="J859" s="975"/>
      <c r="K859" s="265" t="s">
        <v>21</v>
      </c>
      <c r="L859" s="312" t="s">
        <v>2714</v>
      </c>
      <c r="M859" s="51" t="s">
        <v>4039</v>
      </c>
      <c r="N859" s="253" t="s">
        <v>83</v>
      </c>
      <c r="O859" s="976"/>
      <c r="P859" s="271"/>
      <c r="Q859" s="977">
        <v>2600</v>
      </c>
      <c r="R859" s="978">
        <v>1100</v>
      </c>
      <c r="S859" s="979">
        <v>1720</v>
      </c>
      <c r="T859" s="980">
        <v>1270</v>
      </c>
      <c r="U859" s="981">
        <v>1500</v>
      </c>
      <c r="V859" s="982">
        <f t="shared" ref="V859" si="845">SUM(Q859:U860)</f>
        <v>8190</v>
      </c>
      <c r="W859" s="976"/>
      <c r="X859" s="976"/>
      <c r="Y859" s="706"/>
      <c r="Z859" s="976"/>
    </row>
    <row r="860" spans="1:26" s="5" customFormat="1">
      <c r="A860" s="984" t="s">
        <v>3918</v>
      </c>
      <c r="B860" s="984"/>
      <c r="C860" s="969" t="s">
        <v>192</v>
      </c>
      <c r="D860" s="970" t="s">
        <v>2</v>
      </c>
      <c r="E860" s="999" t="s">
        <v>54</v>
      </c>
      <c r="F860" s="972" t="s">
        <v>34</v>
      </c>
      <c r="G860" s="986" t="s">
        <v>40</v>
      </c>
      <c r="H860" s="995" t="s">
        <v>80</v>
      </c>
      <c r="I860" s="975"/>
      <c r="J860" s="975"/>
      <c r="K860" s="266" t="s">
        <v>37</v>
      </c>
      <c r="L860" s="312" t="s">
        <v>2718</v>
      </c>
      <c r="M860" s="51" t="s">
        <v>3716</v>
      </c>
      <c r="N860" s="253" t="s">
        <v>490</v>
      </c>
      <c r="O860" s="976"/>
      <c r="P860" s="271"/>
      <c r="Q860" s="977"/>
      <c r="R860" s="978"/>
      <c r="S860" s="979"/>
      <c r="T860" s="980"/>
      <c r="U860" s="981"/>
      <c r="V860" s="982"/>
      <c r="W860" s="976"/>
      <c r="X860" s="976"/>
      <c r="Y860" s="706"/>
      <c r="Z860" s="976"/>
    </row>
    <row r="861" spans="1:26" s="5" customFormat="1">
      <c r="A861" s="984" t="s">
        <v>3918</v>
      </c>
      <c r="B861" s="984" t="s">
        <v>3975</v>
      </c>
      <c r="C861" s="969" t="s">
        <v>3990</v>
      </c>
      <c r="D861" s="970" t="str">
        <f t="shared" ref="D861" si="846">B861&amp;" "&amp;" "&amp;C861</f>
        <v>S3-057  屍騎軍王ゾルデ</v>
      </c>
      <c r="E861" s="999" t="s">
        <v>54</v>
      </c>
      <c r="F861" s="1013" t="s">
        <v>129</v>
      </c>
      <c r="G861" s="973" t="s">
        <v>19</v>
      </c>
      <c r="H861" s="973" t="s">
        <v>19</v>
      </c>
      <c r="I861" s="1000" t="s">
        <v>93</v>
      </c>
      <c r="J861" s="984">
        <v>2</v>
      </c>
      <c r="K861" s="265" t="s">
        <v>21</v>
      </c>
      <c r="L861" s="312" t="s">
        <v>104</v>
      </c>
      <c r="M861" s="51" t="s">
        <v>4040</v>
      </c>
      <c r="N861" s="253" t="s">
        <v>83</v>
      </c>
      <c r="O861" s="976"/>
      <c r="P861" s="271"/>
      <c r="Q861" s="977">
        <v>2760</v>
      </c>
      <c r="R861" s="978">
        <v>1770</v>
      </c>
      <c r="S861" s="979">
        <v>1020</v>
      </c>
      <c r="T861" s="980">
        <v>1120</v>
      </c>
      <c r="U861" s="981">
        <v>1500</v>
      </c>
      <c r="V861" s="982">
        <f t="shared" ref="V861" si="847">SUM(Q861:U862)</f>
        <v>8170</v>
      </c>
      <c r="W861" s="443" t="s">
        <v>4571</v>
      </c>
      <c r="X861" s="976"/>
      <c r="Y861" s="706"/>
      <c r="Z861" s="976"/>
    </row>
    <row r="862" spans="1:26" s="5" customFormat="1">
      <c r="A862" s="984" t="s">
        <v>3918</v>
      </c>
      <c r="B862" s="984"/>
      <c r="C862" s="969" t="s">
        <v>3990</v>
      </c>
      <c r="D862" s="970" t="s">
        <v>2</v>
      </c>
      <c r="E862" s="999" t="s">
        <v>54</v>
      </c>
      <c r="F862" s="1013" t="s">
        <v>129</v>
      </c>
      <c r="G862" s="973" t="s">
        <v>19</v>
      </c>
      <c r="H862" s="973" t="s">
        <v>19</v>
      </c>
      <c r="I862" s="1000" t="s">
        <v>93</v>
      </c>
      <c r="J862" s="984">
        <v>2</v>
      </c>
      <c r="K862" s="265" t="s">
        <v>21</v>
      </c>
      <c r="L862" s="312" t="s">
        <v>2710</v>
      </c>
      <c r="M862" s="51" t="s">
        <v>4071</v>
      </c>
      <c r="N862" s="253" t="s">
        <v>83</v>
      </c>
      <c r="O862" s="976"/>
      <c r="P862" s="271"/>
      <c r="Q862" s="977"/>
      <c r="R862" s="978"/>
      <c r="S862" s="979"/>
      <c r="T862" s="980"/>
      <c r="U862" s="981"/>
      <c r="V862" s="982"/>
      <c r="W862" s="443" t="s">
        <v>4568</v>
      </c>
      <c r="X862" s="976"/>
      <c r="Y862" s="706"/>
      <c r="Z862" s="976"/>
    </row>
    <row r="863" spans="1:26" s="5" customFormat="1">
      <c r="A863" s="984" t="s">
        <v>3918</v>
      </c>
      <c r="B863" s="984" t="s">
        <v>3976</v>
      </c>
      <c r="C863" s="969" t="s">
        <v>3991</v>
      </c>
      <c r="D863" s="970" t="str">
        <f t="shared" ref="D863" si="848">B863&amp;" "&amp;" "&amp;C863</f>
        <v>S3-058  鉄鬼軍王キラゴルド</v>
      </c>
      <c r="E863" s="999" t="s">
        <v>54</v>
      </c>
      <c r="F863" s="1012" t="s">
        <v>130</v>
      </c>
      <c r="G863" s="973" t="s">
        <v>19</v>
      </c>
      <c r="H863" s="973" t="s">
        <v>19</v>
      </c>
      <c r="I863" s="996" t="s">
        <v>4358</v>
      </c>
      <c r="J863" s="975">
        <v>3</v>
      </c>
      <c r="K863" s="268" t="s">
        <v>99</v>
      </c>
      <c r="L863" s="253" t="s">
        <v>1995</v>
      </c>
      <c r="M863" s="51" t="s">
        <v>4063</v>
      </c>
      <c r="N863" s="253" t="s">
        <v>496</v>
      </c>
      <c r="O863" s="976"/>
      <c r="P863" s="271"/>
      <c r="Q863" s="977">
        <v>2700</v>
      </c>
      <c r="R863" s="978">
        <v>1630</v>
      </c>
      <c r="S863" s="979">
        <v>1130</v>
      </c>
      <c r="T863" s="980">
        <v>1040</v>
      </c>
      <c r="U863" s="981">
        <v>1670</v>
      </c>
      <c r="V863" s="982">
        <f t="shared" ref="V863" si="849">SUM(Q863:U864)</f>
        <v>8170</v>
      </c>
      <c r="W863" s="443" t="s">
        <v>4569</v>
      </c>
      <c r="X863" s="976"/>
      <c r="Y863" s="706"/>
      <c r="Z863" s="976"/>
    </row>
    <row r="864" spans="1:26" s="5" customFormat="1">
      <c r="A864" s="984" t="s">
        <v>3918</v>
      </c>
      <c r="B864" s="984"/>
      <c r="C864" s="969" t="s">
        <v>3991</v>
      </c>
      <c r="D864" s="970" t="s">
        <v>2</v>
      </c>
      <c r="E864" s="999" t="s">
        <v>54</v>
      </c>
      <c r="F864" s="1012" t="s">
        <v>130</v>
      </c>
      <c r="G864" s="973" t="s">
        <v>19</v>
      </c>
      <c r="H864" s="973" t="s">
        <v>19</v>
      </c>
      <c r="I864" s="996" t="s">
        <v>4358</v>
      </c>
      <c r="J864" s="975">
        <v>3</v>
      </c>
      <c r="K864" s="265" t="s">
        <v>21</v>
      </c>
      <c r="L864" s="312" t="s">
        <v>105</v>
      </c>
      <c r="M864" s="51" t="s">
        <v>4041</v>
      </c>
      <c r="N864" s="253" t="s">
        <v>83</v>
      </c>
      <c r="O864" s="976"/>
      <c r="P864" s="271"/>
      <c r="Q864" s="977"/>
      <c r="R864" s="978"/>
      <c r="S864" s="979"/>
      <c r="T864" s="980"/>
      <c r="U864" s="981"/>
      <c r="V864" s="982"/>
      <c r="W864" s="443" t="s">
        <v>4567</v>
      </c>
      <c r="X864" s="976"/>
      <c r="Y864" s="706"/>
      <c r="Z864" s="976"/>
    </row>
    <row r="865" spans="1:26" s="5" customFormat="1">
      <c r="A865" s="984" t="s">
        <v>3918</v>
      </c>
      <c r="B865" s="984" t="s">
        <v>3977</v>
      </c>
      <c r="C865" s="969" t="s">
        <v>1621</v>
      </c>
      <c r="D865" s="970" t="str">
        <f t="shared" ref="D865" si="850">B865&amp;" "&amp;" "&amp;C865</f>
        <v>S3-059  妖魔軍王ブギー</v>
      </c>
      <c r="E865" s="999" t="s">
        <v>54</v>
      </c>
      <c r="F865" s="1009" t="s">
        <v>75</v>
      </c>
      <c r="G865" s="992" t="s">
        <v>88</v>
      </c>
      <c r="H865" s="992" t="s">
        <v>88</v>
      </c>
      <c r="I865" s="1007" t="s">
        <v>91</v>
      </c>
      <c r="J865" s="975">
        <v>3</v>
      </c>
      <c r="K865" s="248" t="s">
        <v>21</v>
      </c>
      <c r="L865" s="312" t="s">
        <v>105</v>
      </c>
      <c r="M865" s="51" t="s">
        <v>4064</v>
      </c>
      <c r="N865" s="253" t="s">
        <v>83</v>
      </c>
      <c r="O865" s="976"/>
      <c r="P865" s="271"/>
      <c r="Q865" s="977">
        <v>2420</v>
      </c>
      <c r="R865" s="978">
        <v>1540</v>
      </c>
      <c r="S865" s="979">
        <v>1600</v>
      </c>
      <c r="T865" s="980">
        <v>1260</v>
      </c>
      <c r="U865" s="981">
        <v>1350</v>
      </c>
      <c r="V865" s="982">
        <f t="shared" ref="V865" si="851">SUM(Q865:U866)</f>
        <v>8170</v>
      </c>
      <c r="W865" s="976" t="s">
        <v>4568</v>
      </c>
      <c r="X865" s="976"/>
      <c r="Y865" s="706"/>
      <c r="Z865" s="976"/>
    </row>
    <row r="866" spans="1:26" s="5" customFormat="1">
      <c r="A866" s="984" t="s">
        <v>3918</v>
      </c>
      <c r="B866" s="984"/>
      <c r="C866" s="969" t="s">
        <v>1621</v>
      </c>
      <c r="D866" s="970" t="s">
        <v>2</v>
      </c>
      <c r="E866" s="999" t="s">
        <v>54</v>
      </c>
      <c r="F866" s="1009" t="s">
        <v>75</v>
      </c>
      <c r="G866" s="992" t="s">
        <v>88</v>
      </c>
      <c r="H866" s="992" t="s">
        <v>88</v>
      </c>
      <c r="I866" s="1007" t="s">
        <v>91</v>
      </c>
      <c r="J866" s="975">
        <v>3</v>
      </c>
      <c r="K866" s="266" t="s">
        <v>37</v>
      </c>
      <c r="L866" s="312" t="s">
        <v>101</v>
      </c>
      <c r="M866" s="37" t="s">
        <v>4003</v>
      </c>
      <c r="N866" s="253" t="s">
        <v>490</v>
      </c>
      <c r="O866" s="976"/>
      <c r="P866" s="271"/>
      <c r="Q866" s="977"/>
      <c r="R866" s="978"/>
      <c r="S866" s="979"/>
      <c r="T866" s="980"/>
      <c r="U866" s="981"/>
      <c r="V866" s="982"/>
      <c r="W866" s="976" t="s">
        <v>4568</v>
      </c>
      <c r="X866" s="976"/>
      <c r="Y866" s="706"/>
      <c r="Z866" s="976"/>
    </row>
    <row r="867" spans="1:26" s="5" customFormat="1">
      <c r="A867" s="984" t="s">
        <v>3918</v>
      </c>
      <c r="B867" s="984" t="s">
        <v>3978</v>
      </c>
      <c r="C867" s="969" t="s">
        <v>3992</v>
      </c>
      <c r="D867" s="970" t="str">
        <f t="shared" ref="D867" si="852">B867&amp;" "&amp;" "&amp;C867</f>
        <v>S3-060  魔王ウルノーガ</v>
      </c>
      <c r="E867" s="997" t="s">
        <v>73</v>
      </c>
      <c r="F867" s="985" t="s">
        <v>74</v>
      </c>
      <c r="G867" s="973" t="s">
        <v>19</v>
      </c>
      <c r="H867" s="973" t="s">
        <v>19</v>
      </c>
      <c r="I867" s="975"/>
      <c r="J867" s="975"/>
      <c r="K867" s="266" t="s">
        <v>37</v>
      </c>
      <c r="L867" s="312" t="s">
        <v>4576</v>
      </c>
      <c r="M867" s="51" t="s">
        <v>4074</v>
      </c>
      <c r="N867" s="253" t="s">
        <v>490</v>
      </c>
      <c r="O867" s="976"/>
      <c r="P867" s="271"/>
      <c r="Q867" s="977">
        <v>2710</v>
      </c>
      <c r="R867" s="978">
        <v>1850</v>
      </c>
      <c r="S867" s="979">
        <v>1040</v>
      </c>
      <c r="T867" s="980">
        <v>1220</v>
      </c>
      <c r="U867" s="981">
        <v>1560</v>
      </c>
      <c r="V867" s="982">
        <f t="shared" ref="V867" si="853">SUM(Q867:U868)</f>
        <v>8380</v>
      </c>
      <c r="W867" s="976"/>
      <c r="X867" s="976"/>
      <c r="Y867" s="706"/>
      <c r="Z867" s="976"/>
    </row>
    <row r="868" spans="1:26" s="5" customFormat="1">
      <c r="A868" s="984" t="s">
        <v>3918</v>
      </c>
      <c r="B868" s="984"/>
      <c r="C868" s="969" t="s">
        <v>3992</v>
      </c>
      <c r="D868" s="970" t="s">
        <v>2</v>
      </c>
      <c r="E868" s="997" t="s">
        <v>73</v>
      </c>
      <c r="F868" s="985" t="s">
        <v>74</v>
      </c>
      <c r="G868" s="973" t="s">
        <v>19</v>
      </c>
      <c r="H868" s="973" t="s">
        <v>19</v>
      </c>
      <c r="I868" s="975"/>
      <c r="J868" s="975"/>
      <c r="K868" s="265" t="s">
        <v>21</v>
      </c>
      <c r="L868" s="253" t="s">
        <v>1995</v>
      </c>
      <c r="M868" s="51" t="s">
        <v>4042</v>
      </c>
      <c r="N868" s="246" t="s">
        <v>491</v>
      </c>
      <c r="O868" s="976"/>
      <c r="P868" s="271"/>
      <c r="Q868" s="977"/>
      <c r="R868" s="978"/>
      <c r="S868" s="979"/>
      <c r="T868" s="980"/>
      <c r="U868" s="981"/>
      <c r="V868" s="982"/>
      <c r="W868" s="976"/>
      <c r="X868" s="976"/>
      <c r="Y868" s="706"/>
      <c r="Z868" s="976"/>
    </row>
    <row r="869" spans="1:26" s="5" customFormat="1">
      <c r="A869" s="984" t="s">
        <v>3918</v>
      </c>
      <c r="B869" s="984" t="s">
        <v>3979</v>
      </c>
      <c r="C869" s="969" t="s">
        <v>321</v>
      </c>
      <c r="D869" s="970" t="str">
        <f t="shared" ref="D869" si="854">B869&amp;" "&amp;" "&amp;C869</f>
        <v>S3-061  シグマ</v>
      </c>
      <c r="E869" s="999" t="s">
        <v>54</v>
      </c>
      <c r="F869" s="985" t="s">
        <v>74</v>
      </c>
      <c r="G869" s="973" t="s">
        <v>19</v>
      </c>
      <c r="H869" s="992" t="s">
        <v>88</v>
      </c>
      <c r="I869" s="998" t="s">
        <v>41</v>
      </c>
      <c r="J869" s="975">
        <v>3</v>
      </c>
      <c r="K869" s="249" t="s">
        <v>37</v>
      </c>
      <c r="L869" s="315" t="s">
        <v>101</v>
      </c>
      <c r="M869" s="51" t="s">
        <v>964</v>
      </c>
      <c r="N869" s="246" t="s">
        <v>491</v>
      </c>
      <c r="O869" s="976"/>
      <c r="P869" s="271"/>
      <c r="Q869" s="977">
        <v>2620</v>
      </c>
      <c r="R869" s="978">
        <v>1620</v>
      </c>
      <c r="S869" s="979">
        <v>1020</v>
      </c>
      <c r="T869" s="980">
        <v>1570</v>
      </c>
      <c r="U869" s="981">
        <v>1440</v>
      </c>
      <c r="V869" s="982">
        <f t="shared" ref="V869" si="855">SUM(Q869:U870)</f>
        <v>8270</v>
      </c>
      <c r="W869" s="443" t="s">
        <v>3330</v>
      </c>
      <c r="X869" s="976"/>
      <c r="Y869" s="706"/>
      <c r="Z869" s="976"/>
    </row>
    <row r="870" spans="1:26" s="5" customFormat="1">
      <c r="A870" s="984" t="s">
        <v>3918</v>
      </c>
      <c r="B870" s="984"/>
      <c r="C870" s="969" t="s">
        <v>321</v>
      </c>
      <c r="D870" s="970" t="s">
        <v>2</v>
      </c>
      <c r="E870" s="999" t="s">
        <v>54</v>
      </c>
      <c r="F870" s="985" t="s">
        <v>74</v>
      </c>
      <c r="G870" s="973" t="s">
        <v>19</v>
      </c>
      <c r="H870" s="992" t="s">
        <v>88</v>
      </c>
      <c r="I870" s="998" t="s">
        <v>41</v>
      </c>
      <c r="J870" s="975">
        <v>3</v>
      </c>
      <c r="K870" s="248" t="s">
        <v>21</v>
      </c>
      <c r="L870" s="315" t="s">
        <v>1995</v>
      </c>
      <c r="M870" s="51" t="s">
        <v>4163</v>
      </c>
      <c r="N870" s="315" t="s">
        <v>85</v>
      </c>
      <c r="O870" s="976"/>
      <c r="P870" s="271"/>
      <c r="Q870" s="977"/>
      <c r="R870" s="978"/>
      <c r="S870" s="979"/>
      <c r="T870" s="980"/>
      <c r="U870" s="981"/>
      <c r="V870" s="982"/>
      <c r="W870" s="443" t="s">
        <v>4335</v>
      </c>
      <c r="X870" s="976"/>
      <c r="Y870" s="706"/>
      <c r="Z870" s="976"/>
    </row>
    <row r="871" spans="1:26" s="5" customFormat="1">
      <c r="A871" s="984" t="s">
        <v>3918</v>
      </c>
      <c r="B871" s="984" t="s">
        <v>3980</v>
      </c>
      <c r="C871" s="969" t="s">
        <v>630</v>
      </c>
      <c r="D871" s="970" t="str">
        <f t="shared" ref="D871" si="856">B871&amp;" "&amp;" "&amp;C871</f>
        <v>S3-062  スライム</v>
      </c>
      <c r="E871" s="999" t="s">
        <v>54</v>
      </c>
      <c r="F871" s="1014" t="s">
        <v>128</v>
      </c>
      <c r="G871" s="973" t="s">
        <v>19</v>
      </c>
      <c r="H871" s="973" t="s">
        <v>19</v>
      </c>
      <c r="I871" s="975"/>
      <c r="J871" s="975"/>
      <c r="K871" s="248" t="s">
        <v>21</v>
      </c>
      <c r="L871" s="315" t="s">
        <v>2710</v>
      </c>
      <c r="M871" s="51" t="s">
        <v>4177</v>
      </c>
      <c r="N871" s="246" t="s">
        <v>491</v>
      </c>
      <c r="O871" s="976"/>
      <c r="P871" s="271"/>
      <c r="Q871" s="977">
        <v>2170</v>
      </c>
      <c r="R871" s="978">
        <v>1610</v>
      </c>
      <c r="S871" s="979">
        <v>1290</v>
      </c>
      <c r="T871" s="980">
        <v>1430</v>
      </c>
      <c r="U871" s="981">
        <v>1400</v>
      </c>
      <c r="V871" s="982">
        <f t="shared" ref="V871" si="857">SUM(Q871:U872)</f>
        <v>7900</v>
      </c>
      <c r="W871" s="976" t="s">
        <v>3327</v>
      </c>
      <c r="X871" s="976"/>
      <c r="Y871" s="706"/>
      <c r="Z871" s="976"/>
    </row>
    <row r="872" spans="1:26" s="5" customFormat="1">
      <c r="A872" s="984" t="s">
        <v>3918</v>
      </c>
      <c r="B872" s="984"/>
      <c r="C872" s="969" t="s">
        <v>630</v>
      </c>
      <c r="D872" s="970" t="s">
        <v>2</v>
      </c>
      <c r="E872" s="999" t="s">
        <v>54</v>
      </c>
      <c r="F872" s="1014" t="s">
        <v>128</v>
      </c>
      <c r="G872" s="973" t="s">
        <v>19</v>
      </c>
      <c r="H872" s="973" t="s">
        <v>19</v>
      </c>
      <c r="I872" s="975"/>
      <c r="J872" s="975"/>
      <c r="K872" s="248" t="s">
        <v>21</v>
      </c>
      <c r="L872" s="315" t="s">
        <v>104</v>
      </c>
      <c r="M872" s="51" t="s">
        <v>4164</v>
      </c>
      <c r="N872" s="315" t="s">
        <v>491</v>
      </c>
      <c r="O872" s="976"/>
      <c r="P872" s="271"/>
      <c r="Q872" s="977"/>
      <c r="R872" s="978"/>
      <c r="S872" s="979"/>
      <c r="T872" s="980"/>
      <c r="U872" s="981"/>
      <c r="V872" s="982"/>
      <c r="W872" s="976" t="s">
        <v>3327</v>
      </c>
      <c r="X872" s="976"/>
      <c r="Y872" s="706"/>
      <c r="Z872" s="976"/>
    </row>
    <row r="873" spans="1:26" s="5" customFormat="1">
      <c r="A873" s="984" t="s">
        <v>3918</v>
      </c>
      <c r="B873" s="984" t="s">
        <v>3981</v>
      </c>
      <c r="C873" s="969" t="s">
        <v>546</v>
      </c>
      <c r="D873" s="970" t="str">
        <f t="shared" ref="D873" si="858">B873&amp;" "&amp;" "&amp;C873</f>
        <v>S3-063  ローレシアの王子</v>
      </c>
      <c r="E873" s="999" t="s">
        <v>54</v>
      </c>
      <c r="F873" s="972" t="s">
        <v>34</v>
      </c>
      <c r="G873" s="973" t="s">
        <v>19</v>
      </c>
      <c r="H873" s="973" t="s">
        <v>19</v>
      </c>
      <c r="I873" s="1005" t="s">
        <v>90</v>
      </c>
      <c r="J873" s="975" t="s">
        <v>4156</v>
      </c>
      <c r="K873" s="326" t="s">
        <v>21</v>
      </c>
      <c r="L873" s="315" t="s">
        <v>105</v>
      </c>
      <c r="M873" s="51" t="s">
        <v>3348</v>
      </c>
      <c r="N873" s="315" t="s">
        <v>491</v>
      </c>
      <c r="O873" s="976"/>
      <c r="P873" s="271"/>
      <c r="Q873" s="977">
        <v>2610</v>
      </c>
      <c r="R873" s="978">
        <v>1670</v>
      </c>
      <c r="S873" s="979">
        <v>1170</v>
      </c>
      <c r="T873" s="980">
        <v>1270</v>
      </c>
      <c r="U873" s="981">
        <v>1470</v>
      </c>
      <c r="V873" s="982">
        <f t="shared" ref="V873" si="859">SUM(Q873:U874)</f>
        <v>8190</v>
      </c>
      <c r="W873" s="976" t="s">
        <v>3324</v>
      </c>
      <c r="X873" s="976"/>
      <c r="Y873" s="706"/>
      <c r="Z873" s="976"/>
    </row>
    <row r="874" spans="1:26" s="5" customFormat="1">
      <c r="A874" s="984" t="s">
        <v>3918</v>
      </c>
      <c r="B874" s="984"/>
      <c r="C874" s="969" t="s">
        <v>546</v>
      </c>
      <c r="D874" s="970" t="s">
        <v>2</v>
      </c>
      <c r="E874" s="999" t="s">
        <v>54</v>
      </c>
      <c r="F874" s="972" t="s">
        <v>34</v>
      </c>
      <c r="G874" s="973" t="s">
        <v>19</v>
      </c>
      <c r="H874" s="973" t="s">
        <v>19</v>
      </c>
      <c r="I874" s="1005" t="s">
        <v>90</v>
      </c>
      <c r="J874" s="975" t="s">
        <v>4156</v>
      </c>
      <c r="K874" s="313"/>
      <c r="L874" s="246"/>
      <c r="M874" s="51"/>
      <c r="N874" s="246"/>
      <c r="O874" s="976"/>
      <c r="P874" s="271"/>
      <c r="Q874" s="977"/>
      <c r="R874" s="978"/>
      <c r="S874" s="979"/>
      <c r="T874" s="980"/>
      <c r="U874" s="981"/>
      <c r="V874" s="982"/>
      <c r="W874" s="976" t="s">
        <v>3324</v>
      </c>
      <c r="X874" s="976"/>
      <c r="Y874" s="706"/>
      <c r="Z874" s="976"/>
    </row>
    <row r="875" spans="1:26" s="5" customFormat="1">
      <c r="A875" s="984" t="s">
        <v>3918</v>
      </c>
      <c r="B875" s="984" t="s">
        <v>3982</v>
      </c>
      <c r="C875" s="989" t="s">
        <v>547</v>
      </c>
      <c r="D875" s="970" t="str">
        <f t="shared" ref="D875" si="860">B875&amp;" "&amp;" "&amp;C875</f>
        <v>S3-064  サマルトリアの王子</v>
      </c>
      <c r="E875" s="999" t="s">
        <v>54</v>
      </c>
      <c r="F875" s="972" t="s">
        <v>34</v>
      </c>
      <c r="G875" s="973" t="s">
        <v>19</v>
      </c>
      <c r="H875" s="973" t="s">
        <v>19</v>
      </c>
      <c r="I875" s="975"/>
      <c r="J875" s="975"/>
      <c r="K875" s="326" t="s">
        <v>21</v>
      </c>
      <c r="L875" s="315" t="s">
        <v>104</v>
      </c>
      <c r="M875" s="51" t="s">
        <v>4165</v>
      </c>
      <c r="N875" s="315" t="s">
        <v>491</v>
      </c>
      <c r="O875" s="976"/>
      <c r="P875" s="271"/>
      <c r="Q875" s="977">
        <v>2560</v>
      </c>
      <c r="R875" s="978">
        <v>1520</v>
      </c>
      <c r="S875" s="979">
        <v>1230</v>
      </c>
      <c r="T875" s="980">
        <v>1650</v>
      </c>
      <c r="U875" s="981">
        <v>1230</v>
      </c>
      <c r="V875" s="982">
        <f t="shared" ref="V875" si="861">SUM(Q875:U876)</f>
        <v>8190</v>
      </c>
      <c r="W875" s="976" t="s">
        <v>3324</v>
      </c>
      <c r="X875" s="976"/>
      <c r="Y875" s="706"/>
      <c r="Z875" s="976"/>
    </row>
    <row r="876" spans="1:26" s="5" customFormat="1">
      <c r="A876" s="984" t="s">
        <v>3918</v>
      </c>
      <c r="B876" s="984"/>
      <c r="C876" s="989" t="s">
        <v>547</v>
      </c>
      <c r="D876" s="970" t="s">
        <v>2</v>
      </c>
      <c r="E876" s="999" t="s">
        <v>54</v>
      </c>
      <c r="F876" s="972" t="s">
        <v>34</v>
      </c>
      <c r="G876" s="973" t="s">
        <v>19</v>
      </c>
      <c r="H876" s="973" t="s">
        <v>19</v>
      </c>
      <c r="I876" s="975"/>
      <c r="J876" s="975"/>
      <c r="K876" s="249" t="s">
        <v>37</v>
      </c>
      <c r="L876" s="315" t="s">
        <v>2718</v>
      </c>
      <c r="M876" s="51" t="s">
        <v>4166</v>
      </c>
      <c r="N876" s="315" t="s">
        <v>492</v>
      </c>
      <c r="O876" s="976"/>
      <c r="P876" s="271"/>
      <c r="Q876" s="977"/>
      <c r="R876" s="978"/>
      <c r="S876" s="979"/>
      <c r="T876" s="980"/>
      <c r="U876" s="981"/>
      <c r="V876" s="982"/>
      <c r="W876" s="976" t="s">
        <v>3324</v>
      </c>
      <c r="X876" s="976"/>
      <c r="Y876" s="706"/>
      <c r="Z876" s="976"/>
    </row>
    <row r="877" spans="1:26" s="5" customFormat="1">
      <c r="A877" s="984" t="s">
        <v>3918</v>
      </c>
      <c r="B877" s="984" t="s">
        <v>3983</v>
      </c>
      <c r="C877" s="989" t="s">
        <v>548</v>
      </c>
      <c r="D877" s="970" t="str">
        <f t="shared" ref="D877" si="862">B877&amp;" "&amp;" "&amp;C877</f>
        <v>S3-065  ムーンブルクの王女</v>
      </c>
      <c r="E877" s="999" t="s">
        <v>54</v>
      </c>
      <c r="F877" s="972" t="s">
        <v>34</v>
      </c>
      <c r="G877" s="986" t="s">
        <v>40</v>
      </c>
      <c r="H877" s="986" t="s">
        <v>40</v>
      </c>
      <c r="I877" s="975"/>
      <c r="J877" s="975"/>
      <c r="K877" s="248" t="s">
        <v>21</v>
      </c>
      <c r="L877" s="315" t="s">
        <v>2714</v>
      </c>
      <c r="M877" s="51" t="s">
        <v>3187</v>
      </c>
      <c r="N877" s="315" t="s">
        <v>491</v>
      </c>
      <c r="O877" s="976"/>
      <c r="P877" s="271"/>
      <c r="Q877" s="977">
        <v>2600</v>
      </c>
      <c r="R877" s="978">
        <v>1170</v>
      </c>
      <c r="S877" s="979">
        <v>1780</v>
      </c>
      <c r="T877" s="980">
        <v>1470</v>
      </c>
      <c r="U877" s="981">
        <v>1170</v>
      </c>
      <c r="V877" s="982">
        <f t="shared" ref="V877" si="863">SUM(Q877:U878)</f>
        <v>8190</v>
      </c>
      <c r="W877" s="976" t="s">
        <v>3324</v>
      </c>
      <c r="X877" s="976"/>
      <c r="Y877" s="706"/>
      <c r="Z877" s="976"/>
    </row>
    <row r="878" spans="1:26" s="5" customFormat="1">
      <c r="A878" s="984" t="s">
        <v>3918</v>
      </c>
      <c r="B878" s="984"/>
      <c r="C878" s="989" t="s">
        <v>548</v>
      </c>
      <c r="D878" s="970" t="s">
        <v>2</v>
      </c>
      <c r="E878" s="999" t="s">
        <v>54</v>
      </c>
      <c r="F878" s="972" t="s">
        <v>34</v>
      </c>
      <c r="G878" s="986" t="s">
        <v>40</v>
      </c>
      <c r="H878" s="986" t="s">
        <v>40</v>
      </c>
      <c r="I878" s="975"/>
      <c r="J878" s="975"/>
      <c r="K878" s="326" t="s">
        <v>21</v>
      </c>
      <c r="L878" s="315" t="s">
        <v>2710</v>
      </c>
      <c r="M878" s="51" t="s">
        <v>4178</v>
      </c>
      <c r="N878" s="315" t="s">
        <v>491</v>
      </c>
      <c r="O878" s="976"/>
      <c r="P878" s="271"/>
      <c r="Q878" s="977"/>
      <c r="R878" s="978"/>
      <c r="S878" s="979"/>
      <c r="T878" s="980"/>
      <c r="U878" s="981"/>
      <c r="V878" s="982"/>
      <c r="W878" s="976" t="s">
        <v>3324</v>
      </c>
      <c r="X878" s="976"/>
      <c r="Y878" s="706"/>
      <c r="Z878" s="976"/>
    </row>
    <row r="879" spans="1:26" s="5" customFormat="1">
      <c r="A879" s="984" t="s">
        <v>3918</v>
      </c>
      <c r="B879" s="984" t="s">
        <v>3984</v>
      </c>
      <c r="C879" s="969" t="s">
        <v>5618</v>
      </c>
      <c r="D879" s="970" t="str">
        <f t="shared" ref="D879" si="864">B879&amp;" "&amp;" "&amp;C879</f>
        <v>S3-066  ベリアル (悪霊の神々)</v>
      </c>
      <c r="E879" s="999" t="s">
        <v>54</v>
      </c>
      <c r="F879" s="1009" t="s">
        <v>75</v>
      </c>
      <c r="G879" s="973" t="s">
        <v>19</v>
      </c>
      <c r="H879" s="992" t="s">
        <v>88</v>
      </c>
      <c r="I879" s="1002" t="s">
        <v>82</v>
      </c>
      <c r="J879" s="984">
        <v>2</v>
      </c>
      <c r="K879" s="329" t="s">
        <v>99</v>
      </c>
      <c r="L879" s="315" t="s">
        <v>104</v>
      </c>
      <c r="M879" s="51" t="s">
        <v>4172</v>
      </c>
      <c r="N879" s="315" t="s">
        <v>491</v>
      </c>
      <c r="O879" s="976"/>
      <c r="P879" s="271"/>
      <c r="Q879" s="977">
        <v>2500</v>
      </c>
      <c r="R879" s="978">
        <v>1630</v>
      </c>
      <c r="S879" s="979">
        <v>1290</v>
      </c>
      <c r="T879" s="980">
        <v>1320</v>
      </c>
      <c r="U879" s="981">
        <v>1420</v>
      </c>
      <c r="V879" s="982">
        <f t="shared" ref="V879" si="865">SUM(Q879:U880)</f>
        <v>8160</v>
      </c>
      <c r="W879" s="313" t="s">
        <v>4223</v>
      </c>
      <c r="X879" s="976"/>
      <c r="Y879" s="706"/>
      <c r="Z879" s="976"/>
    </row>
    <row r="880" spans="1:26" s="5" customFormat="1">
      <c r="A880" s="984" t="s">
        <v>3918</v>
      </c>
      <c r="B880" s="984"/>
      <c r="C880" s="969" t="s">
        <v>5618</v>
      </c>
      <c r="D880" s="970" t="s">
        <v>2</v>
      </c>
      <c r="E880" s="999" t="s">
        <v>54</v>
      </c>
      <c r="F880" s="1009" t="s">
        <v>75</v>
      </c>
      <c r="G880" s="973" t="s">
        <v>19</v>
      </c>
      <c r="H880" s="992" t="s">
        <v>88</v>
      </c>
      <c r="I880" s="1002" t="s">
        <v>82</v>
      </c>
      <c r="J880" s="984">
        <v>2</v>
      </c>
      <c r="K880" s="248" t="s">
        <v>21</v>
      </c>
      <c r="L880" s="315" t="s">
        <v>1995</v>
      </c>
      <c r="M880" s="51" t="s">
        <v>4167</v>
      </c>
      <c r="N880" s="246" t="s">
        <v>491</v>
      </c>
      <c r="O880" s="976"/>
      <c r="P880" s="271"/>
      <c r="Q880" s="977"/>
      <c r="R880" s="978"/>
      <c r="S880" s="979"/>
      <c r="T880" s="980"/>
      <c r="U880" s="981"/>
      <c r="V880" s="982"/>
      <c r="W880" s="313" t="s">
        <v>4155</v>
      </c>
      <c r="X880" s="976"/>
      <c r="Y880" s="706"/>
      <c r="Z880" s="976"/>
    </row>
    <row r="881" spans="1:26" s="5" customFormat="1">
      <c r="A881" s="984" t="s">
        <v>3918</v>
      </c>
      <c r="B881" s="984" t="s">
        <v>3985</v>
      </c>
      <c r="C881" s="989" t="s">
        <v>5620</v>
      </c>
      <c r="D881" s="970" t="str">
        <f t="shared" ref="D881" si="866">B881&amp;" "&amp;" "&amp;C881</f>
        <v>S3-067  アトラス (悪霊の神々)</v>
      </c>
      <c r="E881" s="999" t="s">
        <v>54</v>
      </c>
      <c r="F881" s="1009" t="s">
        <v>75</v>
      </c>
      <c r="G881" s="973" t="s">
        <v>19</v>
      </c>
      <c r="H881" s="973" t="s">
        <v>19</v>
      </c>
      <c r="I881" s="975"/>
      <c r="J881" s="975"/>
      <c r="K881" s="326" t="s">
        <v>21</v>
      </c>
      <c r="L881" s="315" t="s">
        <v>104</v>
      </c>
      <c r="M881" s="51" t="s">
        <v>4173</v>
      </c>
      <c r="N881" s="246" t="s">
        <v>491</v>
      </c>
      <c r="O881" s="976"/>
      <c r="P881" s="271"/>
      <c r="Q881" s="977">
        <v>2810</v>
      </c>
      <c r="R881" s="978">
        <v>1760</v>
      </c>
      <c r="S881" s="979">
        <v>890</v>
      </c>
      <c r="T881" s="980">
        <v>1000</v>
      </c>
      <c r="U881" s="981">
        <v>1700</v>
      </c>
      <c r="V881" s="982">
        <f t="shared" ref="V881" si="867">SUM(Q881:U882)</f>
        <v>8160</v>
      </c>
      <c r="W881" s="313" t="s">
        <v>4223</v>
      </c>
      <c r="X881" s="976"/>
      <c r="Y881" s="706"/>
      <c r="Z881" s="976"/>
    </row>
    <row r="882" spans="1:26" s="5" customFormat="1">
      <c r="A882" s="984" t="s">
        <v>3918</v>
      </c>
      <c r="B882" s="984"/>
      <c r="C882" s="989" t="s">
        <v>5620</v>
      </c>
      <c r="D882" s="970" t="s">
        <v>2</v>
      </c>
      <c r="E882" s="999" t="s">
        <v>54</v>
      </c>
      <c r="F882" s="1009" t="s">
        <v>75</v>
      </c>
      <c r="G882" s="973" t="s">
        <v>19</v>
      </c>
      <c r="H882" s="973" t="s">
        <v>19</v>
      </c>
      <c r="I882" s="975"/>
      <c r="J882" s="975"/>
      <c r="K882" s="328" t="s">
        <v>37</v>
      </c>
      <c r="L882" s="315" t="s">
        <v>2718</v>
      </c>
      <c r="M882" s="51" t="s">
        <v>4174</v>
      </c>
      <c r="N882" s="315" t="s">
        <v>492</v>
      </c>
      <c r="O882" s="976"/>
      <c r="P882" s="271"/>
      <c r="Q882" s="977"/>
      <c r="R882" s="978"/>
      <c r="S882" s="979"/>
      <c r="T882" s="980"/>
      <c r="U882" s="981"/>
      <c r="V882" s="982"/>
      <c r="W882" s="313" t="s">
        <v>4108</v>
      </c>
      <c r="X882" s="976"/>
      <c r="Y882" s="706"/>
      <c r="Z882" s="976"/>
    </row>
    <row r="883" spans="1:26" s="5" customFormat="1">
      <c r="A883" s="984" t="s">
        <v>3918</v>
      </c>
      <c r="B883" s="984" t="s">
        <v>3986</v>
      </c>
      <c r="C883" s="969" t="s">
        <v>5621</v>
      </c>
      <c r="D883" s="970" t="str">
        <f t="shared" ref="D883" si="868">B883&amp;" "&amp;" "&amp;C883</f>
        <v>S3-068  バズズ (悪霊の神々)</v>
      </c>
      <c r="E883" s="999" t="s">
        <v>54</v>
      </c>
      <c r="F883" s="1009" t="s">
        <v>75</v>
      </c>
      <c r="G883" s="986" t="s">
        <v>40</v>
      </c>
      <c r="H883" s="973" t="s">
        <v>19</v>
      </c>
      <c r="I883" s="1000" t="s">
        <v>93</v>
      </c>
      <c r="J883" s="984">
        <v>2</v>
      </c>
      <c r="K883" s="329" t="s">
        <v>99</v>
      </c>
      <c r="L883" s="315" t="s">
        <v>1995</v>
      </c>
      <c r="M883" s="51" t="s">
        <v>4175</v>
      </c>
      <c r="N883" s="315" t="s">
        <v>496</v>
      </c>
      <c r="O883" s="976"/>
      <c r="P883" s="271"/>
      <c r="Q883" s="977">
        <v>2450</v>
      </c>
      <c r="R883" s="978">
        <v>1450</v>
      </c>
      <c r="S883" s="979">
        <v>1720</v>
      </c>
      <c r="T883" s="980">
        <v>1370</v>
      </c>
      <c r="U883" s="981">
        <v>1170</v>
      </c>
      <c r="V883" s="982">
        <f t="shared" ref="V883" si="869">SUM(Q883:U884)</f>
        <v>8160</v>
      </c>
      <c r="W883" s="976" t="s">
        <v>4222</v>
      </c>
      <c r="X883" s="976"/>
      <c r="Y883" s="706"/>
      <c r="Z883" s="976"/>
    </row>
    <row r="884" spans="1:26" s="5" customFormat="1">
      <c r="A884" s="984" t="s">
        <v>3918</v>
      </c>
      <c r="B884" s="984"/>
      <c r="C884" s="969" t="s">
        <v>5621</v>
      </c>
      <c r="D884" s="970" t="s">
        <v>2</v>
      </c>
      <c r="E884" s="999" t="s">
        <v>54</v>
      </c>
      <c r="F884" s="1009" t="s">
        <v>75</v>
      </c>
      <c r="G884" s="986" t="s">
        <v>40</v>
      </c>
      <c r="H884" s="973" t="s">
        <v>19</v>
      </c>
      <c r="I884" s="1000" t="s">
        <v>93</v>
      </c>
      <c r="J884" s="984">
        <v>2</v>
      </c>
      <c r="K884" s="326" t="s">
        <v>21</v>
      </c>
      <c r="L884" s="315" t="s">
        <v>105</v>
      </c>
      <c r="M884" s="37" t="s">
        <v>4168</v>
      </c>
      <c r="N884" s="315" t="s">
        <v>491</v>
      </c>
      <c r="O884" s="976"/>
      <c r="P884" s="271"/>
      <c r="Q884" s="977"/>
      <c r="R884" s="978"/>
      <c r="S884" s="979"/>
      <c r="T884" s="980"/>
      <c r="U884" s="981"/>
      <c r="V884" s="982"/>
      <c r="W884" s="976" t="s">
        <v>4222</v>
      </c>
      <c r="X884" s="976"/>
      <c r="Y884" s="706"/>
      <c r="Z884" s="976"/>
    </row>
    <row r="885" spans="1:26" s="5" customFormat="1">
      <c r="A885" s="984" t="s">
        <v>3918</v>
      </c>
      <c r="B885" s="984" t="s">
        <v>3987</v>
      </c>
      <c r="C885" s="969" t="s">
        <v>3999</v>
      </c>
      <c r="D885" s="970" t="str">
        <f t="shared" ref="D885" si="870">B885&amp;" "&amp;" "&amp;C885</f>
        <v>S3-069  邪神官ハーゴン</v>
      </c>
      <c r="E885" s="999" t="s">
        <v>54</v>
      </c>
      <c r="F885" s="985" t="s">
        <v>74</v>
      </c>
      <c r="G885" s="986" t="s">
        <v>40</v>
      </c>
      <c r="H885" s="986" t="s">
        <v>40</v>
      </c>
      <c r="I885" s="975"/>
      <c r="J885" s="975"/>
      <c r="K885" s="250" t="s">
        <v>99</v>
      </c>
      <c r="L885" s="315" t="s">
        <v>1995</v>
      </c>
      <c r="M885" s="51" t="s">
        <v>4176</v>
      </c>
      <c r="N885" s="246" t="s">
        <v>496</v>
      </c>
      <c r="O885" s="976"/>
      <c r="P885" s="271"/>
      <c r="Q885" s="977">
        <v>2620</v>
      </c>
      <c r="R885" s="978">
        <v>1150</v>
      </c>
      <c r="S885" s="979">
        <v>1740</v>
      </c>
      <c r="T885" s="980">
        <v>1100</v>
      </c>
      <c r="U885" s="981">
        <v>1600</v>
      </c>
      <c r="V885" s="982">
        <f t="shared" ref="V885" si="871">SUM(Q885:U886)</f>
        <v>8210</v>
      </c>
      <c r="W885" s="976"/>
      <c r="X885" s="976"/>
      <c r="Y885" s="706"/>
      <c r="Z885" s="976"/>
    </row>
    <row r="886" spans="1:26" s="5" customFormat="1">
      <c r="A886" s="984" t="s">
        <v>3918</v>
      </c>
      <c r="B886" s="984"/>
      <c r="C886" s="969" t="s">
        <v>3999</v>
      </c>
      <c r="D886" s="970" t="s">
        <v>2</v>
      </c>
      <c r="E886" s="999" t="s">
        <v>54</v>
      </c>
      <c r="F886" s="985" t="s">
        <v>74</v>
      </c>
      <c r="G886" s="986" t="s">
        <v>40</v>
      </c>
      <c r="H886" s="986" t="s">
        <v>40</v>
      </c>
      <c r="I886" s="975"/>
      <c r="J886" s="975"/>
      <c r="K886" s="248" t="s">
        <v>21</v>
      </c>
      <c r="L886" s="315" t="s">
        <v>2714</v>
      </c>
      <c r="M886" s="51" t="s">
        <v>4169</v>
      </c>
      <c r="N886" s="315" t="s">
        <v>494</v>
      </c>
      <c r="O886" s="976"/>
      <c r="P886" s="271"/>
      <c r="Q886" s="977"/>
      <c r="R886" s="978"/>
      <c r="S886" s="979"/>
      <c r="T886" s="980"/>
      <c r="U886" s="981"/>
      <c r="V886" s="982"/>
      <c r="W886" s="976"/>
      <c r="X886" s="976"/>
      <c r="Y886" s="706"/>
      <c r="Z886" s="976"/>
    </row>
    <row r="887" spans="1:26" s="5" customFormat="1">
      <c r="A887" s="984" t="s">
        <v>3918</v>
      </c>
      <c r="B887" s="984" t="s">
        <v>3988</v>
      </c>
      <c r="C887" s="969" t="s">
        <v>3910</v>
      </c>
      <c r="D887" s="970" t="str">
        <f t="shared" ref="D887" si="872">B887&amp;" "&amp;" "&amp;C887</f>
        <v>S3-070  冥竜王ヴェルザー</v>
      </c>
      <c r="E887" s="997" t="s">
        <v>73</v>
      </c>
      <c r="F887" s="1003" t="s">
        <v>35</v>
      </c>
      <c r="G887" s="973" t="s">
        <v>19</v>
      </c>
      <c r="H887" s="1006" t="s">
        <v>89</v>
      </c>
      <c r="I887" s="996" t="s">
        <v>4358</v>
      </c>
      <c r="J887" s="984" t="s">
        <v>4157</v>
      </c>
      <c r="K887" s="248" t="s">
        <v>21</v>
      </c>
      <c r="L887" s="315" t="s">
        <v>107</v>
      </c>
      <c r="M887" s="51" t="s">
        <v>4170</v>
      </c>
      <c r="N887" s="315" t="s">
        <v>491</v>
      </c>
      <c r="O887" s="976"/>
      <c r="P887" s="271"/>
      <c r="Q887" s="977">
        <v>2810</v>
      </c>
      <c r="R887" s="978">
        <v>1700</v>
      </c>
      <c r="S887" s="979">
        <v>990</v>
      </c>
      <c r="T887" s="980">
        <v>1190</v>
      </c>
      <c r="U887" s="981">
        <v>1810</v>
      </c>
      <c r="V887" s="982">
        <f t="shared" ref="V887" si="873">SUM(Q887:U888)</f>
        <v>8500</v>
      </c>
      <c r="W887" s="976"/>
      <c r="X887" s="976"/>
      <c r="Y887" s="706"/>
      <c r="Z887" s="976"/>
    </row>
    <row r="888" spans="1:26" s="5" customFormat="1">
      <c r="A888" s="984" t="s">
        <v>3918</v>
      </c>
      <c r="B888" s="984"/>
      <c r="C888" s="969" t="s">
        <v>3910</v>
      </c>
      <c r="D888" s="970" t="s">
        <v>2</v>
      </c>
      <c r="E888" s="997" t="s">
        <v>73</v>
      </c>
      <c r="F888" s="1003" t="s">
        <v>35</v>
      </c>
      <c r="G888" s="973" t="s">
        <v>19</v>
      </c>
      <c r="H888" s="1006" t="s">
        <v>89</v>
      </c>
      <c r="I888" s="996" t="s">
        <v>4358</v>
      </c>
      <c r="J888" s="984" t="s">
        <v>4157</v>
      </c>
      <c r="K888" s="328" t="s">
        <v>37</v>
      </c>
      <c r="L888" s="315" t="s">
        <v>2718</v>
      </c>
      <c r="M888" s="51" t="s">
        <v>4171</v>
      </c>
      <c r="N888" s="315" t="s">
        <v>492</v>
      </c>
      <c r="O888" s="976"/>
      <c r="P888" s="271"/>
      <c r="Q888" s="977"/>
      <c r="R888" s="978"/>
      <c r="S888" s="979"/>
      <c r="T888" s="980"/>
      <c r="U888" s="981"/>
      <c r="V888" s="982"/>
      <c r="W888" s="976"/>
      <c r="X888" s="976"/>
      <c r="Y888" s="706"/>
      <c r="Z888" s="976"/>
    </row>
    <row r="889" spans="1:26" s="5" customFormat="1">
      <c r="A889" s="984" t="s">
        <v>3918</v>
      </c>
      <c r="B889" s="984" t="s">
        <v>3993</v>
      </c>
      <c r="C889" s="969" t="s">
        <v>4000</v>
      </c>
      <c r="D889" s="970" t="str">
        <f t="shared" ref="D889" si="874">B889&amp;" "&amp;" "&amp;C889</f>
        <v>S3-071  破壊神シドー</v>
      </c>
      <c r="E889" s="997" t="s">
        <v>73</v>
      </c>
      <c r="F889" s="985" t="s">
        <v>74</v>
      </c>
      <c r="G889" s="973" t="s">
        <v>19</v>
      </c>
      <c r="H889" s="992" t="s">
        <v>88</v>
      </c>
      <c r="I889" s="1005" t="s">
        <v>90</v>
      </c>
      <c r="J889" s="984" t="s">
        <v>4158</v>
      </c>
      <c r="K889" s="328" t="s">
        <v>37</v>
      </c>
      <c r="L889" s="315" t="s">
        <v>2720</v>
      </c>
      <c r="M889" s="51" t="s">
        <v>4179</v>
      </c>
      <c r="N889" s="315" t="s">
        <v>494</v>
      </c>
      <c r="O889" s="976"/>
      <c r="P889" s="271"/>
      <c r="Q889" s="977">
        <v>2750</v>
      </c>
      <c r="R889" s="978">
        <v>1860</v>
      </c>
      <c r="S889" s="979">
        <v>1010</v>
      </c>
      <c r="T889" s="980">
        <v>1280</v>
      </c>
      <c r="U889" s="981">
        <v>1480</v>
      </c>
      <c r="V889" s="982">
        <f t="shared" ref="V889" si="875">SUM(Q889:U890)</f>
        <v>8380</v>
      </c>
      <c r="W889" s="976"/>
      <c r="X889" s="976"/>
      <c r="Y889" s="706"/>
      <c r="Z889" s="976"/>
    </row>
    <row r="890" spans="1:26" s="5" customFormat="1">
      <c r="A890" s="984" t="s">
        <v>3918</v>
      </c>
      <c r="B890" s="984"/>
      <c r="C890" s="969" t="s">
        <v>4000</v>
      </c>
      <c r="D890" s="970" t="s">
        <v>2</v>
      </c>
      <c r="E890" s="997" t="s">
        <v>73</v>
      </c>
      <c r="F890" s="985" t="s">
        <v>74</v>
      </c>
      <c r="G890" s="973" t="s">
        <v>19</v>
      </c>
      <c r="H890" s="992" t="s">
        <v>88</v>
      </c>
      <c r="I890" s="1005" t="s">
        <v>90</v>
      </c>
      <c r="J890" s="984" t="s">
        <v>4158</v>
      </c>
      <c r="K890" s="11" t="s">
        <v>81</v>
      </c>
      <c r="L890" s="315" t="s">
        <v>81</v>
      </c>
      <c r="M890" s="51" t="s">
        <v>4162</v>
      </c>
      <c r="N890" s="253" t="s">
        <v>490</v>
      </c>
      <c r="O890" s="976"/>
      <c r="P890" s="271"/>
      <c r="Q890" s="977"/>
      <c r="R890" s="978"/>
      <c r="S890" s="979"/>
      <c r="T890" s="980"/>
      <c r="U890" s="981"/>
      <c r="V890" s="982"/>
      <c r="W890" s="976"/>
      <c r="X890" s="976"/>
      <c r="Y890" s="706"/>
      <c r="Z890" s="976"/>
    </row>
    <row r="891" spans="1:26" s="5" customFormat="1">
      <c r="A891" s="984" t="s">
        <v>3918</v>
      </c>
      <c r="B891" s="984" t="s">
        <v>3994</v>
      </c>
      <c r="C891" s="969" t="s">
        <v>2</v>
      </c>
      <c r="D891" s="970" t="str">
        <f t="shared" ref="D891" si="876">B891&amp;" "&amp;" "&amp;C891</f>
        <v>S3-072  ダイ</v>
      </c>
      <c r="E891" s="993" t="s">
        <v>2633</v>
      </c>
      <c r="F891" s="972" t="s">
        <v>34</v>
      </c>
      <c r="G891" s="973" t="s">
        <v>19</v>
      </c>
      <c r="H891" s="973" t="s">
        <v>19</v>
      </c>
      <c r="I891" s="1002" t="s">
        <v>82</v>
      </c>
      <c r="J891" s="984" t="s">
        <v>4158</v>
      </c>
      <c r="K891" s="265" t="s">
        <v>21</v>
      </c>
      <c r="L891" s="312" t="s">
        <v>104</v>
      </c>
      <c r="M891" s="51" t="s">
        <v>4111</v>
      </c>
      <c r="N891" s="273" t="s">
        <v>491</v>
      </c>
      <c r="O891" s="976"/>
      <c r="P891" s="271"/>
      <c r="Q891" s="977">
        <v>2650</v>
      </c>
      <c r="R891" s="978">
        <v>1770</v>
      </c>
      <c r="S891" s="979">
        <v>1220</v>
      </c>
      <c r="T891" s="980">
        <v>1630</v>
      </c>
      <c r="U891" s="981">
        <v>1370</v>
      </c>
      <c r="V891" s="982">
        <f t="shared" ref="V891" si="877">SUM(Q891:U892)</f>
        <v>8640</v>
      </c>
      <c r="W891" s="976" t="s">
        <v>3317</v>
      </c>
      <c r="X891" s="976"/>
      <c r="Y891" s="706"/>
      <c r="Z891" s="976"/>
    </row>
    <row r="892" spans="1:26" s="5" customFormat="1">
      <c r="A892" s="984" t="s">
        <v>3918</v>
      </c>
      <c r="B892" s="984"/>
      <c r="C892" s="969" t="s">
        <v>2</v>
      </c>
      <c r="D892" s="970" t="s">
        <v>2</v>
      </c>
      <c r="E892" s="993" t="s">
        <v>2633</v>
      </c>
      <c r="F892" s="972" t="s">
        <v>34</v>
      </c>
      <c r="G892" s="973" t="s">
        <v>19</v>
      </c>
      <c r="H892" s="973" t="s">
        <v>19</v>
      </c>
      <c r="I892" s="1002" t="s">
        <v>82</v>
      </c>
      <c r="J892" s="984" t="s">
        <v>4158</v>
      </c>
      <c r="K892" s="265" t="s">
        <v>21</v>
      </c>
      <c r="L892" s="312" t="s">
        <v>104</v>
      </c>
      <c r="M892" s="51" t="s">
        <v>4112</v>
      </c>
      <c r="N892" s="253" t="s">
        <v>491</v>
      </c>
      <c r="O892" s="976"/>
      <c r="P892" s="271"/>
      <c r="Q892" s="977"/>
      <c r="R892" s="978"/>
      <c r="S892" s="979"/>
      <c r="T892" s="980"/>
      <c r="U892" s="981"/>
      <c r="V892" s="982"/>
      <c r="W892" s="976" t="s">
        <v>3317</v>
      </c>
      <c r="X892" s="976"/>
      <c r="Y892" s="706"/>
      <c r="Z892" s="976"/>
    </row>
    <row r="893" spans="1:26" s="5" customFormat="1">
      <c r="A893" s="984" t="s">
        <v>3918</v>
      </c>
      <c r="B893" s="984" t="s">
        <v>3995</v>
      </c>
      <c r="C893" s="969" t="s">
        <v>189</v>
      </c>
      <c r="D893" s="970" t="str">
        <f t="shared" ref="D893" si="878">B893&amp;" "&amp;" "&amp;C893</f>
        <v>S3-073  アバン</v>
      </c>
      <c r="E893" s="993" t="s">
        <v>2633</v>
      </c>
      <c r="F893" s="972" t="s">
        <v>34</v>
      </c>
      <c r="G893" s="973" t="s">
        <v>19</v>
      </c>
      <c r="H893" s="986" t="s">
        <v>40</v>
      </c>
      <c r="I893" s="1001" t="s">
        <v>87</v>
      </c>
      <c r="J893" s="984" t="s">
        <v>4158</v>
      </c>
      <c r="K893" s="275" t="s">
        <v>21</v>
      </c>
      <c r="L893" s="312" t="s">
        <v>105</v>
      </c>
      <c r="M893" s="51" t="s">
        <v>4113</v>
      </c>
      <c r="N893" s="273" t="s">
        <v>490</v>
      </c>
      <c r="O893" s="976"/>
      <c r="P893" s="271"/>
      <c r="Q893" s="977">
        <v>2810</v>
      </c>
      <c r="R893" s="978">
        <v>1710</v>
      </c>
      <c r="S893" s="979">
        <v>1350</v>
      </c>
      <c r="T893" s="980">
        <v>1320</v>
      </c>
      <c r="U893" s="981">
        <v>1380</v>
      </c>
      <c r="V893" s="982">
        <f t="shared" ref="V893" si="879">SUM(Q893:U894)</f>
        <v>8570</v>
      </c>
      <c r="W893" s="976"/>
      <c r="X893" s="976"/>
      <c r="Y893" s="706"/>
      <c r="Z893" s="976"/>
    </row>
    <row r="894" spans="1:26" s="5" customFormat="1">
      <c r="A894" s="984" t="s">
        <v>3918</v>
      </c>
      <c r="B894" s="984"/>
      <c r="C894" s="969" t="s">
        <v>189</v>
      </c>
      <c r="D894" s="970" t="s">
        <v>2</v>
      </c>
      <c r="E894" s="993" t="s">
        <v>2633</v>
      </c>
      <c r="F894" s="972" t="s">
        <v>34</v>
      </c>
      <c r="G894" s="973" t="s">
        <v>19</v>
      </c>
      <c r="H894" s="986" t="s">
        <v>40</v>
      </c>
      <c r="I894" s="1001" t="s">
        <v>87</v>
      </c>
      <c r="J894" s="984" t="s">
        <v>4158</v>
      </c>
      <c r="K894" s="265" t="s">
        <v>21</v>
      </c>
      <c r="L894" s="312" t="s">
        <v>1995</v>
      </c>
      <c r="M894" s="51" t="s">
        <v>4114</v>
      </c>
      <c r="N894" s="253" t="s">
        <v>85</v>
      </c>
      <c r="O894" s="976"/>
      <c r="P894" s="271"/>
      <c r="Q894" s="977"/>
      <c r="R894" s="978"/>
      <c r="S894" s="979"/>
      <c r="T894" s="980"/>
      <c r="U894" s="981"/>
      <c r="V894" s="982"/>
      <c r="W894" s="976"/>
      <c r="X894" s="976"/>
      <c r="Y894" s="706"/>
      <c r="Z894" s="976"/>
    </row>
    <row r="895" spans="1:26" s="5" customFormat="1">
      <c r="A895" s="984" t="s">
        <v>3918</v>
      </c>
      <c r="B895" s="984" t="s">
        <v>3996</v>
      </c>
      <c r="C895" s="969" t="s">
        <v>194</v>
      </c>
      <c r="D895" s="970" t="str">
        <f t="shared" ref="D895" si="880">B895&amp;" "&amp;" "&amp;C895</f>
        <v>S3-074  マルティナ</v>
      </c>
      <c r="E895" s="993" t="s">
        <v>2633</v>
      </c>
      <c r="F895" s="972" t="s">
        <v>34</v>
      </c>
      <c r="G895" s="973" t="s">
        <v>19</v>
      </c>
      <c r="H895" s="992" t="s">
        <v>88</v>
      </c>
      <c r="I895" s="1007" t="s">
        <v>91</v>
      </c>
      <c r="J895" s="984" t="s">
        <v>4158</v>
      </c>
      <c r="K895" s="276" t="s">
        <v>37</v>
      </c>
      <c r="L895" s="312" t="s">
        <v>272</v>
      </c>
      <c r="M895" s="51" t="s">
        <v>4110</v>
      </c>
      <c r="N895" s="273" t="s">
        <v>490</v>
      </c>
      <c r="O895" s="976"/>
      <c r="P895" s="271"/>
      <c r="Q895" s="977">
        <v>2720</v>
      </c>
      <c r="R895" s="978">
        <v>1650</v>
      </c>
      <c r="S895" s="979">
        <v>1140</v>
      </c>
      <c r="T895" s="980">
        <v>1620</v>
      </c>
      <c r="U895" s="981">
        <v>1410</v>
      </c>
      <c r="V895" s="982">
        <f t="shared" ref="V895" si="881">SUM(Q895:U896)</f>
        <v>8540</v>
      </c>
      <c r="W895" s="976" t="s">
        <v>4155</v>
      </c>
      <c r="X895" s="976"/>
      <c r="Y895" s="706"/>
      <c r="Z895" s="976"/>
    </row>
    <row r="896" spans="1:26" s="5" customFormat="1">
      <c r="A896" s="984" t="s">
        <v>3918</v>
      </c>
      <c r="B896" s="984"/>
      <c r="C896" s="969" t="s">
        <v>194</v>
      </c>
      <c r="D896" s="970" t="s">
        <v>2</v>
      </c>
      <c r="E896" s="993" t="s">
        <v>2633</v>
      </c>
      <c r="F896" s="972" t="s">
        <v>34</v>
      </c>
      <c r="G896" s="973" t="s">
        <v>19</v>
      </c>
      <c r="H896" s="992" t="s">
        <v>88</v>
      </c>
      <c r="I896" s="1007" t="s">
        <v>91</v>
      </c>
      <c r="J896" s="984" t="s">
        <v>4158</v>
      </c>
      <c r="K896" s="275" t="s">
        <v>21</v>
      </c>
      <c r="L896" s="312" t="s">
        <v>1995</v>
      </c>
      <c r="M896" s="51" t="s">
        <v>4115</v>
      </c>
      <c r="N896" s="273" t="s">
        <v>85</v>
      </c>
      <c r="O896" s="976"/>
      <c r="P896" s="271"/>
      <c r="Q896" s="977"/>
      <c r="R896" s="978"/>
      <c r="S896" s="979"/>
      <c r="T896" s="980"/>
      <c r="U896" s="981"/>
      <c r="V896" s="982"/>
      <c r="W896" s="976" t="s">
        <v>4155</v>
      </c>
      <c r="X896" s="976"/>
      <c r="Y896" s="706"/>
      <c r="Z896" s="976"/>
    </row>
    <row r="897" spans="1:26" s="5" customFormat="1">
      <c r="A897" s="984" t="s">
        <v>3918</v>
      </c>
      <c r="B897" s="984" t="s">
        <v>3997</v>
      </c>
      <c r="C897" s="969" t="s">
        <v>42</v>
      </c>
      <c r="D897" s="970" t="str">
        <f t="shared" ref="D897" si="882">B897&amp;" "&amp;" "&amp;C897</f>
        <v>S3-075  レオナ</v>
      </c>
      <c r="E897" s="993" t="s">
        <v>2633</v>
      </c>
      <c r="F897" s="972" t="s">
        <v>34</v>
      </c>
      <c r="G897" s="986" t="s">
        <v>40</v>
      </c>
      <c r="H897" s="995" t="s">
        <v>80</v>
      </c>
      <c r="I897" s="998" t="s">
        <v>41</v>
      </c>
      <c r="J897" s="984" t="s">
        <v>4157</v>
      </c>
      <c r="K897" s="336" t="s">
        <v>21</v>
      </c>
      <c r="L897" s="334" t="s">
        <v>1995</v>
      </c>
      <c r="M897" s="39" t="s">
        <v>4413</v>
      </c>
      <c r="N897" s="334" t="s">
        <v>491</v>
      </c>
      <c r="O897" s="976"/>
      <c r="P897" s="271"/>
      <c r="Q897" s="977">
        <v>2670</v>
      </c>
      <c r="R897" s="978">
        <v>1020</v>
      </c>
      <c r="S897" s="979">
        <v>1820</v>
      </c>
      <c r="T897" s="980">
        <v>1650</v>
      </c>
      <c r="U897" s="981">
        <v>1430</v>
      </c>
      <c r="V897" s="982">
        <f t="shared" ref="V897" si="883">SUM(Q897:U898)</f>
        <v>8590</v>
      </c>
      <c r="W897" s="976" t="s">
        <v>3317</v>
      </c>
      <c r="X897" s="976"/>
      <c r="Y897" s="706"/>
      <c r="Z897" s="976"/>
    </row>
    <row r="898" spans="1:26" s="5" customFormat="1">
      <c r="A898" s="984" t="s">
        <v>3918</v>
      </c>
      <c r="B898" s="984"/>
      <c r="C898" s="969" t="s">
        <v>42</v>
      </c>
      <c r="D898" s="970" t="s">
        <v>2</v>
      </c>
      <c r="E898" s="993" t="s">
        <v>2633</v>
      </c>
      <c r="F898" s="972" t="s">
        <v>34</v>
      </c>
      <c r="G898" s="986" t="s">
        <v>40</v>
      </c>
      <c r="H898" s="995" t="s">
        <v>80</v>
      </c>
      <c r="I898" s="998" t="s">
        <v>41</v>
      </c>
      <c r="J898" s="984" t="s">
        <v>4157</v>
      </c>
      <c r="K898" s="336" t="s">
        <v>21</v>
      </c>
      <c r="L898" s="334" t="s">
        <v>104</v>
      </c>
      <c r="M898" s="51" t="s">
        <v>4414</v>
      </c>
      <c r="N898" s="334" t="s">
        <v>496</v>
      </c>
      <c r="O898" s="976"/>
      <c r="P898" s="271"/>
      <c r="Q898" s="977"/>
      <c r="R898" s="978"/>
      <c r="S898" s="979"/>
      <c r="T898" s="980"/>
      <c r="U898" s="981"/>
      <c r="V898" s="982"/>
      <c r="W898" s="976" t="s">
        <v>3317</v>
      </c>
      <c r="X898" s="976"/>
      <c r="Y898" s="706"/>
      <c r="Z898" s="976"/>
    </row>
    <row r="899" spans="1:26" s="5" customFormat="1">
      <c r="A899" s="984" t="s">
        <v>3918</v>
      </c>
      <c r="B899" s="984" t="s">
        <v>3998</v>
      </c>
      <c r="C899" s="969" t="s">
        <v>4228</v>
      </c>
      <c r="D899" s="970" t="str">
        <f t="shared" ref="D899" si="884">B899&amp;" "&amp;" "&amp;C899</f>
        <v>S3-076  超越大魔王ロムドラド</v>
      </c>
      <c r="E899" s="993" t="s">
        <v>2633</v>
      </c>
      <c r="F899" s="985" t="s">
        <v>74</v>
      </c>
      <c r="G899" s="986" t="s">
        <v>40</v>
      </c>
      <c r="H899" s="992" t="s">
        <v>88</v>
      </c>
      <c r="I899" s="996" t="s">
        <v>4358</v>
      </c>
      <c r="J899" s="984" t="s">
        <v>4158</v>
      </c>
      <c r="K899" s="337" t="s">
        <v>37</v>
      </c>
      <c r="L899" s="334" t="s">
        <v>2720</v>
      </c>
      <c r="M899" s="51" t="s">
        <v>4442</v>
      </c>
      <c r="N899" s="334" t="s">
        <v>494</v>
      </c>
      <c r="O899" s="976"/>
      <c r="P899" s="271"/>
      <c r="Q899" s="977">
        <v>2890</v>
      </c>
      <c r="R899" s="978">
        <v>1400</v>
      </c>
      <c r="S899" s="979">
        <v>1870</v>
      </c>
      <c r="T899" s="980">
        <v>1340</v>
      </c>
      <c r="U899" s="981">
        <v>1140</v>
      </c>
      <c r="V899" s="982">
        <f t="shared" ref="V899" si="885">SUM(Q899:U900)</f>
        <v>8640</v>
      </c>
      <c r="W899" s="976"/>
      <c r="X899" s="976"/>
      <c r="Y899" s="706"/>
      <c r="Z899" s="976" t="s">
        <v>4601</v>
      </c>
    </row>
    <row r="900" spans="1:26" s="5" customFormat="1">
      <c r="A900" s="984" t="s">
        <v>3918</v>
      </c>
      <c r="B900" s="984"/>
      <c r="C900" s="969" t="s">
        <v>4228</v>
      </c>
      <c r="D900" s="970" t="s">
        <v>2</v>
      </c>
      <c r="E900" s="993" t="s">
        <v>2633</v>
      </c>
      <c r="F900" s="985" t="s">
        <v>74</v>
      </c>
      <c r="G900" s="986" t="s">
        <v>40</v>
      </c>
      <c r="H900" s="992" t="s">
        <v>88</v>
      </c>
      <c r="I900" s="996" t="s">
        <v>4358</v>
      </c>
      <c r="J900" s="984" t="s">
        <v>4158</v>
      </c>
      <c r="K900" s="335" t="s">
        <v>99</v>
      </c>
      <c r="L900" s="253" t="s">
        <v>4229</v>
      </c>
      <c r="M900" s="51" t="s">
        <v>4431</v>
      </c>
      <c r="N900" s="334" t="s">
        <v>491</v>
      </c>
      <c r="O900" s="976"/>
      <c r="P900" s="271"/>
      <c r="Q900" s="977"/>
      <c r="R900" s="978"/>
      <c r="S900" s="979"/>
      <c r="T900" s="980"/>
      <c r="U900" s="981"/>
      <c r="V900" s="982"/>
      <c r="W900" s="976"/>
      <c r="X900" s="976"/>
      <c r="Y900" s="706"/>
      <c r="Z900" s="976" t="s">
        <v>4601</v>
      </c>
    </row>
    <row r="901" spans="1:26" s="5" customFormat="1">
      <c r="A901" s="984" t="s">
        <v>2635</v>
      </c>
      <c r="B901" s="984" t="s">
        <v>2636</v>
      </c>
      <c r="C901" s="969" t="s">
        <v>2</v>
      </c>
      <c r="D901" s="970" t="str">
        <f>B901&amp;" "&amp;" "&amp;C901</f>
        <v>S2-001  ダイ</v>
      </c>
      <c r="E901" s="1015" t="s">
        <v>608</v>
      </c>
      <c r="F901" s="972" t="s">
        <v>34</v>
      </c>
      <c r="G901" s="973" t="s">
        <v>19</v>
      </c>
      <c r="H901" s="973" t="s">
        <v>19</v>
      </c>
      <c r="I901" s="975"/>
      <c r="J901" s="975"/>
      <c r="K901" s="7" t="s">
        <v>37</v>
      </c>
      <c r="L901" s="111" t="s">
        <v>2713</v>
      </c>
      <c r="M901" s="51" t="s">
        <v>3189</v>
      </c>
      <c r="N901" s="111" t="s">
        <v>490</v>
      </c>
      <c r="O901" s="976"/>
      <c r="P901" s="271"/>
      <c r="Q901" s="977">
        <v>1840</v>
      </c>
      <c r="R901" s="978">
        <v>1270</v>
      </c>
      <c r="S901" s="979">
        <v>770</v>
      </c>
      <c r="T901" s="980">
        <v>1040</v>
      </c>
      <c r="U901" s="981">
        <v>900</v>
      </c>
      <c r="V901" s="982">
        <f t="shared" ref="V901" si="886">SUM(Q901:U902)</f>
        <v>5820</v>
      </c>
      <c r="W901" s="976" t="s">
        <v>3317</v>
      </c>
      <c r="X901" s="976"/>
      <c r="Y901" s="706"/>
      <c r="Z901" s="976"/>
    </row>
    <row r="902" spans="1:26" s="5" customFormat="1">
      <c r="A902" s="984" t="s">
        <v>2635</v>
      </c>
      <c r="B902" s="984"/>
      <c r="C902" s="969" t="s">
        <v>2</v>
      </c>
      <c r="D902" s="970" t="s">
        <v>2</v>
      </c>
      <c r="E902" s="1015" t="s">
        <v>608</v>
      </c>
      <c r="F902" s="972" t="s">
        <v>34</v>
      </c>
      <c r="G902" s="973" t="s">
        <v>19</v>
      </c>
      <c r="H902" s="973" t="s">
        <v>19</v>
      </c>
      <c r="I902" s="975"/>
      <c r="J902" s="975"/>
      <c r="K902" s="112"/>
      <c r="L902" s="112"/>
      <c r="M902" s="51"/>
      <c r="N902" s="112"/>
      <c r="O902" s="976"/>
      <c r="P902" s="271"/>
      <c r="Q902" s="977"/>
      <c r="R902" s="978"/>
      <c r="S902" s="979"/>
      <c r="T902" s="980"/>
      <c r="U902" s="981"/>
      <c r="V902" s="982"/>
      <c r="W902" s="976" t="s">
        <v>3317</v>
      </c>
      <c r="X902" s="976"/>
      <c r="Y902" s="706"/>
      <c r="Z902" s="976"/>
    </row>
    <row r="903" spans="1:26" s="5" customFormat="1">
      <c r="A903" s="984" t="s">
        <v>2635</v>
      </c>
      <c r="B903" s="984" t="s">
        <v>2637</v>
      </c>
      <c r="C903" s="969" t="s">
        <v>38</v>
      </c>
      <c r="D903" s="970" t="str">
        <f t="shared" ref="D903" si="887">B903&amp;" "&amp;" "&amp;C903</f>
        <v>S2-002  ポップ</v>
      </c>
      <c r="E903" s="1015" t="s">
        <v>608</v>
      </c>
      <c r="F903" s="972" t="s">
        <v>34</v>
      </c>
      <c r="G903" s="973" t="s">
        <v>19</v>
      </c>
      <c r="H903" s="973" t="s">
        <v>19</v>
      </c>
      <c r="I903" s="975"/>
      <c r="J903" s="975"/>
      <c r="K903" s="8" t="s">
        <v>99</v>
      </c>
      <c r="L903" s="111" t="s">
        <v>2714</v>
      </c>
      <c r="M903" s="51" t="s">
        <v>3332</v>
      </c>
      <c r="N903" s="111" t="s">
        <v>491</v>
      </c>
      <c r="O903" s="976"/>
      <c r="P903" s="271"/>
      <c r="Q903" s="977">
        <v>1880</v>
      </c>
      <c r="R903" s="978">
        <v>770</v>
      </c>
      <c r="S903" s="979">
        <v>1190</v>
      </c>
      <c r="T903" s="980">
        <v>1040</v>
      </c>
      <c r="U903" s="981">
        <v>930</v>
      </c>
      <c r="V903" s="982">
        <f t="shared" ref="V903" si="888">SUM(Q903:U904)</f>
        <v>5810</v>
      </c>
      <c r="W903" s="976" t="s">
        <v>3317</v>
      </c>
      <c r="X903" s="976"/>
      <c r="Y903" s="706"/>
      <c r="Z903" s="976"/>
    </row>
    <row r="904" spans="1:26" s="5" customFormat="1">
      <c r="A904" s="984" t="s">
        <v>2635</v>
      </c>
      <c r="B904" s="984"/>
      <c r="C904" s="969" t="s">
        <v>38</v>
      </c>
      <c r="D904" s="970" t="s">
        <v>2</v>
      </c>
      <c r="E904" s="1015" t="s">
        <v>608</v>
      </c>
      <c r="F904" s="972" t="s">
        <v>34</v>
      </c>
      <c r="G904" s="973" t="s">
        <v>19</v>
      </c>
      <c r="H904" s="973" t="s">
        <v>19</v>
      </c>
      <c r="I904" s="975"/>
      <c r="J904" s="975"/>
      <c r="K904" s="112"/>
      <c r="L904" s="112"/>
      <c r="M904" s="51"/>
      <c r="N904" s="112"/>
      <c r="O904" s="976"/>
      <c r="P904" s="271"/>
      <c r="Q904" s="977"/>
      <c r="R904" s="978"/>
      <c r="S904" s="979"/>
      <c r="T904" s="980"/>
      <c r="U904" s="981"/>
      <c r="V904" s="982"/>
      <c r="W904" s="976" t="s">
        <v>3317</v>
      </c>
      <c r="X904" s="976"/>
      <c r="Y904" s="706"/>
      <c r="Z904" s="976"/>
    </row>
    <row r="905" spans="1:26" s="5" customFormat="1">
      <c r="A905" s="984" t="s">
        <v>2635</v>
      </c>
      <c r="B905" s="984" t="s">
        <v>2638</v>
      </c>
      <c r="C905" s="969" t="s">
        <v>4</v>
      </c>
      <c r="D905" s="970" t="str">
        <f t="shared" ref="D905" si="889">B905&amp;" "&amp;" "&amp;C905</f>
        <v>S2-003  クロコダイン</v>
      </c>
      <c r="E905" s="1015" t="s">
        <v>608</v>
      </c>
      <c r="F905" s="972" t="s">
        <v>34</v>
      </c>
      <c r="G905" s="1006" t="s">
        <v>89</v>
      </c>
      <c r="H905" s="973" t="s">
        <v>19</v>
      </c>
      <c r="I905" s="975"/>
      <c r="J905" s="975"/>
      <c r="K905" s="7" t="s">
        <v>37</v>
      </c>
      <c r="L905" s="111" t="s">
        <v>2713</v>
      </c>
      <c r="M905" s="51" t="s">
        <v>3333</v>
      </c>
      <c r="N905" s="111" t="s">
        <v>491</v>
      </c>
      <c r="O905" s="976"/>
      <c r="P905" s="271"/>
      <c r="Q905" s="977">
        <v>1890</v>
      </c>
      <c r="R905" s="978">
        <v>1170</v>
      </c>
      <c r="S905" s="979">
        <v>700</v>
      </c>
      <c r="T905" s="980">
        <v>810</v>
      </c>
      <c r="U905" s="981">
        <v>1220</v>
      </c>
      <c r="V905" s="982">
        <f t="shared" ref="V905" si="890">SUM(Q905:U906)</f>
        <v>5790</v>
      </c>
      <c r="W905" s="976"/>
      <c r="X905" s="976"/>
      <c r="Y905" s="706"/>
      <c r="Z905" s="976"/>
    </row>
    <row r="906" spans="1:26" s="5" customFormat="1">
      <c r="A906" s="984" t="s">
        <v>2635</v>
      </c>
      <c r="B906" s="984"/>
      <c r="C906" s="969" t="s">
        <v>4</v>
      </c>
      <c r="D906" s="970" t="s">
        <v>2</v>
      </c>
      <c r="E906" s="1015" t="s">
        <v>608</v>
      </c>
      <c r="F906" s="972" t="s">
        <v>34</v>
      </c>
      <c r="G906" s="1006" t="s">
        <v>89</v>
      </c>
      <c r="H906" s="973" t="s">
        <v>19</v>
      </c>
      <c r="I906" s="975"/>
      <c r="J906" s="975"/>
      <c r="K906" s="112"/>
      <c r="L906" s="112"/>
      <c r="M906" s="51"/>
      <c r="N906" s="112"/>
      <c r="O906" s="976"/>
      <c r="P906" s="271"/>
      <c r="Q906" s="977"/>
      <c r="R906" s="978"/>
      <c r="S906" s="979"/>
      <c r="T906" s="980"/>
      <c r="U906" s="981"/>
      <c r="V906" s="982"/>
      <c r="W906" s="976"/>
      <c r="X906" s="976"/>
      <c r="Y906" s="706"/>
      <c r="Z906" s="976"/>
    </row>
    <row r="907" spans="1:26" s="5" customFormat="1">
      <c r="A907" s="984" t="s">
        <v>2635</v>
      </c>
      <c r="B907" s="984" t="s">
        <v>2639</v>
      </c>
      <c r="C907" s="989" t="s">
        <v>1190</v>
      </c>
      <c r="D907" s="970" t="str">
        <f t="shared" ref="D907" si="891">B907&amp;" "&amp;" "&amp;C907</f>
        <v>S2-004  キメラ</v>
      </c>
      <c r="E907" s="1015" t="s">
        <v>608</v>
      </c>
      <c r="F907" s="1014" t="s">
        <v>128</v>
      </c>
      <c r="G907" s="973" t="s">
        <v>19</v>
      </c>
      <c r="H907" s="973" t="s">
        <v>19</v>
      </c>
      <c r="I907" s="1005" t="s">
        <v>90</v>
      </c>
      <c r="J907" s="984">
        <v>1</v>
      </c>
      <c r="K907" s="113" t="s">
        <v>21</v>
      </c>
      <c r="L907" s="111" t="s">
        <v>2712</v>
      </c>
      <c r="M907" s="51" t="s">
        <v>6167</v>
      </c>
      <c r="N907" s="111" t="s">
        <v>491</v>
      </c>
      <c r="O907" s="976">
        <v>3</v>
      </c>
      <c r="P907" s="976">
        <v>2</v>
      </c>
      <c r="Q907" s="977">
        <v>1740</v>
      </c>
      <c r="R907" s="978">
        <v>900</v>
      </c>
      <c r="S907" s="979">
        <v>940</v>
      </c>
      <c r="T907" s="980">
        <v>1070</v>
      </c>
      <c r="U907" s="981">
        <v>990</v>
      </c>
      <c r="V907" s="982">
        <f t="shared" ref="V907" si="892">SUM(Q907:U908)</f>
        <v>5640</v>
      </c>
      <c r="W907" s="976"/>
      <c r="X907" s="976"/>
      <c r="Y907" s="706"/>
      <c r="Z907" s="976"/>
    </row>
    <row r="908" spans="1:26" s="5" customFormat="1">
      <c r="A908" s="984" t="s">
        <v>2635</v>
      </c>
      <c r="B908" s="984"/>
      <c r="C908" s="989" t="s">
        <v>1190</v>
      </c>
      <c r="D908" s="970" t="s">
        <v>2</v>
      </c>
      <c r="E908" s="1015" t="s">
        <v>608</v>
      </c>
      <c r="F908" s="1014" t="s">
        <v>128</v>
      </c>
      <c r="G908" s="973" t="s">
        <v>19</v>
      </c>
      <c r="H908" s="973" t="s">
        <v>19</v>
      </c>
      <c r="I908" s="1005" t="s">
        <v>90</v>
      </c>
      <c r="J908" s="984">
        <v>1</v>
      </c>
      <c r="K908" s="112"/>
      <c r="L908" s="112"/>
      <c r="M908" s="51"/>
      <c r="N908" s="112"/>
      <c r="O908" s="976">
        <v>1</v>
      </c>
      <c r="P908" s="976">
        <v>1</v>
      </c>
      <c r="Q908" s="977"/>
      <c r="R908" s="978"/>
      <c r="S908" s="979"/>
      <c r="T908" s="980"/>
      <c r="U908" s="981"/>
      <c r="V908" s="982"/>
      <c r="W908" s="976"/>
      <c r="X908" s="976"/>
      <c r="Y908" s="706"/>
      <c r="Z908" s="976"/>
    </row>
    <row r="909" spans="1:26" s="5" customFormat="1">
      <c r="A909" s="984" t="s">
        <v>2635</v>
      </c>
      <c r="B909" s="984" t="s">
        <v>2640</v>
      </c>
      <c r="C909" s="969" t="s">
        <v>1180</v>
      </c>
      <c r="D909" s="970" t="str">
        <f t="shared" ref="D909" si="893">B909&amp;" "&amp;" "&amp;C909</f>
        <v>S2-005  ドラキー</v>
      </c>
      <c r="E909" s="1015" t="s">
        <v>608</v>
      </c>
      <c r="F909" s="1014" t="s">
        <v>128</v>
      </c>
      <c r="G909" s="973" t="s">
        <v>19</v>
      </c>
      <c r="H909" s="992" t="s">
        <v>88</v>
      </c>
      <c r="I909" s="975"/>
      <c r="J909" s="975"/>
      <c r="K909" s="113" t="s">
        <v>21</v>
      </c>
      <c r="L909" s="111" t="s">
        <v>2712</v>
      </c>
      <c r="M909" s="51" t="s">
        <v>6168</v>
      </c>
      <c r="N909" s="111" t="s">
        <v>491</v>
      </c>
      <c r="O909" s="976"/>
      <c r="P909" s="271"/>
      <c r="Q909" s="977">
        <v>1690</v>
      </c>
      <c r="R909" s="978">
        <v>1090</v>
      </c>
      <c r="S909" s="979">
        <v>1030</v>
      </c>
      <c r="T909" s="980">
        <v>1020</v>
      </c>
      <c r="U909" s="981">
        <v>810</v>
      </c>
      <c r="V909" s="982">
        <f t="shared" ref="V909" si="894">SUM(Q909:U910)</f>
        <v>5640</v>
      </c>
      <c r="W909" s="976"/>
      <c r="X909" s="976"/>
      <c r="Y909" s="706"/>
      <c r="Z909" s="976"/>
    </row>
    <row r="910" spans="1:26" s="5" customFormat="1">
      <c r="A910" s="984" t="s">
        <v>2635</v>
      </c>
      <c r="B910" s="984"/>
      <c r="C910" s="969" t="s">
        <v>1180</v>
      </c>
      <c r="D910" s="970" t="s">
        <v>2</v>
      </c>
      <c r="E910" s="1015" t="s">
        <v>608</v>
      </c>
      <c r="F910" s="1014" t="s">
        <v>128</v>
      </c>
      <c r="G910" s="973" t="s">
        <v>19</v>
      </c>
      <c r="H910" s="992" t="s">
        <v>88</v>
      </c>
      <c r="I910" s="975"/>
      <c r="J910" s="975"/>
      <c r="K910" s="112"/>
      <c r="L910" s="112"/>
      <c r="M910" s="51"/>
      <c r="N910" s="112"/>
      <c r="O910" s="976"/>
      <c r="P910" s="271"/>
      <c r="Q910" s="977"/>
      <c r="R910" s="978"/>
      <c r="S910" s="979"/>
      <c r="T910" s="980"/>
      <c r="U910" s="981"/>
      <c r="V910" s="982"/>
      <c r="W910" s="976"/>
      <c r="X910" s="976"/>
      <c r="Y910" s="706"/>
      <c r="Z910" s="976"/>
    </row>
    <row r="911" spans="1:26" s="5" customFormat="1">
      <c r="A911" s="984" t="s">
        <v>2635</v>
      </c>
      <c r="B911" s="984" t="s">
        <v>2641</v>
      </c>
      <c r="C911" s="969" t="s">
        <v>1196</v>
      </c>
      <c r="D911" s="970" t="str">
        <f t="shared" ref="D911" si="895">B911&amp;" "&amp;" "&amp;C911</f>
        <v>S2-006  いたずらもぐら</v>
      </c>
      <c r="E911" s="1015" t="s">
        <v>608</v>
      </c>
      <c r="F911" s="1014" t="s">
        <v>128</v>
      </c>
      <c r="G911" s="973" t="s">
        <v>19</v>
      </c>
      <c r="H911" s="973" t="s">
        <v>19</v>
      </c>
      <c r="I911" s="975"/>
      <c r="J911" s="975"/>
      <c r="K911" s="113" t="s">
        <v>21</v>
      </c>
      <c r="L911" s="111" t="s">
        <v>2709</v>
      </c>
      <c r="M911" s="51" t="s">
        <v>6169</v>
      </c>
      <c r="N911" s="111" t="s">
        <v>491</v>
      </c>
      <c r="O911" s="976"/>
      <c r="P911" s="271"/>
      <c r="Q911" s="977">
        <v>1730</v>
      </c>
      <c r="R911" s="978">
        <v>1110</v>
      </c>
      <c r="S911" s="979">
        <v>760</v>
      </c>
      <c r="T911" s="980">
        <v>900</v>
      </c>
      <c r="U911" s="981">
        <v>1170</v>
      </c>
      <c r="V911" s="982">
        <f t="shared" ref="V911" si="896">SUM(Q911:U912)</f>
        <v>5670</v>
      </c>
      <c r="W911" s="976"/>
      <c r="X911" s="976"/>
      <c r="Y911" s="706"/>
      <c r="Z911" s="976"/>
    </row>
    <row r="912" spans="1:26" s="5" customFormat="1">
      <c r="A912" s="984" t="s">
        <v>2635</v>
      </c>
      <c r="B912" s="984"/>
      <c r="C912" s="969" t="s">
        <v>1196</v>
      </c>
      <c r="D912" s="970" t="s">
        <v>2</v>
      </c>
      <c r="E912" s="1015" t="s">
        <v>608</v>
      </c>
      <c r="F912" s="1014" t="s">
        <v>128</v>
      </c>
      <c r="G912" s="973" t="s">
        <v>19</v>
      </c>
      <c r="H912" s="973" t="s">
        <v>19</v>
      </c>
      <c r="I912" s="975"/>
      <c r="J912" s="975"/>
      <c r="K912" s="112"/>
      <c r="L912" s="112"/>
      <c r="M912" s="51"/>
      <c r="N912" s="112"/>
      <c r="O912" s="976"/>
      <c r="P912" s="271"/>
      <c r="Q912" s="977"/>
      <c r="R912" s="978"/>
      <c r="S912" s="979"/>
      <c r="T912" s="980"/>
      <c r="U912" s="981"/>
      <c r="V912" s="982"/>
      <c r="W912" s="976"/>
      <c r="X912" s="976"/>
      <c r="Y912" s="706"/>
      <c r="Z912" s="976"/>
    </row>
    <row r="913" spans="1:26" s="5" customFormat="1">
      <c r="A913" s="984" t="s">
        <v>2635</v>
      </c>
      <c r="B913" s="984" t="s">
        <v>2642</v>
      </c>
      <c r="C913" s="969" t="s">
        <v>1189</v>
      </c>
      <c r="D913" s="970" t="str">
        <f t="shared" ref="D913" si="897">B913&amp;" "&amp;" "&amp;C913</f>
        <v>S2-007  オーク</v>
      </c>
      <c r="E913" s="1015" t="s">
        <v>608</v>
      </c>
      <c r="F913" s="1014" t="s">
        <v>128</v>
      </c>
      <c r="G913" s="973" t="s">
        <v>19</v>
      </c>
      <c r="H913" s="973" t="s">
        <v>19</v>
      </c>
      <c r="I913" s="975"/>
      <c r="J913" s="975"/>
      <c r="K913" s="113" t="s">
        <v>21</v>
      </c>
      <c r="L913" s="111" t="s">
        <v>2712</v>
      </c>
      <c r="M913" s="51" t="s">
        <v>6170</v>
      </c>
      <c r="N913" s="111" t="s">
        <v>491</v>
      </c>
      <c r="O913" s="976"/>
      <c r="P913" s="271"/>
      <c r="Q913" s="977">
        <v>1810</v>
      </c>
      <c r="R913" s="978">
        <v>1090</v>
      </c>
      <c r="S913" s="979">
        <v>680</v>
      </c>
      <c r="T913" s="980">
        <v>950</v>
      </c>
      <c r="U913" s="981">
        <v>1150</v>
      </c>
      <c r="V913" s="982">
        <f t="shared" ref="V913" si="898">SUM(Q913:U914)</f>
        <v>5680</v>
      </c>
      <c r="W913" s="976" t="s">
        <v>4155</v>
      </c>
      <c r="X913" s="976"/>
      <c r="Y913" s="706"/>
      <c r="Z913" s="976"/>
    </row>
    <row r="914" spans="1:26" s="5" customFormat="1">
      <c r="A914" s="984" t="s">
        <v>2635</v>
      </c>
      <c r="B914" s="984"/>
      <c r="C914" s="969" t="s">
        <v>1189</v>
      </c>
      <c r="D914" s="970" t="s">
        <v>2</v>
      </c>
      <c r="E914" s="1015" t="s">
        <v>608</v>
      </c>
      <c r="F914" s="1014" t="s">
        <v>128</v>
      </c>
      <c r="G914" s="973" t="s">
        <v>19</v>
      </c>
      <c r="H914" s="973" t="s">
        <v>19</v>
      </c>
      <c r="I914" s="975"/>
      <c r="J914" s="975"/>
      <c r="K914" s="112"/>
      <c r="L914" s="112"/>
      <c r="M914" s="51"/>
      <c r="N914" s="112"/>
      <c r="O914" s="976"/>
      <c r="P914" s="271"/>
      <c r="Q914" s="977"/>
      <c r="R914" s="978"/>
      <c r="S914" s="979"/>
      <c r="T914" s="980"/>
      <c r="U914" s="981"/>
      <c r="V914" s="982"/>
      <c r="W914" s="976" t="s">
        <v>4155</v>
      </c>
      <c r="X914" s="976"/>
      <c r="Y914" s="706"/>
      <c r="Z914" s="976"/>
    </row>
    <row r="915" spans="1:26" s="5" customFormat="1">
      <c r="A915" s="984" t="s">
        <v>2635</v>
      </c>
      <c r="B915" s="984" t="s">
        <v>2643</v>
      </c>
      <c r="C915" s="989" t="s">
        <v>318</v>
      </c>
      <c r="D915" s="970" t="str">
        <f t="shared" ref="D915" si="899">B915&amp;" "&amp;" "&amp;C915</f>
        <v>S2-008  マミー</v>
      </c>
      <c r="E915" s="1015" t="s">
        <v>608</v>
      </c>
      <c r="F915" s="1013" t="s">
        <v>129</v>
      </c>
      <c r="G915" s="973" t="s">
        <v>19</v>
      </c>
      <c r="H915" s="973" t="s">
        <v>19</v>
      </c>
      <c r="I915" s="1001" t="s">
        <v>87</v>
      </c>
      <c r="J915" s="984">
        <v>1</v>
      </c>
      <c r="K915" s="113" t="s">
        <v>21</v>
      </c>
      <c r="L915" s="111" t="s">
        <v>2710</v>
      </c>
      <c r="M915" s="51" t="s">
        <v>3194</v>
      </c>
      <c r="N915" s="111" t="s">
        <v>491</v>
      </c>
      <c r="O915" s="976">
        <v>3</v>
      </c>
      <c r="P915" s="976">
        <v>2</v>
      </c>
      <c r="Q915" s="977">
        <v>1810</v>
      </c>
      <c r="R915" s="978">
        <v>1270</v>
      </c>
      <c r="S915" s="979">
        <v>640</v>
      </c>
      <c r="T915" s="980">
        <v>780</v>
      </c>
      <c r="U915" s="981">
        <v>1220</v>
      </c>
      <c r="V915" s="982">
        <f t="shared" ref="V915" si="900">SUM(Q915:U916)</f>
        <v>5720</v>
      </c>
      <c r="W915" s="976"/>
      <c r="X915" s="976"/>
      <c r="Y915" s="706"/>
      <c r="Z915" s="976"/>
    </row>
    <row r="916" spans="1:26" s="5" customFormat="1">
      <c r="A916" s="984" t="s">
        <v>2635</v>
      </c>
      <c r="B916" s="984"/>
      <c r="C916" s="989" t="s">
        <v>318</v>
      </c>
      <c r="D916" s="970" t="s">
        <v>2</v>
      </c>
      <c r="E916" s="1015" t="s">
        <v>608</v>
      </c>
      <c r="F916" s="1013" t="s">
        <v>129</v>
      </c>
      <c r="G916" s="973" t="s">
        <v>19</v>
      </c>
      <c r="H916" s="973" t="s">
        <v>19</v>
      </c>
      <c r="I916" s="1001" t="s">
        <v>87</v>
      </c>
      <c r="J916" s="984">
        <v>1</v>
      </c>
      <c r="K916" s="112"/>
      <c r="L916" s="112"/>
      <c r="M916" s="51"/>
      <c r="N916" s="112"/>
      <c r="O916" s="976">
        <v>1</v>
      </c>
      <c r="P916" s="976">
        <v>1</v>
      </c>
      <c r="Q916" s="977"/>
      <c r="R916" s="978"/>
      <c r="S916" s="979"/>
      <c r="T916" s="980"/>
      <c r="U916" s="981"/>
      <c r="V916" s="982"/>
      <c r="W916" s="976"/>
      <c r="X916" s="976"/>
      <c r="Y916" s="706"/>
      <c r="Z916" s="976"/>
    </row>
    <row r="917" spans="1:26" s="5" customFormat="1">
      <c r="A917" s="984" t="s">
        <v>2635</v>
      </c>
      <c r="B917" s="984" t="s">
        <v>2644</v>
      </c>
      <c r="C917" s="969" t="s">
        <v>1181</v>
      </c>
      <c r="D917" s="970" t="str">
        <f t="shared" ref="D917" si="901">B917&amp;" "&amp;" "&amp;C917</f>
        <v>S2-009  くさった死体</v>
      </c>
      <c r="E917" s="1015" t="s">
        <v>608</v>
      </c>
      <c r="F917" s="1013" t="s">
        <v>129</v>
      </c>
      <c r="G917" s="973" t="s">
        <v>19</v>
      </c>
      <c r="H917" s="1006" t="s">
        <v>89</v>
      </c>
      <c r="I917" s="975"/>
      <c r="J917" s="975"/>
      <c r="K917" s="7" t="s">
        <v>37</v>
      </c>
      <c r="L917" s="111" t="s">
        <v>39</v>
      </c>
      <c r="M917" s="51" t="s">
        <v>3166</v>
      </c>
      <c r="N917" s="111" t="s">
        <v>492</v>
      </c>
      <c r="O917" s="976"/>
      <c r="P917" s="271"/>
      <c r="Q917" s="977">
        <v>1810</v>
      </c>
      <c r="R917" s="978">
        <v>1160</v>
      </c>
      <c r="S917" s="979">
        <v>610</v>
      </c>
      <c r="T917" s="980">
        <v>860</v>
      </c>
      <c r="U917" s="981">
        <v>1240</v>
      </c>
      <c r="V917" s="982">
        <f t="shared" ref="V917" si="902">SUM(Q917:U918)</f>
        <v>5680</v>
      </c>
      <c r="W917" s="976"/>
      <c r="X917" s="976"/>
      <c r="Y917" s="706"/>
      <c r="Z917" s="976"/>
    </row>
    <row r="918" spans="1:26" s="5" customFormat="1">
      <c r="A918" s="984" t="s">
        <v>2635</v>
      </c>
      <c r="B918" s="984"/>
      <c r="C918" s="969" t="s">
        <v>1181</v>
      </c>
      <c r="D918" s="970" t="s">
        <v>2</v>
      </c>
      <c r="E918" s="1015" t="s">
        <v>608</v>
      </c>
      <c r="F918" s="1013" t="s">
        <v>129</v>
      </c>
      <c r="G918" s="973" t="s">
        <v>19</v>
      </c>
      <c r="H918" s="1006" t="s">
        <v>89</v>
      </c>
      <c r="I918" s="975"/>
      <c r="J918" s="975"/>
      <c r="K918" s="112"/>
      <c r="L918" s="112"/>
      <c r="M918" s="51"/>
      <c r="N918" s="112"/>
      <c r="O918" s="976"/>
      <c r="P918" s="271"/>
      <c r="Q918" s="977"/>
      <c r="R918" s="978"/>
      <c r="S918" s="979"/>
      <c r="T918" s="980"/>
      <c r="U918" s="981"/>
      <c r="V918" s="982"/>
      <c r="W918" s="976"/>
      <c r="X918" s="976"/>
      <c r="Y918" s="706"/>
      <c r="Z918" s="976"/>
    </row>
    <row r="919" spans="1:26" s="5" customFormat="1">
      <c r="A919" s="984" t="s">
        <v>2635</v>
      </c>
      <c r="B919" s="984" t="s">
        <v>2645</v>
      </c>
      <c r="C919" s="969" t="s">
        <v>1193</v>
      </c>
      <c r="D919" s="970" t="str">
        <f t="shared" ref="D919" si="903">B919&amp;" "&amp;" "&amp;C919</f>
        <v>S2-010  ホークマン</v>
      </c>
      <c r="E919" s="1015" t="s">
        <v>608</v>
      </c>
      <c r="F919" s="1009" t="s">
        <v>75</v>
      </c>
      <c r="G919" s="973" t="s">
        <v>19</v>
      </c>
      <c r="H919" s="992" t="s">
        <v>88</v>
      </c>
      <c r="I919" s="975"/>
      <c r="J919" s="975"/>
      <c r="K919" s="8" t="s">
        <v>99</v>
      </c>
      <c r="L919" s="111" t="s">
        <v>2711</v>
      </c>
      <c r="M919" s="51" t="s">
        <v>3334</v>
      </c>
      <c r="N919" s="111" t="s">
        <v>494</v>
      </c>
      <c r="O919" s="976"/>
      <c r="P919" s="271"/>
      <c r="Q919" s="977">
        <v>1750</v>
      </c>
      <c r="R919" s="978">
        <v>1110</v>
      </c>
      <c r="S919" s="979">
        <v>770</v>
      </c>
      <c r="T919" s="980">
        <v>1010</v>
      </c>
      <c r="U919" s="981">
        <v>1070</v>
      </c>
      <c r="V919" s="982">
        <f t="shared" ref="V919" si="904">SUM(Q919:U920)</f>
        <v>5710</v>
      </c>
      <c r="W919" s="976"/>
      <c r="X919" s="976"/>
      <c r="Y919" s="706"/>
      <c r="Z919" s="976"/>
    </row>
    <row r="920" spans="1:26" s="5" customFormat="1">
      <c r="A920" s="984" t="s">
        <v>2635</v>
      </c>
      <c r="B920" s="984"/>
      <c r="C920" s="969" t="s">
        <v>1193</v>
      </c>
      <c r="D920" s="970" t="s">
        <v>2</v>
      </c>
      <c r="E920" s="1015" t="s">
        <v>608</v>
      </c>
      <c r="F920" s="1009" t="s">
        <v>75</v>
      </c>
      <c r="G920" s="973" t="s">
        <v>19</v>
      </c>
      <c r="H920" s="992" t="s">
        <v>88</v>
      </c>
      <c r="I920" s="975"/>
      <c r="J920" s="975"/>
      <c r="K920" s="112"/>
      <c r="L920" s="112"/>
      <c r="M920" s="51"/>
      <c r="N920" s="112"/>
      <c r="O920" s="976"/>
      <c r="P920" s="271"/>
      <c r="Q920" s="977"/>
      <c r="R920" s="978"/>
      <c r="S920" s="979"/>
      <c r="T920" s="980"/>
      <c r="U920" s="981"/>
      <c r="V920" s="982"/>
      <c r="W920" s="976"/>
      <c r="X920" s="976"/>
      <c r="Y920" s="706"/>
      <c r="Z920" s="976"/>
    </row>
    <row r="921" spans="1:26" s="5" customFormat="1">
      <c r="A921" s="984" t="s">
        <v>2635</v>
      </c>
      <c r="B921" s="984" t="s">
        <v>2646</v>
      </c>
      <c r="C921" s="969" t="s">
        <v>1194</v>
      </c>
      <c r="D921" s="970" t="str">
        <f t="shared" ref="D921" si="905">B921&amp;" "&amp;" "&amp;C921</f>
        <v>S2-011  ガーゴイル</v>
      </c>
      <c r="E921" s="1015" t="s">
        <v>608</v>
      </c>
      <c r="F921" s="1009" t="s">
        <v>75</v>
      </c>
      <c r="G921" s="973" t="s">
        <v>19</v>
      </c>
      <c r="H921" s="992" t="s">
        <v>88</v>
      </c>
      <c r="I921" s="1007" t="s">
        <v>91</v>
      </c>
      <c r="J921" s="984">
        <v>1</v>
      </c>
      <c r="K921" s="113" t="s">
        <v>21</v>
      </c>
      <c r="L921" s="111" t="s">
        <v>2709</v>
      </c>
      <c r="M921" s="51" t="s">
        <v>3168</v>
      </c>
      <c r="N921" s="111" t="s">
        <v>491</v>
      </c>
      <c r="O921" s="976"/>
      <c r="P921" s="271"/>
      <c r="Q921" s="977">
        <v>1770</v>
      </c>
      <c r="R921" s="978">
        <v>1230</v>
      </c>
      <c r="S921" s="979">
        <v>660</v>
      </c>
      <c r="T921" s="980">
        <v>1090</v>
      </c>
      <c r="U921" s="981">
        <v>970</v>
      </c>
      <c r="V921" s="982">
        <f t="shared" ref="V921" si="906">SUM(Q921:U922)</f>
        <v>5720</v>
      </c>
      <c r="W921" s="976"/>
      <c r="X921" s="976"/>
      <c r="Y921" s="706"/>
      <c r="Z921" s="976"/>
    </row>
    <row r="922" spans="1:26" s="5" customFormat="1">
      <c r="A922" s="984" t="s">
        <v>2635</v>
      </c>
      <c r="B922" s="984"/>
      <c r="C922" s="969" t="s">
        <v>1194</v>
      </c>
      <c r="D922" s="970" t="s">
        <v>2</v>
      </c>
      <c r="E922" s="1015" t="s">
        <v>608</v>
      </c>
      <c r="F922" s="1009" t="s">
        <v>75</v>
      </c>
      <c r="G922" s="973" t="s">
        <v>19</v>
      </c>
      <c r="H922" s="992" t="s">
        <v>88</v>
      </c>
      <c r="I922" s="1007" t="s">
        <v>91</v>
      </c>
      <c r="J922" s="984">
        <v>1</v>
      </c>
      <c r="K922" s="112"/>
      <c r="L922" s="112"/>
      <c r="M922" s="51"/>
      <c r="N922" s="112"/>
      <c r="O922" s="976"/>
      <c r="P922" s="271"/>
      <c r="Q922" s="977"/>
      <c r="R922" s="978"/>
      <c r="S922" s="979"/>
      <c r="T922" s="980"/>
      <c r="U922" s="981"/>
      <c r="V922" s="982"/>
      <c r="W922" s="976"/>
      <c r="X922" s="976"/>
      <c r="Y922" s="706"/>
      <c r="Z922" s="976"/>
    </row>
    <row r="923" spans="1:26" s="5" customFormat="1">
      <c r="A923" s="984" t="s">
        <v>2635</v>
      </c>
      <c r="B923" s="984" t="s">
        <v>2647</v>
      </c>
      <c r="C923" s="969" t="s">
        <v>1185</v>
      </c>
      <c r="D923" s="970" t="str">
        <f t="shared" ref="D923" si="907">B923&amp;" "&amp;" "&amp;C923</f>
        <v>S2-012  ゴースト</v>
      </c>
      <c r="E923" s="1015" t="s">
        <v>608</v>
      </c>
      <c r="F923" s="994" t="s">
        <v>78</v>
      </c>
      <c r="G923" s="973" t="s">
        <v>19</v>
      </c>
      <c r="H923" s="992" t="s">
        <v>88</v>
      </c>
      <c r="I923" s="975"/>
      <c r="J923" s="975"/>
      <c r="K923" s="113" t="s">
        <v>21</v>
      </c>
      <c r="L923" s="111" t="s">
        <v>5372</v>
      </c>
      <c r="M923" s="51" t="s">
        <v>3335</v>
      </c>
      <c r="N923" s="111" t="s">
        <v>491</v>
      </c>
      <c r="O923" s="976"/>
      <c r="P923" s="271"/>
      <c r="Q923" s="977">
        <v>1590</v>
      </c>
      <c r="R923" s="978">
        <v>1230</v>
      </c>
      <c r="S923" s="979">
        <v>1110</v>
      </c>
      <c r="T923" s="980">
        <v>1080</v>
      </c>
      <c r="U923" s="981">
        <v>650</v>
      </c>
      <c r="V923" s="982">
        <f t="shared" ref="V923" si="908">SUM(Q923:U924)</f>
        <v>5660</v>
      </c>
      <c r="W923" s="443" t="s">
        <v>3823</v>
      </c>
      <c r="X923" s="976"/>
      <c r="Y923" s="706"/>
      <c r="Z923" s="976"/>
    </row>
    <row r="924" spans="1:26" s="5" customFormat="1">
      <c r="A924" s="984" t="s">
        <v>2635</v>
      </c>
      <c r="B924" s="984"/>
      <c r="C924" s="969" t="s">
        <v>1185</v>
      </c>
      <c r="D924" s="970" t="s">
        <v>2</v>
      </c>
      <c r="E924" s="1015" t="s">
        <v>608</v>
      </c>
      <c r="F924" s="994" t="s">
        <v>78</v>
      </c>
      <c r="G924" s="973" t="s">
        <v>19</v>
      </c>
      <c r="H924" s="992" t="s">
        <v>88</v>
      </c>
      <c r="I924" s="975"/>
      <c r="J924" s="975"/>
      <c r="K924" s="112"/>
      <c r="L924" s="112"/>
      <c r="M924" s="51"/>
      <c r="N924" s="112"/>
      <c r="O924" s="976"/>
      <c r="P924" s="271"/>
      <c r="Q924" s="977"/>
      <c r="R924" s="978"/>
      <c r="S924" s="979"/>
      <c r="T924" s="980"/>
      <c r="U924" s="981"/>
      <c r="V924" s="982"/>
      <c r="W924" s="443" t="s">
        <v>4566</v>
      </c>
      <c r="X924" s="976"/>
      <c r="Y924" s="706"/>
      <c r="Z924" s="976"/>
    </row>
    <row r="925" spans="1:26" s="5" customFormat="1">
      <c r="A925" s="984" t="s">
        <v>2635</v>
      </c>
      <c r="B925" s="984" t="s">
        <v>2648</v>
      </c>
      <c r="C925" s="969" t="s">
        <v>646</v>
      </c>
      <c r="D925" s="970" t="str">
        <f t="shared" ref="D925" si="909">B925&amp;" "&amp;" "&amp;C925</f>
        <v>S2-013  おどるほうせき</v>
      </c>
      <c r="E925" s="1015" t="s">
        <v>608</v>
      </c>
      <c r="F925" s="994" t="s">
        <v>78</v>
      </c>
      <c r="G925" s="992" t="s">
        <v>88</v>
      </c>
      <c r="H925" s="992" t="s">
        <v>88</v>
      </c>
      <c r="I925" s="1005" t="s">
        <v>90</v>
      </c>
      <c r="J925" s="984">
        <v>2</v>
      </c>
      <c r="K925" s="113" t="s">
        <v>21</v>
      </c>
      <c r="L925" s="111" t="s">
        <v>5372</v>
      </c>
      <c r="M925" s="51" t="s">
        <v>3336</v>
      </c>
      <c r="N925" s="111" t="s">
        <v>491</v>
      </c>
      <c r="O925" s="976"/>
      <c r="P925" s="271"/>
      <c r="Q925" s="977">
        <v>1780</v>
      </c>
      <c r="R925" s="978">
        <v>760</v>
      </c>
      <c r="S925" s="979">
        <v>1160</v>
      </c>
      <c r="T925" s="980">
        <v>1020</v>
      </c>
      <c r="U925" s="981">
        <v>950</v>
      </c>
      <c r="V925" s="982">
        <f t="shared" ref="V925" si="910">SUM(Q925:U926)</f>
        <v>5670</v>
      </c>
      <c r="W925" s="976" t="s">
        <v>3823</v>
      </c>
      <c r="X925" s="976"/>
      <c r="Y925" s="706"/>
      <c r="Z925" s="976"/>
    </row>
    <row r="926" spans="1:26" s="5" customFormat="1">
      <c r="A926" s="984" t="s">
        <v>2635</v>
      </c>
      <c r="B926" s="984"/>
      <c r="C926" s="969" t="s">
        <v>646</v>
      </c>
      <c r="D926" s="970" t="s">
        <v>2</v>
      </c>
      <c r="E926" s="1015" t="s">
        <v>608</v>
      </c>
      <c r="F926" s="994" t="s">
        <v>78</v>
      </c>
      <c r="G926" s="992" t="s">
        <v>88</v>
      </c>
      <c r="H926" s="992" t="s">
        <v>88</v>
      </c>
      <c r="I926" s="1005" t="s">
        <v>90</v>
      </c>
      <c r="J926" s="984">
        <v>2</v>
      </c>
      <c r="K926" s="112"/>
      <c r="L926" s="112"/>
      <c r="M926" s="51"/>
      <c r="N926" s="112"/>
      <c r="O926" s="976"/>
      <c r="P926" s="271"/>
      <c r="Q926" s="977"/>
      <c r="R926" s="978"/>
      <c r="S926" s="979"/>
      <c r="T926" s="980"/>
      <c r="U926" s="981"/>
      <c r="V926" s="982"/>
      <c r="W926" s="976" t="s">
        <v>3823</v>
      </c>
      <c r="X926" s="976"/>
      <c r="Y926" s="706"/>
      <c r="Z926" s="976"/>
    </row>
    <row r="927" spans="1:26" s="5" customFormat="1">
      <c r="A927" s="984" t="s">
        <v>2635</v>
      </c>
      <c r="B927" s="984" t="s">
        <v>2649</v>
      </c>
      <c r="C927" s="969" t="s">
        <v>1184</v>
      </c>
      <c r="D927" s="970" t="str">
        <f t="shared" ref="D927" si="911">B927&amp;" "&amp;" "&amp;C927</f>
        <v>S2-014  さまようよろい</v>
      </c>
      <c r="E927" s="1015" t="s">
        <v>608</v>
      </c>
      <c r="F927" s="994" t="s">
        <v>78</v>
      </c>
      <c r="G927" s="973" t="s">
        <v>19</v>
      </c>
      <c r="H927" s="973" t="s">
        <v>19</v>
      </c>
      <c r="I927" s="1002" t="s">
        <v>82</v>
      </c>
      <c r="J927" s="975">
        <v>3</v>
      </c>
      <c r="K927" s="113" t="s">
        <v>21</v>
      </c>
      <c r="L927" s="111" t="s">
        <v>2710</v>
      </c>
      <c r="M927" s="51" t="s">
        <v>3195</v>
      </c>
      <c r="N927" s="111" t="s">
        <v>491</v>
      </c>
      <c r="O927" s="976">
        <v>3</v>
      </c>
      <c r="P927" s="976">
        <v>1</v>
      </c>
      <c r="Q927" s="977">
        <v>1830</v>
      </c>
      <c r="R927" s="978">
        <v>1310</v>
      </c>
      <c r="S927" s="979">
        <v>670</v>
      </c>
      <c r="T927" s="980">
        <v>680</v>
      </c>
      <c r="U927" s="981">
        <v>1090</v>
      </c>
      <c r="V927" s="982">
        <f t="shared" ref="V927" si="912">SUM(Q927:U928)</f>
        <v>5580</v>
      </c>
      <c r="W927" s="976"/>
      <c r="X927" s="976"/>
      <c r="Y927" s="706"/>
      <c r="Z927" s="976"/>
    </row>
    <row r="928" spans="1:26" s="5" customFormat="1">
      <c r="A928" s="984" t="s">
        <v>2635</v>
      </c>
      <c r="B928" s="984"/>
      <c r="C928" s="969" t="s">
        <v>1184</v>
      </c>
      <c r="D928" s="970" t="s">
        <v>2</v>
      </c>
      <c r="E928" s="1015" t="s">
        <v>608</v>
      </c>
      <c r="F928" s="994" t="s">
        <v>78</v>
      </c>
      <c r="G928" s="973" t="s">
        <v>19</v>
      </c>
      <c r="H928" s="973" t="s">
        <v>19</v>
      </c>
      <c r="I928" s="1002" t="s">
        <v>82</v>
      </c>
      <c r="J928" s="975">
        <v>3</v>
      </c>
      <c r="K928" s="112"/>
      <c r="L928" s="112"/>
      <c r="M928" s="51"/>
      <c r="N928" s="112"/>
      <c r="O928" s="976">
        <v>1</v>
      </c>
      <c r="P928" s="976">
        <v>1</v>
      </c>
      <c r="Q928" s="977"/>
      <c r="R928" s="978"/>
      <c r="S928" s="979"/>
      <c r="T928" s="980"/>
      <c r="U928" s="981"/>
      <c r="V928" s="982"/>
      <c r="W928" s="976"/>
      <c r="X928" s="976"/>
      <c r="Y928" s="706"/>
      <c r="Z928" s="976"/>
    </row>
    <row r="929" spans="1:26" s="5" customFormat="1">
      <c r="A929" s="984" t="s">
        <v>2635</v>
      </c>
      <c r="B929" s="984" t="s">
        <v>2650</v>
      </c>
      <c r="C929" s="969" t="s">
        <v>182</v>
      </c>
      <c r="D929" s="970" t="str">
        <f t="shared" ref="D929" si="913">B929&amp;" "&amp;" "&amp;C929</f>
        <v>S2-015  スカイドラゴン</v>
      </c>
      <c r="E929" s="1015" t="s">
        <v>608</v>
      </c>
      <c r="F929" s="1003" t="s">
        <v>35</v>
      </c>
      <c r="G929" s="1006" t="s">
        <v>89</v>
      </c>
      <c r="H929" s="1006" t="s">
        <v>89</v>
      </c>
      <c r="I929" s="998" t="s">
        <v>41</v>
      </c>
      <c r="J929" s="975">
        <v>3</v>
      </c>
      <c r="K929" s="113" t="s">
        <v>21</v>
      </c>
      <c r="L929" s="111" t="s">
        <v>270</v>
      </c>
      <c r="M929" s="51" t="s">
        <v>3169</v>
      </c>
      <c r="N929" s="114" t="s">
        <v>491</v>
      </c>
      <c r="O929" s="976"/>
      <c r="P929" s="271"/>
      <c r="Q929" s="977">
        <v>1830</v>
      </c>
      <c r="R929" s="978">
        <v>970</v>
      </c>
      <c r="S929" s="979">
        <v>780</v>
      </c>
      <c r="T929" s="980">
        <v>1130</v>
      </c>
      <c r="U929" s="981">
        <v>1030</v>
      </c>
      <c r="V929" s="982">
        <f t="shared" ref="V929" si="914">SUM(Q929:U930)</f>
        <v>5740</v>
      </c>
      <c r="W929" s="976"/>
      <c r="X929" s="976"/>
      <c r="Y929" s="706"/>
      <c r="Z929" s="976"/>
    </row>
    <row r="930" spans="1:26" s="5" customFormat="1">
      <c r="A930" s="984" t="s">
        <v>2635</v>
      </c>
      <c r="B930" s="984"/>
      <c r="C930" s="969" t="s">
        <v>182</v>
      </c>
      <c r="D930" s="970" t="s">
        <v>2</v>
      </c>
      <c r="E930" s="1015" t="s">
        <v>608</v>
      </c>
      <c r="F930" s="1003" t="s">
        <v>35</v>
      </c>
      <c r="G930" s="1006" t="s">
        <v>89</v>
      </c>
      <c r="H930" s="1006" t="s">
        <v>89</v>
      </c>
      <c r="I930" s="998" t="s">
        <v>41</v>
      </c>
      <c r="J930" s="975">
        <v>3</v>
      </c>
      <c r="K930" s="112"/>
      <c r="L930" s="112"/>
      <c r="M930" s="51"/>
      <c r="N930" s="112"/>
      <c r="O930" s="976"/>
      <c r="P930" s="271"/>
      <c r="Q930" s="977"/>
      <c r="R930" s="978"/>
      <c r="S930" s="979"/>
      <c r="T930" s="980"/>
      <c r="U930" s="981"/>
      <c r="V930" s="982"/>
      <c r="W930" s="976"/>
      <c r="X930" s="976"/>
      <c r="Y930" s="706"/>
      <c r="Z930" s="976"/>
    </row>
    <row r="931" spans="1:26" s="5" customFormat="1">
      <c r="A931" s="984" t="s">
        <v>2635</v>
      </c>
      <c r="B931" s="984" t="s">
        <v>2651</v>
      </c>
      <c r="C931" s="969" t="s">
        <v>183</v>
      </c>
      <c r="D931" s="970" t="str">
        <f t="shared" ref="D931" si="915">B931&amp;" "&amp;" "&amp;C931</f>
        <v>S2-016  マァム</v>
      </c>
      <c r="E931" s="1011" t="s">
        <v>629</v>
      </c>
      <c r="F931" s="972" t="s">
        <v>34</v>
      </c>
      <c r="G931" s="973" t="s">
        <v>19</v>
      </c>
      <c r="H931" s="973" t="s">
        <v>19</v>
      </c>
      <c r="I931" s="975"/>
      <c r="J931" s="975"/>
      <c r="K931" s="11" t="s">
        <v>81</v>
      </c>
      <c r="L931" s="114" t="s">
        <v>81</v>
      </c>
      <c r="M931" s="51" t="s">
        <v>3170</v>
      </c>
      <c r="N931" s="111" t="s">
        <v>492</v>
      </c>
      <c r="O931" s="976"/>
      <c r="P931" s="271"/>
      <c r="Q931" s="977">
        <v>1950</v>
      </c>
      <c r="R931" s="978">
        <v>1210</v>
      </c>
      <c r="S931" s="979">
        <v>840</v>
      </c>
      <c r="T931" s="980">
        <v>1190</v>
      </c>
      <c r="U931" s="981">
        <v>970</v>
      </c>
      <c r="V931" s="982">
        <f t="shared" ref="V931" si="916">SUM(Q931:U932)</f>
        <v>6160</v>
      </c>
      <c r="W931" s="976" t="s">
        <v>3317</v>
      </c>
      <c r="X931" s="976"/>
      <c r="Y931" s="706"/>
      <c r="Z931" s="976"/>
    </row>
    <row r="932" spans="1:26" s="5" customFormat="1">
      <c r="A932" s="984" t="s">
        <v>2635</v>
      </c>
      <c r="B932" s="984"/>
      <c r="C932" s="969" t="s">
        <v>183</v>
      </c>
      <c r="D932" s="970" t="s">
        <v>2</v>
      </c>
      <c r="E932" s="1011" t="s">
        <v>629</v>
      </c>
      <c r="F932" s="972" t="s">
        <v>34</v>
      </c>
      <c r="G932" s="973" t="s">
        <v>19</v>
      </c>
      <c r="H932" s="973" t="s">
        <v>19</v>
      </c>
      <c r="I932" s="975"/>
      <c r="J932" s="975"/>
      <c r="K932" s="112"/>
      <c r="L932" s="112"/>
      <c r="M932" s="51"/>
      <c r="N932" s="112"/>
      <c r="O932" s="976"/>
      <c r="P932" s="271"/>
      <c r="Q932" s="977"/>
      <c r="R932" s="978"/>
      <c r="S932" s="979"/>
      <c r="T932" s="980"/>
      <c r="U932" s="981"/>
      <c r="V932" s="982"/>
      <c r="W932" s="976" t="s">
        <v>3317</v>
      </c>
      <c r="X932" s="976"/>
      <c r="Y932" s="706"/>
      <c r="Z932" s="976"/>
    </row>
    <row r="933" spans="1:26" s="5" customFormat="1">
      <c r="A933" s="984" t="s">
        <v>2635</v>
      </c>
      <c r="B933" s="984" t="s">
        <v>2652</v>
      </c>
      <c r="C933" s="989" t="s">
        <v>248</v>
      </c>
      <c r="D933" s="970" t="str">
        <f t="shared" ref="D933" si="917">B933&amp;" "&amp;" "&amp;C933</f>
        <v>S2-017  超魔生物ザムザ</v>
      </c>
      <c r="E933" s="1011" t="s">
        <v>629</v>
      </c>
      <c r="F933" s="1009" t="s">
        <v>75</v>
      </c>
      <c r="G933" s="973" t="s">
        <v>19</v>
      </c>
      <c r="H933" s="992" t="s">
        <v>88</v>
      </c>
      <c r="I933" s="1001" t="s">
        <v>87</v>
      </c>
      <c r="J933" s="984">
        <v>1</v>
      </c>
      <c r="K933" s="8" t="s">
        <v>99</v>
      </c>
      <c r="L933" s="116" t="s">
        <v>105</v>
      </c>
      <c r="M933" s="51" t="s">
        <v>3190</v>
      </c>
      <c r="N933" s="114" t="s">
        <v>490</v>
      </c>
      <c r="O933" s="976"/>
      <c r="P933" s="271"/>
      <c r="Q933" s="977">
        <v>2120</v>
      </c>
      <c r="R933" s="978">
        <v>1210</v>
      </c>
      <c r="S933" s="979">
        <v>1020</v>
      </c>
      <c r="T933" s="980">
        <v>900</v>
      </c>
      <c r="U933" s="981">
        <v>900</v>
      </c>
      <c r="V933" s="982">
        <f t="shared" ref="V933" si="918">SUM(Q933:U934)</f>
        <v>6150</v>
      </c>
      <c r="W933" s="976"/>
      <c r="X933" s="976"/>
      <c r="Y933" s="706"/>
      <c r="Z933" s="976"/>
    </row>
    <row r="934" spans="1:26" s="5" customFormat="1">
      <c r="A934" s="984" t="s">
        <v>2635</v>
      </c>
      <c r="B934" s="984"/>
      <c r="C934" s="989" t="s">
        <v>248</v>
      </c>
      <c r="D934" s="970" t="s">
        <v>2</v>
      </c>
      <c r="E934" s="1011" t="s">
        <v>629</v>
      </c>
      <c r="F934" s="1009" t="s">
        <v>75</v>
      </c>
      <c r="G934" s="973" t="s">
        <v>19</v>
      </c>
      <c r="H934" s="992" t="s">
        <v>88</v>
      </c>
      <c r="I934" s="1001" t="s">
        <v>87</v>
      </c>
      <c r="J934" s="984">
        <v>1</v>
      </c>
      <c r="K934" s="112"/>
      <c r="L934" s="112"/>
      <c r="M934" s="51"/>
      <c r="N934" s="112"/>
      <c r="O934" s="976"/>
      <c r="P934" s="271"/>
      <c r="Q934" s="977"/>
      <c r="R934" s="978"/>
      <c r="S934" s="979"/>
      <c r="T934" s="980"/>
      <c r="U934" s="981"/>
      <c r="V934" s="982"/>
      <c r="W934" s="976"/>
      <c r="X934" s="976"/>
      <c r="Y934" s="706"/>
      <c r="Z934" s="976"/>
    </row>
    <row r="935" spans="1:26" s="5" customFormat="1">
      <c r="A935" s="984" t="s">
        <v>2635</v>
      </c>
      <c r="B935" s="984" t="s">
        <v>2653</v>
      </c>
      <c r="C935" s="969" t="s">
        <v>2</v>
      </c>
      <c r="D935" s="970" t="str">
        <f t="shared" ref="D935" si="919">B935&amp;" "&amp;" "&amp;C935</f>
        <v>S2-018  ダイ</v>
      </c>
      <c r="E935" s="1011" t="s">
        <v>629</v>
      </c>
      <c r="F935" s="972" t="s">
        <v>34</v>
      </c>
      <c r="G935" s="973" t="s">
        <v>19</v>
      </c>
      <c r="H935" s="973" t="s">
        <v>19</v>
      </c>
      <c r="I935" s="975"/>
      <c r="J935" s="975"/>
      <c r="K935" s="115" t="s">
        <v>21</v>
      </c>
      <c r="L935" s="116" t="s">
        <v>131</v>
      </c>
      <c r="M935" s="51" t="s">
        <v>3171</v>
      </c>
      <c r="N935" s="111" t="s">
        <v>495</v>
      </c>
      <c r="O935" s="976"/>
      <c r="P935" s="271"/>
      <c r="Q935" s="977">
        <v>2000</v>
      </c>
      <c r="R935" s="978">
        <v>1310</v>
      </c>
      <c r="S935" s="979">
        <v>830</v>
      </c>
      <c r="T935" s="980">
        <v>1080</v>
      </c>
      <c r="U935" s="981">
        <v>950</v>
      </c>
      <c r="V935" s="982">
        <f t="shared" ref="V935" si="920">SUM(Q935:U936)</f>
        <v>6170</v>
      </c>
      <c r="W935" s="976" t="s">
        <v>3317</v>
      </c>
      <c r="X935" s="976"/>
      <c r="Y935" s="706"/>
      <c r="Z935" s="976"/>
    </row>
    <row r="936" spans="1:26" s="5" customFormat="1">
      <c r="A936" s="984" t="s">
        <v>2635</v>
      </c>
      <c r="B936" s="984"/>
      <c r="C936" s="969" t="s">
        <v>2</v>
      </c>
      <c r="D936" s="970" t="s">
        <v>2</v>
      </c>
      <c r="E936" s="1011" t="s">
        <v>629</v>
      </c>
      <c r="F936" s="972" t="s">
        <v>34</v>
      </c>
      <c r="G936" s="973" t="s">
        <v>19</v>
      </c>
      <c r="H936" s="973" t="s">
        <v>19</v>
      </c>
      <c r="I936" s="975"/>
      <c r="J936" s="975"/>
      <c r="K936" s="112"/>
      <c r="L936" s="112"/>
      <c r="M936" s="51"/>
      <c r="N936" s="112"/>
      <c r="O936" s="976"/>
      <c r="P936" s="271"/>
      <c r="Q936" s="977"/>
      <c r="R936" s="978"/>
      <c r="S936" s="979"/>
      <c r="T936" s="980"/>
      <c r="U936" s="981"/>
      <c r="V936" s="982"/>
      <c r="W936" s="976" t="s">
        <v>3317</v>
      </c>
      <c r="X936" s="976"/>
      <c r="Y936" s="706"/>
      <c r="Z936" s="976"/>
    </row>
    <row r="937" spans="1:26" s="5" customFormat="1">
      <c r="A937" s="984" t="s">
        <v>2635</v>
      </c>
      <c r="B937" s="984" t="s">
        <v>2654</v>
      </c>
      <c r="C937" s="969" t="s">
        <v>187</v>
      </c>
      <c r="D937" s="970" t="str">
        <f t="shared" ref="D937" si="921">B937&amp;" "&amp;" "&amp;C937</f>
        <v>S2-019  ミストバーン</v>
      </c>
      <c r="E937" s="1011" t="s">
        <v>629</v>
      </c>
      <c r="F937" s="994" t="s">
        <v>78</v>
      </c>
      <c r="G937" s="973" t="s">
        <v>19</v>
      </c>
      <c r="H937" s="973" t="s">
        <v>19</v>
      </c>
      <c r="I937" s="975"/>
      <c r="J937" s="975"/>
      <c r="K937" s="7" t="s">
        <v>37</v>
      </c>
      <c r="L937" s="111" t="s">
        <v>2720</v>
      </c>
      <c r="M937" s="51" t="s">
        <v>3196</v>
      </c>
      <c r="N937" s="111" t="s">
        <v>492</v>
      </c>
      <c r="O937" s="976"/>
      <c r="P937" s="271"/>
      <c r="Q937" s="977">
        <v>1950</v>
      </c>
      <c r="R937" s="978">
        <v>1060</v>
      </c>
      <c r="S937" s="979">
        <v>1060</v>
      </c>
      <c r="T937" s="980">
        <v>920</v>
      </c>
      <c r="U937" s="981">
        <v>1150</v>
      </c>
      <c r="V937" s="982">
        <f t="shared" ref="V937" si="922">SUM(Q937:U938)</f>
        <v>6140</v>
      </c>
      <c r="W937" s="976" t="s">
        <v>4572</v>
      </c>
      <c r="X937" s="976"/>
      <c r="Y937" s="706"/>
      <c r="Z937" s="976"/>
    </row>
    <row r="938" spans="1:26" s="5" customFormat="1">
      <c r="A938" s="984" t="s">
        <v>2635</v>
      </c>
      <c r="B938" s="984"/>
      <c r="C938" s="969" t="s">
        <v>187</v>
      </c>
      <c r="D938" s="970" t="s">
        <v>2</v>
      </c>
      <c r="E938" s="1011" t="s">
        <v>629</v>
      </c>
      <c r="F938" s="994" t="s">
        <v>78</v>
      </c>
      <c r="G938" s="973" t="s">
        <v>19</v>
      </c>
      <c r="H938" s="973" t="s">
        <v>19</v>
      </c>
      <c r="I938" s="975"/>
      <c r="J938" s="975"/>
      <c r="K938" s="112"/>
      <c r="L938" s="112"/>
      <c r="M938" s="51"/>
      <c r="N938" s="112"/>
      <c r="O938" s="976"/>
      <c r="P938" s="271"/>
      <c r="Q938" s="977"/>
      <c r="R938" s="978"/>
      <c r="S938" s="979"/>
      <c r="T938" s="980"/>
      <c r="U938" s="981"/>
      <c r="V938" s="982"/>
      <c r="W938" s="976" t="s">
        <v>4572</v>
      </c>
      <c r="X938" s="976"/>
      <c r="Y938" s="706"/>
      <c r="Z938" s="976"/>
    </row>
    <row r="939" spans="1:26" s="5" customFormat="1">
      <c r="A939" s="984" t="s">
        <v>2635</v>
      </c>
      <c r="B939" s="984" t="s">
        <v>2655</v>
      </c>
      <c r="C939" s="969" t="s">
        <v>172</v>
      </c>
      <c r="D939" s="970" t="str">
        <f t="shared" ref="D939" si="923">B939&amp;" "&amp;" "&amp;C939</f>
        <v>S2-020  ヒュンケル</v>
      </c>
      <c r="E939" s="1011" t="s">
        <v>629</v>
      </c>
      <c r="F939" s="972" t="s">
        <v>34</v>
      </c>
      <c r="G939" s="973" t="s">
        <v>19</v>
      </c>
      <c r="H939" s="973" t="s">
        <v>19</v>
      </c>
      <c r="I939" s="975"/>
      <c r="J939" s="975"/>
      <c r="K939" s="7" t="s">
        <v>37</v>
      </c>
      <c r="L939" s="111" t="s">
        <v>2718</v>
      </c>
      <c r="M939" s="51" t="s">
        <v>3172</v>
      </c>
      <c r="N939" s="114" t="s">
        <v>490</v>
      </c>
      <c r="O939" s="976"/>
      <c r="P939" s="271"/>
      <c r="Q939" s="977">
        <v>2010</v>
      </c>
      <c r="R939" s="978">
        <v>1280</v>
      </c>
      <c r="S939" s="979">
        <v>630</v>
      </c>
      <c r="T939" s="980">
        <v>970</v>
      </c>
      <c r="U939" s="981">
        <v>1270</v>
      </c>
      <c r="V939" s="982">
        <f t="shared" ref="V939" si="924">SUM(Q939:U940)</f>
        <v>6160</v>
      </c>
      <c r="W939" s="378" t="s">
        <v>3317</v>
      </c>
      <c r="X939" s="976"/>
      <c r="Y939" s="706"/>
      <c r="Z939" s="976"/>
    </row>
    <row r="940" spans="1:26" s="5" customFormat="1">
      <c r="A940" s="984" t="s">
        <v>2635</v>
      </c>
      <c r="B940" s="984"/>
      <c r="C940" s="969" t="s">
        <v>172</v>
      </c>
      <c r="D940" s="970" t="s">
        <v>2</v>
      </c>
      <c r="E940" s="1011" t="s">
        <v>629</v>
      </c>
      <c r="F940" s="972" t="s">
        <v>34</v>
      </c>
      <c r="G940" s="973" t="s">
        <v>19</v>
      </c>
      <c r="H940" s="973" t="s">
        <v>19</v>
      </c>
      <c r="I940" s="975"/>
      <c r="J940" s="975"/>
      <c r="K940" s="112"/>
      <c r="L940" s="112"/>
      <c r="M940" s="51"/>
      <c r="N940" s="112"/>
      <c r="O940" s="976"/>
      <c r="P940" s="271"/>
      <c r="Q940" s="977"/>
      <c r="R940" s="978"/>
      <c r="S940" s="979"/>
      <c r="T940" s="980"/>
      <c r="U940" s="981"/>
      <c r="V940" s="982"/>
      <c r="W940" s="380" t="s">
        <v>4343</v>
      </c>
      <c r="X940" s="976"/>
      <c r="Y940" s="706"/>
      <c r="Z940" s="976"/>
    </row>
    <row r="941" spans="1:26" s="5" customFormat="1">
      <c r="A941" s="984" t="s">
        <v>2635</v>
      </c>
      <c r="B941" s="984" t="s">
        <v>2656</v>
      </c>
      <c r="C941" s="989" t="s">
        <v>259</v>
      </c>
      <c r="D941" s="970" t="str">
        <f t="shared" ref="D941" si="925">B941&amp;" "&amp;" "&amp;C941</f>
        <v>S2-021  ウドラー</v>
      </c>
      <c r="E941" s="1011" t="s">
        <v>629</v>
      </c>
      <c r="F941" s="1014" t="s">
        <v>128</v>
      </c>
      <c r="G941" s="973" t="s">
        <v>19</v>
      </c>
      <c r="H941" s="992" t="s">
        <v>88</v>
      </c>
      <c r="I941" s="975"/>
      <c r="J941" s="975"/>
      <c r="K941" s="115" t="s">
        <v>21</v>
      </c>
      <c r="L941" s="116" t="s">
        <v>131</v>
      </c>
      <c r="M941" s="37" t="s">
        <v>6171</v>
      </c>
      <c r="N941" s="111" t="s">
        <v>495</v>
      </c>
      <c r="O941" s="976"/>
      <c r="P941" s="271"/>
      <c r="Q941" s="977">
        <v>2020</v>
      </c>
      <c r="R941" s="978">
        <v>1140</v>
      </c>
      <c r="S941" s="979">
        <v>1000</v>
      </c>
      <c r="T941" s="980">
        <v>790</v>
      </c>
      <c r="U941" s="981">
        <v>1120</v>
      </c>
      <c r="V941" s="982">
        <f t="shared" ref="V941" si="926">SUM(Q941:U942)</f>
        <v>6070</v>
      </c>
      <c r="W941" s="976"/>
      <c r="X941" s="976"/>
      <c r="Y941" s="706"/>
      <c r="Z941" s="976"/>
    </row>
    <row r="942" spans="1:26" s="5" customFormat="1">
      <c r="A942" s="984" t="s">
        <v>2635</v>
      </c>
      <c r="B942" s="984"/>
      <c r="C942" s="989" t="s">
        <v>259</v>
      </c>
      <c r="D942" s="970" t="s">
        <v>2</v>
      </c>
      <c r="E942" s="1011" t="s">
        <v>629</v>
      </c>
      <c r="F942" s="1014" t="s">
        <v>128</v>
      </c>
      <c r="G942" s="973" t="s">
        <v>19</v>
      </c>
      <c r="H942" s="992" t="s">
        <v>88</v>
      </c>
      <c r="I942" s="975"/>
      <c r="J942" s="975"/>
      <c r="K942" s="112"/>
      <c r="L942" s="112"/>
      <c r="M942" s="51"/>
      <c r="N942" s="112"/>
      <c r="O942" s="976"/>
      <c r="P942" s="271"/>
      <c r="Q942" s="977"/>
      <c r="R942" s="978"/>
      <c r="S942" s="979"/>
      <c r="T942" s="980"/>
      <c r="U942" s="981"/>
      <c r="V942" s="982"/>
      <c r="W942" s="976"/>
      <c r="X942" s="976"/>
      <c r="Y942" s="706"/>
      <c r="Z942" s="976"/>
    </row>
    <row r="943" spans="1:26" s="5" customFormat="1">
      <c r="A943" s="984" t="s">
        <v>2635</v>
      </c>
      <c r="B943" s="984" t="s">
        <v>2657</v>
      </c>
      <c r="C943" s="989" t="s">
        <v>317</v>
      </c>
      <c r="D943" s="970" t="str">
        <f t="shared" ref="D943" si="927">B943&amp;" "&amp;" "&amp;C943</f>
        <v>S2-022  キングスライム</v>
      </c>
      <c r="E943" s="1011" t="s">
        <v>629</v>
      </c>
      <c r="F943" s="1014" t="s">
        <v>128</v>
      </c>
      <c r="G943" s="973" t="s">
        <v>19</v>
      </c>
      <c r="H943" s="973" t="s">
        <v>19</v>
      </c>
      <c r="I943" s="975"/>
      <c r="J943" s="975"/>
      <c r="K943" s="115" t="s">
        <v>21</v>
      </c>
      <c r="L943" s="116" t="s">
        <v>104</v>
      </c>
      <c r="M943" s="51" t="s">
        <v>3173</v>
      </c>
      <c r="N943" s="111" t="s">
        <v>491</v>
      </c>
      <c r="O943" s="976"/>
      <c r="P943" s="271"/>
      <c r="Q943" s="977">
        <v>2110</v>
      </c>
      <c r="R943" s="978">
        <v>1240</v>
      </c>
      <c r="S943" s="979">
        <v>780</v>
      </c>
      <c r="T943" s="980">
        <v>880</v>
      </c>
      <c r="U943" s="981">
        <v>1050</v>
      </c>
      <c r="V943" s="982">
        <f t="shared" ref="V943" si="928">SUM(Q943:U944)</f>
        <v>6060</v>
      </c>
      <c r="W943" s="976" t="s">
        <v>3327</v>
      </c>
      <c r="X943" s="976"/>
      <c r="Y943" s="706"/>
      <c r="Z943" s="976"/>
    </row>
    <row r="944" spans="1:26" s="5" customFormat="1">
      <c r="A944" s="984" t="s">
        <v>2635</v>
      </c>
      <c r="B944" s="984"/>
      <c r="C944" s="989" t="s">
        <v>317</v>
      </c>
      <c r="D944" s="970" t="s">
        <v>2</v>
      </c>
      <c r="E944" s="1011" t="s">
        <v>629</v>
      </c>
      <c r="F944" s="1014" t="s">
        <v>128</v>
      </c>
      <c r="G944" s="973" t="s">
        <v>19</v>
      </c>
      <c r="H944" s="973" t="s">
        <v>19</v>
      </c>
      <c r="I944" s="975"/>
      <c r="J944" s="975"/>
      <c r="K944" s="112"/>
      <c r="L944" s="112"/>
      <c r="M944" s="51"/>
      <c r="N944" s="112"/>
      <c r="O944" s="976"/>
      <c r="P944" s="271"/>
      <c r="Q944" s="977"/>
      <c r="R944" s="978"/>
      <c r="S944" s="979"/>
      <c r="T944" s="980"/>
      <c r="U944" s="981"/>
      <c r="V944" s="982"/>
      <c r="W944" s="976" t="s">
        <v>3327</v>
      </c>
      <c r="X944" s="976"/>
      <c r="Y944" s="706"/>
      <c r="Z944" s="976"/>
    </row>
    <row r="945" spans="1:26" s="5" customFormat="1">
      <c r="A945" s="984" t="s">
        <v>2635</v>
      </c>
      <c r="B945" s="984" t="s">
        <v>2658</v>
      </c>
      <c r="C945" s="969" t="s">
        <v>176</v>
      </c>
      <c r="D945" s="970" t="str">
        <f t="shared" ref="D945" si="929">B945&amp;" "&amp;" "&amp;C945</f>
        <v>S2-023  しりょうのきし</v>
      </c>
      <c r="E945" s="1011" t="s">
        <v>629</v>
      </c>
      <c r="F945" s="1013" t="s">
        <v>129</v>
      </c>
      <c r="G945" s="973" t="s">
        <v>19</v>
      </c>
      <c r="H945" s="973" t="s">
        <v>19</v>
      </c>
      <c r="I945" s="975"/>
      <c r="J945" s="975"/>
      <c r="K945" s="115" t="s">
        <v>21</v>
      </c>
      <c r="L945" s="116" t="s">
        <v>131</v>
      </c>
      <c r="M945" s="51" t="s">
        <v>3174</v>
      </c>
      <c r="N945" s="114" t="s">
        <v>491</v>
      </c>
      <c r="O945" s="976" t="s">
        <v>648</v>
      </c>
      <c r="P945" s="976">
        <v>1</v>
      </c>
      <c r="Q945" s="977">
        <v>1920</v>
      </c>
      <c r="R945" s="978">
        <v>1210</v>
      </c>
      <c r="S945" s="979">
        <v>820</v>
      </c>
      <c r="T945" s="980">
        <v>1130</v>
      </c>
      <c r="U945" s="981">
        <v>990</v>
      </c>
      <c r="V945" s="982">
        <f t="shared" ref="V945" si="930">SUM(Q945:U946)</f>
        <v>6070</v>
      </c>
      <c r="W945" s="976" t="s">
        <v>3328</v>
      </c>
      <c r="X945" s="976"/>
      <c r="Y945" s="706"/>
      <c r="Z945" s="976"/>
    </row>
    <row r="946" spans="1:26" s="5" customFormat="1">
      <c r="A946" s="984" t="s">
        <v>2635</v>
      </c>
      <c r="B946" s="984"/>
      <c r="C946" s="969" t="s">
        <v>176</v>
      </c>
      <c r="D946" s="970" t="s">
        <v>2</v>
      </c>
      <c r="E946" s="1011" t="s">
        <v>629</v>
      </c>
      <c r="F946" s="1013" t="s">
        <v>129</v>
      </c>
      <c r="G946" s="973" t="s">
        <v>19</v>
      </c>
      <c r="H946" s="973" t="s">
        <v>19</v>
      </c>
      <c r="I946" s="975"/>
      <c r="J946" s="975"/>
      <c r="K946" s="112"/>
      <c r="L946" s="112"/>
      <c r="M946" s="51"/>
      <c r="N946" s="112"/>
      <c r="O946" s="976">
        <v>1</v>
      </c>
      <c r="P946" s="976">
        <v>1</v>
      </c>
      <c r="Q946" s="977"/>
      <c r="R946" s="978"/>
      <c r="S946" s="979"/>
      <c r="T946" s="980"/>
      <c r="U946" s="981"/>
      <c r="V946" s="982"/>
      <c r="W946" s="976" t="s">
        <v>3328</v>
      </c>
      <c r="X946" s="976"/>
      <c r="Y946" s="706"/>
      <c r="Z946" s="976"/>
    </row>
    <row r="947" spans="1:26" s="5" customFormat="1">
      <c r="A947" s="984" t="s">
        <v>2635</v>
      </c>
      <c r="B947" s="984" t="s">
        <v>2659</v>
      </c>
      <c r="C947" s="969" t="s">
        <v>1182</v>
      </c>
      <c r="D947" s="970" t="str">
        <f t="shared" ref="D947" si="931">B947&amp;" "&amp;" "&amp;C947</f>
        <v>S2-024  ボーンファイター</v>
      </c>
      <c r="E947" s="1011" t="s">
        <v>629</v>
      </c>
      <c r="F947" s="1013" t="s">
        <v>129</v>
      </c>
      <c r="G947" s="973" t="s">
        <v>19</v>
      </c>
      <c r="H947" s="973" t="s">
        <v>19</v>
      </c>
      <c r="I947" s="975"/>
      <c r="J947" s="975"/>
      <c r="K947" s="115" t="s">
        <v>21</v>
      </c>
      <c r="L947" s="111" t="s">
        <v>2719</v>
      </c>
      <c r="M947" s="37" t="s">
        <v>3197</v>
      </c>
      <c r="N947" s="114" t="s">
        <v>496</v>
      </c>
      <c r="O947" s="976"/>
      <c r="P947" s="271"/>
      <c r="Q947" s="977">
        <v>1900</v>
      </c>
      <c r="R947" s="978">
        <v>1130</v>
      </c>
      <c r="S947" s="979">
        <v>770</v>
      </c>
      <c r="T947" s="980">
        <v>1240</v>
      </c>
      <c r="U947" s="981">
        <v>1020</v>
      </c>
      <c r="V947" s="982">
        <f t="shared" ref="V947" si="932">SUM(Q947:U948)</f>
        <v>6060</v>
      </c>
      <c r="W947" s="443" t="s">
        <v>3328</v>
      </c>
      <c r="X947" s="976"/>
      <c r="Y947" s="706"/>
      <c r="Z947" s="976"/>
    </row>
    <row r="948" spans="1:26" s="5" customFormat="1">
      <c r="A948" s="984" t="s">
        <v>2635</v>
      </c>
      <c r="B948" s="984"/>
      <c r="C948" s="969" t="s">
        <v>1182</v>
      </c>
      <c r="D948" s="970" t="s">
        <v>2</v>
      </c>
      <c r="E948" s="1011" t="s">
        <v>629</v>
      </c>
      <c r="F948" s="1013" t="s">
        <v>129</v>
      </c>
      <c r="G948" s="973" t="s">
        <v>19</v>
      </c>
      <c r="H948" s="973" t="s">
        <v>19</v>
      </c>
      <c r="I948" s="975"/>
      <c r="J948" s="975"/>
      <c r="K948" s="112"/>
      <c r="L948" s="112"/>
      <c r="M948" s="51"/>
      <c r="N948" s="112"/>
      <c r="O948" s="976"/>
      <c r="P948" s="271"/>
      <c r="Q948" s="977"/>
      <c r="R948" s="978"/>
      <c r="S948" s="979"/>
      <c r="T948" s="980"/>
      <c r="U948" s="981"/>
      <c r="V948" s="982"/>
      <c r="W948" s="443" t="s">
        <v>4573</v>
      </c>
      <c r="X948" s="976"/>
      <c r="Y948" s="706"/>
      <c r="Z948" s="976"/>
    </row>
    <row r="949" spans="1:26" s="5" customFormat="1">
      <c r="A949" s="984" t="s">
        <v>2635</v>
      </c>
      <c r="B949" s="984" t="s">
        <v>2660</v>
      </c>
      <c r="C949" s="969" t="s">
        <v>1183</v>
      </c>
      <c r="D949" s="970" t="str">
        <f t="shared" ref="D949" si="933">B949&amp;" "&amp;" "&amp;C949</f>
        <v>S2-025  ギズモ</v>
      </c>
      <c r="E949" s="1011" t="s">
        <v>629</v>
      </c>
      <c r="F949" s="1012" t="s">
        <v>130</v>
      </c>
      <c r="G949" s="1006" t="s">
        <v>89</v>
      </c>
      <c r="H949" s="992" t="s">
        <v>88</v>
      </c>
      <c r="I949" s="1000" t="s">
        <v>93</v>
      </c>
      <c r="J949" s="984">
        <v>2</v>
      </c>
      <c r="K949" s="115" t="s">
        <v>21</v>
      </c>
      <c r="L949" s="116" t="s">
        <v>131</v>
      </c>
      <c r="M949" s="51" t="s">
        <v>3175</v>
      </c>
      <c r="N949" s="114" t="s">
        <v>491</v>
      </c>
      <c r="O949" s="976">
        <v>2</v>
      </c>
      <c r="P949" s="976">
        <v>3</v>
      </c>
      <c r="Q949" s="977">
        <v>1850</v>
      </c>
      <c r="R949" s="978">
        <v>850</v>
      </c>
      <c r="S949" s="979">
        <v>1180</v>
      </c>
      <c r="T949" s="980">
        <v>1140</v>
      </c>
      <c r="U949" s="981">
        <v>980</v>
      </c>
      <c r="V949" s="982">
        <f t="shared" ref="V949" si="934">SUM(Q949:U950)</f>
        <v>6000</v>
      </c>
      <c r="W949" s="976"/>
      <c r="X949" s="976"/>
      <c r="Y949" s="706"/>
      <c r="Z949" s="976"/>
    </row>
    <row r="950" spans="1:26" s="5" customFormat="1">
      <c r="A950" s="984" t="s">
        <v>2635</v>
      </c>
      <c r="B950" s="984"/>
      <c r="C950" s="969" t="s">
        <v>1183</v>
      </c>
      <c r="D950" s="970" t="s">
        <v>2</v>
      </c>
      <c r="E950" s="1011" t="s">
        <v>629</v>
      </c>
      <c r="F950" s="1012" t="s">
        <v>130</v>
      </c>
      <c r="G950" s="1006" t="s">
        <v>89</v>
      </c>
      <c r="H950" s="992" t="s">
        <v>88</v>
      </c>
      <c r="I950" s="1000" t="s">
        <v>93</v>
      </c>
      <c r="J950" s="984">
        <v>2</v>
      </c>
      <c r="K950" s="112"/>
      <c r="L950" s="112"/>
      <c r="M950" s="51"/>
      <c r="N950" s="112"/>
      <c r="O950" s="976">
        <v>1</v>
      </c>
      <c r="P950" s="976">
        <v>1</v>
      </c>
      <c r="Q950" s="977"/>
      <c r="R950" s="978"/>
      <c r="S950" s="979"/>
      <c r="T950" s="980"/>
      <c r="U950" s="981"/>
      <c r="V950" s="982"/>
      <c r="W950" s="976"/>
      <c r="X950" s="976"/>
      <c r="Y950" s="706"/>
      <c r="Z950" s="976"/>
    </row>
    <row r="951" spans="1:26" s="5" customFormat="1">
      <c r="A951" s="984" t="s">
        <v>2635</v>
      </c>
      <c r="B951" s="984" t="s">
        <v>2661</v>
      </c>
      <c r="C951" s="969" t="s">
        <v>124</v>
      </c>
      <c r="D951" s="970" t="str">
        <f t="shared" ref="D951" si="935">B951&amp;" "&amp;" "&amp;C951</f>
        <v>S2-026  メガザルロック</v>
      </c>
      <c r="E951" s="1011" t="s">
        <v>629</v>
      </c>
      <c r="F951" s="1012" t="s">
        <v>130</v>
      </c>
      <c r="G951" s="973" t="s">
        <v>19</v>
      </c>
      <c r="H951" s="973" t="s">
        <v>19</v>
      </c>
      <c r="I951" s="975"/>
      <c r="J951" s="975"/>
      <c r="K951" s="11" t="s">
        <v>81</v>
      </c>
      <c r="L951" s="114" t="s">
        <v>81</v>
      </c>
      <c r="M951" s="51" t="s">
        <v>3894</v>
      </c>
      <c r="N951" s="111" t="s">
        <v>492</v>
      </c>
      <c r="O951" s="976" t="s">
        <v>648</v>
      </c>
      <c r="P951" s="976">
        <v>1</v>
      </c>
      <c r="Q951" s="977">
        <v>1960</v>
      </c>
      <c r="R951" s="978">
        <v>1190</v>
      </c>
      <c r="S951" s="979">
        <v>790</v>
      </c>
      <c r="T951" s="980">
        <v>860</v>
      </c>
      <c r="U951" s="981">
        <v>1290</v>
      </c>
      <c r="V951" s="982">
        <f t="shared" ref="V951" si="936">SUM(Q951:U952)</f>
        <v>6090</v>
      </c>
      <c r="W951" s="976"/>
      <c r="X951" s="976"/>
      <c r="Y951" s="706"/>
      <c r="Z951" s="976"/>
    </row>
    <row r="952" spans="1:26" s="5" customFormat="1">
      <c r="A952" s="984" t="s">
        <v>2635</v>
      </c>
      <c r="B952" s="984"/>
      <c r="C952" s="969" t="s">
        <v>124</v>
      </c>
      <c r="D952" s="970" t="s">
        <v>2</v>
      </c>
      <c r="E952" s="1011" t="s">
        <v>629</v>
      </c>
      <c r="F952" s="1012" t="s">
        <v>130</v>
      </c>
      <c r="G952" s="973" t="s">
        <v>19</v>
      </c>
      <c r="H952" s="973" t="s">
        <v>19</v>
      </c>
      <c r="I952" s="975"/>
      <c r="J952" s="975"/>
      <c r="K952" s="112"/>
      <c r="L952" s="112"/>
      <c r="M952" s="51"/>
      <c r="N952" s="112"/>
      <c r="O952" s="976">
        <v>1</v>
      </c>
      <c r="P952" s="976">
        <v>1</v>
      </c>
      <c r="Q952" s="977"/>
      <c r="R952" s="978"/>
      <c r="S952" s="979"/>
      <c r="T952" s="980"/>
      <c r="U952" s="981"/>
      <c r="V952" s="982"/>
      <c r="W952" s="976"/>
      <c r="X952" s="976"/>
      <c r="Y952" s="706"/>
      <c r="Z952" s="976"/>
    </row>
    <row r="953" spans="1:26" s="5" customFormat="1">
      <c r="A953" s="984" t="s">
        <v>2635</v>
      </c>
      <c r="B953" s="984" t="s">
        <v>2662</v>
      </c>
      <c r="C953" s="969" t="s">
        <v>178</v>
      </c>
      <c r="D953" s="970" t="str">
        <f t="shared" ref="D953" si="937">B953&amp;" "&amp;" "&amp;C953</f>
        <v>S2-027  ボストロール</v>
      </c>
      <c r="E953" s="1011" t="s">
        <v>629</v>
      </c>
      <c r="F953" s="1009" t="s">
        <v>75</v>
      </c>
      <c r="G953" s="973" t="s">
        <v>19</v>
      </c>
      <c r="H953" s="973" t="s">
        <v>19</v>
      </c>
      <c r="I953" s="975"/>
      <c r="J953" s="975"/>
      <c r="K953" s="115" t="s">
        <v>21</v>
      </c>
      <c r="L953" s="116" t="s">
        <v>2712</v>
      </c>
      <c r="M953" s="51" t="s">
        <v>3176</v>
      </c>
      <c r="N953" s="114" t="s">
        <v>491</v>
      </c>
      <c r="O953" s="976">
        <v>2</v>
      </c>
      <c r="P953" s="976">
        <v>1</v>
      </c>
      <c r="Q953" s="977">
        <v>2170</v>
      </c>
      <c r="R953" s="978">
        <v>1290</v>
      </c>
      <c r="S953" s="979">
        <v>830</v>
      </c>
      <c r="T953" s="980">
        <v>660</v>
      </c>
      <c r="U953" s="981">
        <v>1120</v>
      </c>
      <c r="V953" s="982">
        <f t="shared" ref="V953" si="938">SUM(Q953:U954)</f>
        <v>6070</v>
      </c>
      <c r="W953" s="976" t="s">
        <v>4108</v>
      </c>
      <c r="X953" s="976"/>
      <c r="Y953" s="706"/>
      <c r="Z953" s="976"/>
    </row>
    <row r="954" spans="1:26" s="5" customFormat="1">
      <c r="A954" s="984" t="s">
        <v>2635</v>
      </c>
      <c r="B954" s="984"/>
      <c r="C954" s="969" t="s">
        <v>178</v>
      </c>
      <c r="D954" s="970" t="s">
        <v>2</v>
      </c>
      <c r="E954" s="1011" t="s">
        <v>629</v>
      </c>
      <c r="F954" s="1009" t="s">
        <v>75</v>
      </c>
      <c r="G954" s="973" t="s">
        <v>19</v>
      </c>
      <c r="H954" s="973" t="s">
        <v>19</v>
      </c>
      <c r="I954" s="975"/>
      <c r="J954" s="975"/>
      <c r="K954" s="112"/>
      <c r="L954" s="112"/>
      <c r="M954" s="51"/>
      <c r="N954" s="112"/>
      <c r="O954" s="976">
        <v>1</v>
      </c>
      <c r="P954" s="976">
        <v>1</v>
      </c>
      <c r="Q954" s="977"/>
      <c r="R954" s="978"/>
      <c r="S954" s="979"/>
      <c r="T954" s="980"/>
      <c r="U954" s="981"/>
      <c r="V954" s="982"/>
      <c r="W954" s="976" t="s">
        <v>4108</v>
      </c>
      <c r="X954" s="976"/>
      <c r="Y954" s="706"/>
      <c r="Z954" s="976"/>
    </row>
    <row r="955" spans="1:26" s="5" customFormat="1">
      <c r="A955" s="984" t="s">
        <v>2635</v>
      </c>
      <c r="B955" s="984" t="s">
        <v>2663</v>
      </c>
      <c r="C955" s="989" t="s">
        <v>541</v>
      </c>
      <c r="D955" s="970" t="str">
        <f t="shared" ref="D955" si="939">B955&amp;" "&amp;" "&amp;C955</f>
        <v>S2-028  キラーアーマー</v>
      </c>
      <c r="E955" s="1011" t="s">
        <v>629</v>
      </c>
      <c r="F955" s="994" t="s">
        <v>78</v>
      </c>
      <c r="G955" s="973" t="s">
        <v>19</v>
      </c>
      <c r="H955" s="973" t="s">
        <v>19</v>
      </c>
      <c r="I955" s="1007" t="s">
        <v>91</v>
      </c>
      <c r="J955" s="975">
        <v>3</v>
      </c>
      <c r="K955" s="115" t="s">
        <v>21</v>
      </c>
      <c r="L955" s="111" t="s">
        <v>2719</v>
      </c>
      <c r="M955" s="51" t="s">
        <v>3198</v>
      </c>
      <c r="N955" s="111" t="s">
        <v>491</v>
      </c>
      <c r="O955" s="976"/>
      <c r="P955" s="271"/>
      <c r="Q955" s="977">
        <v>1960</v>
      </c>
      <c r="R955" s="978">
        <v>1340</v>
      </c>
      <c r="S955" s="979">
        <v>690</v>
      </c>
      <c r="T955" s="980">
        <v>820</v>
      </c>
      <c r="U955" s="981">
        <v>1250</v>
      </c>
      <c r="V955" s="982">
        <f t="shared" ref="V955" si="940">SUM(Q955:U956)</f>
        <v>6060</v>
      </c>
      <c r="W955" s="976"/>
      <c r="X955" s="976"/>
      <c r="Y955" s="706"/>
      <c r="Z955" s="976"/>
    </row>
    <row r="956" spans="1:26" s="5" customFormat="1">
      <c r="A956" s="984" t="s">
        <v>2635</v>
      </c>
      <c r="B956" s="984"/>
      <c r="C956" s="989" t="s">
        <v>541</v>
      </c>
      <c r="D956" s="970" t="s">
        <v>2</v>
      </c>
      <c r="E956" s="1011" t="s">
        <v>629</v>
      </c>
      <c r="F956" s="994" t="s">
        <v>78</v>
      </c>
      <c r="G956" s="973" t="s">
        <v>19</v>
      </c>
      <c r="H956" s="973" t="s">
        <v>19</v>
      </c>
      <c r="I956" s="1007" t="s">
        <v>91</v>
      </c>
      <c r="J956" s="975">
        <v>3</v>
      </c>
      <c r="K956" s="112"/>
      <c r="L956" s="112"/>
      <c r="M956" s="51"/>
      <c r="N956" s="112"/>
      <c r="O956" s="976"/>
      <c r="P956" s="271"/>
      <c r="Q956" s="977"/>
      <c r="R956" s="978"/>
      <c r="S956" s="979"/>
      <c r="T956" s="980"/>
      <c r="U956" s="981"/>
      <c r="V956" s="982"/>
      <c r="W956" s="976"/>
      <c r="X956" s="976"/>
      <c r="Y956" s="706"/>
      <c r="Z956" s="976"/>
    </row>
    <row r="957" spans="1:26" s="5" customFormat="1">
      <c r="A957" s="984" t="s">
        <v>2635</v>
      </c>
      <c r="B957" s="984" t="s">
        <v>2664</v>
      </c>
      <c r="C957" s="969" t="s">
        <v>3331</v>
      </c>
      <c r="D957" s="970" t="str">
        <f t="shared" ref="D957" si="941">B957&amp;" "&amp;" "&amp;C957</f>
        <v>S2-029  ゴーレム</v>
      </c>
      <c r="E957" s="1011" t="s">
        <v>629</v>
      </c>
      <c r="F957" s="994" t="s">
        <v>78</v>
      </c>
      <c r="G957" s="973" t="s">
        <v>19</v>
      </c>
      <c r="H957" s="973" t="s">
        <v>19</v>
      </c>
      <c r="I957" s="975"/>
      <c r="J957" s="975"/>
      <c r="K957" s="7" t="s">
        <v>37</v>
      </c>
      <c r="L957" s="114" t="s">
        <v>2713</v>
      </c>
      <c r="M957" s="51" t="s">
        <v>3164</v>
      </c>
      <c r="N957" s="114" t="s">
        <v>491</v>
      </c>
      <c r="O957" s="976">
        <v>2</v>
      </c>
      <c r="P957" s="976">
        <v>2</v>
      </c>
      <c r="Q957" s="977">
        <v>2030</v>
      </c>
      <c r="R957" s="978">
        <v>1320</v>
      </c>
      <c r="S957" s="979">
        <v>650</v>
      </c>
      <c r="T957" s="980">
        <v>740</v>
      </c>
      <c r="U957" s="981">
        <v>1310</v>
      </c>
      <c r="V957" s="982">
        <f t="shared" ref="V957" si="942">SUM(Q957:U958)</f>
        <v>6050</v>
      </c>
      <c r="W957" s="976"/>
      <c r="X957" s="976"/>
      <c r="Y957" s="706"/>
      <c r="Z957" s="976"/>
    </row>
    <row r="958" spans="1:26" s="5" customFormat="1">
      <c r="A958" s="984" t="s">
        <v>2635</v>
      </c>
      <c r="B958" s="984"/>
      <c r="C958" s="969" t="s">
        <v>3331</v>
      </c>
      <c r="D958" s="970" t="s">
        <v>2</v>
      </c>
      <c r="E958" s="1011" t="s">
        <v>629</v>
      </c>
      <c r="F958" s="994" t="s">
        <v>78</v>
      </c>
      <c r="G958" s="973" t="s">
        <v>19</v>
      </c>
      <c r="H958" s="973" t="s">
        <v>19</v>
      </c>
      <c r="I958" s="975"/>
      <c r="J958" s="975"/>
      <c r="K958" s="112"/>
      <c r="L958" s="112"/>
      <c r="M958" s="51"/>
      <c r="N958" s="112"/>
      <c r="O958" s="976">
        <v>1</v>
      </c>
      <c r="P958" s="976">
        <v>1</v>
      </c>
      <c r="Q958" s="977"/>
      <c r="R958" s="978"/>
      <c r="S958" s="979"/>
      <c r="T958" s="980"/>
      <c r="U958" s="981"/>
      <c r="V958" s="982"/>
      <c r="W958" s="976"/>
      <c r="X958" s="976"/>
      <c r="Y958" s="706"/>
      <c r="Z958" s="976"/>
    </row>
    <row r="959" spans="1:26" s="5" customFormat="1">
      <c r="A959" s="984" t="s">
        <v>2635</v>
      </c>
      <c r="B959" s="984" t="s">
        <v>2665</v>
      </c>
      <c r="C959" s="989" t="s">
        <v>267</v>
      </c>
      <c r="D959" s="970" t="str">
        <f t="shared" ref="D959" si="943">B959&amp;" "&amp;" "&amp;C959</f>
        <v>S2-030  ヒドラ</v>
      </c>
      <c r="E959" s="1011" t="s">
        <v>629</v>
      </c>
      <c r="F959" s="1003" t="s">
        <v>35</v>
      </c>
      <c r="G959" s="973" t="s">
        <v>19</v>
      </c>
      <c r="H959" s="1006" t="s">
        <v>89</v>
      </c>
      <c r="I959" s="1001" t="s">
        <v>87</v>
      </c>
      <c r="J959" s="975">
        <v>3</v>
      </c>
      <c r="K959" s="115" t="s">
        <v>21</v>
      </c>
      <c r="L959" s="116" t="s">
        <v>131</v>
      </c>
      <c r="M959" s="51" t="s">
        <v>6172</v>
      </c>
      <c r="N959" s="114" t="s">
        <v>491</v>
      </c>
      <c r="O959" s="976">
        <v>2</v>
      </c>
      <c r="P959" s="976">
        <v>3</v>
      </c>
      <c r="Q959" s="977">
        <v>1970</v>
      </c>
      <c r="R959" s="978">
        <v>1220</v>
      </c>
      <c r="S959" s="979">
        <v>790</v>
      </c>
      <c r="T959" s="980">
        <v>930</v>
      </c>
      <c r="U959" s="981">
        <v>1190</v>
      </c>
      <c r="V959" s="982">
        <f t="shared" ref="V959" si="944">SUM(Q959:U960)</f>
        <v>6100</v>
      </c>
      <c r="W959" s="976"/>
      <c r="X959" s="976"/>
      <c r="Y959" s="706"/>
      <c r="Z959" s="976"/>
    </row>
    <row r="960" spans="1:26" s="5" customFormat="1">
      <c r="A960" s="984" t="s">
        <v>2635</v>
      </c>
      <c r="B960" s="984"/>
      <c r="C960" s="989" t="s">
        <v>267</v>
      </c>
      <c r="D960" s="970" t="s">
        <v>2</v>
      </c>
      <c r="E960" s="1011" t="s">
        <v>629</v>
      </c>
      <c r="F960" s="1003" t="s">
        <v>35</v>
      </c>
      <c r="G960" s="973" t="s">
        <v>19</v>
      </c>
      <c r="H960" s="1006" t="s">
        <v>89</v>
      </c>
      <c r="I960" s="1001" t="s">
        <v>87</v>
      </c>
      <c r="J960" s="975">
        <v>3</v>
      </c>
      <c r="K960" s="112"/>
      <c r="L960" s="112"/>
      <c r="M960" s="51"/>
      <c r="N960" s="112"/>
      <c r="O960" s="976">
        <v>1</v>
      </c>
      <c r="P960" s="976">
        <v>1</v>
      </c>
      <c r="Q960" s="977"/>
      <c r="R960" s="978"/>
      <c r="S960" s="979"/>
      <c r="T960" s="980"/>
      <c r="U960" s="981"/>
      <c r="V960" s="982"/>
      <c r="W960" s="976"/>
      <c r="X960" s="976"/>
      <c r="Y960" s="706"/>
      <c r="Z960" s="976"/>
    </row>
    <row r="961" spans="1:26" s="5" customFormat="1">
      <c r="A961" s="984" t="s">
        <v>2635</v>
      </c>
      <c r="B961" s="984" t="s">
        <v>2666</v>
      </c>
      <c r="C961" s="969" t="s">
        <v>1186</v>
      </c>
      <c r="D961" s="970" t="str">
        <f t="shared" ref="D961" si="945">B961&amp;" "&amp;" "&amp;C961</f>
        <v>S2-031  ガルダンディー</v>
      </c>
      <c r="E961" s="1010" t="s">
        <v>120</v>
      </c>
      <c r="F961" s="1003" t="s">
        <v>35</v>
      </c>
      <c r="G961" s="973" t="s">
        <v>19</v>
      </c>
      <c r="H961" s="973" t="s">
        <v>19</v>
      </c>
      <c r="I961" s="1007" t="s">
        <v>91</v>
      </c>
      <c r="J961" s="984">
        <v>2</v>
      </c>
      <c r="K961" s="118" t="s">
        <v>21</v>
      </c>
      <c r="L961" s="116" t="s">
        <v>2712</v>
      </c>
      <c r="M961" s="51" t="s">
        <v>3337</v>
      </c>
      <c r="N961" s="111" t="s">
        <v>83</v>
      </c>
      <c r="O961" s="976"/>
      <c r="P961" s="271"/>
      <c r="Q961" s="977">
        <v>2490</v>
      </c>
      <c r="R961" s="978">
        <v>1290</v>
      </c>
      <c r="S961" s="979">
        <v>1220</v>
      </c>
      <c r="T961" s="980">
        <v>1350</v>
      </c>
      <c r="U961" s="981">
        <v>1010</v>
      </c>
      <c r="V961" s="982">
        <f t="shared" ref="V961" si="946">SUM(Q961:U962)</f>
        <v>7360</v>
      </c>
      <c r="W961" s="976" t="s">
        <v>3325</v>
      </c>
      <c r="X961" s="976"/>
      <c r="Y961" s="706"/>
      <c r="Z961" s="976"/>
    </row>
    <row r="962" spans="1:26" s="5" customFormat="1">
      <c r="A962" s="984" t="s">
        <v>2635</v>
      </c>
      <c r="B962" s="984"/>
      <c r="C962" s="969" t="s">
        <v>1186</v>
      </c>
      <c r="D962" s="970" t="s">
        <v>2</v>
      </c>
      <c r="E962" s="1010" t="s">
        <v>120</v>
      </c>
      <c r="F962" s="1003" t="s">
        <v>35</v>
      </c>
      <c r="G962" s="973" t="s">
        <v>19</v>
      </c>
      <c r="H962" s="973" t="s">
        <v>19</v>
      </c>
      <c r="I962" s="1007" t="s">
        <v>91</v>
      </c>
      <c r="J962" s="984">
        <v>2</v>
      </c>
      <c r="K962" s="112"/>
      <c r="L962" s="112"/>
      <c r="M962" s="51"/>
      <c r="N962" s="112"/>
      <c r="O962" s="976"/>
      <c r="P962" s="271"/>
      <c r="Q962" s="977"/>
      <c r="R962" s="978"/>
      <c r="S962" s="979"/>
      <c r="T962" s="980"/>
      <c r="U962" s="981"/>
      <c r="V962" s="982"/>
      <c r="W962" s="976" t="s">
        <v>3325</v>
      </c>
      <c r="X962" s="976"/>
      <c r="Y962" s="706"/>
      <c r="Z962" s="976"/>
    </row>
    <row r="963" spans="1:26" s="5" customFormat="1">
      <c r="A963" s="984" t="s">
        <v>2635</v>
      </c>
      <c r="B963" s="984" t="s">
        <v>2667</v>
      </c>
      <c r="C963" s="969" t="s">
        <v>43</v>
      </c>
      <c r="D963" s="970" t="str">
        <f t="shared" ref="D963" si="947">B963&amp;" "&amp;" "&amp;C963</f>
        <v>S2-032  ラーハルト</v>
      </c>
      <c r="E963" s="1010" t="s">
        <v>120</v>
      </c>
      <c r="F963" s="1003" t="s">
        <v>35</v>
      </c>
      <c r="G963" s="973" t="s">
        <v>19</v>
      </c>
      <c r="H963" s="973" t="s">
        <v>19</v>
      </c>
      <c r="I963" s="1005" t="s">
        <v>90</v>
      </c>
      <c r="J963" s="984">
        <v>2</v>
      </c>
      <c r="K963" s="118" t="s">
        <v>21</v>
      </c>
      <c r="L963" s="116" t="s">
        <v>105</v>
      </c>
      <c r="M963" s="51" t="s">
        <v>6173</v>
      </c>
      <c r="N963" s="116" t="s">
        <v>490</v>
      </c>
      <c r="O963" s="976"/>
      <c r="P963" s="271"/>
      <c r="Q963" s="977">
        <v>2440</v>
      </c>
      <c r="R963" s="978">
        <v>1430</v>
      </c>
      <c r="S963" s="979">
        <v>1190</v>
      </c>
      <c r="T963" s="980">
        <v>1360</v>
      </c>
      <c r="U963" s="981">
        <v>950</v>
      </c>
      <c r="V963" s="982">
        <f t="shared" ref="V963" si="948">SUM(Q963:U964)</f>
        <v>7370</v>
      </c>
      <c r="W963" s="378" t="s">
        <v>3325</v>
      </c>
      <c r="X963" s="976"/>
      <c r="Y963" s="706"/>
      <c r="Z963" s="976"/>
    </row>
    <row r="964" spans="1:26" s="5" customFormat="1">
      <c r="A964" s="984" t="s">
        <v>2635</v>
      </c>
      <c r="B964" s="984"/>
      <c r="C964" s="969" t="s">
        <v>43</v>
      </c>
      <c r="D964" s="970" t="s">
        <v>2</v>
      </c>
      <c r="E964" s="1010" t="s">
        <v>120</v>
      </c>
      <c r="F964" s="1003" t="s">
        <v>35</v>
      </c>
      <c r="G964" s="973" t="s">
        <v>19</v>
      </c>
      <c r="H964" s="973" t="s">
        <v>19</v>
      </c>
      <c r="I964" s="1005" t="s">
        <v>90</v>
      </c>
      <c r="J964" s="984">
        <v>2</v>
      </c>
      <c r="K964" s="112"/>
      <c r="L964" s="112"/>
      <c r="M964" s="51"/>
      <c r="N964" s="112"/>
      <c r="O964" s="976"/>
      <c r="P964" s="271"/>
      <c r="Q964" s="977"/>
      <c r="R964" s="978"/>
      <c r="S964" s="979"/>
      <c r="T964" s="980"/>
      <c r="U964" s="981"/>
      <c r="V964" s="982"/>
      <c r="W964" s="378" t="s">
        <v>4343</v>
      </c>
      <c r="X964" s="976"/>
      <c r="Y964" s="706"/>
      <c r="Z964" s="976"/>
    </row>
    <row r="965" spans="1:26" s="5" customFormat="1">
      <c r="A965" s="984" t="s">
        <v>2635</v>
      </c>
      <c r="B965" s="984" t="s">
        <v>2668</v>
      </c>
      <c r="C965" s="969" t="s">
        <v>1187</v>
      </c>
      <c r="D965" s="970" t="str">
        <f t="shared" ref="D965" si="949">B965&amp;" "&amp;" "&amp;C965</f>
        <v>S2-033  ボラホーン</v>
      </c>
      <c r="E965" s="1010" t="s">
        <v>120</v>
      </c>
      <c r="F965" s="1003" t="s">
        <v>35</v>
      </c>
      <c r="G965" s="973" t="s">
        <v>19</v>
      </c>
      <c r="H965" s="1006" t="s">
        <v>89</v>
      </c>
      <c r="I965" s="1000" t="s">
        <v>93</v>
      </c>
      <c r="J965" s="975">
        <v>3</v>
      </c>
      <c r="K965" s="7" t="s">
        <v>37</v>
      </c>
      <c r="L965" s="116" t="s">
        <v>2713</v>
      </c>
      <c r="M965" s="51" t="s">
        <v>3191</v>
      </c>
      <c r="N965" s="111" t="s">
        <v>86</v>
      </c>
      <c r="O965" s="976"/>
      <c r="P965" s="271"/>
      <c r="Q965" s="977">
        <v>2530</v>
      </c>
      <c r="R965" s="978">
        <v>1520</v>
      </c>
      <c r="S965" s="979">
        <v>1020</v>
      </c>
      <c r="T965" s="980">
        <v>950</v>
      </c>
      <c r="U965" s="981">
        <v>1350</v>
      </c>
      <c r="V965" s="982">
        <f t="shared" ref="V965" si="950">SUM(Q965:U966)</f>
        <v>7370</v>
      </c>
      <c r="W965" s="976" t="s">
        <v>3325</v>
      </c>
      <c r="X965" s="976"/>
      <c r="Y965" s="706"/>
      <c r="Z965" s="976"/>
    </row>
    <row r="966" spans="1:26" s="5" customFormat="1">
      <c r="A966" s="984" t="s">
        <v>2635</v>
      </c>
      <c r="B966" s="984"/>
      <c r="C966" s="969" t="s">
        <v>1187</v>
      </c>
      <c r="D966" s="970" t="s">
        <v>2</v>
      </c>
      <c r="E966" s="1010" t="s">
        <v>120</v>
      </c>
      <c r="F966" s="1003" t="s">
        <v>35</v>
      </c>
      <c r="G966" s="973" t="s">
        <v>19</v>
      </c>
      <c r="H966" s="1006" t="s">
        <v>89</v>
      </c>
      <c r="I966" s="1000" t="s">
        <v>93</v>
      </c>
      <c r="J966" s="975">
        <v>3</v>
      </c>
      <c r="K966" s="112"/>
      <c r="L966" s="112"/>
      <c r="M966" s="51"/>
      <c r="N966" s="112"/>
      <c r="O966" s="976"/>
      <c r="P966" s="271"/>
      <c r="Q966" s="977"/>
      <c r="R966" s="978"/>
      <c r="S966" s="979"/>
      <c r="T966" s="980"/>
      <c r="U966" s="981"/>
      <c r="V966" s="982"/>
      <c r="W966" s="976" t="s">
        <v>3325</v>
      </c>
      <c r="X966" s="976"/>
      <c r="Y966" s="706"/>
      <c r="Z966" s="976"/>
    </row>
    <row r="967" spans="1:26" s="5" customFormat="1">
      <c r="A967" s="984" t="s">
        <v>2635</v>
      </c>
      <c r="B967" s="984" t="s">
        <v>2669</v>
      </c>
      <c r="C967" s="989" t="s">
        <v>260</v>
      </c>
      <c r="D967" s="970" t="str">
        <f t="shared" ref="D967" si="951">B967&amp;" "&amp;" "&amp;C967</f>
        <v>S2-034  シャドウパンサー</v>
      </c>
      <c r="E967" s="1010" t="s">
        <v>120</v>
      </c>
      <c r="F967" s="1014" t="s">
        <v>128</v>
      </c>
      <c r="G967" s="973" t="s">
        <v>19</v>
      </c>
      <c r="H967" s="973" t="s">
        <v>19</v>
      </c>
      <c r="I967" s="975"/>
      <c r="J967" s="975"/>
      <c r="K967" s="118" t="s">
        <v>21</v>
      </c>
      <c r="L967" s="116" t="s">
        <v>131</v>
      </c>
      <c r="M967" s="51" t="s">
        <v>3338</v>
      </c>
      <c r="N967" s="116" t="s">
        <v>496</v>
      </c>
      <c r="O967" s="976"/>
      <c r="P967" s="271"/>
      <c r="Q967" s="977">
        <v>2400</v>
      </c>
      <c r="R967" s="978">
        <v>1460</v>
      </c>
      <c r="S967" s="979">
        <v>700</v>
      </c>
      <c r="T967" s="980">
        <v>1420</v>
      </c>
      <c r="U967" s="981">
        <v>1300</v>
      </c>
      <c r="V967" s="982">
        <f t="shared" ref="V967" si="952">SUM(Q967:U968)</f>
        <v>7280</v>
      </c>
      <c r="W967" s="976"/>
      <c r="X967" s="976"/>
      <c r="Y967" s="706"/>
      <c r="Z967" s="976"/>
    </row>
    <row r="968" spans="1:26" s="5" customFormat="1">
      <c r="A968" s="984" t="s">
        <v>2635</v>
      </c>
      <c r="B968" s="984"/>
      <c r="C968" s="989" t="s">
        <v>260</v>
      </c>
      <c r="D968" s="970" t="s">
        <v>2</v>
      </c>
      <c r="E968" s="1010" t="s">
        <v>120</v>
      </c>
      <c r="F968" s="1014" t="s">
        <v>128</v>
      </c>
      <c r="G968" s="973" t="s">
        <v>19</v>
      </c>
      <c r="H968" s="973" t="s">
        <v>19</v>
      </c>
      <c r="I968" s="975"/>
      <c r="J968" s="975"/>
      <c r="K968" s="112"/>
      <c r="L968" s="112"/>
      <c r="M968" s="51"/>
      <c r="N968" s="112"/>
      <c r="O968" s="976"/>
      <c r="P968" s="271"/>
      <c r="Q968" s="977"/>
      <c r="R968" s="978"/>
      <c r="S968" s="979"/>
      <c r="T968" s="980"/>
      <c r="U968" s="981"/>
      <c r="V968" s="982"/>
      <c r="W968" s="976"/>
      <c r="X968" s="976"/>
      <c r="Y968" s="706"/>
      <c r="Z968" s="976"/>
    </row>
    <row r="969" spans="1:26" s="5" customFormat="1">
      <c r="A969" s="984" t="s">
        <v>2635</v>
      </c>
      <c r="B969" s="984" t="s">
        <v>2670</v>
      </c>
      <c r="C969" s="989" t="s">
        <v>261</v>
      </c>
      <c r="D969" s="970" t="str">
        <f t="shared" ref="D969" si="953">B969&amp;" "&amp;" "&amp;C969</f>
        <v>S2-035  ヘルクラッシャー</v>
      </c>
      <c r="E969" s="1010" t="s">
        <v>120</v>
      </c>
      <c r="F969" s="1013" t="s">
        <v>129</v>
      </c>
      <c r="G969" s="973" t="s">
        <v>19</v>
      </c>
      <c r="H969" s="973" t="s">
        <v>19</v>
      </c>
      <c r="I969" s="1001" t="s">
        <v>87</v>
      </c>
      <c r="J969" s="984">
        <v>2</v>
      </c>
      <c r="K969" s="118" t="s">
        <v>21</v>
      </c>
      <c r="L969" s="116" t="s">
        <v>131</v>
      </c>
      <c r="M969" s="51" t="s">
        <v>5286</v>
      </c>
      <c r="N969" s="111" t="s">
        <v>94</v>
      </c>
      <c r="O969" s="976">
        <v>1</v>
      </c>
      <c r="P969" s="976">
        <v>2</v>
      </c>
      <c r="Q969" s="977">
        <v>2390</v>
      </c>
      <c r="R969" s="978">
        <v>1490</v>
      </c>
      <c r="S969" s="979">
        <v>870</v>
      </c>
      <c r="T969" s="980">
        <v>1130</v>
      </c>
      <c r="U969" s="981">
        <v>1400</v>
      </c>
      <c r="V969" s="982">
        <f t="shared" ref="V969" si="954">SUM(Q969:U970)</f>
        <v>7280</v>
      </c>
      <c r="W969" s="443" t="s">
        <v>3328</v>
      </c>
      <c r="X969" s="976"/>
      <c r="Y969" s="706"/>
      <c r="Z969" s="976"/>
    </row>
    <row r="970" spans="1:26" s="5" customFormat="1">
      <c r="A970" s="984" t="s">
        <v>2635</v>
      </c>
      <c r="B970" s="984"/>
      <c r="C970" s="989" t="s">
        <v>261</v>
      </c>
      <c r="D970" s="970" t="s">
        <v>2</v>
      </c>
      <c r="E970" s="1010" t="s">
        <v>120</v>
      </c>
      <c r="F970" s="1013" t="s">
        <v>129</v>
      </c>
      <c r="G970" s="973" t="s">
        <v>19</v>
      </c>
      <c r="H970" s="973" t="s">
        <v>19</v>
      </c>
      <c r="I970" s="1001" t="s">
        <v>87</v>
      </c>
      <c r="J970" s="984">
        <v>2</v>
      </c>
      <c r="K970" s="112"/>
      <c r="L970" s="112"/>
      <c r="M970" s="51"/>
      <c r="N970" s="112"/>
      <c r="O970" s="976">
        <v>1</v>
      </c>
      <c r="P970" s="976">
        <v>1</v>
      </c>
      <c r="Q970" s="977"/>
      <c r="R970" s="978"/>
      <c r="S970" s="979"/>
      <c r="T970" s="980"/>
      <c r="U970" s="981"/>
      <c r="V970" s="982"/>
      <c r="W970" s="443" t="s">
        <v>4573</v>
      </c>
      <c r="X970" s="976"/>
      <c r="Y970" s="706"/>
      <c r="Z970" s="976"/>
    </row>
    <row r="971" spans="1:26" s="5" customFormat="1">
      <c r="A971" s="984" t="s">
        <v>2635</v>
      </c>
      <c r="B971" s="984" t="s">
        <v>2671</v>
      </c>
      <c r="C971" s="969" t="s">
        <v>1191</v>
      </c>
      <c r="D971" s="970" t="str">
        <f t="shared" ref="D971" si="955">B971&amp;" "&amp;" "&amp;C971</f>
        <v>S2-036  フレイム</v>
      </c>
      <c r="E971" s="1010" t="s">
        <v>120</v>
      </c>
      <c r="F971" s="1012" t="s">
        <v>130</v>
      </c>
      <c r="G971" s="973" t="s">
        <v>19</v>
      </c>
      <c r="H971" s="1006" t="s">
        <v>89</v>
      </c>
      <c r="I971" s="1002" t="s">
        <v>82</v>
      </c>
      <c r="J971" s="984">
        <v>1</v>
      </c>
      <c r="K971" s="7" t="s">
        <v>37</v>
      </c>
      <c r="L971" s="116" t="s">
        <v>20</v>
      </c>
      <c r="M971" s="51" t="s">
        <v>3165</v>
      </c>
      <c r="N971" s="116" t="s">
        <v>496</v>
      </c>
      <c r="O971" s="976"/>
      <c r="P971" s="271"/>
      <c r="Q971" s="977">
        <v>2380</v>
      </c>
      <c r="R971" s="978">
        <v>1150</v>
      </c>
      <c r="S971" s="979">
        <v>1260</v>
      </c>
      <c r="T971" s="980">
        <v>1090</v>
      </c>
      <c r="U971" s="981">
        <v>1360</v>
      </c>
      <c r="V971" s="982">
        <f t="shared" ref="V971" si="956">SUM(Q971:U972)</f>
        <v>7240</v>
      </c>
      <c r="W971" s="969" t="s">
        <v>3320</v>
      </c>
      <c r="X971" s="976"/>
      <c r="Y971" s="706"/>
      <c r="Z971" s="976"/>
    </row>
    <row r="972" spans="1:26" s="5" customFormat="1">
      <c r="A972" s="984" t="s">
        <v>2635</v>
      </c>
      <c r="B972" s="984"/>
      <c r="C972" s="969" t="s">
        <v>1191</v>
      </c>
      <c r="D972" s="970" t="s">
        <v>2</v>
      </c>
      <c r="E972" s="1010" t="s">
        <v>120</v>
      </c>
      <c r="F972" s="1012" t="s">
        <v>130</v>
      </c>
      <c r="G972" s="973" t="s">
        <v>19</v>
      </c>
      <c r="H972" s="1006" t="s">
        <v>89</v>
      </c>
      <c r="I972" s="1002" t="s">
        <v>82</v>
      </c>
      <c r="J972" s="984">
        <v>1</v>
      </c>
      <c r="K972" s="112"/>
      <c r="L972" s="112"/>
      <c r="M972" s="51"/>
      <c r="N972" s="112"/>
      <c r="O972" s="976"/>
      <c r="P972" s="271"/>
      <c r="Q972" s="977"/>
      <c r="R972" s="978"/>
      <c r="S972" s="979"/>
      <c r="T972" s="980"/>
      <c r="U972" s="981"/>
      <c r="V972" s="982"/>
      <c r="W972" s="969" t="s">
        <v>3320</v>
      </c>
      <c r="X972" s="976"/>
      <c r="Y972" s="706"/>
      <c r="Z972" s="976"/>
    </row>
    <row r="973" spans="1:26" s="5" customFormat="1">
      <c r="A973" s="984" t="s">
        <v>2635</v>
      </c>
      <c r="B973" s="984" t="s">
        <v>2672</v>
      </c>
      <c r="C973" s="969" t="s">
        <v>1192</v>
      </c>
      <c r="D973" s="970" t="str">
        <f t="shared" ref="D973" si="957">B973&amp;" "&amp;" "&amp;C973</f>
        <v>S2-037  ブリザード</v>
      </c>
      <c r="E973" s="1010" t="s">
        <v>120</v>
      </c>
      <c r="F973" s="1012" t="s">
        <v>130</v>
      </c>
      <c r="G973" s="973" t="s">
        <v>19</v>
      </c>
      <c r="H973" s="1006" t="s">
        <v>89</v>
      </c>
      <c r="I973" s="975"/>
      <c r="J973" s="975"/>
      <c r="K973" s="7" t="s">
        <v>37</v>
      </c>
      <c r="L973" s="116" t="s">
        <v>20</v>
      </c>
      <c r="M973" s="51" t="s">
        <v>3339</v>
      </c>
      <c r="N973" s="111" t="s">
        <v>83</v>
      </c>
      <c r="O973" s="976"/>
      <c r="P973" s="271"/>
      <c r="Q973" s="977">
        <v>2370</v>
      </c>
      <c r="R973" s="978">
        <v>1180</v>
      </c>
      <c r="S973" s="979">
        <v>1260</v>
      </c>
      <c r="T973" s="980">
        <v>1150</v>
      </c>
      <c r="U973" s="981">
        <v>1280</v>
      </c>
      <c r="V973" s="982">
        <f t="shared" ref="V973" si="958">SUM(Q973:U974)</f>
        <v>7240</v>
      </c>
      <c r="W973" s="969" t="s">
        <v>3322</v>
      </c>
      <c r="X973" s="976"/>
      <c r="Y973" s="706"/>
      <c r="Z973" s="976"/>
    </row>
    <row r="974" spans="1:26" s="5" customFormat="1">
      <c r="A974" s="984" t="s">
        <v>2635</v>
      </c>
      <c r="B974" s="984"/>
      <c r="C974" s="969" t="s">
        <v>1192</v>
      </c>
      <c r="D974" s="970" t="s">
        <v>2</v>
      </c>
      <c r="E974" s="1010" t="s">
        <v>120</v>
      </c>
      <c r="F974" s="1012" t="s">
        <v>130</v>
      </c>
      <c r="G974" s="973" t="s">
        <v>19</v>
      </c>
      <c r="H974" s="1006" t="s">
        <v>89</v>
      </c>
      <c r="I974" s="975"/>
      <c r="J974" s="975"/>
      <c r="K974" s="112"/>
      <c r="L974" s="112"/>
      <c r="M974" s="51"/>
      <c r="N974" s="112"/>
      <c r="O974" s="976"/>
      <c r="P974" s="271"/>
      <c r="Q974" s="977"/>
      <c r="R974" s="978"/>
      <c r="S974" s="979"/>
      <c r="T974" s="980"/>
      <c r="U974" s="981"/>
      <c r="V974" s="982"/>
      <c r="W974" s="969" t="s">
        <v>3322</v>
      </c>
      <c r="X974" s="976"/>
      <c r="Y974" s="706"/>
      <c r="Z974" s="976"/>
    </row>
    <row r="975" spans="1:26" s="5" customFormat="1">
      <c r="A975" s="984" t="s">
        <v>2635</v>
      </c>
      <c r="B975" s="984" t="s">
        <v>2673</v>
      </c>
      <c r="C975" s="969" t="s">
        <v>2703</v>
      </c>
      <c r="D975" s="970" t="str">
        <f t="shared" ref="D975" si="959">B975&amp;" "&amp;" "&amp;C975</f>
        <v>S2-038  アンクルホーン</v>
      </c>
      <c r="E975" s="1010" t="s">
        <v>120</v>
      </c>
      <c r="F975" s="1009" t="s">
        <v>75</v>
      </c>
      <c r="G975" s="986" t="s">
        <v>40</v>
      </c>
      <c r="H975" s="986" t="s">
        <v>40</v>
      </c>
      <c r="I975" s="975"/>
      <c r="J975" s="975"/>
      <c r="K975" s="8" t="s">
        <v>99</v>
      </c>
      <c r="L975" s="116" t="s">
        <v>131</v>
      </c>
      <c r="M975" s="51" t="s">
        <v>3192</v>
      </c>
      <c r="N975" s="116" t="s">
        <v>496</v>
      </c>
      <c r="O975" s="976"/>
      <c r="P975" s="271"/>
      <c r="Q975" s="977">
        <v>2480</v>
      </c>
      <c r="R975" s="978">
        <v>1240</v>
      </c>
      <c r="S975" s="979">
        <v>1320</v>
      </c>
      <c r="T975" s="980">
        <v>1180</v>
      </c>
      <c r="U975" s="981">
        <v>1070</v>
      </c>
      <c r="V975" s="982">
        <f t="shared" ref="V975" si="960">SUM(Q975:U976)</f>
        <v>7290</v>
      </c>
      <c r="W975" s="976"/>
      <c r="X975" s="976"/>
      <c r="Y975" s="706"/>
      <c r="Z975" s="976"/>
    </row>
    <row r="976" spans="1:26" s="5" customFormat="1">
      <c r="A976" s="984" t="s">
        <v>2635</v>
      </c>
      <c r="B976" s="984"/>
      <c r="C976" s="969" t="s">
        <v>2703</v>
      </c>
      <c r="D976" s="970" t="s">
        <v>2</v>
      </c>
      <c r="E976" s="1010" t="s">
        <v>120</v>
      </c>
      <c r="F976" s="1009" t="s">
        <v>75</v>
      </c>
      <c r="G976" s="986" t="s">
        <v>40</v>
      </c>
      <c r="H976" s="986" t="s">
        <v>40</v>
      </c>
      <c r="I976" s="975"/>
      <c r="J976" s="975"/>
      <c r="K976" s="112"/>
      <c r="L976" s="112"/>
      <c r="M976" s="51"/>
      <c r="N976" s="112"/>
      <c r="O976" s="976"/>
      <c r="P976" s="271"/>
      <c r="Q976" s="977"/>
      <c r="R976" s="978"/>
      <c r="S976" s="979"/>
      <c r="T976" s="980"/>
      <c r="U976" s="981"/>
      <c r="V976" s="982"/>
      <c r="W976" s="976"/>
      <c r="X976" s="976"/>
      <c r="Y976" s="706"/>
      <c r="Z976" s="976"/>
    </row>
    <row r="977" spans="1:26" s="5" customFormat="1">
      <c r="A977" s="984" t="s">
        <v>2635</v>
      </c>
      <c r="B977" s="984" t="s">
        <v>2674</v>
      </c>
      <c r="C977" s="989" t="s">
        <v>265</v>
      </c>
      <c r="D977" s="970" t="str">
        <f t="shared" ref="D977" si="961">B977&amp;" "&amp;" "&amp;C977</f>
        <v>S2-039  キラーマシン2</v>
      </c>
      <c r="E977" s="1010" t="s">
        <v>120</v>
      </c>
      <c r="F977" s="994" t="s">
        <v>78</v>
      </c>
      <c r="G977" s="973" t="s">
        <v>19</v>
      </c>
      <c r="H977" s="973" t="s">
        <v>19</v>
      </c>
      <c r="I977" s="975"/>
      <c r="J977" s="975"/>
      <c r="K977" s="118" t="s">
        <v>21</v>
      </c>
      <c r="L977" s="116" t="s">
        <v>5372</v>
      </c>
      <c r="M977" s="51" t="s">
        <v>3193</v>
      </c>
      <c r="N977" s="111" t="s">
        <v>83</v>
      </c>
      <c r="O977" s="976"/>
      <c r="P977" s="271"/>
      <c r="Q977" s="977">
        <v>2450</v>
      </c>
      <c r="R977" s="978">
        <v>1250</v>
      </c>
      <c r="S977" s="979">
        <v>960</v>
      </c>
      <c r="T977" s="980">
        <v>1330</v>
      </c>
      <c r="U977" s="981">
        <v>1290</v>
      </c>
      <c r="V977" s="982">
        <f t="shared" ref="V977" si="962">SUM(Q977:U978)</f>
        <v>7280</v>
      </c>
      <c r="W977" s="444" t="s">
        <v>3319</v>
      </c>
      <c r="X977" s="976"/>
      <c r="Y977" s="706"/>
      <c r="Z977" s="976"/>
    </row>
    <row r="978" spans="1:26" s="5" customFormat="1">
      <c r="A978" s="984" t="s">
        <v>2635</v>
      </c>
      <c r="B978" s="984"/>
      <c r="C978" s="989" t="s">
        <v>265</v>
      </c>
      <c r="D978" s="970" t="s">
        <v>2</v>
      </c>
      <c r="E978" s="1010" t="s">
        <v>120</v>
      </c>
      <c r="F978" s="994" t="s">
        <v>78</v>
      </c>
      <c r="G978" s="973" t="s">
        <v>19</v>
      </c>
      <c r="H978" s="973" t="s">
        <v>19</v>
      </c>
      <c r="I978" s="975"/>
      <c r="J978" s="975"/>
      <c r="K978" s="112"/>
      <c r="L978" s="112"/>
      <c r="M978" s="51"/>
      <c r="N978" s="112"/>
      <c r="O978" s="976"/>
      <c r="P978" s="271"/>
      <c r="Q978" s="977"/>
      <c r="R978" s="978"/>
      <c r="S978" s="979"/>
      <c r="T978" s="980"/>
      <c r="U978" s="981"/>
      <c r="V978" s="982"/>
      <c r="W978" s="443" t="s">
        <v>4575</v>
      </c>
      <c r="X978" s="976"/>
      <c r="Y978" s="706"/>
      <c r="Z978" s="976"/>
    </row>
    <row r="979" spans="1:26" s="5" customFormat="1">
      <c r="A979" s="984" t="s">
        <v>2635</v>
      </c>
      <c r="B979" s="984" t="s">
        <v>2675</v>
      </c>
      <c r="C979" s="989" t="s">
        <v>268</v>
      </c>
      <c r="D979" s="970" t="str">
        <f t="shared" ref="D979" si="963">B979&amp;" "&amp;" "&amp;C979</f>
        <v>S2-040  キングリザード</v>
      </c>
      <c r="E979" s="1010" t="s">
        <v>120</v>
      </c>
      <c r="F979" s="1003" t="s">
        <v>35</v>
      </c>
      <c r="G979" s="973" t="s">
        <v>19</v>
      </c>
      <c r="H979" s="1006" t="s">
        <v>89</v>
      </c>
      <c r="I979" s="975"/>
      <c r="J979" s="975"/>
      <c r="K979" s="118" t="s">
        <v>21</v>
      </c>
      <c r="L979" s="116" t="s">
        <v>107</v>
      </c>
      <c r="M979" s="51" t="s">
        <v>3177</v>
      </c>
      <c r="N979" s="111" t="s">
        <v>83</v>
      </c>
      <c r="O979" s="976">
        <v>1</v>
      </c>
      <c r="P979" s="976">
        <v>1</v>
      </c>
      <c r="Q979" s="977">
        <v>2530</v>
      </c>
      <c r="R979" s="978">
        <v>1310</v>
      </c>
      <c r="S979" s="979">
        <v>850</v>
      </c>
      <c r="T979" s="980">
        <v>1250</v>
      </c>
      <c r="U979" s="981">
        <v>1350</v>
      </c>
      <c r="V979" s="982">
        <f t="shared" ref="V979" si="964">SUM(Q979:U980)</f>
        <v>7290</v>
      </c>
      <c r="W979" s="976" t="s">
        <v>4344</v>
      </c>
      <c r="X979" s="976"/>
      <c r="Y979" s="706"/>
      <c r="Z979" s="976"/>
    </row>
    <row r="980" spans="1:26" s="5" customFormat="1">
      <c r="A980" s="984" t="s">
        <v>2635</v>
      </c>
      <c r="B980" s="984"/>
      <c r="C980" s="989" t="s">
        <v>268</v>
      </c>
      <c r="D980" s="970" t="s">
        <v>2</v>
      </c>
      <c r="E980" s="1010" t="s">
        <v>120</v>
      </c>
      <c r="F980" s="1003" t="s">
        <v>35</v>
      </c>
      <c r="G980" s="973" t="s">
        <v>19</v>
      </c>
      <c r="H980" s="1006" t="s">
        <v>89</v>
      </c>
      <c r="I980" s="975"/>
      <c r="J980" s="975"/>
      <c r="K980" s="112"/>
      <c r="L980" s="112"/>
      <c r="M980" s="51"/>
      <c r="N980" s="112"/>
      <c r="O980" s="976">
        <v>1</v>
      </c>
      <c r="P980" s="976">
        <v>1</v>
      </c>
      <c r="Q980" s="977"/>
      <c r="R980" s="978"/>
      <c r="S980" s="979"/>
      <c r="T980" s="980"/>
      <c r="U980" s="981"/>
      <c r="V980" s="982"/>
      <c r="W980" s="976" t="s">
        <v>4344</v>
      </c>
      <c r="X980" s="976"/>
      <c r="Y980" s="706"/>
      <c r="Z980" s="976"/>
    </row>
    <row r="981" spans="1:26" s="5" customFormat="1">
      <c r="A981" s="984" t="s">
        <v>2635</v>
      </c>
      <c r="B981" s="984" t="s">
        <v>2676</v>
      </c>
      <c r="C981" s="969" t="s">
        <v>2</v>
      </c>
      <c r="D981" s="970" t="str">
        <f t="shared" ref="D981" si="965">B981&amp;" "&amp;" "&amp;C981</f>
        <v>S2-041  ダイ</v>
      </c>
      <c r="E981" s="1008" t="s">
        <v>36</v>
      </c>
      <c r="F981" s="972" t="s">
        <v>34</v>
      </c>
      <c r="G981" s="973" t="s">
        <v>19</v>
      </c>
      <c r="H981" s="973" t="s">
        <v>19</v>
      </c>
      <c r="I981" s="975"/>
      <c r="J981" s="975"/>
      <c r="K981" s="7" t="s">
        <v>37</v>
      </c>
      <c r="L981" s="116" t="s">
        <v>2713</v>
      </c>
      <c r="M981" s="51" t="s">
        <v>4826</v>
      </c>
      <c r="N981" s="116" t="s">
        <v>490</v>
      </c>
      <c r="O981" s="976"/>
      <c r="P981" s="271"/>
      <c r="Q981" s="977">
        <v>2520</v>
      </c>
      <c r="R981" s="978">
        <v>1680</v>
      </c>
      <c r="S981" s="979">
        <v>1130</v>
      </c>
      <c r="T981" s="980">
        <v>1430</v>
      </c>
      <c r="U981" s="981">
        <v>1180</v>
      </c>
      <c r="V981" s="982">
        <f t="shared" ref="V981" si="966">SUM(Q981:U982)</f>
        <v>7940</v>
      </c>
      <c r="W981" s="976" t="s">
        <v>3317</v>
      </c>
      <c r="X981" s="976"/>
      <c r="Y981" s="706"/>
      <c r="Z981" s="976"/>
    </row>
    <row r="982" spans="1:26" s="5" customFormat="1">
      <c r="A982" s="984" t="s">
        <v>2635</v>
      </c>
      <c r="B982" s="984"/>
      <c r="C982" s="969" t="s">
        <v>2</v>
      </c>
      <c r="D982" s="970" t="s">
        <v>2</v>
      </c>
      <c r="E982" s="1008" t="s">
        <v>36</v>
      </c>
      <c r="F982" s="972" t="s">
        <v>34</v>
      </c>
      <c r="G982" s="973" t="s">
        <v>19</v>
      </c>
      <c r="H982" s="973" t="s">
        <v>19</v>
      </c>
      <c r="I982" s="975"/>
      <c r="J982" s="975"/>
      <c r="K982" s="118" t="s">
        <v>21</v>
      </c>
      <c r="L982" s="116" t="s">
        <v>105</v>
      </c>
      <c r="M982" s="51" t="s">
        <v>3178</v>
      </c>
      <c r="N982" s="116" t="s">
        <v>83</v>
      </c>
      <c r="O982" s="976"/>
      <c r="P982" s="271"/>
      <c r="Q982" s="977"/>
      <c r="R982" s="978"/>
      <c r="S982" s="979"/>
      <c r="T982" s="980"/>
      <c r="U982" s="981"/>
      <c r="V982" s="982"/>
      <c r="W982" s="976" t="s">
        <v>3317</v>
      </c>
      <c r="X982" s="976"/>
      <c r="Y982" s="706"/>
      <c r="Z982" s="976"/>
    </row>
    <row r="983" spans="1:26" s="5" customFormat="1">
      <c r="A983" s="984" t="s">
        <v>2635</v>
      </c>
      <c r="B983" s="984" t="s">
        <v>2677</v>
      </c>
      <c r="C983" s="969" t="s">
        <v>38</v>
      </c>
      <c r="D983" s="970" t="str">
        <f t="shared" ref="D983" si="967">B983&amp;" "&amp;" "&amp;C983</f>
        <v>S2-042  ポップ</v>
      </c>
      <c r="E983" s="1008" t="s">
        <v>36</v>
      </c>
      <c r="F983" s="972" t="s">
        <v>34</v>
      </c>
      <c r="G983" s="986" t="s">
        <v>40</v>
      </c>
      <c r="H983" s="986" t="s">
        <v>40</v>
      </c>
      <c r="I983" s="1001" t="s">
        <v>87</v>
      </c>
      <c r="J983" s="984">
        <v>2</v>
      </c>
      <c r="K983" s="118" t="s">
        <v>21</v>
      </c>
      <c r="L983" s="116" t="s">
        <v>2712</v>
      </c>
      <c r="M983" s="51" t="s">
        <v>3179</v>
      </c>
      <c r="N983" s="111" t="s">
        <v>94</v>
      </c>
      <c r="O983" s="976"/>
      <c r="P983" s="271"/>
      <c r="Q983" s="977">
        <v>2490</v>
      </c>
      <c r="R983" s="978">
        <v>940</v>
      </c>
      <c r="S983" s="979">
        <v>1820</v>
      </c>
      <c r="T983" s="980">
        <v>1470</v>
      </c>
      <c r="U983" s="981">
        <v>1200</v>
      </c>
      <c r="V983" s="982">
        <f t="shared" ref="V983" si="968">SUM(Q983:U984)</f>
        <v>7920</v>
      </c>
      <c r="W983" s="976" t="s">
        <v>3317</v>
      </c>
      <c r="X983" s="1004" t="s">
        <v>1325</v>
      </c>
      <c r="Y983" s="706"/>
      <c r="Z983" s="976"/>
    </row>
    <row r="984" spans="1:26" s="5" customFormat="1">
      <c r="A984" s="984" t="s">
        <v>2635</v>
      </c>
      <c r="B984" s="984"/>
      <c r="C984" s="969" t="s">
        <v>38</v>
      </c>
      <c r="D984" s="970" t="s">
        <v>2</v>
      </c>
      <c r="E984" s="1008" t="s">
        <v>36</v>
      </c>
      <c r="F984" s="972" t="s">
        <v>34</v>
      </c>
      <c r="G984" s="986" t="s">
        <v>40</v>
      </c>
      <c r="H984" s="986" t="s">
        <v>40</v>
      </c>
      <c r="I984" s="1001" t="s">
        <v>87</v>
      </c>
      <c r="J984" s="984">
        <v>2</v>
      </c>
      <c r="K984" s="117"/>
      <c r="L984" s="111"/>
      <c r="M984" s="51"/>
      <c r="N984" s="111"/>
      <c r="O984" s="976"/>
      <c r="P984" s="271"/>
      <c r="Q984" s="977"/>
      <c r="R984" s="978"/>
      <c r="S984" s="979"/>
      <c r="T984" s="980"/>
      <c r="U984" s="981"/>
      <c r="V984" s="982"/>
      <c r="W984" s="976" t="s">
        <v>3317</v>
      </c>
      <c r="X984" s="1004" t="s">
        <v>1325</v>
      </c>
      <c r="Y984" s="706"/>
      <c r="Z984" s="976"/>
    </row>
    <row r="985" spans="1:26" s="5" customFormat="1">
      <c r="A985" s="984" t="s">
        <v>2635</v>
      </c>
      <c r="B985" s="984" t="s">
        <v>2678</v>
      </c>
      <c r="C985" s="969" t="s">
        <v>183</v>
      </c>
      <c r="D985" s="970" t="str">
        <f t="shared" ref="D985" si="969">B985&amp;" "&amp;" "&amp;C985</f>
        <v>S2-043  マァム</v>
      </c>
      <c r="E985" s="1008" t="s">
        <v>36</v>
      </c>
      <c r="F985" s="972" t="s">
        <v>34</v>
      </c>
      <c r="G985" s="973" t="s">
        <v>19</v>
      </c>
      <c r="H985" s="973" t="s">
        <v>19</v>
      </c>
      <c r="I985" s="975"/>
      <c r="J985" s="975"/>
      <c r="K985" s="118" t="s">
        <v>21</v>
      </c>
      <c r="L985" s="116" t="s">
        <v>104</v>
      </c>
      <c r="M985" s="51" t="s">
        <v>3180</v>
      </c>
      <c r="N985" s="116" t="s">
        <v>83</v>
      </c>
      <c r="O985" s="976"/>
      <c r="P985" s="271"/>
      <c r="Q985" s="977">
        <v>2540</v>
      </c>
      <c r="R985" s="978">
        <v>1520</v>
      </c>
      <c r="S985" s="979">
        <v>1070</v>
      </c>
      <c r="T985" s="980">
        <v>1580</v>
      </c>
      <c r="U985" s="981">
        <v>1210</v>
      </c>
      <c r="V985" s="982">
        <f t="shared" ref="V985" si="970">SUM(Q985:U986)</f>
        <v>7920</v>
      </c>
      <c r="W985" s="976" t="s">
        <v>3317</v>
      </c>
      <c r="X985" s="1004" t="s">
        <v>42</v>
      </c>
      <c r="Y985" s="706"/>
      <c r="Z985" s="976"/>
    </row>
    <row r="986" spans="1:26" s="5" customFormat="1">
      <c r="A986" s="984" t="s">
        <v>2635</v>
      </c>
      <c r="B986" s="984"/>
      <c r="C986" s="969" t="s">
        <v>183</v>
      </c>
      <c r="D986" s="970" t="s">
        <v>2</v>
      </c>
      <c r="E986" s="1008" t="s">
        <v>36</v>
      </c>
      <c r="F986" s="972" t="s">
        <v>34</v>
      </c>
      <c r="G986" s="973" t="s">
        <v>19</v>
      </c>
      <c r="H986" s="973" t="s">
        <v>19</v>
      </c>
      <c r="I986" s="975"/>
      <c r="J986" s="975"/>
      <c r="K986" s="118" t="s">
        <v>21</v>
      </c>
      <c r="L986" s="116" t="s">
        <v>105</v>
      </c>
      <c r="M986" s="51" t="s">
        <v>3181</v>
      </c>
      <c r="N986" s="116" t="s">
        <v>83</v>
      </c>
      <c r="O986" s="976"/>
      <c r="P986" s="271"/>
      <c r="Q986" s="977"/>
      <c r="R986" s="978"/>
      <c r="S986" s="979"/>
      <c r="T986" s="980"/>
      <c r="U986" s="981"/>
      <c r="V986" s="982"/>
      <c r="W986" s="976" t="s">
        <v>3317</v>
      </c>
      <c r="X986" s="1004" t="s">
        <v>42</v>
      </c>
      <c r="Y986" s="706"/>
      <c r="Z986" s="976"/>
    </row>
    <row r="987" spans="1:26" s="5" customFormat="1">
      <c r="A987" s="984" t="s">
        <v>2635</v>
      </c>
      <c r="B987" s="984" t="s">
        <v>2679</v>
      </c>
      <c r="C987" s="969" t="s">
        <v>42</v>
      </c>
      <c r="D987" s="970" t="str">
        <f t="shared" ref="D987" si="971">B987&amp;" "&amp;" "&amp;C987</f>
        <v>S2-044  レオナ</v>
      </c>
      <c r="E987" s="1008" t="s">
        <v>36</v>
      </c>
      <c r="F987" s="972" t="s">
        <v>34</v>
      </c>
      <c r="G987" s="986" t="s">
        <v>40</v>
      </c>
      <c r="H987" s="995" t="s">
        <v>80</v>
      </c>
      <c r="I987" s="996" t="s">
        <v>4358</v>
      </c>
      <c r="J987" s="984">
        <v>1</v>
      </c>
      <c r="K987" s="8" t="s">
        <v>99</v>
      </c>
      <c r="L987" s="116" t="s">
        <v>104</v>
      </c>
      <c r="M987" s="51" t="s">
        <v>3895</v>
      </c>
      <c r="N987" s="116" t="s">
        <v>83</v>
      </c>
      <c r="O987" s="976"/>
      <c r="P987" s="271"/>
      <c r="Q987" s="977">
        <v>2450</v>
      </c>
      <c r="R987" s="978">
        <v>900</v>
      </c>
      <c r="S987" s="979">
        <v>1740</v>
      </c>
      <c r="T987" s="980">
        <v>1540</v>
      </c>
      <c r="U987" s="981">
        <v>1260</v>
      </c>
      <c r="V987" s="982">
        <f t="shared" ref="V987" si="972">SUM(Q987:U988)</f>
        <v>7890</v>
      </c>
      <c r="W987" s="976" t="s">
        <v>3317</v>
      </c>
      <c r="X987" s="1004" t="s">
        <v>183</v>
      </c>
      <c r="Y987" s="706"/>
      <c r="Z987" s="976"/>
    </row>
    <row r="988" spans="1:26" s="5" customFormat="1">
      <c r="A988" s="984" t="s">
        <v>2635</v>
      </c>
      <c r="B988" s="984"/>
      <c r="C988" s="969" t="s">
        <v>42</v>
      </c>
      <c r="D988" s="970" t="s">
        <v>2</v>
      </c>
      <c r="E988" s="1008" t="s">
        <v>36</v>
      </c>
      <c r="F988" s="972" t="s">
        <v>34</v>
      </c>
      <c r="G988" s="986" t="s">
        <v>40</v>
      </c>
      <c r="H988" s="995" t="s">
        <v>80</v>
      </c>
      <c r="I988" s="996" t="s">
        <v>4358</v>
      </c>
      <c r="J988" s="984">
        <v>1</v>
      </c>
      <c r="K988" s="112"/>
      <c r="L988" s="112"/>
      <c r="M988" s="51"/>
      <c r="N988" s="112"/>
      <c r="O988" s="976"/>
      <c r="P988" s="271"/>
      <c r="Q988" s="977"/>
      <c r="R988" s="978"/>
      <c r="S988" s="979"/>
      <c r="T988" s="980"/>
      <c r="U988" s="981"/>
      <c r="V988" s="982"/>
      <c r="W988" s="976" t="s">
        <v>3317</v>
      </c>
      <c r="X988" s="1004" t="s">
        <v>183</v>
      </c>
      <c r="Y988" s="706"/>
      <c r="Z988" s="976"/>
    </row>
    <row r="989" spans="1:26" s="5" customFormat="1">
      <c r="A989" s="984" t="s">
        <v>2635</v>
      </c>
      <c r="B989" s="984" t="s">
        <v>2680</v>
      </c>
      <c r="C989" s="969" t="s">
        <v>172</v>
      </c>
      <c r="D989" s="970" t="str">
        <f t="shared" ref="D989" si="973">B989&amp;" "&amp;" "&amp;C989</f>
        <v>S2-045  ヒュンケル</v>
      </c>
      <c r="E989" s="1008" t="s">
        <v>36</v>
      </c>
      <c r="F989" s="972" t="s">
        <v>34</v>
      </c>
      <c r="G989" s="973" t="s">
        <v>19</v>
      </c>
      <c r="H989" s="973" t="s">
        <v>19</v>
      </c>
      <c r="I989" s="975"/>
      <c r="J989" s="975"/>
      <c r="K989" s="7" t="s">
        <v>37</v>
      </c>
      <c r="L989" s="111" t="s">
        <v>101</v>
      </c>
      <c r="M989" s="51" t="s">
        <v>3252</v>
      </c>
      <c r="N989" s="111" t="s">
        <v>95</v>
      </c>
      <c r="O989" s="976"/>
      <c r="P989" s="271"/>
      <c r="Q989" s="977">
        <v>2470</v>
      </c>
      <c r="R989" s="978">
        <v>1600</v>
      </c>
      <c r="S989" s="979">
        <v>1010</v>
      </c>
      <c r="T989" s="980">
        <v>1310</v>
      </c>
      <c r="U989" s="981">
        <v>1530</v>
      </c>
      <c r="V989" s="982">
        <f t="shared" ref="V989" si="974">SUM(Q989:U990)</f>
        <v>7920</v>
      </c>
      <c r="W989" s="367" t="s">
        <v>3318</v>
      </c>
      <c r="X989" s="976"/>
      <c r="Y989" s="706"/>
      <c r="Z989" s="976"/>
    </row>
    <row r="990" spans="1:26" s="5" customFormat="1">
      <c r="A990" s="984" t="s">
        <v>2635</v>
      </c>
      <c r="B990" s="984"/>
      <c r="C990" s="969" t="s">
        <v>172</v>
      </c>
      <c r="D990" s="970" t="s">
        <v>2</v>
      </c>
      <c r="E990" s="1008" t="s">
        <v>36</v>
      </c>
      <c r="F990" s="972" t="s">
        <v>34</v>
      </c>
      <c r="G990" s="973" t="s">
        <v>19</v>
      </c>
      <c r="H990" s="973" t="s">
        <v>19</v>
      </c>
      <c r="I990" s="975"/>
      <c r="J990" s="975"/>
      <c r="K990" s="118" t="s">
        <v>21</v>
      </c>
      <c r="L990" s="116" t="s">
        <v>131</v>
      </c>
      <c r="M990" s="51" t="s">
        <v>3182</v>
      </c>
      <c r="N990" s="112" t="s">
        <v>2715</v>
      </c>
      <c r="O990" s="976"/>
      <c r="P990" s="271"/>
      <c r="Q990" s="977"/>
      <c r="R990" s="978"/>
      <c r="S990" s="979"/>
      <c r="T990" s="980"/>
      <c r="U990" s="981"/>
      <c r="V990" s="982"/>
      <c r="W990" s="367" t="s">
        <v>4335</v>
      </c>
      <c r="X990" s="976"/>
      <c r="Y990" s="706"/>
      <c r="Z990" s="976"/>
    </row>
    <row r="991" spans="1:26" s="5" customFormat="1">
      <c r="A991" s="984" t="s">
        <v>2635</v>
      </c>
      <c r="B991" s="984" t="s">
        <v>2681</v>
      </c>
      <c r="C991" s="969" t="s">
        <v>189</v>
      </c>
      <c r="D991" s="970" t="str">
        <f t="shared" ref="D991" si="975">B991&amp;" "&amp;" "&amp;C991</f>
        <v>S2-046  アバン</v>
      </c>
      <c r="E991" s="1008" t="s">
        <v>36</v>
      </c>
      <c r="F991" s="972" t="s">
        <v>34</v>
      </c>
      <c r="G991" s="973" t="s">
        <v>19</v>
      </c>
      <c r="H991" s="973" t="s">
        <v>19</v>
      </c>
      <c r="I991" s="996" t="s">
        <v>4358</v>
      </c>
      <c r="J991" s="984">
        <v>1</v>
      </c>
      <c r="K991" s="118" t="s">
        <v>21</v>
      </c>
      <c r="L991" s="116" t="s">
        <v>131</v>
      </c>
      <c r="M991" s="51" t="s">
        <v>3340</v>
      </c>
      <c r="N991" s="111" t="s">
        <v>84</v>
      </c>
      <c r="O991" s="976"/>
      <c r="P991" s="271"/>
      <c r="Q991" s="977">
        <v>2470</v>
      </c>
      <c r="R991" s="978">
        <v>1660</v>
      </c>
      <c r="S991" s="979">
        <v>1120</v>
      </c>
      <c r="T991" s="980">
        <v>1310</v>
      </c>
      <c r="U991" s="981">
        <v>1330</v>
      </c>
      <c r="V991" s="982">
        <f t="shared" ref="V991" si="976">SUM(Q991:U992)</f>
        <v>7890</v>
      </c>
      <c r="W991" s="976"/>
      <c r="X991" s="976"/>
      <c r="Y991" s="706"/>
      <c r="Z991" s="976"/>
    </row>
    <row r="992" spans="1:26" s="5" customFormat="1">
      <c r="A992" s="984" t="s">
        <v>2635</v>
      </c>
      <c r="B992" s="984"/>
      <c r="C992" s="969" t="s">
        <v>189</v>
      </c>
      <c r="D992" s="970" t="s">
        <v>2</v>
      </c>
      <c r="E992" s="1008" t="s">
        <v>36</v>
      </c>
      <c r="F992" s="972" t="s">
        <v>34</v>
      </c>
      <c r="G992" s="973" t="s">
        <v>19</v>
      </c>
      <c r="H992" s="973" t="s">
        <v>19</v>
      </c>
      <c r="I992" s="996" t="s">
        <v>4358</v>
      </c>
      <c r="J992" s="984">
        <v>1</v>
      </c>
      <c r="K992" s="117"/>
      <c r="L992" s="111"/>
      <c r="M992" s="51"/>
      <c r="N992" s="111"/>
      <c r="O992" s="976"/>
      <c r="P992" s="271"/>
      <c r="Q992" s="977"/>
      <c r="R992" s="978"/>
      <c r="S992" s="979"/>
      <c r="T992" s="980"/>
      <c r="U992" s="981"/>
      <c r="V992" s="982"/>
      <c r="W992" s="976"/>
      <c r="X992" s="976"/>
      <c r="Y992" s="706"/>
      <c r="Z992" s="976"/>
    </row>
    <row r="993" spans="1:26" s="5" customFormat="1">
      <c r="A993" s="984" t="s">
        <v>2635</v>
      </c>
      <c r="B993" s="984" t="s">
        <v>2682</v>
      </c>
      <c r="C993" s="989" t="s">
        <v>1325</v>
      </c>
      <c r="D993" s="970" t="str">
        <f t="shared" ref="D993" si="977">B993&amp;" "&amp;" "&amp;C993</f>
        <v>S2-047  マトリフ</v>
      </c>
      <c r="E993" s="999" t="s">
        <v>54</v>
      </c>
      <c r="F993" s="972" t="s">
        <v>34</v>
      </c>
      <c r="G993" s="986" t="s">
        <v>40</v>
      </c>
      <c r="H993" s="986" t="s">
        <v>40</v>
      </c>
      <c r="I993" s="996" t="s">
        <v>4358</v>
      </c>
      <c r="J993" s="984">
        <v>1</v>
      </c>
      <c r="K993" s="7" t="s">
        <v>37</v>
      </c>
      <c r="L993" s="111" t="s">
        <v>101</v>
      </c>
      <c r="M993" s="51" t="s">
        <v>3183</v>
      </c>
      <c r="N993" s="116" t="s">
        <v>95</v>
      </c>
      <c r="O993" s="976"/>
      <c r="P993" s="271"/>
      <c r="Q993" s="977">
        <v>2650</v>
      </c>
      <c r="R993" s="978">
        <v>1160</v>
      </c>
      <c r="S993" s="979">
        <v>1810</v>
      </c>
      <c r="T993" s="980">
        <v>1250</v>
      </c>
      <c r="U993" s="981">
        <v>1350</v>
      </c>
      <c r="V993" s="982">
        <f t="shared" ref="V993" si="978">SUM(Q993:U994)</f>
        <v>8220</v>
      </c>
      <c r="W993" s="969"/>
      <c r="X993" s="1004" t="s">
        <v>38</v>
      </c>
      <c r="Y993" s="706"/>
      <c r="Z993" s="976"/>
    </row>
    <row r="994" spans="1:26" s="5" customFormat="1">
      <c r="A994" s="984" t="s">
        <v>2635</v>
      </c>
      <c r="B994" s="984"/>
      <c r="C994" s="989" t="s">
        <v>1325</v>
      </c>
      <c r="D994" s="970" t="s">
        <v>2</v>
      </c>
      <c r="E994" s="999" t="s">
        <v>54</v>
      </c>
      <c r="F994" s="972" t="s">
        <v>34</v>
      </c>
      <c r="G994" s="986" t="s">
        <v>40</v>
      </c>
      <c r="H994" s="986" t="s">
        <v>40</v>
      </c>
      <c r="I994" s="996" t="s">
        <v>4358</v>
      </c>
      <c r="J994" s="984">
        <v>1</v>
      </c>
      <c r="K994" s="118" t="s">
        <v>21</v>
      </c>
      <c r="L994" s="116" t="s">
        <v>106</v>
      </c>
      <c r="M994" s="51" t="s">
        <v>3341</v>
      </c>
      <c r="N994" s="116" t="s">
        <v>83</v>
      </c>
      <c r="O994" s="976"/>
      <c r="P994" s="271"/>
      <c r="Q994" s="977"/>
      <c r="R994" s="978"/>
      <c r="S994" s="979"/>
      <c r="T994" s="980"/>
      <c r="U994" s="981"/>
      <c r="V994" s="982"/>
      <c r="W994" s="969"/>
      <c r="X994" s="1004" t="s">
        <v>38</v>
      </c>
      <c r="Y994" s="706"/>
      <c r="Z994" s="976"/>
    </row>
    <row r="995" spans="1:26" s="5" customFormat="1">
      <c r="A995" s="984" t="s">
        <v>2635</v>
      </c>
      <c r="B995" s="984" t="s">
        <v>2683</v>
      </c>
      <c r="C995" s="989" t="s">
        <v>497</v>
      </c>
      <c r="D995" s="970" t="str">
        <f t="shared" ref="D995" si="979">B995&amp;" "&amp;" "&amp;C995</f>
        <v>S2-048  勇者ソロ</v>
      </c>
      <c r="E995" s="999" t="s">
        <v>54</v>
      </c>
      <c r="F995" s="972" t="s">
        <v>34</v>
      </c>
      <c r="G995" s="973" t="s">
        <v>19</v>
      </c>
      <c r="H995" s="973" t="s">
        <v>19</v>
      </c>
      <c r="I995" s="975"/>
      <c r="J995" s="975"/>
      <c r="K995" s="7" t="s">
        <v>37</v>
      </c>
      <c r="L995" s="111" t="s">
        <v>2718</v>
      </c>
      <c r="M995" s="37" t="s">
        <v>3184</v>
      </c>
      <c r="N995" s="116" t="s">
        <v>95</v>
      </c>
      <c r="O995" s="976"/>
      <c r="P995" s="271"/>
      <c r="Q995" s="977">
        <v>2600</v>
      </c>
      <c r="R995" s="978">
        <v>1680</v>
      </c>
      <c r="S995" s="979">
        <v>1350</v>
      </c>
      <c r="T995" s="980">
        <v>1190</v>
      </c>
      <c r="U995" s="981">
        <v>1370</v>
      </c>
      <c r="V995" s="982">
        <f t="shared" ref="V995" si="980">SUM(Q995:U996)</f>
        <v>8190</v>
      </c>
      <c r="W995" s="976" t="s">
        <v>3329</v>
      </c>
      <c r="X995" s="976"/>
      <c r="Y995" s="706"/>
      <c r="Z995" s="976"/>
    </row>
    <row r="996" spans="1:26" s="5" customFormat="1">
      <c r="A996" s="984" t="s">
        <v>2635</v>
      </c>
      <c r="B996" s="984"/>
      <c r="C996" s="989" t="s">
        <v>497</v>
      </c>
      <c r="D996" s="970" t="s">
        <v>2</v>
      </c>
      <c r="E996" s="999" t="s">
        <v>54</v>
      </c>
      <c r="F996" s="972" t="s">
        <v>34</v>
      </c>
      <c r="G996" s="973" t="s">
        <v>19</v>
      </c>
      <c r="H996" s="973" t="s">
        <v>19</v>
      </c>
      <c r="I996" s="975"/>
      <c r="J996" s="975"/>
      <c r="K996" s="118" t="s">
        <v>21</v>
      </c>
      <c r="L996" s="116" t="s">
        <v>131</v>
      </c>
      <c r="M996" s="51" t="s">
        <v>3342</v>
      </c>
      <c r="N996" s="111" t="s">
        <v>83</v>
      </c>
      <c r="O996" s="976"/>
      <c r="P996" s="271"/>
      <c r="Q996" s="977"/>
      <c r="R996" s="978"/>
      <c r="S996" s="979"/>
      <c r="T996" s="980"/>
      <c r="U996" s="981"/>
      <c r="V996" s="982"/>
      <c r="W996" s="976" t="s">
        <v>3329</v>
      </c>
      <c r="X996" s="976"/>
      <c r="Y996" s="706"/>
      <c r="Z996" s="976"/>
    </row>
    <row r="997" spans="1:26" s="5" customFormat="1">
      <c r="A997" s="984" t="s">
        <v>2635</v>
      </c>
      <c r="B997" s="984" t="s">
        <v>2684</v>
      </c>
      <c r="C997" s="969" t="s">
        <v>499</v>
      </c>
      <c r="D997" s="970" t="str">
        <f t="shared" ref="D997" si="981">B997&amp;" "&amp;" "&amp;C997</f>
        <v>S2-049  マーニャ</v>
      </c>
      <c r="E997" s="999" t="s">
        <v>54</v>
      </c>
      <c r="F997" s="972" t="s">
        <v>34</v>
      </c>
      <c r="G997" s="986" t="s">
        <v>40</v>
      </c>
      <c r="H997" s="986" t="s">
        <v>40</v>
      </c>
      <c r="I997" s="975"/>
      <c r="J997" s="975"/>
      <c r="K997" s="118" t="s">
        <v>21</v>
      </c>
      <c r="L997" s="116" t="s">
        <v>131</v>
      </c>
      <c r="M997" s="37" t="s">
        <v>3343</v>
      </c>
      <c r="N997" s="111" t="s">
        <v>83</v>
      </c>
      <c r="O997" s="976"/>
      <c r="P997" s="271"/>
      <c r="Q997" s="977">
        <v>2500</v>
      </c>
      <c r="R997" s="978">
        <v>1330</v>
      </c>
      <c r="S997" s="979">
        <v>1760</v>
      </c>
      <c r="T997" s="980">
        <v>1430</v>
      </c>
      <c r="U997" s="981">
        <v>1170</v>
      </c>
      <c r="V997" s="982">
        <f t="shared" ref="V997" si="982">SUM(Q997:U998)</f>
        <v>8190</v>
      </c>
      <c r="W997" s="976" t="s">
        <v>3329</v>
      </c>
      <c r="X997" s="976"/>
      <c r="Y997" s="706"/>
      <c r="Z997" s="976"/>
    </row>
    <row r="998" spans="1:26" s="5" customFormat="1">
      <c r="A998" s="984" t="s">
        <v>2635</v>
      </c>
      <c r="B998" s="984"/>
      <c r="C998" s="969" t="s">
        <v>499</v>
      </c>
      <c r="D998" s="970" t="s">
        <v>2</v>
      </c>
      <c r="E998" s="999" t="s">
        <v>54</v>
      </c>
      <c r="F998" s="972" t="s">
        <v>34</v>
      </c>
      <c r="G998" s="986" t="s">
        <v>40</v>
      </c>
      <c r="H998" s="986" t="s">
        <v>40</v>
      </c>
      <c r="I998" s="975"/>
      <c r="J998" s="975"/>
      <c r="K998" s="7" t="s">
        <v>37</v>
      </c>
      <c r="L998" s="111" t="s">
        <v>2718</v>
      </c>
      <c r="M998" s="51" t="s">
        <v>3185</v>
      </c>
      <c r="N998" s="111" t="s">
        <v>86</v>
      </c>
      <c r="O998" s="976"/>
      <c r="P998" s="271"/>
      <c r="Q998" s="977"/>
      <c r="R998" s="978"/>
      <c r="S998" s="979"/>
      <c r="T998" s="980"/>
      <c r="U998" s="981"/>
      <c r="V998" s="982"/>
      <c r="W998" s="976" t="s">
        <v>3329</v>
      </c>
      <c r="X998" s="976"/>
      <c r="Y998" s="706"/>
      <c r="Z998" s="976"/>
    </row>
    <row r="999" spans="1:26" s="5" customFormat="1">
      <c r="A999" s="984" t="s">
        <v>2635</v>
      </c>
      <c r="B999" s="984" t="s">
        <v>2685</v>
      </c>
      <c r="C999" s="969" t="s">
        <v>2704</v>
      </c>
      <c r="D999" s="970" t="str">
        <f t="shared" ref="D999" si="983">B999&amp;" "&amp;" "&amp;C999</f>
        <v>S2-050  ミネア</v>
      </c>
      <c r="E999" s="999" t="s">
        <v>54</v>
      </c>
      <c r="F999" s="972" t="s">
        <v>34</v>
      </c>
      <c r="G999" s="986" t="s">
        <v>40</v>
      </c>
      <c r="H999" s="992" t="s">
        <v>88</v>
      </c>
      <c r="I999" s="1000" t="s">
        <v>93</v>
      </c>
      <c r="J999" s="975">
        <v>3</v>
      </c>
      <c r="K999" s="11" t="s">
        <v>81</v>
      </c>
      <c r="L999" s="116" t="s">
        <v>81</v>
      </c>
      <c r="M999" s="51" t="s">
        <v>3167</v>
      </c>
      <c r="N999" s="111" t="s">
        <v>86</v>
      </c>
      <c r="O999" s="976"/>
      <c r="P999" s="271"/>
      <c r="Q999" s="977">
        <v>2440</v>
      </c>
      <c r="R999" s="978">
        <v>1250</v>
      </c>
      <c r="S999" s="979">
        <v>1780</v>
      </c>
      <c r="T999" s="980">
        <v>1270</v>
      </c>
      <c r="U999" s="981">
        <v>1450</v>
      </c>
      <c r="V999" s="982">
        <f t="shared" ref="V999" si="984">SUM(Q999:U1000)</f>
        <v>8190</v>
      </c>
      <c r="W999" s="976" t="s">
        <v>3329</v>
      </c>
      <c r="X999" s="976"/>
      <c r="Y999" s="706"/>
      <c r="Z999" s="976"/>
    </row>
    <row r="1000" spans="1:26" s="5" customFormat="1">
      <c r="A1000" s="984" t="s">
        <v>2635</v>
      </c>
      <c r="B1000" s="984"/>
      <c r="C1000" s="969" t="s">
        <v>2704</v>
      </c>
      <c r="D1000" s="970" t="s">
        <v>2</v>
      </c>
      <c r="E1000" s="999" t="s">
        <v>54</v>
      </c>
      <c r="F1000" s="972" t="s">
        <v>34</v>
      </c>
      <c r="G1000" s="986" t="s">
        <v>40</v>
      </c>
      <c r="H1000" s="992" t="s">
        <v>88</v>
      </c>
      <c r="I1000" s="1000" t="s">
        <v>93</v>
      </c>
      <c r="J1000" s="975">
        <v>3</v>
      </c>
      <c r="K1000" s="118" t="s">
        <v>21</v>
      </c>
      <c r="L1000" s="116" t="s">
        <v>106</v>
      </c>
      <c r="M1000" s="51" t="s">
        <v>3344</v>
      </c>
      <c r="N1000" s="111" t="s">
        <v>491</v>
      </c>
      <c r="O1000" s="976"/>
      <c r="P1000" s="271"/>
      <c r="Q1000" s="977"/>
      <c r="R1000" s="978"/>
      <c r="S1000" s="979"/>
      <c r="T1000" s="980"/>
      <c r="U1000" s="981"/>
      <c r="V1000" s="982"/>
      <c r="W1000" s="976" t="s">
        <v>3329</v>
      </c>
      <c r="X1000" s="976"/>
      <c r="Y1000" s="706"/>
      <c r="Z1000" s="976"/>
    </row>
    <row r="1001" spans="1:26" s="5" customFormat="1">
      <c r="A1001" s="984" t="s">
        <v>2635</v>
      </c>
      <c r="B1001" s="984" t="s">
        <v>2686</v>
      </c>
      <c r="C1001" s="989" t="s">
        <v>2705</v>
      </c>
      <c r="D1001" s="970" t="str">
        <f t="shared" ref="D1001" si="985">B1001&amp;" "&amp;" "&amp;C1001</f>
        <v>S2-051  ギガデーモン</v>
      </c>
      <c r="E1001" s="999" t="s">
        <v>54</v>
      </c>
      <c r="F1001" s="1009" t="s">
        <v>75</v>
      </c>
      <c r="G1001" s="973" t="s">
        <v>19</v>
      </c>
      <c r="H1001" s="973" t="s">
        <v>19</v>
      </c>
      <c r="I1001" s="975"/>
      <c r="J1001" s="975"/>
      <c r="K1001" s="8" t="s">
        <v>99</v>
      </c>
      <c r="L1001" s="116" t="s">
        <v>131</v>
      </c>
      <c r="M1001" s="37" t="s">
        <v>3345</v>
      </c>
      <c r="N1001" s="111" t="s">
        <v>85</v>
      </c>
      <c r="O1001" s="976"/>
      <c r="P1001" s="271"/>
      <c r="Q1001" s="977">
        <v>2630</v>
      </c>
      <c r="R1001" s="978">
        <v>1690</v>
      </c>
      <c r="S1001" s="979">
        <v>1190</v>
      </c>
      <c r="T1001" s="980">
        <v>1190</v>
      </c>
      <c r="U1001" s="981">
        <v>1470</v>
      </c>
      <c r="V1001" s="982">
        <f t="shared" ref="V1001" si="986">SUM(Q1001:U1002)</f>
        <v>8170</v>
      </c>
      <c r="W1001" s="274" t="s">
        <v>3823</v>
      </c>
      <c r="X1001" s="976"/>
      <c r="Y1001" s="706"/>
      <c r="Z1001" s="976"/>
    </row>
    <row r="1002" spans="1:26" s="5" customFormat="1">
      <c r="A1002" s="984" t="s">
        <v>2635</v>
      </c>
      <c r="B1002" s="984"/>
      <c r="C1002" s="989" t="s">
        <v>2705</v>
      </c>
      <c r="D1002" s="970" t="s">
        <v>2</v>
      </c>
      <c r="E1002" s="999" t="s">
        <v>54</v>
      </c>
      <c r="F1002" s="1009" t="s">
        <v>75</v>
      </c>
      <c r="G1002" s="973" t="s">
        <v>19</v>
      </c>
      <c r="H1002" s="973" t="s">
        <v>19</v>
      </c>
      <c r="I1002" s="975"/>
      <c r="J1002" s="975"/>
      <c r="K1002" s="118" t="s">
        <v>21</v>
      </c>
      <c r="L1002" s="116" t="s">
        <v>131</v>
      </c>
      <c r="M1002" s="51" t="s">
        <v>3186</v>
      </c>
      <c r="N1002" s="111" t="s">
        <v>491</v>
      </c>
      <c r="O1002" s="976"/>
      <c r="P1002" s="271"/>
      <c r="Q1002" s="977"/>
      <c r="R1002" s="978"/>
      <c r="S1002" s="979"/>
      <c r="T1002" s="980"/>
      <c r="U1002" s="981"/>
      <c r="V1002" s="982"/>
      <c r="W1002" s="274" t="s">
        <v>4109</v>
      </c>
      <c r="X1002" s="976"/>
      <c r="Y1002" s="706"/>
      <c r="Z1002" s="976"/>
    </row>
    <row r="1003" spans="1:26" s="5" customFormat="1">
      <c r="A1003" s="984" t="s">
        <v>2635</v>
      </c>
      <c r="B1003" s="984" t="s">
        <v>2687</v>
      </c>
      <c r="C1003" s="969" t="s">
        <v>2707</v>
      </c>
      <c r="D1003" s="970" t="str">
        <f t="shared" ref="D1003" si="987">B1003&amp;" "&amp;" "&amp;C1003</f>
        <v>S2-052  ヘルバトラー</v>
      </c>
      <c r="E1003" s="999" t="s">
        <v>54</v>
      </c>
      <c r="F1003" s="1009" t="s">
        <v>75</v>
      </c>
      <c r="G1003" s="986" t="s">
        <v>40</v>
      </c>
      <c r="H1003" s="986" t="s">
        <v>40</v>
      </c>
      <c r="I1003" s="996" t="s">
        <v>4358</v>
      </c>
      <c r="J1003" s="984">
        <v>2</v>
      </c>
      <c r="K1003" s="118" t="s">
        <v>21</v>
      </c>
      <c r="L1003" s="116" t="s">
        <v>106</v>
      </c>
      <c r="M1003" s="51" t="s">
        <v>3187</v>
      </c>
      <c r="N1003" s="111" t="s">
        <v>83</v>
      </c>
      <c r="O1003" s="976"/>
      <c r="P1003" s="271"/>
      <c r="Q1003" s="977">
        <v>2580</v>
      </c>
      <c r="R1003" s="978">
        <v>1370</v>
      </c>
      <c r="S1003" s="979">
        <v>1660</v>
      </c>
      <c r="T1003" s="980">
        <v>1410</v>
      </c>
      <c r="U1003" s="981">
        <v>1150</v>
      </c>
      <c r="V1003" s="982">
        <f t="shared" ref="V1003" si="988">SUM(Q1003:U1004)</f>
        <v>8170</v>
      </c>
      <c r="W1003" s="976"/>
      <c r="X1003" s="976"/>
      <c r="Y1003" s="706"/>
      <c r="Z1003" s="976"/>
    </row>
    <row r="1004" spans="1:26" s="5" customFormat="1">
      <c r="A1004" s="984" t="s">
        <v>2635</v>
      </c>
      <c r="B1004" s="984"/>
      <c r="C1004" s="969" t="s">
        <v>2707</v>
      </c>
      <c r="D1004" s="970" t="s">
        <v>2</v>
      </c>
      <c r="E1004" s="999" t="s">
        <v>54</v>
      </c>
      <c r="F1004" s="1009" t="s">
        <v>75</v>
      </c>
      <c r="G1004" s="986" t="s">
        <v>40</v>
      </c>
      <c r="H1004" s="986" t="s">
        <v>40</v>
      </c>
      <c r="I1004" s="996" t="s">
        <v>4358</v>
      </c>
      <c r="J1004" s="984">
        <v>2</v>
      </c>
      <c r="K1004" s="8" t="s">
        <v>99</v>
      </c>
      <c r="L1004" s="116" t="s">
        <v>104</v>
      </c>
      <c r="M1004" s="51" t="s">
        <v>3346</v>
      </c>
      <c r="N1004" s="112" t="s">
        <v>2716</v>
      </c>
      <c r="O1004" s="976"/>
      <c r="P1004" s="271"/>
      <c r="Q1004" s="977"/>
      <c r="R1004" s="978"/>
      <c r="S1004" s="979"/>
      <c r="T1004" s="980"/>
      <c r="U1004" s="981"/>
      <c r="V1004" s="982"/>
      <c r="W1004" s="976"/>
      <c r="X1004" s="976"/>
      <c r="Y1004" s="706"/>
      <c r="Z1004" s="976"/>
    </row>
    <row r="1005" spans="1:26" s="5" customFormat="1">
      <c r="A1005" s="984" t="s">
        <v>2635</v>
      </c>
      <c r="B1005" s="984" t="s">
        <v>2688</v>
      </c>
      <c r="C1005" s="969" t="s">
        <v>76</v>
      </c>
      <c r="D1005" s="970" t="str">
        <f t="shared" ref="D1005" si="989">B1005&amp;" "&amp;" "&amp;C1005</f>
        <v>S2-053  真・大魔王バーン</v>
      </c>
      <c r="E1005" s="997" t="s">
        <v>73</v>
      </c>
      <c r="F1005" s="985" t="s">
        <v>74</v>
      </c>
      <c r="G1005" s="992" t="s">
        <v>88</v>
      </c>
      <c r="H1005" s="973" t="s">
        <v>19</v>
      </c>
      <c r="I1005" s="996" t="s">
        <v>4358</v>
      </c>
      <c r="J1005" s="975">
        <v>3</v>
      </c>
      <c r="K1005" s="7" t="s">
        <v>37</v>
      </c>
      <c r="L1005" s="116" t="s">
        <v>97</v>
      </c>
      <c r="M1005" s="51" t="s">
        <v>2717</v>
      </c>
      <c r="N1005" s="111" t="s">
        <v>86</v>
      </c>
      <c r="O1005" s="976"/>
      <c r="P1005" s="271"/>
      <c r="Q1005" s="977">
        <v>2700</v>
      </c>
      <c r="R1005" s="978">
        <v>1830</v>
      </c>
      <c r="S1005" s="979">
        <v>850</v>
      </c>
      <c r="T1005" s="980">
        <v>1640</v>
      </c>
      <c r="U1005" s="981">
        <v>1490</v>
      </c>
      <c r="V1005" s="982">
        <f t="shared" ref="V1005" si="990">SUM(Q1005:U1006)</f>
        <v>8510</v>
      </c>
      <c r="W1005" s="976"/>
      <c r="X1005" s="976"/>
      <c r="Y1005" s="706"/>
      <c r="Z1005" s="976"/>
    </row>
    <row r="1006" spans="1:26" s="5" customFormat="1">
      <c r="A1006" s="984" t="s">
        <v>2635</v>
      </c>
      <c r="B1006" s="984"/>
      <c r="C1006" s="969" t="s">
        <v>76</v>
      </c>
      <c r="D1006" s="970" t="s">
        <v>2</v>
      </c>
      <c r="E1006" s="997" t="s">
        <v>73</v>
      </c>
      <c r="F1006" s="985" t="s">
        <v>74</v>
      </c>
      <c r="G1006" s="992" t="s">
        <v>88</v>
      </c>
      <c r="H1006" s="973" t="s">
        <v>19</v>
      </c>
      <c r="I1006" s="996" t="s">
        <v>4358</v>
      </c>
      <c r="J1006" s="975">
        <v>3</v>
      </c>
      <c r="K1006" s="118" t="s">
        <v>21</v>
      </c>
      <c r="L1006" s="116" t="s">
        <v>131</v>
      </c>
      <c r="M1006" s="51" t="s">
        <v>2012</v>
      </c>
      <c r="N1006" s="111" t="s">
        <v>85</v>
      </c>
      <c r="O1006" s="976"/>
      <c r="P1006" s="271"/>
      <c r="Q1006" s="977"/>
      <c r="R1006" s="978"/>
      <c r="S1006" s="979"/>
      <c r="T1006" s="980"/>
      <c r="U1006" s="981"/>
      <c r="V1006" s="982"/>
      <c r="W1006" s="976"/>
      <c r="X1006" s="976"/>
      <c r="Y1006" s="706"/>
      <c r="Z1006" s="976"/>
    </row>
    <row r="1007" spans="1:26" s="5" customFormat="1">
      <c r="A1007" s="984" t="s">
        <v>2635</v>
      </c>
      <c r="B1007" s="984" t="s">
        <v>2689</v>
      </c>
      <c r="C1007" s="969" t="s">
        <v>2706</v>
      </c>
      <c r="D1007" s="970" t="str">
        <f t="shared" ref="D1007" si="991">B1007&amp;" "&amp;" "&amp;C1007</f>
        <v>S2-054  魔族の王デスピサロ</v>
      </c>
      <c r="E1007" s="997" t="s">
        <v>73</v>
      </c>
      <c r="F1007" s="985" t="s">
        <v>74</v>
      </c>
      <c r="G1007" s="973" t="s">
        <v>19</v>
      </c>
      <c r="H1007" s="973" t="s">
        <v>19</v>
      </c>
      <c r="I1007" s="1002" t="s">
        <v>82</v>
      </c>
      <c r="J1007" s="984" t="s">
        <v>4158</v>
      </c>
      <c r="K1007" s="8" t="s">
        <v>99</v>
      </c>
      <c r="L1007" s="116" t="s">
        <v>104</v>
      </c>
      <c r="M1007" s="51" t="s">
        <v>3896</v>
      </c>
      <c r="N1007" s="116" t="s">
        <v>83</v>
      </c>
      <c r="O1007" s="976"/>
      <c r="P1007" s="271"/>
      <c r="Q1007" s="977">
        <v>2670</v>
      </c>
      <c r="R1007" s="978">
        <v>1780</v>
      </c>
      <c r="S1007" s="979">
        <v>950</v>
      </c>
      <c r="T1007" s="980">
        <v>1360</v>
      </c>
      <c r="U1007" s="981">
        <v>1620</v>
      </c>
      <c r="V1007" s="982">
        <f t="shared" ref="V1007" si="992">SUM(Q1007:U1008)</f>
        <v>8380</v>
      </c>
      <c r="W1007" s="976"/>
      <c r="X1007" s="976"/>
      <c r="Y1007" s="706"/>
      <c r="Z1007" s="976"/>
    </row>
    <row r="1008" spans="1:26" s="5" customFormat="1">
      <c r="A1008" s="984" t="s">
        <v>2635</v>
      </c>
      <c r="B1008" s="984"/>
      <c r="C1008" s="969" t="s">
        <v>2706</v>
      </c>
      <c r="D1008" s="970" t="s">
        <v>2</v>
      </c>
      <c r="E1008" s="997" t="s">
        <v>73</v>
      </c>
      <c r="F1008" s="985" t="s">
        <v>74</v>
      </c>
      <c r="G1008" s="973" t="s">
        <v>19</v>
      </c>
      <c r="H1008" s="973" t="s">
        <v>19</v>
      </c>
      <c r="I1008" s="1002" t="s">
        <v>82</v>
      </c>
      <c r="J1008" s="984" t="s">
        <v>4158</v>
      </c>
      <c r="K1008" s="118" t="s">
        <v>21</v>
      </c>
      <c r="L1008" s="116" t="s">
        <v>105</v>
      </c>
      <c r="M1008" s="51" t="s">
        <v>3188</v>
      </c>
      <c r="N1008" s="111" t="s">
        <v>83</v>
      </c>
      <c r="O1008" s="976"/>
      <c r="P1008" s="271"/>
      <c r="Q1008" s="977"/>
      <c r="R1008" s="978"/>
      <c r="S1008" s="979"/>
      <c r="T1008" s="980"/>
      <c r="U1008" s="981"/>
      <c r="V1008" s="982"/>
      <c r="W1008" s="976"/>
      <c r="X1008" s="976"/>
      <c r="Y1008" s="706"/>
      <c r="Z1008" s="976"/>
    </row>
    <row r="1009" spans="1:26" s="5" customFormat="1">
      <c r="A1009" s="984" t="s">
        <v>2635</v>
      </c>
      <c r="B1009" s="984" t="s">
        <v>2690</v>
      </c>
      <c r="C1009" s="969" t="s">
        <v>3144</v>
      </c>
      <c r="D1009" s="970" t="str">
        <f t="shared" ref="D1009" si="993">B1009&amp;" "&amp;" "&amp;C1009</f>
        <v>S2-055  クリスマスライム</v>
      </c>
      <c r="E1009" s="1010" t="s">
        <v>120</v>
      </c>
      <c r="F1009" s="1014" t="s">
        <v>128</v>
      </c>
      <c r="G1009" s="973" t="s">
        <v>19</v>
      </c>
      <c r="H1009" s="973" t="s">
        <v>19</v>
      </c>
      <c r="I1009" s="1000" t="s">
        <v>93</v>
      </c>
      <c r="J1009" s="984">
        <v>2</v>
      </c>
      <c r="K1009" s="122" t="s">
        <v>21</v>
      </c>
      <c r="L1009" s="228" t="s">
        <v>104</v>
      </c>
      <c r="M1009" s="51" t="s">
        <v>3879</v>
      </c>
      <c r="N1009" s="228" t="s">
        <v>83</v>
      </c>
      <c r="O1009" s="976"/>
      <c r="P1009" s="271"/>
      <c r="Q1009" s="977">
        <v>2110</v>
      </c>
      <c r="R1009" s="978">
        <v>1280</v>
      </c>
      <c r="S1009" s="979">
        <v>1270</v>
      </c>
      <c r="T1009" s="980">
        <v>1170</v>
      </c>
      <c r="U1009" s="981">
        <v>1220</v>
      </c>
      <c r="V1009" s="982">
        <f t="shared" ref="V1009" si="994">SUM(Q1009:U1010)</f>
        <v>7050</v>
      </c>
      <c r="W1009" s="976" t="s">
        <v>3327</v>
      </c>
      <c r="X1009" s="976"/>
      <c r="Y1009" s="706"/>
      <c r="Z1009" s="976"/>
    </row>
    <row r="1010" spans="1:26" s="5" customFormat="1">
      <c r="A1010" s="984" t="s">
        <v>2635</v>
      </c>
      <c r="B1010" s="984"/>
      <c r="C1010" s="969" t="s">
        <v>3144</v>
      </c>
      <c r="D1010" s="970" t="s">
        <v>2</v>
      </c>
      <c r="E1010" s="1010" t="s">
        <v>120</v>
      </c>
      <c r="F1010" s="1014" t="s">
        <v>128</v>
      </c>
      <c r="G1010" s="973" t="s">
        <v>19</v>
      </c>
      <c r="H1010" s="973" t="s">
        <v>19</v>
      </c>
      <c r="I1010" s="1000" t="s">
        <v>93</v>
      </c>
      <c r="J1010" s="984">
        <v>2</v>
      </c>
      <c r="K1010" s="117"/>
      <c r="L1010" s="111"/>
      <c r="M1010" s="51"/>
      <c r="N1010" s="111"/>
      <c r="O1010" s="976"/>
      <c r="P1010" s="271"/>
      <c r="Q1010" s="977"/>
      <c r="R1010" s="978"/>
      <c r="S1010" s="979"/>
      <c r="T1010" s="980"/>
      <c r="U1010" s="981"/>
      <c r="V1010" s="982"/>
      <c r="W1010" s="976" t="s">
        <v>3327</v>
      </c>
      <c r="X1010" s="976"/>
      <c r="Y1010" s="706"/>
      <c r="Z1010" s="976"/>
    </row>
    <row r="1011" spans="1:26" s="5" customFormat="1">
      <c r="A1011" s="984" t="s">
        <v>2635</v>
      </c>
      <c r="B1011" s="984" t="s">
        <v>2691</v>
      </c>
      <c r="C1011" s="989" t="s">
        <v>3145</v>
      </c>
      <c r="D1011" s="970" t="str">
        <f t="shared" ref="D1011" si="995">B1011&amp;" "&amp;" "&amp;C1011</f>
        <v>S2-056  じんめんツリー</v>
      </c>
      <c r="E1011" s="1010" t="s">
        <v>120</v>
      </c>
      <c r="F1011" s="1014" t="s">
        <v>128</v>
      </c>
      <c r="G1011" s="973" t="s">
        <v>19</v>
      </c>
      <c r="H1011" s="992" t="s">
        <v>88</v>
      </c>
      <c r="I1011" s="1001" t="s">
        <v>87</v>
      </c>
      <c r="J1011" s="984">
        <v>1</v>
      </c>
      <c r="K1011" s="11" t="s">
        <v>81</v>
      </c>
      <c r="L1011" s="228" t="s">
        <v>81</v>
      </c>
      <c r="M1011" s="51" t="s">
        <v>6174</v>
      </c>
      <c r="N1011" s="228" t="s">
        <v>490</v>
      </c>
      <c r="O1011" s="976"/>
      <c r="P1011" s="271"/>
      <c r="Q1011" s="977">
        <v>2490</v>
      </c>
      <c r="R1011" s="978">
        <v>1140</v>
      </c>
      <c r="S1011" s="979">
        <v>1290</v>
      </c>
      <c r="T1011" s="980">
        <v>940</v>
      </c>
      <c r="U1011" s="981">
        <v>1390</v>
      </c>
      <c r="V1011" s="982">
        <f t="shared" ref="V1011" si="996">SUM(Q1011:U1012)</f>
        <v>7250</v>
      </c>
      <c r="W1011" s="976"/>
      <c r="X1011" s="976"/>
      <c r="Y1011" s="706"/>
      <c r="Z1011" s="976"/>
    </row>
    <row r="1012" spans="1:26" s="5" customFormat="1">
      <c r="A1012" s="984" t="s">
        <v>2635</v>
      </c>
      <c r="B1012" s="984"/>
      <c r="C1012" s="989" t="s">
        <v>3145</v>
      </c>
      <c r="D1012" s="970" t="s">
        <v>2</v>
      </c>
      <c r="E1012" s="1010" t="s">
        <v>120</v>
      </c>
      <c r="F1012" s="1014" t="s">
        <v>128</v>
      </c>
      <c r="G1012" s="973" t="s">
        <v>19</v>
      </c>
      <c r="H1012" s="992" t="s">
        <v>88</v>
      </c>
      <c r="I1012" s="1001" t="s">
        <v>87</v>
      </c>
      <c r="J1012" s="984">
        <v>1</v>
      </c>
      <c r="K1012" s="117"/>
      <c r="L1012" s="111"/>
      <c r="M1012" s="51"/>
      <c r="N1012" s="111"/>
      <c r="O1012" s="976"/>
      <c r="P1012" s="271"/>
      <c r="Q1012" s="977"/>
      <c r="R1012" s="978"/>
      <c r="S1012" s="979"/>
      <c r="T1012" s="980"/>
      <c r="U1012" s="981"/>
      <c r="V1012" s="982"/>
      <c r="W1012" s="976"/>
      <c r="X1012" s="976"/>
      <c r="Y1012" s="706"/>
      <c r="Z1012" s="976"/>
    </row>
    <row r="1013" spans="1:26" s="5" customFormat="1">
      <c r="A1013" s="984" t="s">
        <v>2635</v>
      </c>
      <c r="B1013" s="984" t="s">
        <v>2692</v>
      </c>
      <c r="C1013" s="989" t="s">
        <v>3146</v>
      </c>
      <c r="D1013" s="970" t="str">
        <f t="shared" ref="D1013" si="997">B1013&amp;" "&amp;" "&amp;C1013</f>
        <v>S2-057  サンタミイラ男</v>
      </c>
      <c r="E1013" s="1010" t="s">
        <v>120</v>
      </c>
      <c r="F1013" s="1013" t="s">
        <v>129</v>
      </c>
      <c r="G1013" s="973" t="s">
        <v>19</v>
      </c>
      <c r="H1013" s="973" t="s">
        <v>19</v>
      </c>
      <c r="I1013" s="1007" t="s">
        <v>91</v>
      </c>
      <c r="J1013" s="984">
        <v>2</v>
      </c>
      <c r="K1013" s="8" t="s">
        <v>99</v>
      </c>
      <c r="L1013" s="228" t="s">
        <v>105</v>
      </c>
      <c r="M1013" s="51" t="s">
        <v>3888</v>
      </c>
      <c r="N1013" s="229" t="s">
        <v>494</v>
      </c>
      <c r="O1013" s="976"/>
      <c r="P1013" s="271"/>
      <c r="Q1013" s="977">
        <v>2470</v>
      </c>
      <c r="R1013" s="978">
        <v>1350</v>
      </c>
      <c r="S1013" s="979">
        <v>890</v>
      </c>
      <c r="T1013" s="980">
        <v>1120</v>
      </c>
      <c r="U1013" s="981">
        <v>1400</v>
      </c>
      <c r="V1013" s="982">
        <f t="shared" ref="V1013" si="998">SUM(Q1013:U1014)</f>
        <v>7230</v>
      </c>
      <c r="W1013" s="976"/>
      <c r="X1013" s="976"/>
      <c r="Y1013" s="706"/>
      <c r="Z1013" s="976"/>
    </row>
    <row r="1014" spans="1:26" s="5" customFormat="1">
      <c r="A1014" s="984" t="s">
        <v>2635</v>
      </c>
      <c r="B1014" s="984"/>
      <c r="C1014" s="989" t="s">
        <v>3146</v>
      </c>
      <c r="D1014" s="970" t="s">
        <v>2</v>
      </c>
      <c r="E1014" s="1010" t="s">
        <v>120</v>
      </c>
      <c r="F1014" s="1013" t="s">
        <v>129</v>
      </c>
      <c r="G1014" s="973" t="s">
        <v>19</v>
      </c>
      <c r="H1014" s="973" t="s">
        <v>19</v>
      </c>
      <c r="I1014" s="1007" t="s">
        <v>91</v>
      </c>
      <c r="J1014" s="984">
        <v>2</v>
      </c>
      <c r="K1014" s="117"/>
      <c r="L1014" s="111"/>
      <c r="M1014" s="51"/>
      <c r="N1014" s="111"/>
      <c r="O1014" s="976"/>
      <c r="P1014" s="271"/>
      <c r="Q1014" s="977"/>
      <c r="R1014" s="978"/>
      <c r="S1014" s="979"/>
      <c r="T1014" s="980"/>
      <c r="U1014" s="981"/>
      <c r="V1014" s="982"/>
      <c r="W1014" s="976"/>
      <c r="X1014" s="976"/>
      <c r="Y1014" s="706"/>
      <c r="Z1014" s="976"/>
    </row>
    <row r="1015" spans="1:26" s="5" customFormat="1">
      <c r="A1015" s="984" t="s">
        <v>2635</v>
      </c>
      <c r="B1015" s="984" t="s">
        <v>2693</v>
      </c>
      <c r="C1015" s="969" t="s">
        <v>3296</v>
      </c>
      <c r="D1015" s="970" t="str">
        <f t="shared" ref="D1015" si="999">B1015&amp;" "&amp;" "&amp;C1015</f>
        <v>S2-058  ダイ (竜魔人ダイ)</v>
      </c>
      <c r="E1015" s="999" t="s">
        <v>54</v>
      </c>
      <c r="F1015" s="972" t="s">
        <v>34</v>
      </c>
      <c r="G1015" s="973" t="s">
        <v>19</v>
      </c>
      <c r="H1015" s="973" t="s">
        <v>19</v>
      </c>
      <c r="I1015" s="975"/>
      <c r="J1015" s="975"/>
      <c r="K1015" s="122" t="s">
        <v>21</v>
      </c>
      <c r="L1015" s="228" t="s">
        <v>105</v>
      </c>
      <c r="M1015" s="37" t="s">
        <v>3880</v>
      </c>
      <c r="N1015" s="228" t="s">
        <v>85</v>
      </c>
      <c r="O1015" s="976"/>
      <c r="P1015" s="271"/>
      <c r="Q1015" s="977">
        <v>2690</v>
      </c>
      <c r="R1015" s="978">
        <v>1740</v>
      </c>
      <c r="S1015" s="979">
        <v>1140</v>
      </c>
      <c r="T1015" s="980">
        <v>1500</v>
      </c>
      <c r="U1015" s="981">
        <v>1220</v>
      </c>
      <c r="V1015" s="982">
        <f t="shared" ref="V1015" si="1000">SUM(Q1015:U1016)</f>
        <v>8290</v>
      </c>
      <c r="W1015" s="976" t="s">
        <v>3317</v>
      </c>
      <c r="X1015" s="976"/>
      <c r="Y1015" s="706"/>
      <c r="Z1015" s="976"/>
    </row>
    <row r="1016" spans="1:26" s="5" customFormat="1">
      <c r="A1016" s="984" t="s">
        <v>2635</v>
      </c>
      <c r="B1016" s="984"/>
      <c r="C1016" s="969" t="s">
        <v>3296</v>
      </c>
      <c r="D1016" s="970" t="s">
        <v>2</v>
      </c>
      <c r="E1016" s="999" t="s">
        <v>54</v>
      </c>
      <c r="F1016" s="972" t="s">
        <v>34</v>
      </c>
      <c r="G1016" s="973" t="s">
        <v>19</v>
      </c>
      <c r="H1016" s="973" t="s">
        <v>19</v>
      </c>
      <c r="I1016" s="975"/>
      <c r="J1016" s="975"/>
      <c r="K1016" s="7" t="s">
        <v>37</v>
      </c>
      <c r="L1016" s="228" t="s">
        <v>98</v>
      </c>
      <c r="M1016" s="51" t="s">
        <v>3881</v>
      </c>
      <c r="N1016" s="228" t="s">
        <v>492</v>
      </c>
      <c r="O1016" s="976"/>
      <c r="P1016" s="271"/>
      <c r="Q1016" s="977"/>
      <c r="R1016" s="978"/>
      <c r="S1016" s="979"/>
      <c r="T1016" s="980"/>
      <c r="U1016" s="981"/>
      <c r="V1016" s="982"/>
      <c r="W1016" s="976" t="s">
        <v>3317</v>
      </c>
      <c r="X1016" s="976"/>
      <c r="Y1016" s="706"/>
      <c r="Z1016" s="976"/>
    </row>
    <row r="1017" spans="1:26" s="5" customFormat="1">
      <c r="A1017" s="984" t="s">
        <v>2635</v>
      </c>
      <c r="B1017" s="984" t="s">
        <v>2694</v>
      </c>
      <c r="C1017" s="969" t="s">
        <v>38</v>
      </c>
      <c r="D1017" s="970" t="str">
        <f t="shared" ref="D1017" si="1001">B1017&amp;" "&amp;" "&amp;C1017</f>
        <v>S2-059  ポップ</v>
      </c>
      <c r="E1017" s="999" t="s">
        <v>54</v>
      </c>
      <c r="F1017" s="972" t="s">
        <v>34</v>
      </c>
      <c r="G1017" s="986" t="s">
        <v>40</v>
      </c>
      <c r="H1017" s="986" t="s">
        <v>40</v>
      </c>
      <c r="I1017" s="996" t="s">
        <v>4358</v>
      </c>
      <c r="J1017" s="984">
        <v>2</v>
      </c>
      <c r="K1017" s="122" t="s">
        <v>21</v>
      </c>
      <c r="L1017" s="228" t="s">
        <v>106</v>
      </c>
      <c r="M1017" s="51" t="s">
        <v>3882</v>
      </c>
      <c r="N1017" s="228" t="s">
        <v>85</v>
      </c>
      <c r="O1017" s="976"/>
      <c r="P1017" s="271"/>
      <c r="Q1017" s="977">
        <v>2550</v>
      </c>
      <c r="R1017" s="978">
        <v>1060</v>
      </c>
      <c r="S1017" s="979">
        <v>1870</v>
      </c>
      <c r="T1017" s="980">
        <v>1510</v>
      </c>
      <c r="U1017" s="981">
        <v>1280</v>
      </c>
      <c r="V1017" s="982">
        <f t="shared" ref="V1017" si="1002">SUM(Q1017:U1018)</f>
        <v>8270</v>
      </c>
      <c r="W1017" s="976" t="s">
        <v>3317</v>
      </c>
      <c r="X1017" s="976"/>
      <c r="Y1017" s="706"/>
      <c r="Z1017" s="976"/>
    </row>
    <row r="1018" spans="1:26" s="5" customFormat="1">
      <c r="A1018" s="984" t="s">
        <v>2635</v>
      </c>
      <c r="B1018" s="984"/>
      <c r="C1018" s="969" t="s">
        <v>38</v>
      </c>
      <c r="D1018" s="970" t="s">
        <v>2</v>
      </c>
      <c r="E1018" s="999" t="s">
        <v>54</v>
      </c>
      <c r="F1018" s="972" t="s">
        <v>34</v>
      </c>
      <c r="G1018" s="986" t="s">
        <v>40</v>
      </c>
      <c r="H1018" s="986" t="s">
        <v>40</v>
      </c>
      <c r="I1018" s="996" t="s">
        <v>4358</v>
      </c>
      <c r="J1018" s="984">
        <v>2</v>
      </c>
      <c r="K1018" s="122" t="s">
        <v>21</v>
      </c>
      <c r="L1018" s="228" t="s">
        <v>105</v>
      </c>
      <c r="M1018" s="51" t="s">
        <v>3897</v>
      </c>
      <c r="N1018" s="228" t="s">
        <v>491</v>
      </c>
      <c r="O1018" s="976"/>
      <c r="P1018" s="271"/>
      <c r="Q1018" s="977"/>
      <c r="R1018" s="978"/>
      <c r="S1018" s="979"/>
      <c r="T1018" s="980"/>
      <c r="U1018" s="981"/>
      <c r="V1018" s="982"/>
      <c r="W1018" s="976" t="s">
        <v>3317</v>
      </c>
      <c r="X1018" s="976"/>
      <c r="Y1018" s="706"/>
      <c r="Z1018" s="976"/>
    </row>
    <row r="1019" spans="1:26" s="5" customFormat="1">
      <c r="A1019" s="984" t="s">
        <v>2635</v>
      </c>
      <c r="B1019" s="984" t="s">
        <v>2695</v>
      </c>
      <c r="C1019" s="969" t="s">
        <v>183</v>
      </c>
      <c r="D1019" s="970" t="str">
        <f t="shared" ref="D1019" si="1003">B1019&amp;" "&amp;" "&amp;C1019</f>
        <v>S2-060  マァム</v>
      </c>
      <c r="E1019" s="999" t="s">
        <v>54</v>
      </c>
      <c r="F1019" s="972" t="s">
        <v>34</v>
      </c>
      <c r="G1019" s="973" t="s">
        <v>19</v>
      </c>
      <c r="H1019" s="973" t="s">
        <v>19</v>
      </c>
      <c r="I1019" s="975"/>
      <c r="J1019" s="975"/>
      <c r="K1019" s="122" t="s">
        <v>21</v>
      </c>
      <c r="L1019" s="228" t="s">
        <v>104</v>
      </c>
      <c r="M1019" s="51" t="s">
        <v>3883</v>
      </c>
      <c r="N1019" s="228" t="s">
        <v>491</v>
      </c>
      <c r="O1019" s="976"/>
      <c r="P1019" s="271"/>
      <c r="Q1019" s="977">
        <v>2630</v>
      </c>
      <c r="R1019" s="978">
        <v>1620</v>
      </c>
      <c r="S1019" s="979">
        <v>1120</v>
      </c>
      <c r="T1019" s="980">
        <v>1660</v>
      </c>
      <c r="U1019" s="981">
        <v>1240</v>
      </c>
      <c r="V1019" s="982">
        <f t="shared" ref="V1019" si="1004">SUM(Q1019:U1020)</f>
        <v>8270</v>
      </c>
      <c r="W1019" s="976" t="s">
        <v>3317</v>
      </c>
      <c r="X1019" s="976"/>
      <c r="Y1019" s="706"/>
      <c r="Z1019" s="976"/>
    </row>
    <row r="1020" spans="1:26" s="5" customFormat="1">
      <c r="A1020" s="984" t="s">
        <v>2635</v>
      </c>
      <c r="B1020" s="984"/>
      <c r="C1020" s="969" t="s">
        <v>183</v>
      </c>
      <c r="D1020" s="970" t="s">
        <v>2</v>
      </c>
      <c r="E1020" s="999" t="s">
        <v>54</v>
      </c>
      <c r="F1020" s="972" t="s">
        <v>34</v>
      </c>
      <c r="G1020" s="973" t="s">
        <v>19</v>
      </c>
      <c r="H1020" s="973" t="s">
        <v>19</v>
      </c>
      <c r="I1020" s="975"/>
      <c r="J1020" s="975"/>
      <c r="K1020" s="8" t="s">
        <v>99</v>
      </c>
      <c r="L1020" s="228" t="s">
        <v>105</v>
      </c>
      <c r="M1020" s="51" t="s">
        <v>3889</v>
      </c>
      <c r="N1020" s="228" t="s">
        <v>491</v>
      </c>
      <c r="O1020" s="976"/>
      <c r="P1020" s="271"/>
      <c r="Q1020" s="977"/>
      <c r="R1020" s="978"/>
      <c r="S1020" s="979"/>
      <c r="T1020" s="980"/>
      <c r="U1020" s="981"/>
      <c r="V1020" s="982"/>
      <c r="W1020" s="976" t="s">
        <v>3317</v>
      </c>
      <c r="X1020" s="976"/>
      <c r="Y1020" s="706"/>
      <c r="Z1020" s="976"/>
    </row>
    <row r="1021" spans="1:26" s="5" customFormat="1">
      <c r="A1021" s="984" t="s">
        <v>2635</v>
      </c>
      <c r="B1021" s="984" t="s">
        <v>2696</v>
      </c>
      <c r="C1021" s="969" t="s">
        <v>505</v>
      </c>
      <c r="D1021" s="970" t="str">
        <f t="shared" ref="D1021" si="1005">B1021&amp;" "&amp;" "&amp;C1021</f>
        <v>S2-061  魔剣士ピサロ</v>
      </c>
      <c r="E1021" s="999" t="s">
        <v>54</v>
      </c>
      <c r="F1021" s="985" t="s">
        <v>74</v>
      </c>
      <c r="G1021" s="973" t="s">
        <v>19</v>
      </c>
      <c r="H1021" s="973" t="s">
        <v>19</v>
      </c>
      <c r="I1021" s="975"/>
      <c r="J1021" s="975"/>
      <c r="K1021" s="122" t="s">
        <v>21</v>
      </c>
      <c r="L1021" s="228" t="s">
        <v>3</v>
      </c>
      <c r="M1021" s="51" t="s">
        <v>3892</v>
      </c>
      <c r="N1021" s="228" t="s">
        <v>491</v>
      </c>
      <c r="O1021" s="976"/>
      <c r="P1021" s="271"/>
      <c r="Q1021" s="977">
        <v>2570</v>
      </c>
      <c r="R1021" s="978">
        <v>1700</v>
      </c>
      <c r="S1021" s="979">
        <v>1250</v>
      </c>
      <c r="T1021" s="980">
        <v>1590</v>
      </c>
      <c r="U1021" s="981">
        <v>1100</v>
      </c>
      <c r="V1021" s="982">
        <f t="shared" ref="V1021" si="1006">SUM(Q1021:U1022)</f>
        <v>8210</v>
      </c>
      <c r="W1021" s="976"/>
      <c r="X1021" s="976"/>
      <c r="Y1021" s="706"/>
      <c r="Z1021" s="976"/>
    </row>
    <row r="1022" spans="1:26" s="5" customFormat="1">
      <c r="A1022" s="984" t="s">
        <v>2635</v>
      </c>
      <c r="B1022" s="984"/>
      <c r="C1022" s="969" t="s">
        <v>505</v>
      </c>
      <c r="D1022" s="970" t="s">
        <v>2</v>
      </c>
      <c r="E1022" s="999" t="s">
        <v>54</v>
      </c>
      <c r="F1022" s="985" t="s">
        <v>74</v>
      </c>
      <c r="G1022" s="973" t="s">
        <v>19</v>
      </c>
      <c r="H1022" s="973" t="s">
        <v>19</v>
      </c>
      <c r="I1022" s="975"/>
      <c r="J1022" s="975"/>
      <c r="K1022" s="122" t="s">
        <v>21</v>
      </c>
      <c r="L1022" s="228" t="s">
        <v>131</v>
      </c>
      <c r="M1022" s="51" t="s">
        <v>3884</v>
      </c>
      <c r="N1022" s="228" t="s">
        <v>491</v>
      </c>
      <c r="O1022" s="976"/>
      <c r="P1022" s="271"/>
      <c r="Q1022" s="977"/>
      <c r="R1022" s="978"/>
      <c r="S1022" s="979"/>
      <c r="T1022" s="980"/>
      <c r="U1022" s="981"/>
      <c r="V1022" s="982"/>
      <c r="W1022" s="976"/>
      <c r="X1022" s="976"/>
      <c r="Y1022" s="706"/>
      <c r="Z1022" s="976"/>
    </row>
    <row r="1023" spans="1:26" s="5" customFormat="1">
      <c r="A1023" s="984" t="s">
        <v>2635</v>
      </c>
      <c r="B1023" s="984" t="s">
        <v>2697</v>
      </c>
      <c r="C1023" s="989" t="s">
        <v>498</v>
      </c>
      <c r="D1023" s="970" t="str">
        <f t="shared" ref="D1023" si="1007">B1023&amp;" "&amp;" "&amp;C1023</f>
        <v>S2-062  アリーナ</v>
      </c>
      <c r="E1023" s="999" t="s">
        <v>54</v>
      </c>
      <c r="F1023" s="972" t="s">
        <v>34</v>
      </c>
      <c r="G1023" s="973" t="s">
        <v>19</v>
      </c>
      <c r="H1023" s="973" t="s">
        <v>19</v>
      </c>
      <c r="I1023" s="1005" t="s">
        <v>90</v>
      </c>
      <c r="J1023" s="984">
        <v>2</v>
      </c>
      <c r="K1023" s="122" t="s">
        <v>21</v>
      </c>
      <c r="L1023" s="228" t="s">
        <v>131</v>
      </c>
      <c r="M1023" s="51" t="s">
        <v>3885</v>
      </c>
      <c r="N1023" s="228" t="s">
        <v>491</v>
      </c>
      <c r="O1023" s="976"/>
      <c r="P1023" s="271"/>
      <c r="Q1023" s="977">
        <v>2590</v>
      </c>
      <c r="R1023" s="978">
        <v>1640</v>
      </c>
      <c r="S1023" s="979">
        <v>1150</v>
      </c>
      <c r="T1023" s="980">
        <v>1610</v>
      </c>
      <c r="U1023" s="981">
        <v>1200</v>
      </c>
      <c r="V1023" s="982">
        <f t="shared" ref="V1023" si="1008">SUM(Q1023:U1024)</f>
        <v>8190</v>
      </c>
      <c r="W1023" s="976" t="s">
        <v>3329</v>
      </c>
      <c r="X1023" s="976"/>
      <c r="Y1023" s="706"/>
      <c r="Z1023" s="976"/>
    </row>
    <row r="1024" spans="1:26" s="5" customFormat="1">
      <c r="A1024" s="984" t="s">
        <v>2635</v>
      </c>
      <c r="B1024" s="984"/>
      <c r="C1024" s="989" t="s">
        <v>498</v>
      </c>
      <c r="D1024" s="970" t="s">
        <v>2</v>
      </c>
      <c r="E1024" s="999" t="s">
        <v>54</v>
      </c>
      <c r="F1024" s="972" t="s">
        <v>34</v>
      </c>
      <c r="G1024" s="973" t="s">
        <v>19</v>
      </c>
      <c r="H1024" s="973" t="s">
        <v>19</v>
      </c>
      <c r="I1024" s="1005" t="s">
        <v>90</v>
      </c>
      <c r="J1024" s="984">
        <v>2</v>
      </c>
      <c r="K1024" s="120"/>
      <c r="L1024" s="111"/>
      <c r="M1024" s="51"/>
      <c r="N1024" s="111"/>
      <c r="O1024" s="976"/>
      <c r="P1024" s="271"/>
      <c r="Q1024" s="977"/>
      <c r="R1024" s="978"/>
      <c r="S1024" s="979"/>
      <c r="T1024" s="980"/>
      <c r="U1024" s="981"/>
      <c r="V1024" s="982"/>
      <c r="W1024" s="976" t="s">
        <v>3329</v>
      </c>
      <c r="X1024" s="976"/>
      <c r="Y1024" s="706"/>
      <c r="Z1024" s="976"/>
    </row>
    <row r="1025" spans="1:26" s="5" customFormat="1">
      <c r="A1025" s="984" t="s">
        <v>2635</v>
      </c>
      <c r="B1025" s="984" t="s">
        <v>2698</v>
      </c>
      <c r="C1025" s="989" t="s">
        <v>500</v>
      </c>
      <c r="D1025" s="970" t="str">
        <f t="shared" ref="D1025" si="1009">B1025&amp;" "&amp;" "&amp;C1025</f>
        <v>S2-063  バルザック</v>
      </c>
      <c r="E1025" s="999" t="s">
        <v>54</v>
      </c>
      <c r="F1025" s="1009" t="s">
        <v>75</v>
      </c>
      <c r="G1025" s="973" t="s">
        <v>19</v>
      </c>
      <c r="H1025" s="973" t="s">
        <v>19</v>
      </c>
      <c r="I1025" s="996" t="s">
        <v>4358</v>
      </c>
      <c r="J1025" s="984">
        <v>2</v>
      </c>
      <c r="K1025" s="8" t="s">
        <v>99</v>
      </c>
      <c r="L1025" s="228" t="s">
        <v>105</v>
      </c>
      <c r="M1025" s="51" t="s">
        <v>3890</v>
      </c>
      <c r="N1025" s="228" t="s">
        <v>496</v>
      </c>
      <c r="O1025" s="976"/>
      <c r="P1025" s="271"/>
      <c r="Q1025" s="977">
        <v>2740</v>
      </c>
      <c r="R1025" s="978">
        <v>1660</v>
      </c>
      <c r="S1025" s="979">
        <v>1220</v>
      </c>
      <c r="T1025" s="980">
        <v>1130</v>
      </c>
      <c r="U1025" s="981">
        <v>1410</v>
      </c>
      <c r="V1025" s="982">
        <f t="shared" ref="V1025" si="1010">SUM(Q1025:U1026)</f>
        <v>8160</v>
      </c>
      <c r="W1025" s="274" t="s">
        <v>3823</v>
      </c>
      <c r="X1025" s="976"/>
      <c r="Y1025" s="706"/>
      <c r="Z1025" s="976"/>
    </row>
    <row r="1026" spans="1:26" s="5" customFormat="1">
      <c r="A1026" s="984" t="s">
        <v>2635</v>
      </c>
      <c r="B1026" s="984"/>
      <c r="C1026" s="989" t="s">
        <v>500</v>
      </c>
      <c r="D1026" s="970" t="s">
        <v>2</v>
      </c>
      <c r="E1026" s="999" t="s">
        <v>54</v>
      </c>
      <c r="F1026" s="1009" t="s">
        <v>75</v>
      </c>
      <c r="G1026" s="973" t="s">
        <v>19</v>
      </c>
      <c r="H1026" s="973" t="s">
        <v>19</v>
      </c>
      <c r="I1026" s="996" t="s">
        <v>4358</v>
      </c>
      <c r="J1026" s="984">
        <v>2</v>
      </c>
      <c r="K1026" s="122" t="s">
        <v>21</v>
      </c>
      <c r="L1026" s="228" t="s">
        <v>270</v>
      </c>
      <c r="M1026" s="51" t="s">
        <v>3886</v>
      </c>
      <c r="N1026" s="228" t="s">
        <v>491</v>
      </c>
      <c r="O1026" s="976"/>
      <c r="P1026" s="271"/>
      <c r="Q1026" s="977"/>
      <c r="R1026" s="978"/>
      <c r="S1026" s="979"/>
      <c r="T1026" s="980"/>
      <c r="U1026" s="981"/>
      <c r="V1026" s="982"/>
      <c r="W1026" s="274" t="s">
        <v>4109</v>
      </c>
      <c r="X1026" s="976"/>
      <c r="Y1026" s="706"/>
      <c r="Z1026" s="976"/>
    </row>
    <row r="1027" spans="1:26" s="5" customFormat="1">
      <c r="A1027" s="984" t="s">
        <v>2635</v>
      </c>
      <c r="B1027" s="984" t="s">
        <v>2699</v>
      </c>
      <c r="C1027" s="989" t="s">
        <v>503</v>
      </c>
      <c r="D1027" s="970" t="str">
        <f t="shared" ref="D1027" si="1011">B1027&amp;" "&amp;" "&amp;C1027</f>
        <v>S2-064  キングレオ</v>
      </c>
      <c r="E1027" s="999" t="s">
        <v>54</v>
      </c>
      <c r="F1027" s="1014" t="s">
        <v>128</v>
      </c>
      <c r="G1027" s="973" t="s">
        <v>19</v>
      </c>
      <c r="H1027" s="973" t="s">
        <v>19</v>
      </c>
      <c r="I1027" s="1000" t="s">
        <v>93</v>
      </c>
      <c r="J1027" s="984" t="s">
        <v>4158</v>
      </c>
      <c r="K1027" s="7" t="s">
        <v>37</v>
      </c>
      <c r="L1027" s="228" t="s">
        <v>98</v>
      </c>
      <c r="M1027" s="37" t="s">
        <v>6175</v>
      </c>
      <c r="N1027" s="228" t="s">
        <v>492</v>
      </c>
      <c r="O1027" s="976"/>
      <c r="P1027" s="271"/>
      <c r="Q1027" s="977">
        <v>2640</v>
      </c>
      <c r="R1027" s="978">
        <v>1520</v>
      </c>
      <c r="S1027" s="979">
        <v>1140</v>
      </c>
      <c r="T1027" s="980">
        <v>1620</v>
      </c>
      <c r="U1027" s="981">
        <v>1290</v>
      </c>
      <c r="V1027" s="982">
        <f t="shared" ref="V1027" si="1012">SUM(Q1027:U1028)</f>
        <v>8210</v>
      </c>
      <c r="W1027" s="976"/>
      <c r="X1027" s="976"/>
      <c r="Y1027" s="706"/>
      <c r="Z1027" s="976"/>
    </row>
    <row r="1028" spans="1:26" s="5" customFormat="1">
      <c r="A1028" s="984" t="s">
        <v>2635</v>
      </c>
      <c r="B1028" s="984"/>
      <c r="C1028" s="989" t="s">
        <v>503</v>
      </c>
      <c r="D1028" s="970" t="s">
        <v>2</v>
      </c>
      <c r="E1028" s="999" t="s">
        <v>54</v>
      </c>
      <c r="F1028" s="1014" t="s">
        <v>128</v>
      </c>
      <c r="G1028" s="973" t="s">
        <v>19</v>
      </c>
      <c r="H1028" s="973" t="s">
        <v>19</v>
      </c>
      <c r="I1028" s="1000" t="s">
        <v>93</v>
      </c>
      <c r="J1028" s="984" t="s">
        <v>4158</v>
      </c>
      <c r="K1028" s="7" t="s">
        <v>37</v>
      </c>
      <c r="L1028" s="228" t="s">
        <v>102</v>
      </c>
      <c r="M1028" s="51" t="s">
        <v>3893</v>
      </c>
      <c r="N1028" s="228" t="s">
        <v>494</v>
      </c>
      <c r="O1028" s="976"/>
      <c r="P1028" s="271"/>
      <c r="Q1028" s="977"/>
      <c r="R1028" s="978"/>
      <c r="S1028" s="979"/>
      <c r="T1028" s="980"/>
      <c r="U1028" s="981"/>
      <c r="V1028" s="982"/>
      <c r="W1028" s="976"/>
      <c r="X1028" s="976"/>
      <c r="Y1028" s="706"/>
      <c r="Z1028" s="976"/>
    </row>
    <row r="1029" spans="1:26" s="5" customFormat="1">
      <c r="A1029" s="984" t="s">
        <v>2635</v>
      </c>
      <c r="B1029" s="984" t="s">
        <v>2700</v>
      </c>
      <c r="C1029" s="969" t="s">
        <v>2708</v>
      </c>
      <c r="D1029" s="970" t="str">
        <f t="shared" ref="D1029" si="1013">B1029&amp;" "&amp;" "&amp;C1029</f>
        <v>S2-065  地獄の帝王エスターク</v>
      </c>
      <c r="E1029" s="997" t="s">
        <v>73</v>
      </c>
      <c r="F1029" s="985" t="s">
        <v>74</v>
      </c>
      <c r="G1029" s="973" t="s">
        <v>19</v>
      </c>
      <c r="H1029" s="973" t="s">
        <v>19</v>
      </c>
      <c r="I1029" s="998" t="s">
        <v>41</v>
      </c>
      <c r="J1029" s="975">
        <v>3</v>
      </c>
      <c r="K1029" s="122" t="s">
        <v>21</v>
      </c>
      <c r="L1029" s="228" t="s">
        <v>131</v>
      </c>
      <c r="M1029" s="51" t="s">
        <v>3887</v>
      </c>
      <c r="N1029" s="228" t="s">
        <v>85</v>
      </c>
      <c r="O1029" s="976"/>
      <c r="P1029" s="271"/>
      <c r="Q1029" s="977">
        <v>2760</v>
      </c>
      <c r="R1029" s="978">
        <v>1660</v>
      </c>
      <c r="S1029" s="979">
        <v>960</v>
      </c>
      <c r="T1029" s="980">
        <v>1210</v>
      </c>
      <c r="U1029" s="981">
        <v>1790</v>
      </c>
      <c r="V1029" s="982">
        <f t="shared" ref="V1029" si="1014">SUM(Q1029:U1030)</f>
        <v>8380</v>
      </c>
      <c r="W1029" s="976"/>
      <c r="X1029" s="976"/>
      <c r="Y1029" s="706"/>
      <c r="Z1029" s="976"/>
    </row>
    <row r="1030" spans="1:26" s="5" customFormat="1">
      <c r="A1030" s="984" t="s">
        <v>2635</v>
      </c>
      <c r="B1030" s="984"/>
      <c r="C1030" s="969" t="s">
        <v>2708</v>
      </c>
      <c r="D1030" s="970" t="s">
        <v>2</v>
      </c>
      <c r="E1030" s="997" t="s">
        <v>73</v>
      </c>
      <c r="F1030" s="985" t="s">
        <v>74</v>
      </c>
      <c r="G1030" s="973" t="s">
        <v>19</v>
      </c>
      <c r="H1030" s="973" t="s">
        <v>19</v>
      </c>
      <c r="I1030" s="998" t="s">
        <v>41</v>
      </c>
      <c r="J1030" s="975">
        <v>3</v>
      </c>
      <c r="K1030" s="8" t="s">
        <v>99</v>
      </c>
      <c r="L1030" s="228" t="s">
        <v>105</v>
      </c>
      <c r="M1030" s="51" t="s">
        <v>3891</v>
      </c>
      <c r="N1030" s="228" t="s">
        <v>490</v>
      </c>
      <c r="O1030" s="976"/>
      <c r="P1030" s="271"/>
      <c r="Q1030" s="977"/>
      <c r="R1030" s="978"/>
      <c r="S1030" s="979"/>
      <c r="T1030" s="980"/>
      <c r="U1030" s="981"/>
      <c r="V1030" s="982"/>
      <c r="W1030" s="976"/>
      <c r="X1030" s="976"/>
      <c r="Y1030" s="706"/>
      <c r="Z1030" s="976"/>
    </row>
    <row r="1031" spans="1:26" s="5" customFormat="1">
      <c r="A1031" s="984" t="s">
        <v>2635</v>
      </c>
      <c r="B1031" s="984" t="s">
        <v>2701</v>
      </c>
      <c r="C1031" s="989" t="s">
        <v>5650</v>
      </c>
      <c r="D1031" s="970" t="str">
        <f t="shared" ref="D1031" si="1015">B1031&amp;" "&amp;" "&amp;C1031</f>
        <v>S2-066  ハドラー (超魔生物)</v>
      </c>
      <c r="E1031" s="993" t="s">
        <v>2633</v>
      </c>
      <c r="F1031" s="985" t="s">
        <v>74</v>
      </c>
      <c r="G1031" s="973" t="s">
        <v>19</v>
      </c>
      <c r="H1031" s="973" t="s">
        <v>19</v>
      </c>
      <c r="I1031" s="1005" t="s">
        <v>90</v>
      </c>
      <c r="J1031" s="984" t="s">
        <v>4158</v>
      </c>
      <c r="K1031" s="161" t="s">
        <v>37</v>
      </c>
      <c r="L1031" s="158" t="s">
        <v>98</v>
      </c>
      <c r="M1031" s="51" t="s">
        <v>3347</v>
      </c>
      <c r="N1031" s="158" t="s">
        <v>490</v>
      </c>
      <c r="O1031" s="976"/>
      <c r="P1031" s="271"/>
      <c r="Q1031" s="977">
        <v>2660</v>
      </c>
      <c r="R1031" s="978">
        <v>1790</v>
      </c>
      <c r="S1031" s="979">
        <v>1360</v>
      </c>
      <c r="T1031" s="980">
        <v>1330</v>
      </c>
      <c r="U1031" s="981">
        <v>1500</v>
      </c>
      <c r="V1031" s="982">
        <f t="shared" ref="V1031" si="1016">SUM(Q1031:U1032)</f>
        <v>8640</v>
      </c>
      <c r="W1031" s="976"/>
      <c r="X1031" s="976"/>
      <c r="Y1031" s="706"/>
      <c r="Z1031" s="976"/>
    </row>
    <row r="1032" spans="1:26" s="5" customFormat="1">
      <c r="A1032" s="984" t="s">
        <v>2635</v>
      </c>
      <c r="B1032" s="984"/>
      <c r="C1032" s="989" t="s">
        <v>5650</v>
      </c>
      <c r="D1032" s="970" t="s">
        <v>2</v>
      </c>
      <c r="E1032" s="993" t="s">
        <v>2633</v>
      </c>
      <c r="F1032" s="985" t="s">
        <v>74</v>
      </c>
      <c r="G1032" s="973" t="s">
        <v>19</v>
      </c>
      <c r="H1032" s="973" t="s">
        <v>19</v>
      </c>
      <c r="I1032" s="1005" t="s">
        <v>90</v>
      </c>
      <c r="J1032" s="984" t="s">
        <v>4158</v>
      </c>
      <c r="K1032" s="160" t="s">
        <v>21</v>
      </c>
      <c r="L1032" s="158" t="s">
        <v>105</v>
      </c>
      <c r="M1032" s="51" t="s">
        <v>3270</v>
      </c>
      <c r="N1032" s="158" t="s">
        <v>491</v>
      </c>
      <c r="O1032" s="976"/>
      <c r="P1032" s="271"/>
      <c r="Q1032" s="977"/>
      <c r="R1032" s="978"/>
      <c r="S1032" s="979"/>
      <c r="T1032" s="980"/>
      <c r="U1032" s="981"/>
      <c r="V1032" s="982"/>
      <c r="W1032" s="976"/>
      <c r="X1032" s="976"/>
      <c r="Y1032" s="706"/>
      <c r="Z1032" s="976"/>
    </row>
    <row r="1033" spans="1:26" s="5" customFormat="1">
      <c r="A1033" s="984" t="s">
        <v>2635</v>
      </c>
      <c r="B1033" s="984" t="s">
        <v>2702</v>
      </c>
      <c r="C1033" s="969" t="s">
        <v>42</v>
      </c>
      <c r="D1033" s="970" t="str">
        <f t="shared" ref="D1033" si="1017">B1033&amp;" "&amp;" "&amp;C1033</f>
        <v>S2-067  レオナ</v>
      </c>
      <c r="E1033" s="993" t="s">
        <v>2633</v>
      </c>
      <c r="F1033" s="972" t="s">
        <v>34</v>
      </c>
      <c r="G1033" s="986" t="s">
        <v>40</v>
      </c>
      <c r="H1033" s="995" t="s">
        <v>80</v>
      </c>
      <c r="I1033" s="998" t="s">
        <v>41</v>
      </c>
      <c r="J1033" s="984" t="s">
        <v>4157</v>
      </c>
      <c r="K1033" s="8" t="s">
        <v>99</v>
      </c>
      <c r="L1033" s="158" t="s">
        <v>131</v>
      </c>
      <c r="M1033" s="51" t="s">
        <v>3898</v>
      </c>
      <c r="N1033" s="158" t="s">
        <v>491</v>
      </c>
      <c r="O1033" s="976"/>
      <c r="P1033" s="271"/>
      <c r="Q1033" s="977">
        <v>2690</v>
      </c>
      <c r="R1033" s="978">
        <v>1040</v>
      </c>
      <c r="S1033" s="979">
        <v>1820</v>
      </c>
      <c r="T1033" s="980">
        <v>1610</v>
      </c>
      <c r="U1033" s="981">
        <v>1430</v>
      </c>
      <c r="V1033" s="982">
        <f t="shared" ref="V1033" si="1018">SUM(Q1033:U1034)</f>
        <v>8590</v>
      </c>
      <c r="W1033" s="976" t="s">
        <v>3317</v>
      </c>
      <c r="X1033" s="976"/>
      <c r="Y1033" s="706"/>
      <c r="Z1033" s="976"/>
    </row>
    <row r="1034" spans="1:26" s="5" customFormat="1">
      <c r="A1034" s="984" t="s">
        <v>2635</v>
      </c>
      <c r="B1034" s="984"/>
      <c r="C1034" s="969" t="s">
        <v>42</v>
      </c>
      <c r="D1034" s="970" t="s">
        <v>2</v>
      </c>
      <c r="E1034" s="993" t="s">
        <v>2633</v>
      </c>
      <c r="F1034" s="972" t="s">
        <v>34</v>
      </c>
      <c r="G1034" s="986" t="s">
        <v>40</v>
      </c>
      <c r="H1034" s="995" t="s">
        <v>80</v>
      </c>
      <c r="I1034" s="998" t="s">
        <v>41</v>
      </c>
      <c r="J1034" s="984" t="s">
        <v>4157</v>
      </c>
      <c r="K1034" s="160" t="s">
        <v>21</v>
      </c>
      <c r="L1034" s="158" t="s">
        <v>106</v>
      </c>
      <c r="M1034" s="37" t="s">
        <v>3271</v>
      </c>
      <c r="N1034" s="158" t="s">
        <v>85</v>
      </c>
      <c r="O1034" s="976"/>
      <c r="P1034" s="271"/>
      <c r="Q1034" s="977"/>
      <c r="R1034" s="978"/>
      <c r="S1034" s="979"/>
      <c r="T1034" s="980"/>
      <c r="U1034" s="981"/>
      <c r="V1034" s="982"/>
      <c r="W1034" s="976" t="s">
        <v>3317</v>
      </c>
      <c r="X1034" s="976"/>
      <c r="Y1034" s="706"/>
      <c r="Z1034" s="976"/>
    </row>
    <row r="1035" spans="1:26" s="5" customFormat="1">
      <c r="A1035" s="984" t="s">
        <v>2635</v>
      </c>
      <c r="B1035" s="984" t="s">
        <v>3224</v>
      </c>
      <c r="C1035" s="969" t="s">
        <v>3225</v>
      </c>
      <c r="D1035" s="970" t="str">
        <f t="shared" ref="D1035" si="1019">B1035&amp;" "&amp;" "&amp;C1035</f>
        <v>S2-068  勇者ソフィア</v>
      </c>
      <c r="E1035" s="993" t="s">
        <v>2633</v>
      </c>
      <c r="F1035" s="972" t="s">
        <v>34</v>
      </c>
      <c r="G1035" s="973" t="s">
        <v>19</v>
      </c>
      <c r="H1035" s="973" t="s">
        <v>19</v>
      </c>
      <c r="I1035" s="1005" t="s">
        <v>90</v>
      </c>
      <c r="J1035" s="984" t="s">
        <v>4158</v>
      </c>
      <c r="K1035" s="160" t="s">
        <v>21</v>
      </c>
      <c r="L1035" s="158" t="s">
        <v>105</v>
      </c>
      <c r="M1035" s="51" t="s">
        <v>3348</v>
      </c>
      <c r="N1035" s="158" t="s">
        <v>491</v>
      </c>
      <c r="O1035" s="976"/>
      <c r="P1035" s="271"/>
      <c r="Q1035" s="977">
        <v>2730</v>
      </c>
      <c r="R1035" s="978">
        <v>1680</v>
      </c>
      <c r="S1035" s="979">
        <v>1270</v>
      </c>
      <c r="T1035" s="980">
        <v>1450</v>
      </c>
      <c r="U1035" s="981">
        <v>1410</v>
      </c>
      <c r="V1035" s="982">
        <f t="shared" ref="V1035" si="1020">SUM(Q1035:U1036)</f>
        <v>8540</v>
      </c>
      <c r="W1035" s="976"/>
      <c r="X1035" s="976"/>
      <c r="Y1035" s="706"/>
      <c r="Z1035" s="976"/>
    </row>
    <row r="1036" spans="1:26" s="5" customFormat="1">
      <c r="A1036" s="984" t="s">
        <v>2635</v>
      </c>
      <c r="B1036" s="984"/>
      <c r="C1036" s="969" t="s">
        <v>3225</v>
      </c>
      <c r="D1036" s="970" t="s">
        <v>2</v>
      </c>
      <c r="E1036" s="993" t="s">
        <v>2633</v>
      </c>
      <c r="F1036" s="972" t="s">
        <v>34</v>
      </c>
      <c r="G1036" s="973" t="s">
        <v>19</v>
      </c>
      <c r="H1036" s="973" t="s">
        <v>19</v>
      </c>
      <c r="I1036" s="1005" t="s">
        <v>90</v>
      </c>
      <c r="J1036" s="984" t="s">
        <v>4158</v>
      </c>
      <c r="K1036" s="161" t="s">
        <v>37</v>
      </c>
      <c r="L1036" s="158" t="s">
        <v>98</v>
      </c>
      <c r="M1036" s="51" t="s">
        <v>3272</v>
      </c>
      <c r="N1036" s="158" t="s">
        <v>490</v>
      </c>
      <c r="O1036" s="976"/>
      <c r="P1036" s="271"/>
      <c r="Q1036" s="977"/>
      <c r="R1036" s="978"/>
      <c r="S1036" s="979"/>
      <c r="T1036" s="980"/>
      <c r="U1036" s="981"/>
      <c r="V1036" s="982"/>
      <c r="W1036" s="976"/>
      <c r="X1036" s="976"/>
      <c r="Y1036" s="706"/>
      <c r="Z1036" s="976"/>
    </row>
    <row r="1037" spans="1:26" s="5" customFormat="1">
      <c r="A1037" s="984" t="s">
        <v>2635</v>
      </c>
      <c r="B1037" s="984" t="s">
        <v>3902</v>
      </c>
      <c r="C1037" s="969" t="s">
        <v>3910</v>
      </c>
      <c r="D1037" s="970" t="str">
        <f t="shared" ref="D1037" si="1021">B1037&amp;" "&amp;" "&amp;C1037</f>
        <v>S2-069  冥竜王ヴェルザー</v>
      </c>
      <c r="E1037" s="993" t="s">
        <v>2633</v>
      </c>
      <c r="F1037" s="1003" t="s">
        <v>35</v>
      </c>
      <c r="G1037" s="973" t="s">
        <v>19</v>
      </c>
      <c r="H1037" s="1006" t="s">
        <v>89</v>
      </c>
      <c r="I1037" s="996" t="s">
        <v>4358</v>
      </c>
      <c r="J1037" s="975">
        <v>3</v>
      </c>
      <c r="K1037" s="234" t="s">
        <v>99</v>
      </c>
      <c r="L1037" s="232" t="s">
        <v>104</v>
      </c>
      <c r="M1037" s="51" t="s">
        <v>4065</v>
      </c>
      <c r="N1037" s="232" t="s">
        <v>496</v>
      </c>
      <c r="O1037" s="976"/>
      <c r="P1037" s="271"/>
      <c r="Q1037" s="977">
        <v>2870</v>
      </c>
      <c r="R1037" s="978">
        <v>1720</v>
      </c>
      <c r="S1037" s="979">
        <v>1080</v>
      </c>
      <c r="T1037" s="980">
        <v>1240</v>
      </c>
      <c r="U1037" s="981">
        <v>1820</v>
      </c>
      <c r="V1037" s="982">
        <f t="shared" ref="V1037" si="1022">SUM(Q1037:U1038)</f>
        <v>8730</v>
      </c>
      <c r="W1037" s="976"/>
      <c r="X1037" s="976"/>
      <c r="Y1037" s="706"/>
      <c r="Z1037" s="976"/>
    </row>
    <row r="1038" spans="1:26" s="5" customFormat="1">
      <c r="A1038" s="984" t="s">
        <v>2635</v>
      </c>
      <c r="B1038" s="984"/>
      <c r="C1038" s="969" t="s">
        <v>3910</v>
      </c>
      <c r="D1038" s="970" t="s">
        <v>2</v>
      </c>
      <c r="E1038" s="993" t="s">
        <v>2633</v>
      </c>
      <c r="F1038" s="1003" t="s">
        <v>35</v>
      </c>
      <c r="G1038" s="973" t="s">
        <v>19</v>
      </c>
      <c r="H1038" s="1006" t="s">
        <v>89</v>
      </c>
      <c r="I1038" s="996" t="s">
        <v>4358</v>
      </c>
      <c r="J1038" s="975">
        <v>3</v>
      </c>
      <c r="K1038" s="233" t="s">
        <v>21</v>
      </c>
      <c r="L1038" s="232" t="s">
        <v>131</v>
      </c>
      <c r="M1038" s="37" t="s">
        <v>6176</v>
      </c>
      <c r="N1038" s="232" t="s">
        <v>496</v>
      </c>
      <c r="O1038" s="976"/>
      <c r="P1038" s="271"/>
      <c r="Q1038" s="977"/>
      <c r="R1038" s="978"/>
      <c r="S1038" s="979"/>
      <c r="T1038" s="980"/>
      <c r="U1038" s="981"/>
      <c r="V1038" s="982"/>
      <c r="W1038" s="976"/>
      <c r="X1038" s="976"/>
      <c r="Y1038" s="706"/>
      <c r="Z1038" s="976"/>
    </row>
    <row r="1039" spans="1:26" s="5" customFormat="1">
      <c r="A1039" s="984" t="s">
        <v>2635</v>
      </c>
      <c r="B1039" s="984" t="s">
        <v>3903</v>
      </c>
      <c r="C1039" s="969" t="s">
        <v>183</v>
      </c>
      <c r="D1039" s="970" t="str">
        <f t="shared" ref="D1039" si="1023">B1039&amp;" "&amp;" "&amp;C1039</f>
        <v>S2-070  マァム</v>
      </c>
      <c r="E1039" s="993" t="s">
        <v>2633</v>
      </c>
      <c r="F1039" s="972" t="s">
        <v>34</v>
      </c>
      <c r="G1039" s="973" t="s">
        <v>19</v>
      </c>
      <c r="H1039" s="973" t="s">
        <v>19</v>
      </c>
      <c r="I1039" s="1000" t="s">
        <v>93</v>
      </c>
      <c r="J1039" s="984" t="s">
        <v>4158</v>
      </c>
      <c r="K1039" s="233" t="s">
        <v>21</v>
      </c>
      <c r="L1039" s="232" t="s">
        <v>131</v>
      </c>
      <c r="M1039" s="51" t="s">
        <v>3911</v>
      </c>
      <c r="N1039" s="232" t="s">
        <v>85</v>
      </c>
      <c r="O1039" s="976"/>
      <c r="P1039" s="271"/>
      <c r="Q1039" s="977">
        <v>2750</v>
      </c>
      <c r="R1039" s="978">
        <v>1740</v>
      </c>
      <c r="S1039" s="979">
        <v>1190</v>
      </c>
      <c r="T1039" s="980">
        <v>1640</v>
      </c>
      <c r="U1039" s="981">
        <v>1310</v>
      </c>
      <c r="V1039" s="982">
        <f t="shared" ref="V1039" si="1024">SUM(Q1039:U1040)</f>
        <v>8630</v>
      </c>
      <c r="W1039" s="976" t="s">
        <v>3317</v>
      </c>
      <c r="X1039" s="976"/>
      <c r="Y1039" s="706"/>
      <c r="Z1039" s="976"/>
    </row>
    <row r="1040" spans="1:26" s="5" customFormat="1">
      <c r="A1040" s="984" t="s">
        <v>2635</v>
      </c>
      <c r="B1040" s="984"/>
      <c r="C1040" s="969" t="s">
        <v>183</v>
      </c>
      <c r="D1040" s="970" t="s">
        <v>2</v>
      </c>
      <c r="E1040" s="993" t="s">
        <v>2633</v>
      </c>
      <c r="F1040" s="972" t="s">
        <v>34</v>
      </c>
      <c r="G1040" s="973" t="s">
        <v>19</v>
      </c>
      <c r="H1040" s="973" t="s">
        <v>19</v>
      </c>
      <c r="I1040" s="1000" t="s">
        <v>93</v>
      </c>
      <c r="J1040" s="984" t="s">
        <v>4158</v>
      </c>
      <c r="K1040" s="233" t="s">
        <v>21</v>
      </c>
      <c r="L1040" s="232" t="s">
        <v>105</v>
      </c>
      <c r="M1040" s="51" t="s">
        <v>4005</v>
      </c>
      <c r="N1040" s="232" t="s">
        <v>491</v>
      </c>
      <c r="O1040" s="976"/>
      <c r="P1040" s="271"/>
      <c r="Q1040" s="977"/>
      <c r="R1040" s="978"/>
      <c r="S1040" s="979"/>
      <c r="T1040" s="980"/>
      <c r="U1040" s="981"/>
      <c r="V1040" s="982"/>
      <c r="W1040" s="976" t="s">
        <v>3317</v>
      </c>
      <c r="X1040" s="976"/>
      <c r="Y1040" s="706"/>
      <c r="Z1040" s="976"/>
    </row>
    <row r="1041" spans="1:26" s="5" customFormat="1">
      <c r="A1041" s="984" t="s">
        <v>0</v>
      </c>
      <c r="B1041" s="984" t="s">
        <v>598</v>
      </c>
      <c r="C1041" s="969" t="s">
        <v>2</v>
      </c>
      <c r="D1041" s="970" t="str">
        <f t="shared" ref="D1041" si="1025">B1041&amp;" "&amp;" "&amp;C1041</f>
        <v>S1-001  ダイ</v>
      </c>
      <c r="E1041" s="1015" t="s">
        <v>608</v>
      </c>
      <c r="F1041" s="972" t="s">
        <v>34</v>
      </c>
      <c r="G1041" s="973" t="s">
        <v>19</v>
      </c>
      <c r="H1041" s="973" t="s">
        <v>19</v>
      </c>
      <c r="I1041" s="975"/>
      <c r="J1041" s="975"/>
      <c r="K1041" s="32" t="s">
        <v>21</v>
      </c>
      <c r="L1041" s="30" t="s">
        <v>270</v>
      </c>
      <c r="M1041" s="960" t="s">
        <v>1095</v>
      </c>
      <c r="N1041" s="30" t="s">
        <v>491</v>
      </c>
      <c r="O1041" s="976"/>
      <c r="P1041" s="271"/>
      <c r="Q1041" s="977">
        <v>1890</v>
      </c>
      <c r="R1041" s="978">
        <v>1230</v>
      </c>
      <c r="S1041" s="979">
        <v>770</v>
      </c>
      <c r="T1041" s="980">
        <v>1050</v>
      </c>
      <c r="U1041" s="981">
        <v>910</v>
      </c>
      <c r="V1041" s="982">
        <f t="shared" ref="V1041" si="1026">SUM(Q1041:U1042)</f>
        <v>5850</v>
      </c>
      <c r="W1041" s="976" t="s">
        <v>3317</v>
      </c>
      <c r="X1041" s="976"/>
      <c r="Y1041" s="706"/>
      <c r="Z1041" s="976"/>
    </row>
    <row r="1042" spans="1:26" s="5" customFormat="1">
      <c r="A1042" s="984" t="s">
        <v>0</v>
      </c>
      <c r="B1042" s="984"/>
      <c r="C1042" s="969" t="s">
        <v>2</v>
      </c>
      <c r="D1042" s="970" t="s">
        <v>2</v>
      </c>
      <c r="E1042" s="1015" t="s">
        <v>608</v>
      </c>
      <c r="F1042" s="972" t="s">
        <v>34</v>
      </c>
      <c r="G1042" s="973" t="s">
        <v>19</v>
      </c>
      <c r="H1042" s="973" t="s">
        <v>19</v>
      </c>
      <c r="I1042" s="975"/>
      <c r="J1042" s="975"/>
      <c r="K1042" s="29"/>
      <c r="L1042" s="29"/>
      <c r="M1042" s="4"/>
      <c r="N1042" s="29"/>
      <c r="O1042" s="976"/>
      <c r="P1042" s="271"/>
      <c r="Q1042" s="977"/>
      <c r="R1042" s="978"/>
      <c r="S1042" s="979"/>
      <c r="T1042" s="980"/>
      <c r="U1042" s="981"/>
      <c r="V1042" s="982"/>
      <c r="W1042" s="976" t="s">
        <v>3317</v>
      </c>
      <c r="X1042" s="976"/>
      <c r="Y1042" s="706"/>
      <c r="Z1042" s="976"/>
    </row>
    <row r="1043" spans="1:26" s="5" customFormat="1">
      <c r="A1043" s="984" t="s">
        <v>0</v>
      </c>
      <c r="B1043" s="984" t="s">
        <v>599</v>
      </c>
      <c r="C1043" s="969" t="s">
        <v>183</v>
      </c>
      <c r="D1043" s="970" t="str">
        <f t="shared" ref="D1043" si="1027">B1043&amp;" "&amp;" "&amp;C1043</f>
        <v>S1-002  マァム</v>
      </c>
      <c r="E1043" s="1015" t="s">
        <v>608</v>
      </c>
      <c r="F1043" s="972" t="s">
        <v>34</v>
      </c>
      <c r="G1043" s="973" t="s">
        <v>19</v>
      </c>
      <c r="H1043" s="973" t="s">
        <v>19</v>
      </c>
      <c r="I1043" s="975"/>
      <c r="J1043" s="975"/>
      <c r="K1043" s="32" t="s">
        <v>21</v>
      </c>
      <c r="L1043" s="30" t="s">
        <v>131</v>
      </c>
      <c r="M1043" s="960" t="s">
        <v>3349</v>
      </c>
      <c r="N1043" s="30" t="s">
        <v>491</v>
      </c>
      <c r="O1043" s="976"/>
      <c r="P1043" s="271"/>
      <c r="Q1043" s="977">
        <v>1850</v>
      </c>
      <c r="R1043" s="978">
        <v>1200</v>
      </c>
      <c r="S1043" s="979">
        <v>780</v>
      </c>
      <c r="T1043" s="980">
        <v>1100</v>
      </c>
      <c r="U1043" s="981">
        <v>880</v>
      </c>
      <c r="V1043" s="982">
        <f t="shared" ref="V1043" si="1028">SUM(Q1043:U1044)</f>
        <v>5810</v>
      </c>
      <c r="W1043" s="976" t="s">
        <v>3317</v>
      </c>
      <c r="X1043" s="976"/>
      <c r="Y1043" s="706"/>
      <c r="Z1043" s="976"/>
    </row>
    <row r="1044" spans="1:26" s="5" customFormat="1">
      <c r="A1044" s="984" t="s">
        <v>0</v>
      </c>
      <c r="B1044" s="984"/>
      <c r="C1044" s="969" t="s">
        <v>183</v>
      </c>
      <c r="D1044" s="970" t="s">
        <v>2</v>
      </c>
      <c r="E1044" s="1015" t="s">
        <v>608</v>
      </c>
      <c r="F1044" s="972" t="s">
        <v>34</v>
      </c>
      <c r="G1044" s="973" t="s">
        <v>19</v>
      </c>
      <c r="H1044" s="973" t="s">
        <v>19</v>
      </c>
      <c r="I1044" s="975"/>
      <c r="J1044" s="975"/>
      <c r="K1044" s="29"/>
      <c r="L1044" s="29"/>
      <c r="M1044" s="4"/>
      <c r="N1044" s="29"/>
      <c r="O1044" s="976"/>
      <c r="P1044" s="271"/>
      <c r="Q1044" s="977"/>
      <c r="R1044" s="978"/>
      <c r="S1044" s="979"/>
      <c r="T1044" s="980"/>
      <c r="U1044" s="981"/>
      <c r="V1044" s="982"/>
      <c r="W1044" s="976" t="s">
        <v>3317</v>
      </c>
      <c r="X1044" s="976"/>
      <c r="Y1044" s="706"/>
      <c r="Z1044" s="976"/>
    </row>
    <row r="1045" spans="1:26" s="5" customFormat="1">
      <c r="A1045" s="984" t="s">
        <v>0</v>
      </c>
      <c r="B1045" s="984" t="s">
        <v>600</v>
      </c>
      <c r="C1045" s="969" t="s">
        <v>630</v>
      </c>
      <c r="D1045" s="970" t="str">
        <f t="shared" ref="D1045" si="1029">B1045&amp;" "&amp;" "&amp;C1045</f>
        <v>S1-003  スライム</v>
      </c>
      <c r="E1045" s="1015" t="s">
        <v>608</v>
      </c>
      <c r="F1045" s="1014" t="s">
        <v>128</v>
      </c>
      <c r="G1045" s="973" t="s">
        <v>19</v>
      </c>
      <c r="H1045" s="973" t="s">
        <v>19</v>
      </c>
      <c r="I1045" s="975"/>
      <c r="J1045" s="975"/>
      <c r="K1045" s="32" t="s">
        <v>21</v>
      </c>
      <c r="L1045" s="30" t="s">
        <v>131</v>
      </c>
      <c r="M1045" s="960" t="s">
        <v>4231</v>
      </c>
      <c r="N1045" s="30" t="s">
        <v>491</v>
      </c>
      <c r="O1045" s="976" t="s">
        <v>647</v>
      </c>
      <c r="P1045" s="976">
        <v>1</v>
      </c>
      <c r="Q1045" s="977">
        <v>1700</v>
      </c>
      <c r="R1045" s="978">
        <v>930</v>
      </c>
      <c r="S1045" s="979">
        <v>1020</v>
      </c>
      <c r="T1045" s="980">
        <v>960</v>
      </c>
      <c r="U1045" s="981">
        <v>980</v>
      </c>
      <c r="V1045" s="982">
        <f t="shared" ref="V1045" si="1030">SUM(Q1045:U1046)</f>
        <v>5590</v>
      </c>
      <c r="W1045" s="976" t="s">
        <v>3327</v>
      </c>
      <c r="X1045" s="976"/>
      <c r="Y1045" s="706"/>
      <c r="Z1045" s="976"/>
    </row>
    <row r="1046" spans="1:26" s="5" customFormat="1">
      <c r="A1046" s="984" t="s">
        <v>0</v>
      </c>
      <c r="B1046" s="984"/>
      <c r="C1046" s="969" t="s">
        <v>630</v>
      </c>
      <c r="D1046" s="970" t="s">
        <v>2</v>
      </c>
      <c r="E1046" s="1015" t="s">
        <v>608</v>
      </c>
      <c r="F1046" s="1014" t="s">
        <v>128</v>
      </c>
      <c r="G1046" s="973" t="s">
        <v>19</v>
      </c>
      <c r="H1046" s="973" t="s">
        <v>19</v>
      </c>
      <c r="I1046" s="975"/>
      <c r="J1046" s="975"/>
      <c r="K1046" s="29"/>
      <c r="L1046" s="29"/>
      <c r="M1046" s="4"/>
      <c r="N1046" s="29"/>
      <c r="O1046" s="976">
        <v>1</v>
      </c>
      <c r="P1046" s="976">
        <v>1</v>
      </c>
      <c r="Q1046" s="977"/>
      <c r="R1046" s="978"/>
      <c r="S1046" s="979"/>
      <c r="T1046" s="980"/>
      <c r="U1046" s="981"/>
      <c r="V1046" s="982"/>
      <c r="W1046" s="976" t="s">
        <v>3327</v>
      </c>
      <c r="X1046" s="976"/>
      <c r="Y1046" s="706"/>
      <c r="Z1046" s="976"/>
    </row>
    <row r="1047" spans="1:26" s="5" customFormat="1">
      <c r="A1047" s="984" t="s">
        <v>0</v>
      </c>
      <c r="B1047" s="984" t="s">
        <v>601</v>
      </c>
      <c r="C1047" s="969" t="s">
        <v>631</v>
      </c>
      <c r="D1047" s="970" t="str">
        <f t="shared" ref="D1047" si="1031">B1047&amp;" "&amp;" "&amp;C1047</f>
        <v>S1-004  ホイミスライム</v>
      </c>
      <c r="E1047" s="1015" t="s">
        <v>608</v>
      </c>
      <c r="F1047" s="1014" t="s">
        <v>128</v>
      </c>
      <c r="G1047" s="973" t="s">
        <v>19</v>
      </c>
      <c r="H1047" s="995" t="s">
        <v>80</v>
      </c>
      <c r="I1047" s="975"/>
      <c r="J1047" s="975"/>
      <c r="K1047" s="32" t="s">
        <v>21</v>
      </c>
      <c r="L1047" s="30" t="s">
        <v>105</v>
      </c>
      <c r="M1047" s="960" t="s">
        <v>859</v>
      </c>
      <c r="N1047" s="30" t="s">
        <v>490</v>
      </c>
      <c r="O1047" s="976"/>
      <c r="P1047" s="271"/>
      <c r="Q1047" s="977">
        <v>1760</v>
      </c>
      <c r="R1047" s="978">
        <v>1040</v>
      </c>
      <c r="S1047" s="979">
        <v>1030</v>
      </c>
      <c r="T1047" s="980">
        <v>980</v>
      </c>
      <c r="U1047" s="981">
        <v>850</v>
      </c>
      <c r="V1047" s="982">
        <f t="shared" ref="V1047" si="1032">SUM(Q1047:U1048)</f>
        <v>5660</v>
      </c>
      <c r="W1047" s="976" t="s">
        <v>3327</v>
      </c>
      <c r="X1047" s="976"/>
      <c r="Y1047" s="706"/>
      <c r="Z1047" s="976"/>
    </row>
    <row r="1048" spans="1:26" s="5" customFormat="1">
      <c r="A1048" s="984" t="s">
        <v>0</v>
      </c>
      <c r="B1048" s="984"/>
      <c r="C1048" s="969" t="s">
        <v>631</v>
      </c>
      <c r="D1048" s="970" t="s">
        <v>2</v>
      </c>
      <c r="E1048" s="1015" t="s">
        <v>608</v>
      </c>
      <c r="F1048" s="1014" t="s">
        <v>128</v>
      </c>
      <c r="G1048" s="973" t="s">
        <v>19</v>
      </c>
      <c r="H1048" s="995" t="s">
        <v>80</v>
      </c>
      <c r="I1048" s="975"/>
      <c r="J1048" s="975"/>
      <c r="K1048" s="29"/>
      <c r="L1048" s="29"/>
      <c r="M1048" s="4"/>
      <c r="N1048" s="29"/>
      <c r="O1048" s="976"/>
      <c r="P1048" s="271"/>
      <c r="Q1048" s="977"/>
      <c r="R1048" s="978"/>
      <c r="S1048" s="979"/>
      <c r="T1048" s="980"/>
      <c r="U1048" s="981"/>
      <c r="V1048" s="982"/>
      <c r="W1048" s="976" t="s">
        <v>3327</v>
      </c>
      <c r="X1048" s="976"/>
      <c r="Y1048" s="706"/>
      <c r="Z1048" s="976"/>
    </row>
    <row r="1049" spans="1:26" s="5" customFormat="1">
      <c r="A1049" s="984" t="s">
        <v>0</v>
      </c>
      <c r="B1049" s="984" t="s">
        <v>602</v>
      </c>
      <c r="C1049" s="969" t="s">
        <v>632</v>
      </c>
      <c r="D1049" s="970" t="str">
        <f t="shared" ref="D1049" si="1033">B1049&amp;" "&amp;" "&amp;C1049</f>
        <v>S1-005  トンブレロ</v>
      </c>
      <c r="E1049" s="1015" t="s">
        <v>608</v>
      </c>
      <c r="F1049" s="1014" t="s">
        <v>128</v>
      </c>
      <c r="G1049" s="1006" t="s">
        <v>89</v>
      </c>
      <c r="H1049" s="992" t="s">
        <v>88</v>
      </c>
      <c r="I1049" s="975"/>
      <c r="J1049" s="975"/>
      <c r="K1049" s="32" t="s">
        <v>21</v>
      </c>
      <c r="L1049" s="30" t="s">
        <v>131</v>
      </c>
      <c r="M1049" s="39" t="s">
        <v>3350</v>
      </c>
      <c r="N1049" s="30" t="s">
        <v>491</v>
      </c>
      <c r="O1049" s="976" t="s">
        <v>647</v>
      </c>
      <c r="P1049" s="976">
        <v>1</v>
      </c>
      <c r="Q1049" s="977">
        <v>1750</v>
      </c>
      <c r="R1049" s="978">
        <v>750</v>
      </c>
      <c r="S1049" s="979">
        <v>1130</v>
      </c>
      <c r="T1049" s="980">
        <v>1000</v>
      </c>
      <c r="U1049" s="981">
        <v>1030</v>
      </c>
      <c r="V1049" s="982">
        <f t="shared" ref="V1049" si="1034">SUM(Q1049:U1050)</f>
        <v>5660</v>
      </c>
      <c r="W1049" s="976" t="s">
        <v>4565</v>
      </c>
      <c r="X1049" s="976"/>
      <c r="Y1049" s="706"/>
      <c r="Z1049" s="976"/>
    </row>
    <row r="1050" spans="1:26" s="5" customFormat="1">
      <c r="A1050" s="984" t="s">
        <v>0</v>
      </c>
      <c r="B1050" s="984"/>
      <c r="C1050" s="969" t="s">
        <v>632</v>
      </c>
      <c r="D1050" s="970" t="s">
        <v>2</v>
      </c>
      <c r="E1050" s="1015" t="s">
        <v>608</v>
      </c>
      <c r="F1050" s="1014" t="s">
        <v>128</v>
      </c>
      <c r="G1050" s="1006" t="s">
        <v>89</v>
      </c>
      <c r="H1050" s="992" t="s">
        <v>88</v>
      </c>
      <c r="I1050" s="975"/>
      <c r="J1050" s="975"/>
      <c r="K1050" s="29"/>
      <c r="L1050" s="29"/>
      <c r="M1050" s="4"/>
      <c r="N1050" s="29"/>
      <c r="O1050" s="976">
        <v>1</v>
      </c>
      <c r="P1050" s="976">
        <v>1</v>
      </c>
      <c r="Q1050" s="977"/>
      <c r="R1050" s="978"/>
      <c r="S1050" s="979"/>
      <c r="T1050" s="980"/>
      <c r="U1050" s="981"/>
      <c r="V1050" s="982"/>
      <c r="W1050" s="976" t="s">
        <v>4565</v>
      </c>
      <c r="X1050" s="976"/>
      <c r="Y1050" s="706"/>
      <c r="Z1050" s="976"/>
    </row>
    <row r="1051" spans="1:26" s="5" customFormat="1">
      <c r="A1051" s="984" t="s">
        <v>0</v>
      </c>
      <c r="B1051" s="984" t="s">
        <v>603</v>
      </c>
      <c r="C1051" s="969" t="s">
        <v>633</v>
      </c>
      <c r="D1051" s="970" t="str">
        <f t="shared" ref="D1051" si="1035">B1051&amp;" "&amp;" "&amp;C1051</f>
        <v>S1-006  ライオンヘッド</v>
      </c>
      <c r="E1051" s="1015" t="s">
        <v>608</v>
      </c>
      <c r="F1051" s="1014" t="s">
        <v>128</v>
      </c>
      <c r="G1051" s="1006" t="s">
        <v>89</v>
      </c>
      <c r="H1051" s="986" t="s">
        <v>40</v>
      </c>
      <c r="I1051" s="975"/>
      <c r="J1051" s="975"/>
      <c r="K1051" s="32" t="s">
        <v>21</v>
      </c>
      <c r="L1051" s="30" t="s">
        <v>107</v>
      </c>
      <c r="M1051" s="960" t="s">
        <v>1090</v>
      </c>
      <c r="N1051" s="30" t="s">
        <v>491</v>
      </c>
      <c r="O1051" s="976"/>
      <c r="P1051" s="271"/>
      <c r="Q1051" s="977">
        <v>1900</v>
      </c>
      <c r="R1051" s="978">
        <v>920</v>
      </c>
      <c r="S1051" s="979">
        <v>900</v>
      </c>
      <c r="T1051" s="980">
        <v>990</v>
      </c>
      <c r="U1051" s="981">
        <v>1030</v>
      </c>
      <c r="V1051" s="982">
        <f t="shared" ref="V1051" si="1036">SUM(Q1051:U1052)</f>
        <v>5740</v>
      </c>
      <c r="W1051" s="976"/>
      <c r="X1051" s="976"/>
      <c r="Y1051" s="706"/>
      <c r="Z1051" s="976"/>
    </row>
    <row r="1052" spans="1:26" s="5" customFormat="1">
      <c r="A1052" s="984" t="s">
        <v>0</v>
      </c>
      <c r="B1052" s="984"/>
      <c r="C1052" s="969" t="s">
        <v>633</v>
      </c>
      <c r="D1052" s="970" t="s">
        <v>2</v>
      </c>
      <c r="E1052" s="1015" t="s">
        <v>608</v>
      </c>
      <c r="F1052" s="1014" t="s">
        <v>128</v>
      </c>
      <c r="G1052" s="1006" t="s">
        <v>89</v>
      </c>
      <c r="H1052" s="986" t="s">
        <v>40</v>
      </c>
      <c r="I1052" s="975"/>
      <c r="J1052" s="975"/>
      <c r="K1052" s="29"/>
      <c r="L1052" s="29"/>
      <c r="M1052" s="4"/>
      <c r="N1052" s="29"/>
      <c r="O1052" s="976"/>
      <c r="P1052" s="271"/>
      <c r="Q1052" s="977"/>
      <c r="R1052" s="978"/>
      <c r="S1052" s="979"/>
      <c r="T1052" s="980"/>
      <c r="U1052" s="981"/>
      <c r="V1052" s="982"/>
      <c r="W1052" s="976"/>
      <c r="X1052" s="976"/>
      <c r="Y1052" s="706"/>
      <c r="Z1052" s="976"/>
    </row>
    <row r="1053" spans="1:26" s="5" customFormat="1">
      <c r="A1053" s="984" t="s">
        <v>0</v>
      </c>
      <c r="B1053" s="984" t="s">
        <v>604</v>
      </c>
      <c r="C1053" s="969" t="s">
        <v>634</v>
      </c>
      <c r="D1053" s="970" t="str">
        <f t="shared" ref="D1053" si="1037">B1053&amp;" "&amp;" "&amp;C1053</f>
        <v>S1-007  キラーパンサー</v>
      </c>
      <c r="E1053" s="1015" t="s">
        <v>608</v>
      </c>
      <c r="F1053" s="1014" t="s">
        <v>128</v>
      </c>
      <c r="G1053" s="973" t="s">
        <v>19</v>
      </c>
      <c r="H1053" s="973" t="s">
        <v>19</v>
      </c>
      <c r="I1053" s="975"/>
      <c r="J1053" s="975"/>
      <c r="K1053" s="32" t="s">
        <v>21</v>
      </c>
      <c r="L1053" s="30" t="s">
        <v>131</v>
      </c>
      <c r="M1053" s="960" t="s">
        <v>860</v>
      </c>
      <c r="N1053" s="30" t="s">
        <v>491</v>
      </c>
      <c r="O1053" s="976">
        <v>3</v>
      </c>
      <c r="P1053" s="976">
        <v>1</v>
      </c>
      <c r="Q1053" s="977">
        <v>1810</v>
      </c>
      <c r="R1053" s="978">
        <v>1170</v>
      </c>
      <c r="S1053" s="979">
        <v>620</v>
      </c>
      <c r="T1053" s="980">
        <v>1130</v>
      </c>
      <c r="U1053" s="981">
        <v>990</v>
      </c>
      <c r="V1053" s="982">
        <f t="shared" ref="V1053" si="1038">SUM(Q1053:U1054)</f>
        <v>5720</v>
      </c>
      <c r="W1053" s="976"/>
      <c r="X1053" s="976"/>
      <c r="Y1053" s="706"/>
      <c r="Z1053" s="976"/>
    </row>
    <row r="1054" spans="1:26" s="5" customFormat="1">
      <c r="A1054" s="984" t="s">
        <v>0</v>
      </c>
      <c r="B1054" s="984"/>
      <c r="C1054" s="969" t="s">
        <v>634</v>
      </c>
      <c r="D1054" s="970" t="s">
        <v>2</v>
      </c>
      <c r="E1054" s="1015" t="s">
        <v>608</v>
      </c>
      <c r="F1054" s="1014" t="s">
        <v>128</v>
      </c>
      <c r="G1054" s="973" t="s">
        <v>19</v>
      </c>
      <c r="H1054" s="973" t="s">
        <v>19</v>
      </c>
      <c r="I1054" s="975"/>
      <c r="J1054" s="975"/>
      <c r="K1054" s="29"/>
      <c r="L1054" s="29"/>
      <c r="M1054" s="4"/>
      <c r="N1054" s="29"/>
      <c r="O1054" s="976">
        <v>1</v>
      </c>
      <c r="P1054" s="976">
        <v>1</v>
      </c>
      <c r="Q1054" s="977"/>
      <c r="R1054" s="978"/>
      <c r="S1054" s="979"/>
      <c r="T1054" s="980"/>
      <c r="U1054" s="981"/>
      <c r="V1054" s="982"/>
      <c r="W1054" s="976"/>
      <c r="X1054" s="976"/>
      <c r="Y1054" s="706"/>
      <c r="Z1054" s="976"/>
    </row>
    <row r="1055" spans="1:26" s="5" customFormat="1">
      <c r="A1055" s="984" t="s">
        <v>0</v>
      </c>
      <c r="B1055" s="984" t="s">
        <v>605</v>
      </c>
      <c r="C1055" s="969" t="s">
        <v>635</v>
      </c>
      <c r="D1055" s="970" t="str">
        <f t="shared" ref="D1055" si="1039">B1055&amp;" "&amp;" "&amp;C1055</f>
        <v>S1-008  がいこつ</v>
      </c>
      <c r="E1055" s="1015" t="s">
        <v>608</v>
      </c>
      <c r="F1055" s="1013" t="s">
        <v>129</v>
      </c>
      <c r="G1055" s="973" t="s">
        <v>19</v>
      </c>
      <c r="H1055" s="973" t="s">
        <v>19</v>
      </c>
      <c r="I1055" s="975"/>
      <c r="J1055" s="975"/>
      <c r="K1055" s="7" t="s">
        <v>37</v>
      </c>
      <c r="L1055" s="30" t="s">
        <v>98</v>
      </c>
      <c r="M1055" s="960" t="s">
        <v>1096</v>
      </c>
      <c r="N1055" s="30" t="s">
        <v>492</v>
      </c>
      <c r="O1055" s="976"/>
      <c r="P1055" s="271"/>
      <c r="Q1055" s="977">
        <v>1850</v>
      </c>
      <c r="R1055" s="978">
        <v>1060</v>
      </c>
      <c r="S1055" s="979">
        <v>860</v>
      </c>
      <c r="T1055" s="980">
        <v>930</v>
      </c>
      <c r="U1055" s="981">
        <v>960</v>
      </c>
      <c r="V1055" s="982">
        <f t="shared" ref="V1055" si="1040">SUM(Q1055:U1056)</f>
        <v>5660</v>
      </c>
      <c r="W1055" s="976" t="s">
        <v>3328</v>
      </c>
      <c r="X1055" s="976"/>
      <c r="Y1055" s="706"/>
      <c r="Z1055" s="976"/>
    </row>
    <row r="1056" spans="1:26" s="5" customFormat="1">
      <c r="A1056" s="984" t="s">
        <v>0</v>
      </c>
      <c r="B1056" s="984"/>
      <c r="C1056" s="969" t="s">
        <v>635</v>
      </c>
      <c r="D1056" s="970" t="s">
        <v>2</v>
      </c>
      <c r="E1056" s="1015" t="s">
        <v>608</v>
      </c>
      <c r="F1056" s="1013" t="s">
        <v>129</v>
      </c>
      <c r="G1056" s="973" t="s">
        <v>19</v>
      </c>
      <c r="H1056" s="973" t="s">
        <v>19</v>
      </c>
      <c r="I1056" s="975"/>
      <c r="J1056" s="975"/>
      <c r="K1056" s="29"/>
      <c r="L1056" s="29"/>
      <c r="M1056" s="4"/>
      <c r="N1056" s="29"/>
      <c r="O1056" s="976"/>
      <c r="P1056" s="271"/>
      <c r="Q1056" s="977"/>
      <c r="R1056" s="978"/>
      <c r="S1056" s="979"/>
      <c r="T1056" s="980"/>
      <c r="U1056" s="981"/>
      <c r="V1056" s="982"/>
      <c r="W1056" s="976" t="s">
        <v>3328</v>
      </c>
      <c r="X1056" s="976"/>
      <c r="Y1056" s="706"/>
      <c r="Z1056" s="976"/>
    </row>
    <row r="1057" spans="1:26" s="5" customFormat="1">
      <c r="A1057" s="984" t="s">
        <v>0</v>
      </c>
      <c r="B1057" s="984" t="s">
        <v>606</v>
      </c>
      <c r="C1057" s="969" t="s">
        <v>636</v>
      </c>
      <c r="D1057" s="970" t="str">
        <f t="shared" ref="D1057" si="1041">B1057&amp;" "&amp;" "&amp;C1057</f>
        <v>S1-009  ミイラ男</v>
      </c>
      <c r="E1057" s="1015" t="s">
        <v>608</v>
      </c>
      <c r="F1057" s="1013" t="s">
        <v>129</v>
      </c>
      <c r="G1057" s="973" t="s">
        <v>19</v>
      </c>
      <c r="H1057" s="973" t="s">
        <v>19</v>
      </c>
      <c r="I1057" s="975"/>
      <c r="J1057" s="975"/>
      <c r="K1057" s="32" t="s">
        <v>21</v>
      </c>
      <c r="L1057" s="30" t="s">
        <v>3</v>
      </c>
      <c r="M1057" s="960" t="s">
        <v>1164</v>
      </c>
      <c r="N1057" s="30" t="s">
        <v>491</v>
      </c>
      <c r="O1057" s="976"/>
      <c r="P1057" s="271"/>
      <c r="Q1057" s="977">
        <v>1900</v>
      </c>
      <c r="R1057" s="978">
        <v>1110</v>
      </c>
      <c r="S1057" s="979">
        <v>720</v>
      </c>
      <c r="T1057" s="980">
        <v>920</v>
      </c>
      <c r="U1057" s="981">
        <v>1050</v>
      </c>
      <c r="V1057" s="982">
        <f t="shared" ref="V1057" si="1042">SUM(Q1057:U1058)</f>
        <v>5700</v>
      </c>
      <c r="W1057" s="976"/>
      <c r="X1057" s="976"/>
      <c r="Y1057" s="706"/>
      <c r="Z1057" s="976"/>
    </row>
    <row r="1058" spans="1:26" s="5" customFormat="1">
      <c r="A1058" s="984" t="s">
        <v>0</v>
      </c>
      <c r="B1058" s="984"/>
      <c r="C1058" s="969" t="s">
        <v>636</v>
      </c>
      <c r="D1058" s="970" t="s">
        <v>2</v>
      </c>
      <c r="E1058" s="1015" t="s">
        <v>608</v>
      </c>
      <c r="F1058" s="1013" t="s">
        <v>129</v>
      </c>
      <c r="G1058" s="973" t="s">
        <v>19</v>
      </c>
      <c r="H1058" s="973" t="s">
        <v>19</v>
      </c>
      <c r="I1058" s="975"/>
      <c r="J1058" s="975"/>
      <c r="K1058" s="29"/>
      <c r="L1058" s="29"/>
      <c r="M1058" s="4"/>
      <c r="N1058" s="29"/>
      <c r="O1058" s="976"/>
      <c r="P1058" s="271"/>
      <c r="Q1058" s="977"/>
      <c r="R1058" s="978"/>
      <c r="S1058" s="979"/>
      <c r="T1058" s="980"/>
      <c r="U1058" s="981"/>
      <c r="V1058" s="982"/>
      <c r="W1058" s="976"/>
      <c r="X1058" s="976"/>
      <c r="Y1058" s="706"/>
      <c r="Z1058" s="976"/>
    </row>
    <row r="1059" spans="1:26" s="5" customFormat="1">
      <c r="A1059" s="984" t="s">
        <v>0</v>
      </c>
      <c r="B1059" s="984" t="s">
        <v>607</v>
      </c>
      <c r="C1059" s="969" t="s">
        <v>637</v>
      </c>
      <c r="D1059" s="970" t="str">
        <f t="shared" ref="D1059" si="1043">B1059&amp;" "&amp;" "&amp;C1059</f>
        <v>S1-010  あくま神官</v>
      </c>
      <c r="E1059" s="1015" t="s">
        <v>608</v>
      </c>
      <c r="F1059" s="1009" t="s">
        <v>75</v>
      </c>
      <c r="G1059" s="986" t="s">
        <v>40</v>
      </c>
      <c r="H1059" s="973" t="s">
        <v>19</v>
      </c>
      <c r="I1059" s="975"/>
      <c r="J1059" s="975"/>
      <c r="K1059" s="7" t="s">
        <v>37</v>
      </c>
      <c r="L1059" s="30" t="s">
        <v>98</v>
      </c>
      <c r="M1059" s="960" t="s">
        <v>1150</v>
      </c>
      <c r="N1059" s="30" t="s">
        <v>491</v>
      </c>
      <c r="O1059" s="976"/>
      <c r="P1059" s="271"/>
      <c r="Q1059" s="977">
        <v>1730</v>
      </c>
      <c r="R1059" s="978">
        <v>960</v>
      </c>
      <c r="S1059" s="979">
        <v>1070</v>
      </c>
      <c r="T1059" s="980">
        <v>850</v>
      </c>
      <c r="U1059" s="981">
        <v>1080</v>
      </c>
      <c r="V1059" s="982">
        <f t="shared" ref="V1059" si="1044">SUM(Q1059:U1060)</f>
        <v>5690</v>
      </c>
      <c r="W1059" s="976" t="s">
        <v>4574</v>
      </c>
      <c r="X1059" s="976"/>
      <c r="Y1059" s="706"/>
      <c r="Z1059" s="976"/>
    </row>
    <row r="1060" spans="1:26" s="5" customFormat="1">
      <c r="A1060" s="984" t="s">
        <v>0</v>
      </c>
      <c r="B1060" s="984"/>
      <c r="C1060" s="969" t="s">
        <v>637</v>
      </c>
      <c r="D1060" s="970" t="s">
        <v>2</v>
      </c>
      <c r="E1060" s="1015" t="s">
        <v>608</v>
      </c>
      <c r="F1060" s="1009" t="s">
        <v>75</v>
      </c>
      <c r="G1060" s="986" t="s">
        <v>40</v>
      </c>
      <c r="H1060" s="973" t="s">
        <v>19</v>
      </c>
      <c r="I1060" s="975"/>
      <c r="J1060" s="975"/>
      <c r="K1060" s="29"/>
      <c r="L1060" s="29"/>
      <c r="M1060" s="4"/>
      <c r="N1060" s="29"/>
      <c r="O1060" s="976"/>
      <c r="P1060" s="271"/>
      <c r="Q1060" s="977"/>
      <c r="R1060" s="978"/>
      <c r="S1060" s="979"/>
      <c r="T1060" s="980"/>
      <c r="U1060" s="981"/>
      <c r="V1060" s="982"/>
      <c r="W1060" s="976" t="s">
        <v>4574</v>
      </c>
      <c r="X1060" s="976"/>
      <c r="Y1060" s="706"/>
      <c r="Z1060" s="976"/>
    </row>
    <row r="1061" spans="1:26" s="5" customFormat="1">
      <c r="A1061" s="984" t="s">
        <v>0</v>
      </c>
      <c r="B1061" s="984" t="s">
        <v>609</v>
      </c>
      <c r="C1061" s="969" t="s">
        <v>262</v>
      </c>
      <c r="D1061" s="970" t="str">
        <f t="shared" ref="D1061" si="1045">B1061&amp;" "&amp;" "&amp;C1061</f>
        <v>S1-011  じごくのつかい</v>
      </c>
      <c r="E1061" s="1015" t="s">
        <v>608</v>
      </c>
      <c r="F1061" s="1009" t="s">
        <v>75</v>
      </c>
      <c r="G1061" s="986" t="s">
        <v>40</v>
      </c>
      <c r="H1061" s="986" t="s">
        <v>40</v>
      </c>
      <c r="I1061" s="975"/>
      <c r="J1061" s="975"/>
      <c r="K1061" s="7" t="s">
        <v>37</v>
      </c>
      <c r="L1061" s="30" t="s">
        <v>98</v>
      </c>
      <c r="M1061" s="960" t="s">
        <v>3351</v>
      </c>
      <c r="N1061" s="30" t="s">
        <v>490</v>
      </c>
      <c r="O1061" s="976">
        <v>3</v>
      </c>
      <c r="P1061" s="976">
        <v>1</v>
      </c>
      <c r="Q1061" s="977">
        <v>1770</v>
      </c>
      <c r="R1061" s="978">
        <v>920</v>
      </c>
      <c r="S1061" s="979">
        <v>1080</v>
      </c>
      <c r="T1061" s="980">
        <v>850</v>
      </c>
      <c r="U1061" s="981">
        <v>1100</v>
      </c>
      <c r="V1061" s="982">
        <f t="shared" ref="V1061" si="1046">SUM(Q1061:U1062)</f>
        <v>5720</v>
      </c>
      <c r="W1061" s="976" t="s">
        <v>4574</v>
      </c>
      <c r="X1061" s="976"/>
      <c r="Y1061" s="706"/>
      <c r="Z1061" s="976"/>
    </row>
    <row r="1062" spans="1:26" s="5" customFormat="1">
      <c r="A1062" s="984" t="s">
        <v>0</v>
      </c>
      <c r="B1062" s="984"/>
      <c r="C1062" s="969" t="s">
        <v>262</v>
      </c>
      <c r="D1062" s="970" t="s">
        <v>2</v>
      </c>
      <c r="E1062" s="1015" t="s">
        <v>608</v>
      </c>
      <c r="F1062" s="1009" t="s">
        <v>75</v>
      </c>
      <c r="G1062" s="986" t="s">
        <v>40</v>
      </c>
      <c r="H1062" s="986" t="s">
        <v>40</v>
      </c>
      <c r="I1062" s="975"/>
      <c r="J1062" s="975"/>
      <c r="K1062" s="29"/>
      <c r="L1062" s="29"/>
      <c r="M1062" s="4"/>
      <c r="N1062" s="29"/>
      <c r="O1062" s="976">
        <v>1</v>
      </c>
      <c r="P1062" s="976">
        <v>1</v>
      </c>
      <c r="Q1062" s="977"/>
      <c r="R1062" s="978"/>
      <c r="S1062" s="979"/>
      <c r="T1062" s="980"/>
      <c r="U1062" s="981"/>
      <c r="V1062" s="982"/>
      <c r="W1062" s="976" t="s">
        <v>4574</v>
      </c>
      <c r="X1062" s="976"/>
      <c r="Y1062" s="706"/>
      <c r="Z1062" s="976"/>
    </row>
    <row r="1063" spans="1:26" s="5" customFormat="1">
      <c r="A1063" s="984" t="s">
        <v>0</v>
      </c>
      <c r="B1063" s="984" t="s">
        <v>610</v>
      </c>
      <c r="C1063" s="969" t="s">
        <v>638</v>
      </c>
      <c r="D1063" s="970" t="str">
        <f t="shared" ref="D1063" si="1047">B1063&amp;" "&amp;" "&amp;C1063</f>
        <v>S1-012  ゴールドマン</v>
      </c>
      <c r="E1063" s="1015" t="s">
        <v>608</v>
      </c>
      <c r="F1063" s="994" t="s">
        <v>78</v>
      </c>
      <c r="G1063" s="973" t="s">
        <v>19</v>
      </c>
      <c r="H1063" s="992" t="s">
        <v>88</v>
      </c>
      <c r="I1063" s="975"/>
      <c r="J1063" s="975"/>
      <c r="K1063" s="32" t="s">
        <v>21</v>
      </c>
      <c r="L1063" s="30" t="s">
        <v>3</v>
      </c>
      <c r="M1063" s="960" t="s">
        <v>3352</v>
      </c>
      <c r="N1063" s="30" t="s">
        <v>491</v>
      </c>
      <c r="O1063" s="976"/>
      <c r="P1063" s="271"/>
      <c r="Q1063" s="977">
        <v>1860</v>
      </c>
      <c r="R1063" s="978">
        <v>1190</v>
      </c>
      <c r="S1063" s="979">
        <v>710</v>
      </c>
      <c r="T1063" s="980">
        <v>900</v>
      </c>
      <c r="U1063" s="981">
        <v>1070</v>
      </c>
      <c r="V1063" s="982">
        <f t="shared" ref="V1063" si="1048">SUM(Q1063:U1064)</f>
        <v>5730</v>
      </c>
      <c r="W1063" s="976" t="s">
        <v>4567</v>
      </c>
      <c r="X1063" s="976"/>
      <c r="Y1063" s="706"/>
      <c r="Z1063" s="976"/>
    </row>
    <row r="1064" spans="1:26" s="5" customFormat="1">
      <c r="A1064" s="984" t="s">
        <v>0</v>
      </c>
      <c r="B1064" s="984"/>
      <c r="C1064" s="969" t="s">
        <v>638</v>
      </c>
      <c r="D1064" s="970" t="s">
        <v>2</v>
      </c>
      <c r="E1064" s="1015" t="s">
        <v>608</v>
      </c>
      <c r="F1064" s="994" t="s">
        <v>78</v>
      </c>
      <c r="G1064" s="973" t="s">
        <v>19</v>
      </c>
      <c r="H1064" s="992" t="s">
        <v>88</v>
      </c>
      <c r="I1064" s="975"/>
      <c r="J1064" s="975"/>
      <c r="K1064" s="29"/>
      <c r="L1064" s="29"/>
      <c r="M1064" s="4"/>
      <c r="N1064" s="29"/>
      <c r="O1064" s="976"/>
      <c r="P1064" s="271"/>
      <c r="Q1064" s="977"/>
      <c r="R1064" s="978"/>
      <c r="S1064" s="979"/>
      <c r="T1064" s="980"/>
      <c r="U1064" s="981"/>
      <c r="V1064" s="982"/>
      <c r="W1064" s="976" t="s">
        <v>4567</v>
      </c>
      <c r="X1064" s="976"/>
      <c r="Y1064" s="706"/>
      <c r="Z1064" s="976"/>
    </row>
    <row r="1065" spans="1:26" s="5" customFormat="1">
      <c r="A1065" s="984" t="s">
        <v>0</v>
      </c>
      <c r="B1065" s="984" t="s">
        <v>611</v>
      </c>
      <c r="C1065" s="969" t="s">
        <v>639</v>
      </c>
      <c r="D1065" s="970" t="str">
        <f t="shared" ref="D1065" si="1049">B1065&amp;" "&amp;" "&amp;C1065</f>
        <v>S1-013  わらいぶくろ</v>
      </c>
      <c r="E1065" s="1015" t="s">
        <v>608</v>
      </c>
      <c r="F1065" s="994" t="s">
        <v>78</v>
      </c>
      <c r="G1065" s="986" t="s">
        <v>40</v>
      </c>
      <c r="H1065" s="992" t="s">
        <v>88</v>
      </c>
      <c r="I1065" s="975"/>
      <c r="J1065" s="975"/>
      <c r="K1065" s="32" t="s">
        <v>21</v>
      </c>
      <c r="L1065" s="30" t="s">
        <v>106</v>
      </c>
      <c r="M1065" s="960" t="s">
        <v>1097</v>
      </c>
      <c r="N1065" s="30" t="s">
        <v>491</v>
      </c>
      <c r="O1065" s="976"/>
      <c r="P1065" s="271"/>
      <c r="Q1065" s="977">
        <v>1700</v>
      </c>
      <c r="R1065" s="978">
        <v>740</v>
      </c>
      <c r="S1065" s="979">
        <v>1290</v>
      </c>
      <c r="T1065" s="980">
        <v>1160</v>
      </c>
      <c r="U1065" s="981">
        <v>770</v>
      </c>
      <c r="V1065" s="982">
        <f t="shared" ref="V1065" si="1050">SUM(Q1065:U1066)</f>
        <v>5660</v>
      </c>
      <c r="W1065" s="976" t="s">
        <v>3823</v>
      </c>
      <c r="X1065" s="976"/>
      <c r="Y1065" s="706"/>
      <c r="Z1065" s="976"/>
    </row>
    <row r="1066" spans="1:26" s="5" customFormat="1">
      <c r="A1066" s="984" t="s">
        <v>0</v>
      </c>
      <c r="B1066" s="984"/>
      <c r="C1066" s="969" t="s">
        <v>639</v>
      </c>
      <c r="D1066" s="970" t="s">
        <v>2</v>
      </c>
      <c r="E1066" s="1015" t="s">
        <v>608</v>
      </c>
      <c r="F1066" s="994" t="s">
        <v>78</v>
      </c>
      <c r="G1066" s="986" t="s">
        <v>40</v>
      </c>
      <c r="H1066" s="992" t="s">
        <v>88</v>
      </c>
      <c r="I1066" s="975"/>
      <c r="J1066" s="975"/>
      <c r="K1066" s="29"/>
      <c r="L1066" s="29"/>
      <c r="M1066" s="4"/>
      <c r="N1066" s="29"/>
      <c r="O1066" s="976"/>
      <c r="P1066" s="271"/>
      <c r="Q1066" s="977"/>
      <c r="R1066" s="978"/>
      <c r="S1066" s="979"/>
      <c r="T1066" s="980"/>
      <c r="U1066" s="981"/>
      <c r="V1066" s="982"/>
      <c r="W1066" s="976" t="s">
        <v>3823</v>
      </c>
      <c r="X1066" s="976"/>
      <c r="Y1066" s="706"/>
      <c r="Z1066" s="976"/>
    </row>
    <row r="1067" spans="1:26" s="5" customFormat="1">
      <c r="A1067" s="984" t="s">
        <v>0</v>
      </c>
      <c r="B1067" s="984" t="s">
        <v>612</v>
      </c>
      <c r="C1067" s="969" t="s">
        <v>641</v>
      </c>
      <c r="D1067" s="970" t="str">
        <f t="shared" ref="D1067" si="1051">B1067&amp;" "&amp;" "&amp;C1067</f>
        <v>S1-014  キラーマシン テムジン改造ver.</v>
      </c>
      <c r="E1067" s="1015" t="s">
        <v>608</v>
      </c>
      <c r="F1067" s="994" t="s">
        <v>78</v>
      </c>
      <c r="G1067" s="973" t="s">
        <v>19</v>
      </c>
      <c r="H1067" s="973" t="s">
        <v>19</v>
      </c>
      <c r="I1067" s="975"/>
      <c r="J1067" s="975"/>
      <c r="K1067" s="32" t="s">
        <v>21</v>
      </c>
      <c r="L1067" s="30" t="s">
        <v>131</v>
      </c>
      <c r="M1067" s="960" t="s">
        <v>861</v>
      </c>
      <c r="N1067" s="114" t="s">
        <v>491</v>
      </c>
      <c r="O1067" s="976"/>
      <c r="P1067" s="271"/>
      <c r="Q1067" s="977">
        <v>1740</v>
      </c>
      <c r="R1067" s="978">
        <v>1060</v>
      </c>
      <c r="S1067" s="979">
        <v>720</v>
      </c>
      <c r="T1067" s="980">
        <v>1130</v>
      </c>
      <c r="U1067" s="981">
        <v>1090</v>
      </c>
      <c r="V1067" s="982">
        <f t="shared" ref="V1067" si="1052">SUM(Q1067:U1068)</f>
        <v>5740</v>
      </c>
      <c r="W1067" s="969" t="s">
        <v>3319</v>
      </c>
      <c r="X1067" s="976"/>
      <c r="Y1067" s="706"/>
      <c r="Z1067" s="976"/>
    </row>
    <row r="1068" spans="1:26" s="5" customFormat="1">
      <c r="A1068" s="984" t="s">
        <v>0</v>
      </c>
      <c r="B1068" s="984"/>
      <c r="C1068" s="969" t="s">
        <v>640</v>
      </c>
      <c r="D1068" s="970" t="s">
        <v>2</v>
      </c>
      <c r="E1068" s="1015" t="s">
        <v>608</v>
      </c>
      <c r="F1068" s="994" t="s">
        <v>78</v>
      </c>
      <c r="G1068" s="973" t="s">
        <v>19</v>
      </c>
      <c r="H1068" s="973" t="s">
        <v>19</v>
      </c>
      <c r="I1068" s="975"/>
      <c r="J1068" s="975"/>
      <c r="K1068" s="29"/>
      <c r="L1068" s="29"/>
      <c r="M1068" s="4"/>
      <c r="N1068" s="29"/>
      <c r="O1068" s="976"/>
      <c r="P1068" s="271"/>
      <c r="Q1068" s="977"/>
      <c r="R1068" s="978"/>
      <c r="S1068" s="979"/>
      <c r="T1068" s="980"/>
      <c r="U1068" s="981"/>
      <c r="V1068" s="982"/>
      <c r="W1068" s="969" t="s">
        <v>3319</v>
      </c>
      <c r="X1068" s="976"/>
      <c r="Y1068" s="706"/>
      <c r="Z1068" s="976"/>
    </row>
    <row r="1069" spans="1:26" s="5" customFormat="1">
      <c r="A1069" s="984" t="s">
        <v>0</v>
      </c>
      <c r="B1069" s="984" t="s">
        <v>613</v>
      </c>
      <c r="C1069" s="969" t="s">
        <v>542</v>
      </c>
      <c r="D1069" s="970" t="str">
        <f t="shared" ref="D1069" si="1053">B1069&amp;" "&amp;" "&amp;C1069</f>
        <v>S1-015  ドラゴン</v>
      </c>
      <c r="E1069" s="1015" t="s">
        <v>608</v>
      </c>
      <c r="F1069" s="1003" t="s">
        <v>35</v>
      </c>
      <c r="G1069" s="973" t="s">
        <v>19</v>
      </c>
      <c r="H1069" s="1006" t="s">
        <v>89</v>
      </c>
      <c r="I1069" s="975"/>
      <c r="J1069" s="975"/>
      <c r="K1069" s="7" t="s">
        <v>37</v>
      </c>
      <c r="L1069" s="30" t="s">
        <v>98</v>
      </c>
      <c r="M1069" s="960" t="s">
        <v>6177</v>
      </c>
      <c r="N1069" s="30" t="s">
        <v>492</v>
      </c>
      <c r="O1069" s="976"/>
      <c r="P1069" s="271"/>
      <c r="Q1069" s="977">
        <v>1810</v>
      </c>
      <c r="R1069" s="978">
        <v>1030</v>
      </c>
      <c r="S1069" s="979">
        <v>770</v>
      </c>
      <c r="T1069" s="980">
        <v>960</v>
      </c>
      <c r="U1069" s="981">
        <v>1120</v>
      </c>
      <c r="V1069" s="982">
        <f t="shared" ref="V1069" si="1054">SUM(Q1069:U1070)</f>
        <v>5690</v>
      </c>
      <c r="W1069" s="976" t="s">
        <v>4344</v>
      </c>
      <c r="X1069" s="976"/>
      <c r="Y1069" s="706"/>
      <c r="Z1069" s="976"/>
    </row>
    <row r="1070" spans="1:26" s="5" customFormat="1">
      <c r="A1070" s="984" t="s">
        <v>0</v>
      </c>
      <c r="B1070" s="984"/>
      <c r="C1070" s="969" t="s">
        <v>542</v>
      </c>
      <c r="D1070" s="970" t="s">
        <v>2</v>
      </c>
      <c r="E1070" s="1015" t="s">
        <v>608</v>
      </c>
      <c r="F1070" s="1003" t="s">
        <v>35</v>
      </c>
      <c r="G1070" s="973" t="s">
        <v>19</v>
      </c>
      <c r="H1070" s="1006" t="s">
        <v>89</v>
      </c>
      <c r="I1070" s="975"/>
      <c r="J1070" s="975"/>
      <c r="K1070" s="29"/>
      <c r="L1070" s="29"/>
      <c r="M1070" s="4"/>
      <c r="N1070" s="29"/>
      <c r="O1070" s="976"/>
      <c r="P1070" s="271"/>
      <c r="Q1070" s="977"/>
      <c r="R1070" s="978"/>
      <c r="S1070" s="979"/>
      <c r="T1070" s="980"/>
      <c r="U1070" s="981"/>
      <c r="V1070" s="982"/>
      <c r="W1070" s="976" t="s">
        <v>4344</v>
      </c>
      <c r="X1070" s="976"/>
      <c r="Y1070" s="706"/>
      <c r="Z1070" s="976"/>
    </row>
    <row r="1071" spans="1:26" s="5" customFormat="1">
      <c r="A1071" s="984" t="s">
        <v>0</v>
      </c>
      <c r="B1071" s="984" t="s">
        <v>614</v>
      </c>
      <c r="C1071" s="969" t="s">
        <v>42</v>
      </c>
      <c r="D1071" s="970" t="str">
        <f t="shared" ref="D1071" si="1055">B1071&amp;" "&amp;" "&amp;C1071</f>
        <v>S1-016  レオナ</v>
      </c>
      <c r="E1071" s="1011" t="s">
        <v>629</v>
      </c>
      <c r="F1071" s="972" t="s">
        <v>34</v>
      </c>
      <c r="G1071" s="986" t="s">
        <v>40</v>
      </c>
      <c r="H1071" s="995" t="s">
        <v>80</v>
      </c>
      <c r="I1071" s="975"/>
      <c r="J1071" s="975"/>
      <c r="K1071" s="7" t="s">
        <v>37</v>
      </c>
      <c r="L1071" s="30" t="s">
        <v>98</v>
      </c>
      <c r="M1071" s="39" t="s">
        <v>1025</v>
      </c>
      <c r="N1071" s="30" t="s">
        <v>490</v>
      </c>
      <c r="O1071" s="976"/>
      <c r="P1071" s="271"/>
      <c r="Q1071" s="977">
        <v>1880</v>
      </c>
      <c r="R1071" s="978">
        <v>650</v>
      </c>
      <c r="S1071" s="979">
        <v>1410</v>
      </c>
      <c r="T1071" s="980">
        <v>1150</v>
      </c>
      <c r="U1071" s="981">
        <v>1050</v>
      </c>
      <c r="V1071" s="982">
        <f t="shared" ref="V1071" si="1056">SUM(Q1071:U1072)</f>
        <v>6140</v>
      </c>
      <c r="W1071" s="976" t="s">
        <v>3317</v>
      </c>
      <c r="X1071" s="976"/>
      <c r="Y1071" s="706"/>
      <c r="Z1071" s="976"/>
    </row>
    <row r="1072" spans="1:26" s="5" customFormat="1">
      <c r="A1072" s="984" t="s">
        <v>0</v>
      </c>
      <c r="B1072" s="984"/>
      <c r="C1072" s="969" t="s">
        <v>42</v>
      </c>
      <c r="D1072" s="970" t="s">
        <v>2</v>
      </c>
      <c r="E1072" s="1011" t="s">
        <v>629</v>
      </c>
      <c r="F1072" s="972" t="s">
        <v>34</v>
      </c>
      <c r="G1072" s="986" t="s">
        <v>40</v>
      </c>
      <c r="H1072" s="995" t="s">
        <v>80</v>
      </c>
      <c r="I1072" s="975"/>
      <c r="J1072" s="975"/>
      <c r="K1072" s="29"/>
      <c r="L1072" s="29"/>
      <c r="M1072" s="4"/>
      <c r="N1072" s="29"/>
      <c r="O1072" s="976"/>
      <c r="P1072" s="271"/>
      <c r="Q1072" s="977"/>
      <c r="R1072" s="978"/>
      <c r="S1072" s="979"/>
      <c r="T1072" s="980"/>
      <c r="U1072" s="981"/>
      <c r="V1072" s="982"/>
      <c r="W1072" s="976" t="s">
        <v>3317</v>
      </c>
      <c r="X1072" s="976"/>
      <c r="Y1072" s="706"/>
      <c r="Z1072" s="976"/>
    </row>
    <row r="1073" spans="1:26" s="5" customFormat="1">
      <c r="A1073" s="984" t="s">
        <v>0</v>
      </c>
      <c r="B1073" s="984" t="s">
        <v>615</v>
      </c>
      <c r="C1073" s="969" t="s">
        <v>38</v>
      </c>
      <c r="D1073" s="970" t="str">
        <f t="shared" ref="D1073" si="1057">B1073&amp;" "&amp;" "&amp;C1073</f>
        <v>S1-017  ポップ</v>
      </c>
      <c r="E1073" s="1011" t="s">
        <v>629</v>
      </c>
      <c r="F1073" s="972" t="s">
        <v>34</v>
      </c>
      <c r="G1073" s="986" t="s">
        <v>40</v>
      </c>
      <c r="H1073" s="986" t="s">
        <v>40</v>
      </c>
      <c r="I1073" s="975"/>
      <c r="J1073" s="975"/>
      <c r="K1073" s="32" t="s">
        <v>21</v>
      </c>
      <c r="L1073" s="30" t="s">
        <v>131</v>
      </c>
      <c r="M1073" s="960" t="s">
        <v>3353</v>
      </c>
      <c r="N1073" s="30" t="s">
        <v>491</v>
      </c>
      <c r="O1073" s="976"/>
      <c r="P1073" s="271"/>
      <c r="Q1073" s="977">
        <v>1970</v>
      </c>
      <c r="R1073" s="978">
        <v>790</v>
      </c>
      <c r="S1073" s="979">
        <v>1240</v>
      </c>
      <c r="T1073" s="980">
        <v>1200</v>
      </c>
      <c r="U1073" s="981">
        <v>960</v>
      </c>
      <c r="V1073" s="982">
        <f t="shared" ref="V1073" si="1058">SUM(Q1073:U1074)</f>
        <v>6160</v>
      </c>
      <c r="W1073" s="976" t="s">
        <v>3317</v>
      </c>
      <c r="X1073" s="976"/>
      <c r="Y1073" s="706"/>
      <c r="Z1073" s="976"/>
    </row>
    <row r="1074" spans="1:26" s="5" customFormat="1">
      <c r="A1074" s="984" t="s">
        <v>0</v>
      </c>
      <c r="B1074" s="984"/>
      <c r="C1074" s="969" t="s">
        <v>38</v>
      </c>
      <c r="D1074" s="970" t="s">
        <v>2</v>
      </c>
      <c r="E1074" s="1011" t="s">
        <v>629</v>
      </c>
      <c r="F1074" s="972" t="s">
        <v>34</v>
      </c>
      <c r="G1074" s="986" t="s">
        <v>40</v>
      </c>
      <c r="H1074" s="986" t="s">
        <v>40</v>
      </c>
      <c r="I1074" s="975"/>
      <c r="J1074" s="975"/>
      <c r="K1074" s="29"/>
      <c r="L1074" s="29"/>
      <c r="M1074" s="4"/>
      <c r="N1074" s="29"/>
      <c r="O1074" s="976"/>
      <c r="P1074" s="271"/>
      <c r="Q1074" s="977"/>
      <c r="R1074" s="978"/>
      <c r="S1074" s="979"/>
      <c r="T1074" s="980"/>
      <c r="U1074" s="981"/>
      <c r="V1074" s="982"/>
      <c r="W1074" s="976" t="s">
        <v>3317</v>
      </c>
      <c r="X1074" s="976"/>
      <c r="Y1074" s="706"/>
      <c r="Z1074" s="976"/>
    </row>
    <row r="1075" spans="1:26" s="5" customFormat="1">
      <c r="A1075" s="984" t="s">
        <v>0</v>
      </c>
      <c r="B1075" s="984" t="s">
        <v>616</v>
      </c>
      <c r="C1075" s="969" t="s">
        <v>2</v>
      </c>
      <c r="D1075" s="970" t="str">
        <f t="shared" ref="D1075" si="1059">B1075&amp;" "&amp;" "&amp;C1075</f>
        <v>S1-018  ダイ</v>
      </c>
      <c r="E1075" s="1011" t="s">
        <v>629</v>
      </c>
      <c r="F1075" s="972" t="s">
        <v>34</v>
      </c>
      <c r="G1075" s="973" t="s">
        <v>19</v>
      </c>
      <c r="H1075" s="973" t="s">
        <v>19</v>
      </c>
      <c r="I1075" s="975"/>
      <c r="J1075" s="975"/>
      <c r="K1075" s="32" t="s">
        <v>21</v>
      </c>
      <c r="L1075" s="30" t="s">
        <v>105</v>
      </c>
      <c r="M1075" s="960" t="s">
        <v>842</v>
      </c>
      <c r="N1075" s="30" t="s">
        <v>491</v>
      </c>
      <c r="O1075" s="976"/>
      <c r="P1075" s="271"/>
      <c r="Q1075" s="977">
        <v>1990</v>
      </c>
      <c r="R1075" s="978">
        <v>1180</v>
      </c>
      <c r="S1075" s="979">
        <v>840</v>
      </c>
      <c r="T1075" s="980">
        <v>1220</v>
      </c>
      <c r="U1075" s="981">
        <v>940</v>
      </c>
      <c r="V1075" s="982">
        <f t="shared" ref="V1075" si="1060">SUM(Q1075:U1076)</f>
        <v>6170</v>
      </c>
      <c r="W1075" s="976" t="s">
        <v>3317</v>
      </c>
      <c r="X1075" s="976"/>
      <c r="Y1075" s="706"/>
      <c r="Z1075" s="976"/>
    </row>
    <row r="1076" spans="1:26" s="5" customFormat="1">
      <c r="A1076" s="984" t="s">
        <v>0</v>
      </c>
      <c r="B1076" s="984"/>
      <c r="C1076" s="969" t="s">
        <v>2</v>
      </c>
      <c r="D1076" s="970" t="s">
        <v>2</v>
      </c>
      <c r="E1076" s="1011" t="s">
        <v>629</v>
      </c>
      <c r="F1076" s="972" t="s">
        <v>34</v>
      </c>
      <c r="G1076" s="973" t="s">
        <v>19</v>
      </c>
      <c r="H1076" s="973" t="s">
        <v>19</v>
      </c>
      <c r="I1076" s="975"/>
      <c r="J1076" s="975"/>
      <c r="K1076" s="29"/>
      <c r="L1076" s="29"/>
      <c r="M1076" s="4"/>
      <c r="N1076" s="29"/>
      <c r="O1076" s="976"/>
      <c r="P1076" s="271"/>
      <c r="Q1076" s="977"/>
      <c r="R1076" s="978"/>
      <c r="S1076" s="979"/>
      <c r="T1076" s="980"/>
      <c r="U1076" s="981"/>
      <c r="V1076" s="982"/>
      <c r="W1076" s="976" t="s">
        <v>3317</v>
      </c>
      <c r="X1076" s="976"/>
      <c r="Y1076" s="706"/>
      <c r="Z1076" s="976"/>
    </row>
    <row r="1077" spans="1:26" s="5" customFormat="1">
      <c r="A1077" s="984" t="s">
        <v>0</v>
      </c>
      <c r="B1077" s="984" t="s">
        <v>617</v>
      </c>
      <c r="C1077" s="969" t="s">
        <v>189</v>
      </c>
      <c r="D1077" s="970" t="str">
        <f t="shared" ref="D1077" si="1061">B1077&amp;" "&amp;" "&amp;C1077</f>
        <v>S1-019  アバン</v>
      </c>
      <c r="E1077" s="1011" t="s">
        <v>629</v>
      </c>
      <c r="F1077" s="972" t="s">
        <v>34</v>
      </c>
      <c r="G1077" s="973" t="s">
        <v>19</v>
      </c>
      <c r="H1077" s="973" t="s">
        <v>19</v>
      </c>
      <c r="I1077" s="975"/>
      <c r="J1077" s="975"/>
      <c r="K1077" s="7" t="s">
        <v>37</v>
      </c>
      <c r="L1077" s="30" t="s">
        <v>98</v>
      </c>
      <c r="M1077" s="960" t="s">
        <v>1026</v>
      </c>
      <c r="N1077" s="30" t="s">
        <v>490</v>
      </c>
      <c r="O1077" s="976"/>
      <c r="P1077" s="271"/>
      <c r="Q1077" s="977">
        <v>1950</v>
      </c>
      <c r="R1077" s="978">
        <v>1190</v>
      </c>
      <c r="S1077" s="979">
        <v>1020</v>
      </c>
      <c r="T1077" s="980">
        <v>980</v>
      </c>
      <c r="U1077" s="981">
        <v>990</v>
      </c>
      <c r="V1077" s="982">
        <f t="shared" ref="V1077" si="1062">SUM(Q1077:U1078)</f>
        <v>6130</v>
      </c>
      <c r="W1077" s="976"/>
      <c r="X1077" s="976"/>
      <c r="Y1077" s="706"/>
      <c r="Z1077" s="976"/>
    </row>
    <row r="1078" spans="1:26" s="5" customFormat="1">
      <c r="A1078" s="984" t="s">
        <v>0</v>
      </c>
      <c r="B1078" s="984"/>
      <c r="C1078" s="969" t="s">
        <v>189</v>
      </c>
      <c r="D1078" s="970" t="s">
        <v>2</v>
      </c>
      <c r="E1078" s="1011" t="s">
        <v>629</v>
      </c>
      <c r="F1078" s="972" t="s">
        <v>34</v>
      </c>
      <c r="G1078" s="973" t="s">
        <v>19</v>
      </c>
      <c r="H1078" s="973" t="s">
        <v>19</v>
      </c>
      <c r="I1078" s="975"/>
      <c r="J1078" s="975"/>
      <c r="K1078" s="29"/>
      <c r="L1078" s="29"/>
      <c r="M1078" s="4"/>
      <c r="N1078" s="29"/>
      <c r="O1078" s="976"/>
      <c r="P1078" s="271"/>
      <c r="Q1078" s="977"/>
      <c r="R1078" s="978"/>
      <c r="S1078" s="979"/>
      <c r="T1078" s="980"/>
      <c r="U1078" s="981"/>
      <c r="V1078" s="982"/>
      <c r="W1078" s="976"/>
      <c r="X1078" s="976"/>
      <c r="Y1078" s="706"/>
      <c r="Z1078" s="976"/>
    </row>
    <row r="1079" spans="1:26" s="5" customFormat="1">
      <c r="A1079" s="984" t="s">
        <v>0</v>
      </c>
      <c r="B1079" s="984" t="s">
        <v>618</v>
      </c>
      <c r="C1079" s="969" t="s">
        <v>172</v>
      </c>
      <c r="D1079" s="970" t="str">
        <f t="shared" ref="D1079" si="1063">B1079&amp;" "&amp;" "&amp;C1079</f>
        <v>S1-020  ヒュンケル</v>
      </c>
      <c r="E1079" s="1011" t="s">
        <v>629</v>
      </c>
      <c r="F1079" s="972" t="s">
        <v>34</v>
      </c>
      <c r="G1079" s="973" t="s">
        <v>19</v>
      </c>
      <c r="H1079" s="992" t="s">
        <v>88</v>
      </c>
      <c r="I1079" s="975"/>
      <c r="J1079" s="975"/>
      <c r="K1079" s="32" t="s">
        <v>21</v>
      </c>
      <c r="L1079" s="30" t="s">
        <v>131</v>
      </c>
      <c r="M1079" s="960" t="s">
        <v>862</v>
      </c>
      <c r="N1079" s="30" t="s">
        <v>491</v>
      </c>
      <c r="O1079" s="976"/>
      <c r="P1079" s="271"/>
      <c r="Q1079" s="977">
        <v>1890</v>
      </c>
      <c r="R1079" s="978">
        <v>1200</v>
      </c>
      <c r="S1079" s="979">
        <v>630</v>
      </c>
      <c r="T1079" s="980">
        <v>1370</v>
      </c>
      <c r="U1079" s="981">
        <v>1070</v>
      </c>
      <c r="V1079" s="982">
        <f t="shared" ref="V1079" si="1064">SUM(Q1079:U1080)</f>
        <v>6160</v>
      </c>
      <c r="W1079" s="378" t="s">
        <v>3317</v>
      </c>
      <c r="X1079" s="976"/>
      <c r="Y1079" s="706"/>
      <c r="Z1079" s="976"/>
    </row>
    <row r="1080" spans="1:26" s="5" customFormat="1">
      <c r="A1080" s="984" t="s">
        <v>0</v>
      </c>
      <c r="B1080" s="984"/>
      <c r="C1080" s="969" t="s">
        <v>172</v>
      </c>
      <c r="D1080" s="970" t="s">
        <v>2</v>
      </c>
      <c r="E1080" s="1011" t="s">
        <v>629</v>
      </c>
      <c r="F1080" s="972" t="s">
        <v>34</v>
      </c>
      <c r="G1080" s="973" t="s">
        <v>19</v>
      </c>
      <c r="H1080" s="992" t="s">
        <v>88</v>
      </c>
      <c r="I1080" s="975"/>
      <c r="J1080" s="975"/>
      <c r="K1080" s="29"/>
      <c r="L1080" s="29"/>
      <c r="M1080" s="4"/>
      <c r="N1080" s="29"/>
      <c r="O1080" s="976"/>
      <c r="P1080" s="271"/>
      <c r="Q1080" s="977"/>
      <c r="R1080" s="978"/>
      <c r="S1080" s="979"/>
      <c r="T1080" s="980"/>
      <c r="U1080" s="981"/>
      <c r="V1080" s="982"/>
      <c r="W1080" s="380" t="s">
        <v>4343</v>
      </c>
      <c r="X1080" s="976"/>
      <c r="Y1080" s="706"/>
      <c r="Z1080" s="976"/>
    </row>
    <row r="1081" spans="1:26" s="5" customFormat="1">
      <c r="A1081" s="984" t="s">
        <v>0</v>
      </c>
      <c r="B1081" s="984" t="s">
        <v>619</v>
      </c>
      <c r="C1081" s="969" t="s">
        <v>642</v>
      </c>
      <c r="D1081" s="970" t="str">
        <f t="shared" ref="D1081" si="1065">B1081&amp;" "&amp;" "&amp;C1081</f>
        <v>S1-021  メイジドラキー</v>
      </c>
      <c r="E1081" s="1011" t="s">
        <v>629</v>
      </c>
      <c r="F1081" s="1014" t="s">
        <v>128</v>
      </c>
      <c r="G1081" s="973" t="s">
        <v>19</v>
      </c>
      <c r="H1081" s="992" t="s">
        <v>88</v>
      </c>
      <c r="I1081" s="975"/>
      <c r="J1081" s="975"/>
      <c r="K1081" s="32" t="s">
        <v>21</v>
      </c>
      <c r="L1081" s="30" t="s">
        <v>106</v>
      </c>
      <c r="M1081" s="960" t="s">
        <v>1098</v>
      </c>
      <c r="N1081" s="30" t="s">
        <v>491</v>
      </c>
      <c r="O1081" s="976"/>
      <c r="P1081" s="271"/>
      <c r="Q1081" s="977">
        <v>1790</v>
      </c>
      <c r="R1081" s="978">
        <v>1070</v>
      </c>
      <c r="S1081" s="979">
        <v>1200</v>
      </c>
      <c r="T1081" s="980">
        <v>1160</v>
      </c>
      <c r="U1081" s="981">
        <v>780</v>
      </c>
      <c r="V1081" s="982">
        <f t="shared" ref="V1081" si="1066">SUM(Q1081:U1082)</f>
        <v>6000</v>
      </c>
      <c r="W1081" s="976"/>
      <c r="X1081" s="976"/>
      <c r="Y1081" s="706"/>
      <c r="Z1081" s="976"/>
    </row>
    <row r="1082" spans="1:26" s="5" customFormat="1">
      <c r="A1082" s="984" t="s">
        <v>0</v>
      </c>
      <c r="B1082" s="984"/>
      <c r="C1082" s="969" t="s">
        <v>642</v>
      </c>
      <c r="D1082" s="970" t="s">
        <v>2</v>
      </c>
      <c r="E1082" s="1011" t="s">
        <v>629</v>
      </c>
      <c r="F1082" s="1014" t="s">
        <v>128</v>
      </c>
      <c r="G1082" s="973" t="s">
        <v>19</v>
      </c>
      <c r="H1082" s="992" t="s">
        <v>88</v>
      </c>
      <c r="I1082" s="975"/>
      <c r="J1082" s="975"/>
      <c r="K1082" s="29"/>
      <c r="L1082" s="29"/>
      <c r="M1082" s="4"/>
      <c r="N1082" s="29"/>
      <c r="O1082" s="976"/>
      <c r="P1082" s="271"/>
      <c r="Q1082" s="977"/>
      <c r="R1082" s="978"/>
      <c r="S1082" s="979"/>
      <c r="T1082" s="980"/>
      <c r="U1082" s="981"/>
      <c r="V1082" s="982"/>
      <c r="W1082" s="976"/>
      <c r="X1082" s="976"/>
      <c r="Y1082" s="706"/>
      <c r="Z1082" s="976"/>
    </row>
    <row r="1083" spans="1:26" s="5" customFormat="1">
      <c r="A1083" s="984" t="s">
        <v>0</v>
      </c>
      <c r="B1083" s="984" t="s">
        <v>620</v>
      </c>
      <c r="C1083" s="969" t="s">
        <v>643</v>
      </c>
      <c r="D1083" s="970" t="str">
        <f t="shared" ref="D1083" si="1067">B1083&amp;" "&amp;" "&amp;C1083</f>
        <v>S1-022  メタルライダー</v>
      </c>
      <c r="E1083" s="1011" t="s">
        <v>629</v>
      </c>
      <c r="F1083" s="1014" t="s">
        <v>128</v>
      </c>
      <c r="G1083" s="973" t="s">
        <v>19</v>
      </c>
      <c r="H1083" s="973" t="s">
        <v>19</v>
      </c>
      <c r="I1083" s="1001" t="s">
        <v>87</v>
      </c>
      <c r="J1083" s="984">
        <v>2</v>
      </c>
      <c r="K1083" s="32" t="s">
        <v>21</v>
      </c>
      <c r="L1083" s="30" t="s">
        <v>131</v>
      </c>
      <c r="M1083" s="960" t="s">
        <v>863</v>
      </c>
      <c r="N1083" s="30" t="s">
        <v>491</v>
      </c>
      <c r="O1083" s="976"/>
      <c r="P1083" s="271"/>
      <c r="Q1083" s="977">
        <v>1930</v>
      </c>
      <c r="R1083" s="978">
        <v>1170</v>
      </c>
      <c r="S1083" s="979">
        <v>710</v>
      </c>
      <c r="T1083" s="980">
        <v>1130</v>
      </c>
      <c r="U1083" s="981">
        <v>1130</v>
      </c>
      <c r="V1083" s="982">
        <f t="shared" ref="V1083" si="1068">SUM(Q1083:U1084)</f>
        <v>6070</v>
      </c>
      <c r="W1083" s="976"/>
      <c r="X1083" s="976"/>
      <c r="Y1083" s="706"/>
      <c r="Z1083" s="976"/>
    </row>
    <row r="1084" spans="1:26" s="5" customFormat="1">
      <c r="A1084" s="984" t="s">
        <v>0</v>
      </c>
      <c r="B1084" s="984"/>
      <c r="C1084" s="969" t="s">
        <v>643</v>
      </c>
      <c r="D1084" s="970" t="s">
        <v>2</v>
      </c>
      <c r="E1084" s="1011" t="s">
        <v>629</v>
      </c>
      <c r="F1084" s="1014" t="s">
        <v>128</v>
      </c>
      <c r="G1084" s="973" t="s">
        <v>19</v>
      </c>
      <c r="H1084" s="973" t="s">
        <v>19</v>
      </c>
      <c r="I1084" s="1001" t="s">
        <v>87</v>
      </c>
      <c r="J1084" s="984">
        <v>2</v>
      </c>
      <c r="K1084" s="29"/>
      <c r="L1084" s="29"/>
      <c r="M1084" s="4"/>
      <c r="N1084" s="29"/>
      <c r="O1084" s="976"/>
      <c r="P1084" s="271"/>
      <c r="Q1084" s="977"/>
      <c r="R1084" s="978"/>
      <c r="S1084" s="979"/>
      <c r="T1084" s="980"/>
      <c r="U1084" s="981"/>
      <c r="V1084" s="982"/>
      <c r="W1084" s="976"/>
      <c r="X1084" s="976"/>
      <c r="Y1084" s="706"/>
      <c r="Z1084" s="976"/>
    </row>
    <row r="1085" spans="1:26" s="5" customFormat="1">
      <c r="A1085" s="984" t="s">
        <v>0</v>
      </c>
      <c r="B1085" s="984" t="s">
        <v>621</v>
      </c>
      <c r="C1085" s="989" t="s">
        <v>258</v>
      </c>
      <c r="D1085" s="970" t="str">
        <f t="shared" ref="D1085" si="1069">B1085&amp;" "&amp;" "&amp;C1085</f>
        <v>S1-023  ベホイミスライム</v>
      </c>
      <c r="E1085" s="1011" t="s">
        <v>629</v>
      </c>
      <c r="F1085" s="1014" t="s">
        <v>128</v>
      </c>
      <c r="G1085" s="973" t="s">
        <v>19</v>
      </c>
      <c r="H1085" s="995" t="s">
        <v>80</v>
      </c>
      <c r="I1085" s="1000" t="s">
        <v>93</v>
      </c>
      <c r="J1085" s="975">
        <v>3</v>
      </c>
      <c r="K1085" s="7" t="s">
        <v>37</v>
      </c>
      <c r="L1085" s="30" t="s">
        <v>98</v>
      </c>
      <c r="M1085" s="960" t="s">
        <v>1027</v>
      </c>
      <c r="N1085" s="30" t="s">
        <v>492</v>
      </c>
      <c r="O1085" s="976">
        <v>2</v>
      </c>
      <c r="P1085" s="976">
        <v>1</v>
      </c>
      <c r="Q1085" s="977">
        <v>1920</v>
      </c>
      <c r="R1085" s="978">
        <v>930</v>
      </c>
      <c r="S1085" s="979">
        <v>1060</v>
      </c>
      <c r="T1085" s="980">
        <v>960</v>
      </c>
      <c r="U1085" s="981">
        <v>1140</v>
      </c>
      <c r="V1085" s="982">
        <f t="shared" ref="V1085" si="1070">SUM(Q1085:U1086)</f>
        <v>6010</v>
      </c>
      <c r="W1085" s="976" t="s">
        <v>3327</v>
      </c>
      <c r="X1085" s="976"/>
      <c r="Y1085" s="706"/>
      <c r="Z1085" s="976"/>
    </row>
    <row r="1086" spans="1:26" s="5" customFormat="1">
      <c r="A1086" s="984" t="s">
        <v>0</v>
      </c>
      <c r="B1086" s="984"/>
      <c r="C1086" s="989" t="s">
        <v>258</v>
      </c>
      <c r="D1086" s="970" t="s">
        <v>2</v>
      </c>
      <c r="E1086" s="1011" t="s">
        <v>629</v>
      </c>
      <c r="F1086" s="1014" t="s">
        <v>128</v>
      </c>
      <c r="G1086" s="973" t="s">
        <v>19</v>
      </c>
      <c r="H1086" s="995" t="s">
        <v>80</v>
      </c>
      <c r="I1086" s="1000" t="s">
        <v>93</v>
      </c>
      <c r="J1086" s="975">
        <v>3</v>
      </c>
      <c r="K1086" s="29"/>
      <c r="L1086" s="29"/>
      <c r="M1086" s="4"/>
      <c r="N1086" s="29"/>
      <c r="O1086" s="976">
        <v>1</v>
      </c>
      <c r="P1086" s="976">
        <v>1</v>
      </c>
      <c r="Q1086" s="977"/>
      <c r="R1086" s="978"/>
      <c r="S1086" s="979"/>
      <c r="T1086" s="980"/>
      <c r="U1086" s="981"/>
      <c r="V1086" s="982"/>
      <c r="W1086" s="976" t="s">
        <v>3327</v>
      </c>
      <c r="X1086" s="976"/>
      <c r="Y1086" s="706"/>
      <c r="Z1086" s="976"/>
    </row>
    <row r="1087" spans="1:26" s="5" customFormat="1">
      <c r="A1087" s="984" t="s">
        <v>0</v>
      </c>
      <c r="B1087" s="984" t="s">
        <v>622</v>
      </c>
      <c r="C1087" s="989" t="s">
        <v>261</v>
      </c>
      <c r="D1087" s="970" t="str">
        <f t="shared" ref="D1087" si="1071">B1087&amp;" "&amp;" "&amp;C1087</f>
        <v>S1-024  ヘルクラッシャー</v>
      </c>
      <c r="E1087" s="1011" t="s">
        <v>629</v>
      </c>
      <c r="F1087" s="1013" t="s">
        <v>129</v>
      </c>
      <c r="G1087" s="973" t="s">
        <v>19</v>
      </c>
      <c r="H1087" s="973" t="s">
        <v>19</v>
      </c>
      <c r="I1087" s="975"/>
      <c r="J1087" s="975"/>
      <c r="K1087" s="32" t="s">
        <v>21</v>
      </c>
      <c r="L1087" s="30" t="s">
        <v>270</v>
      </c>
      <c r="M1087" s="960" t="s">
        <v>1099</v>
      </c>
      <c r="N1087" s="30" t="s">
        <v>491</v>
      </c>
      <c r="O1087" s="976"/>
      <c r="P1087" s="271"/>
      <c r="Q1087" s="977">
        <v>1940</v>
      </c>
      <c r="R1087" s="978">
        <v>1140</v>
      </c>
      <c r="S1087" s="979">
        <v>720</v>
      </c>
      <c r="T1087" s="980">
        <v>1190</v>
      </c>
      <c r="U1087" s="981">
        <v>1100</v>
      </c>
      <c r="V1087" s="982">
        <f t="shared" ref="V1087" si="1072">SUM(Q1087:U1088)</f>
        <v>6090</v>
      </c>
      <c r="W1087" s="443" t="s">
        <v>3328</v>
      </c>
      <c r="X1087" s="976"/>
      <c r="Y1087" s="706"/>
      <c r="Z1087" s="976"/>
    </row>
    <row r="1088" spans="1:26" s="5" customFormat="1">
      <c r="A1088" s="984" t="s">
        <v>0</v>
      </c>
      <c r="B1088" s="984"/>
      <c r="C1088" s="989" t="s">
        <v>261</v>
      </c>
      <c r="D1088" s="970" t="s">
        <v>2</v>
      </c>
      <c r="E1088" s="1011" t="s">
        <v>629</v>
      </c>
      <c r="F1088" s="1013" t="s">
        <v>129</v>
      </c>
      <c r="G1088" s="973" t="s">
        <v>19</v>
      </c>
      <c r="H1088" s="973" t="s">
        <v>19</v>
      </c>
      <c r="I1088" s="975"/>
      <c r="J1088" s="975"/>
      <c r="K1088" s="29"/>
      <c r="L1088" s="29"/>
      <c r="M1088" s="4"/>
      <c r="N1088" s="29"/>
      <c r="O1088" s="976"/>
      <c r="P1088" s="271"/>
      <c r="Q1088" s="977"/>
      <c r="R1088" s="978"/>
      <c r="S1088" s="979"/>
      <c r="T1088" s="980"/>
      <c r="U1088" s="981"/>
      <c r="V1088" s="982"/>
      <c r="W1088" s="443" t="s">
        <v>4573</v>
      </c>
      <c r="X1088" s="976"/>
      <c r="Y1088" s="706"/>
      <c r="Z1088" s="976"/>
    </row>
    <row r="1089" spans="1:26" s="5" customFormat="1">
      <c r="A1089" s="984" t="s">
        <v>0</v>
      </c>
      <c r="B1089" s="984" t="s">
        <v>623</v>
      </c>
      <c r="C1089" s="969" t="s">
        <v>644</v>
      </c>
      <c r="D1089" s="970" t="str">
        <f t="shared" ref="D1089" si="1073">B1089&amp;" "&amp;" "&amp;C1089</f>
        <v>S1-025  どくどくゾンビ</v>
      </c>
      <c r="E1089" s="1011" t="s">
        <v>629</v>
      </c>
      <c r="F1089" s="1013" t="s">
        <v>129</v>
      </c>
      <c r="G1089" s="973" t="s">
        <v>19</v>
      </c>
      <c r="H1089" s="1006" t="s">
        <v>89</v>
      </c>
      <c r="I1089" s="1007" t="s">
        <v>91</v>
      </c>
      <c r="J1089" s="984">
        <v>1</v>
      </c>
      <c r="K1089" s="7" t="s">
        <v>37</v>
      </c>
      <c r="L1089" s="30" t="s">
        <v>98</v>
      </c>
      <c r="M1089" s="39" t="s">
        <v>3354</v>
      </c>
      <c r="N1089" s="30" t="s">
        <v>490</v>
      </c>
      <c r="O1089" s="976" t="s">
        <v>648</v>
      </c>
      <c r="P1089" s="976">
        <v>1</v>
      </c>
      <c r="Q1089" s="977">
        <v>1930</v>
      </c>
      <c r="R1089" s="978">
        <v>1370</v>
      </c>
      <c r="S1089" s="979">
        <v>580</v>
      </c>
      <c r="T1089" s="980">
        <v>800</v>
      </c>
      <c r="U1089" s="981">
        <v>1350</v>
      </c>
      <c r="V1089" s="982">
        <f t="shared" ref="V1089" si="1074">SUM(Q1089:U1090)</f>
        <v>6030</v>
      </c>
      <c r="W1089" s="976"/>
      <c r="X1089" s="976"/>
      <c r="Y1089" s="706"/>
      <c r="Z1089" s="976"/>
    </row>
    <row r="1090" spans="1:26" s="5" customFormat="1">
      <c r="A1090" s="984" t="s">
        <v>0</v>
      </c>
      <c r="B1090" s="984"/>
      <c r="C1090" s="969" t="s">
        <v>644</v>
      </c>
      <c r="D1090" s="970" t="s">
        <v>2</v>
      </c>
      <c r="E1090" s="1011" t="s">
        <v>629</v>
      </c>
      <c r="F1090" s="1013" t="s">
        <v>129</v>
      </c>
      <c r="G1090" s="973" t="s">
        <v>19</v>
      </c>
      <c r="H1090" s="1006" t="s">
        <v>89</v>
      </c>
      <c r="I1090" s="1007" t="s">
        <v>91</v>
      </c>
      <c r="J1090" s="984">
        <v>1</v>
      </c>
      <c r="K1090" s="29"/>
      <c r="L1090" s="29"/>
      <c r="M1090" s="4"/>
      <c r="N1090" s="29"/>
      <c r="O1090" s="976">
        <v>1</v>
      </c>
      <c r="P1090" s="976">
        <v>1</v>
      </c>
      <c r="Q1090" s="977"/>
      <c r="R1090" s="978"/>
      <c r="S1090" s="979"/>
      <c r="T1090" s="980"/>
      <c r="U1090" s="981"/>
      <c r="V1090" s="982"/>
      <c r="W1090" s="976"/>
      <c r="X1090" s="976"/>
      <c r="Y1090" s="706"/>
      <c r="Z1090" s="976"/>
    </row>
    <row r="1091" spans="1:26" s="5" customFormat="1">
      <c r="A1091" s="984" t="s">
        <v>0</v>
      </c>
      <c r="B1091" s="984" t="s">
        <v>624</v>
      </c>
      <c r="C1091" s="969" t="s">
        <v>177</v>
      </c>
      <c r="D1091" s="970" t="str">
        <f t="shared" ref="D1091" si="1075">B1091&amp;" "&amp;" "&amp;C1091</f>
        <v>S1-026  フロストギズモ</v>
      </c>
      <c r="E1091" s="1011" t="s">
        <v>629</v>
      </c>
      <c r="F1091" s="1012" t="s">
        <v>130</v>
      </c>
      <c r="G1091" s="1006" t="s">
        <v>89</v>
      </c>
      <c r="H1091" s="992" t="s">
        <v>88</v>
      </c>
      <c r="I1091" s="1007" t="s">
        <v>91</v>
      </c>
      <c r="J1091" s="984">
        <v>2</v>
      </c>
      <c r="K1091" s="7" t="s">
        <v>37</v>
      </c>
      <c r="L1091" s="30" t="s">
        <v>20</v>
      </c>
      <c r="M1091" s="39" t="s">
        <v>3355</v>
      </c>
      <c r="N1091" s="30" t="s">
        <v>496</v>
      </c>
      <c r="O1091" s="976"/>
      <c r="P1091" s="271"/>
      <c r="Q1091" s="977">
        <v>1960</v>
      </c>
      <c r="R1091" s="978">
        <v>850</v>
      </c>
      <c r="S1091" s="979">
        <v>1210</v>
      </c>
      <c r="T1091" s="980">
        <v>1050</v>
      </c>
      <c r="U1091" s="981">
        <v>970</v>
      </c>
      <c r="V1091" s="982">
        <f t="shared" ref="V1091" si="1076">SUM(Q1091:U1092)</f>
        <v>6040</v>
      </c>
      <c r="W1091" s="969" t="s">
        <v>3322</v>
      </c>
      <c r="X1091" s="976"/>
      <c r="Y1091" s="706"/>
      <c r="Z1091" s="976"/>
    </row>
    <row r="1092" spans="1:26" s="5" customFormat="1">
      <c r="A1092" s="984" t="s">
        <v>0</v>
      </c>
      <c r="B1092" s="984"/>
      <c r="C1092" s="969" t="s">
        <v>177</v>
      </c>
      <c r="D1092" s="970" t="s">
        <v>2</v>
      </c>
      <c r="E1092" s="1011" t="s">
        <v>629</v>
      </c>
      <c r="F1092" s="1012" t="s">
        <v>130</v>
      </c>
      <c r="G1092" s="1006" t="s">
        <v>89</v>
      </c>
      <c r="H1092" s="992" t="s">
        <v>88</v>
      </c>
      <c r="I1092" s="1007" t="s">
        <v>91</v>
      </c>
      <c r="J1092" s="984">
        <v>2</v>
      </c>
      <c r="K1092" s="29"/>
      <c r="L1092" s="29"/>
      <c r="M1092" s="4"/>
      <c r="N1092" s="29"/>
      <c r="O1092" s="976"/>
      <c r="P1092" s="271"/>
      <c r="Q1092" s="977"/>
      <c r="R1092" s="978"/>
      <c r="S1092" s="979"/>
      <c r="T1092" s="980"/>
      <c r="U1092" s="981"/>
      <c r="V1092" s="982"/>
      <c r="W1092" s="969" t="s">
        <v>3322</v>
      </c>
      <c r="X1092" s="976"/>
      <c r="Y1092" s="706"/>
      <c r="Z1092" s="976"/>
    </row>
    <row r="1093" spans="1:26" s="5" customFormat="1">
      <c r="A1093" s="984" t="s">
        <v>0</v>
      </c>
      <c r="B1093" s="984" t="s">
        <v>625</v>
      </c>
      <c r="C1093" s="969" t="s">
        <v>645</v>
      </c>
      <c r="D1093" s="970" t="str">
        <f t="shared" ref="D1093" si="1077">B1093&amp;" "&amp;" "&amp;C1093</f>
        <v>S1-027  ヒートギズモ</v>
      </c>
      <c r="E1093" s="1011" t="s">
        <v>629</v>
      </c>
      <c r="F1093" s="1012" t="s">
        <v>130</v>
      </c>
      <c r="G1093" s="1006" t="s">
        <v>89</v>
      </c>
      <c r="H1093" s="992" t="s">
        <v>88</v>
      </c>
      <c r="I1093" s="975"/>
      <c r="J1093" s="975"/>
      <c r="K1093" s="7" t="s">
        <v>37</v>
      </c>
      <c r="L1093" s="30" t="s">
        <v>20</v>
      </c>
      <c r="M1093" s="37" t="s">
        <v>6178</v>
      </c>
      <c r="N1093" s="30" t="s">
        <v>496</v>
      </c>
      <c r="O1093" s="976"/>
      <c r="P1093" s="271"/>
      <c r="Q1093" s="977">
        <v>1940</v>
      </c>
      <c r="R1093" s="978">
        <v>870</v>
      </c>
      <c r="S1093" s="979">
        <v>1020</v>
      </c>
      <c r="T1093" s="980">
        <v>1090</v>
      </c>
      <c r="U1093" s="981">
        <v>1100</v>
      </c>
      <c r="V1093" s="982">
        <f t="shared" ref="V1093" si="1078">SUM(Q1093:U1094)</f>
        <v>6020</v>
      </c>
      <c r="W1093" s="969" t="s">
        <v>3320</v>
      </c>
      <c r="X1093" s="976"/>
      <c r="Y1093" s="706"/>
      <c r="Z1093" s="976"/>
    </row>
    <row r="1094" spans="1:26" s="5" customFormat="1">
      <c r="A1094" s="984" t="s">
        <v>0</v>
      </c>
      <c r="B1094" s="984"/>
      <c r="C1094" s="969" t="s">
        <v>645</v>
      </c>
      <c r="D1094" s="970" t="s">
        <v>2</v>
      </c>
      <c r="E1094" s="1011" t="s">
        <v>629</v>
      </c>
      <c r="F1094" s="1012" t="s">
        <v>130</v>
      </c>
      <c r="G1094" s="1006" t="s">
        <v>89</v>
      </c>
      <c r="H1094" s="992" t="s">
        <v>88</v>
      </c>
      <c r="I1094" s="975"/>
      <c r="J1094" s="975"/>
      <c r="K1094" s="29"/>
      <c r="L1094" s="29"/>
      <c r="M1094" s="4"/>
      <c r="N1094" s="29"/>
      <c r="O1094" s="976"/>
      <c r="P1094" s="271"/>
      <c r="Q1094" s="977"/>
      <c r="R1094" s="978"/>
      <c r="S1094" s="979"/>
      <c r="T1094" s="980"/>
      <c r="U1094" s="981"/>
      <c r="V1094" s="982"/>
      <c r="W1094" s="969" t="s">
        <v>3320</v>
      </c>
      <c r="X1094" s="976"/>
      <c r="Y1094" s="706"/>
      <c r="Z1094" s="976"/>
    </row>
    <row r="1095" spans="1:26" s="5" customFormat="1">
      <c r="A1095" s="984" t="s">
        <v>0</v>
      </c>
      <c r="B1095" s="984" t="s">
        <v>626</v>
      </c>
      <c r="C1095" s="969" t="s">
        <v>646</v>
      </c>
      <c r="D1095" s="970" t="str">
        <f t="shared" ref="D1095" si="1079">B1095&amp;" "&amp;" "&amp;C1095</f>
        <v>S1-028  おどるほうせき</v>
      </c>
      <c r="E1095" s="1011" t="s">
        <v>629</v>
      </c>
      <c r="F1095" s="994" t="s">
        <v>78</v>
      </c>
      <c r="G1095" s="992" t="s">
        <v>88</v>
      </c>
      <c r="H1095" s="992" t="s">
        <v>88</v>
      </c>
      <c r="I1095" s="1002" t="s">
        <v>82</v>
      </c>
      <c r="J1095" s="984">
        <v>2</v>
      </c>
      <c r="K1095" s="32" t="s">
        <v>21</v>
      </c>
      <c r="L1095" s="30" t="s">
        <v>330</v>
      </c>
      <c r="M1095" s="960" t="s">
        <v>3899</v>
      </c>
      <c r="N1095" s="30" t="s">
        <v>491</v>
      </c>
      <c r="O1095" s="976"/>
      <c r="P1095" s="271"/>
      <c r="Q1095" s="977">
        <v>1910</v>
      </c>
      <c r="R1095" s="978">
        <v>830</v>
      </c>
      <c r="S1095" s="979">
        <v>1120</v>
      </c>
      <c r="T1095" s="980">
        <v>1130</v>
      </c>
      <c r="U1095" s="981">
        <v>1020</v>
      </c>
      <c r="V1095" s="982">
        <f t="shared" ref="V1095" si="1080">SUM(Q1095:U1096)</f>
        <v>6010</v>
      </c>
      <c r="W1095" s="976" t="s">
        <v>3823</v>
      </c>
      <c r="X1095" s="976"/>
      <c r="Y1095" s="706"/>
      <c r="Z1095" s="976"/>
    </row>
    <row r="1096" spans="1:26" s="5" customFormat="1">
      <c r="A1096" s="984" t="s">
        <v>0</v>
      </c>
      <c r="B1096" s="984"/>
      <c r="C1096" s="969" t="s">
        <v>646</v>
      </c>
      <c r="D1096" s="970" t="s">
        <v>2</v>
      </c>
      <c r="E1096" s="1011" t="s">
        <v>629</v>
      </c>
      <c r="F1096" s="994" t="s">
        <v>78</v>
      </c>
      <c r="G1096" s="992" t="s">
        <v>88</v>
      </c>
      <c r="H1096" s="992" t="s">
        <v>88</v>
      </c>
      <c r="I1096" s="1002" t="s">
        <v>82</v>
      </c>
      <c r="J1096" s="984">
        <v>2</v>
      </c>
      <c r="K1096" s="29"/>
      <c r="L1096" s="29"/>
      <c r="M1096" s="4"/>
      <c r="N1096" s="29"/>
      <c r="O1096" s="976"/>
      <c r="P1096" s="271"/>
      <c r="Q1096" s="977"/>
      <c r="R1096" s="978"/>
      <c r="S1096" s="979"/>
      <c r="T1096" s="980"/>
      <c r="U1096" s="981"/>
      <c r="V1096" s="982"/>
      <c r="W1096" s="976" t="s">
        <v>3823</v>
      </c>
      <c r="X1096" s="976"/>
      <c r="Y1096" s="706"/>
      <c r="Z1096" s="976"/>
    </row>
    <row r="1097" spans="1:26" s="5" customFormat="1">
      <c r="A1097" s="984" t="s">
        <v>0</v>
      </c>
      <c r="B1097" s="984" t="s">
        <v>627</v>
      </c>
      <c r="C1097" s="969" t="s">
        <v>181</v>
      </c>
      <c r="D1097" s="970" t="str">
        <f t="shared" ref="D1097" si="1081">B1097&amp;" "&amp;" "&amp;C1097</f>
        <v>S1-029  じごくのよろい</v>
      </c>
      <c r="E1097" s="1011" t="s">
        <v>629</v>
      </c>
      <c r="F1097" s="994" t="s">
        <v>78</v>
      </c>
      <c r="G1097" s="973" t="s">
        <v>19</v>
      </c>
      <c r="H1097" s="973" t="s">
        <v>19</v>
      </c>
      <c r="I1097" s="975"/>
      <c r="J1097" s="975"/>
      <c r="K1097" s="32" t="s">
        <v>21</v>
      </c>
      <c r="L1097" s="30" t="s">
        <v>104</v>
      </c>
      <c r="M1097" s="960" t="s">
        <v>1074</v>
      </c>
      <c r="N1097" s="30" t="s">
        <v>494</v>
      </c>
      <c r="O1097" s="976" t="s">
        <v>648</v>
      </c>
      <c r="P1097" s="976">
        <v>1</v>
      </c>
      <c r="Q1097" s="977">
        <v>1940</v>
      </c>
      <c r="R1097" s="978">
        <v>1350</v>
      </c>
      <c r="S1097" s="979">
        <v>730</v>
      </c>
      <c r="T1097" s="980">
        <v>800</v>
      </c>
      <c r="U1097" s="981">
        <v>1230</v>
      </c>
      <c r="V1097" s="982">
        <f t="shared" ref="V1097" si="1082">SUM(Q1097:U1098)</f>
        <v>6050</v>
      </c>
      <c r="W1097" s="976"/>
      <c r="X1097" s="976"/>
      <c r="Y1097" s="706"/>
      <c r="Z1097" s="976"/>
    </row>
    <row r="1098" spans="1:26" s="5" customFormat="1">
      <c r="A1098" s="984" t="s">
        <v>0</v>
      </c>
      <c r="B1098" s="984"/>
      <c r="C1098" s="969" t="s">
        <v>181</v>
      </c>
      <c r="D1098" s="970" t="s">
        <v>2</v>
      </c>
      <c r="E1098" s="1011" t="s">
        <v>629</v>
      </c>
      <c r="F1098" s="994" t="s">
        <v>78</v>
      </c>
      <c r="G1098" s="973" t="s">
        <v>19</v>
      </c>
      <c r="H1098" s="973" t="s">
        <v>19</v>
      </c>
      <c r="I1098" s="975"/>
      <c r="J1098" s="975"/>
      <c r="K1098" s="29"/>
      <c r="L1098" s="29"/>
      <c r="M1098" s="4"/>
      <c r="N1098" s="29"/>
      <c r="O1098" s="976">
        <v>1</v>
      </c>
      <c r="P1098" s="976">
        <v>1</v>
      </c>
      <c r="Q1098" s="977"/>
      <c r="R1098" s="978"/>
      <c r="S1098" s="979"/>
      <c r="T1098" s="980"/>
      <c r="U1098" s="981"/>
      <c r="V1098" s="982"/>
      <c r="W1098" s="976"/>
      <c r="X1098" s="976"/>
      <c r="Y1098" s="706"/>
      <c r="Z1098" s="976"/>
    </row>
    <row r="1099" spans="1:26" s="5" customFormat="1">
      <c r="A1099" s="984" t="s">
        <v>0</v>
      </c>
      <c r="B1099" s="984" t="s">
        <v>628</v>
      </c>
      <c r="C1099" s="969" t="s">
        <v>543</v>
      </c>
      <c r="D1099" s="970" t="str">
        <f t="shared" ref="D1099" si="1083">B1099&amp;" "&amp;" "&amp;C1099</f>
        <v>S1-030  キースドラゴン</v>
      </c>
      <c r="E1099" s="1011" t="s">
        <v>629</v>
      </c>
      <c r="F1099" s="1003" t="s">
        <v>35</v>
      </c>
      <c r="G1099" s="973" t="s">
        <v>19</v>
      </c>
      <c r="H1099" s="1006" t="s">
        <v>89</v>
      </c>
      <c r="I1099" s="1005" t="s">
        <v>90</v>
      </c>
      <c r="J1099" s="975">
        <v>3</v>
      </c>
      <c r="K1099" s="7" t="s">
        <v>37</v>
      </c>
      <c r="L1099" s="30" t="s">
        <v>98</v>
      </c>
      <c r="M1099" s="960" t="s">
        <v>6179</v>
      </c>
      <c r="N1099" s="30" t="s">
        <v>490</v>
      </c>
      <c r="O1099" s="976">
        <v>2</v>
      </c>
      <c r="P1099" s="976">
        <v>2</v>
      </c>
      <c r="Q1099" s="977">
        <v>1920</v>
      </c>
      <c r="R1099" s="978">
        <v>1120</v>
      </c>
      <c r="S1099" s="979">
        <v>810</v>
      </c>
      <c r="T1099" s="980">
        <v>1140</v>
      </c>
      <c r="U1099" s="981">
        <v>1070</v>
      </c>
      <c r="V1099" s="982">
        <f t="shared" ref="V1099" si="1084">SUM(Q1099:U1100)</f>
        <v>6060</v>
      </c>
      <c r="W1099" s="976"/>
      <c r="X1099" s="976"/>
      <c r="Y1099" s="706"/>
      <c r="Z1099" s="976"/>
    </row>
    <row r="1100" spans="1:26" s="5" customFormat="1">
      <c r="A1100" s="984" t="s">
        <v>0</v>
      </c>
      <c r="B1100" s="984"/>
      <c r="C1100" s="969" t="s">
        <v>543</v>
      </c>
      <c r="D1100" s="970" t="s">
        <v>2</v>
      </c>
      <c r="E1100" s="1011" t="s">
        <v>629</v>
      </c>
      <c r="F1100" s="1003" t="s">
        <v>35</v>
      </c>
      <c r="G1100" s="973" t="s">
        <v>19</v>
      </c>
      <c r="H1100" s="1006" t="s">
        <v>89</v>
      </c>
      <c r="I1100" s="1005" t="s">
        <v>90</v>
      </c>
      <c r="J1100" s="975">
        <v>3</v>
      </c>
      <c r="K1100" s="29"/>
      <c r="L1100" s="29"/>
      <c r="M1100" s="4"/>
      <c r="N1100" s="29"/>
      <c r="O1100" s="976">
        <v>1</v>
      </c>
      <c r="P1100" s="976">
        <v>1</v>
      </c>
      <c r="Q1100" s="977"/>
      <c r="R1100" s="978"/>
      <c r="S1100" s="979"/>
      <c r="T1100" s="980"/>
      <c r="U1100" s="981"/>
      <c r="V1100" s="982"/>
      <c r="W1100" s="976"/>
      <c r="X1100" s="976"/>
      <c r="Y1100" s="706"/>
      <c r="Z1100" s="976"/>
    </row>
    <row r="1101" spans="1:26" s="5" customFormat="1">
      <c r="A1101" s="984" t="s">
        <v>0</v>
      </c>
      <c r="B1101" s="984" t="s">
        <v>110</v>
      </c>
      <c r="C1101" s="969" t="s">
        <v>2</v>
      </c>
      <c r="D1101" s="970" t="str">
        <f t="shared" ref="D1101" si="1085">B1101&amp;" "&amp;" "&amp;C1101</f>
        <v>S1-031  ダイ</v>
      </c>
      <c r="E1101" s="1010" t="s">
        <v>120</v>
      </c>
      <c r="F1101" s="972" t="s">
        <v>34</v>
      </c>
      <c r="G1101" s="973" t="s">
        <v>19</v>
      </c>
      <c r="H1101" s="973" t="s">
        <v>19</v>
      </c>
      <c r="I1101" s="975"/>
      <c r="J1101" s="975"/>
      <c r="K1101" s="9" t="s">
        <v>21</v>
      </c>
      <c r="L1101" s="3" t="s">
        <v>104</v>
      </c>
      <c r="M1101" s="39" t="s">
        <v>6180</v>
      </c>
      <c r="N1101" s="3" t="s">
        <v>83</v>
      </c>
      <c r="O1101" s="976"/>
      <c r="P1101" s="271"/>
      <c r="Q1101" s="977">
        <v>2450</v>
      </c>
      <c r="R1101" s="978">
        <v>1540</v>
      </c>
      <c r="S1101" s="979">
        <v>1060</v>
      </c>
      <c r="T1101" s="980">
        <v>1370</v>
      </c>
      <c r="U1101" s="981">
        <v>980</v>
      </c>
      <c r="V1101" s="982">
        <f t="shared" ref="V1101" si="1086">SUM(Q1101:U1102)</f>
        <v>7400</v>
      </c>
      <c r="W1101" s="976" t="s">
        <v>3317</v>
      </c>
      <c r="X1101" s="976"/>
      <c r="Y1101" s="706"/>
      <c r="Z1101" s="976"/>
    </row>
    <row r="1102" spans="1:26" s="5" customFormat="1">
      <c r="A1102" s="984" t="s">
        <v>0</v>
      </c>
      <c r="B1102" s="984"/>
      <c r="C1102" s="969" t="s">
        <v>2</v>
      </c>
      <c r="D1102" s="970" t="s">
        <v>2</v>
      </c>
      <c r="E1102" s="1010" t="s">
        <v>120</v>
      </c>
      <c r="F1102" s="972" t="s">
        <v>34</v>
      </c>
      <c r="G1102" s="973" t="s">
        <v>19</v>
      </c>
      <c r="H1102" s="973" t="s">
        <v>19</v>
      </c>
      <c r="I1102" s="975"/>
      <c r="J1102" s="975"/>
      <c r="K1102" s="6"/>
      <c r="L1102" s="6"/>
      <c r="M1102" s="4"/>
      <c r="N1102" s="6"/>
      <c r="O1102" s="976"/>
      <c r="P1102" s="271"/>
      <c r="Q1102" s="977"/>
      <c r="R1102" s="978"/>
      <c r="S1102" s="979"/>
      <c r="T1102" s="980"/>
      <c r="U1102" s="981"/>
      <c r="V1102" s="982"/>
      <c r="W1102" s="976" t="s">
        <v>3317</v>
      </c>
      <c r="X1102" s="976"/>
      <c r="Y1102" s="706"/>
      <c r="Z1102" s="976"/>
    </row>
    <row r="1103" spans="1:26" s="5" customFormat="1">
      <c r="A1103" s="984" t="s">
        <v>0</v>
      </c>
      <c r="B1103" s="984" t="s">
        <v>111</v>
      </c>
      <c r="C1103" s="969" t="s">
        <v>32</v>
      </c>
      <c r="D1103" s="970" t="str">
        <f t="shared" ref="D1103" si="1087">B1103&amp;" "&amp;" "&amp;C1103</f>
        <v>S1-032  バラン</v>
      </c>
      <c r="E1103" s="1010" t="s">
        <v>120</v>
      </c>
      <c r="F1103" s="1003" t="s">
        <v>35</v>
      </c>
      <c r="G1103" s="973" t="s">
        <v>19</v>
      </c>
      <c r="H1103" s="973" t="s">
        <v>19</v>
      </c>
      <c r="I1103" s="975"/>
      <c r="J1103" s="975"/>
      <c r="K1103" s="9" t="s">
        <v>21</v>
      </c>
      <c r="L1103" s="3" t="s">
        <v>131</v>
      </c>
      <c r="M1103" s="39" t="s">
        <v>6181</v>
      </c>
      <c r="N1103" s="3" t="s">
        <v>83</v>
      </c>
      <c r="O1103" s="976"/>
      <c r="P1103" s="271"/>
      <c r="Q1103" s="977">
        <v>2580</v>
      </c>
      <c r="R1103" s="978">
        <v>1460</v>
      </c>
      <c r="S1103" s="979">
        <v>1130</v>
      </c>
      <c r="T1103" s="980">
        <v>1180</v>
      </c>
      <c r="U1103" s="981">
        <v>1030</v>
      </c>
      <c r="V1103" s="982">
        <f t="shared" ref="V1103" si="1088">SUM(Q1103:U1104)</f>
        <v>7380</v>
      </c>
      <c r="W1103" s="976" t="s">
        <v>4572</v>
      </c>
      <c r="X1103" s="976"/>
      <c r="Y1103" s="706"/>
      <c r="Z1103" s="976"/>
    </row>
    <row r="1104" spans="1:26" s="5" customFormat="1">
      <c r="A1104" s="984" t="s">
        <v>0</v>
      </c>
      <c r="B1104" s="984"/>
      <c r="C1104" s="969" t="s">
        <v>32</v>
      </c>
      <c r="D1104" s="970" t="s">
        <v>2</v>
      </c>
      <c r="E1104" s="1010" t="s">
        <v>120</v>
      </c>
      <c r="F1104" s="1003" t="s">
        <v>35</v>
      </c>
      <c r="G1104" s="973" t="s">
        <v>19</v>
      </c>
      <c r="H1104" s="973" t="s">
        <v>19</v>
      </c>
      <c r="I1104" s="975"/>
      <c r="J1104" s="975"/>
      <c r="K1104" s="6"/>
      <c r="L1104" s="6"/>
      <c r="M1104" s="4"/>
      <c r="N1104" s="6"/>
      <c r="O1104" s="976"/>
      <c r="P1104" s="271"/>
      <c r="Q1104" s="977"/>
      <c r="R1104" s="978"/>
      <c r="S1104" s="979"/>
      <c r="T1104" s="980"/>
      <c r="U1104" s="981"/>
      <c r="V1104" s="982"/>
      <c r="W1104" s="976" t="s">
        <v>4572</v>
      </c>
      <c r="X1104" s="976"/>
      <c r="Y1104" s="706"/>
      <c r="Z1104" s="976"/>
    </row>
    <row r="1105" spans="1:26" s="5" customFormat="1">
      <c r="A1105" s="984" t="s">
        <v>0</v>
      </c>
      <c r="B1105" s="984" t="s">
        <v>112</v>
      </c>
      <c r="C1105" s="969" t="s">
        <v>4</v>
      </c>
      <c r="D1105" s="970" t="str">
        <f t="shared" ref="D1105" si="1089">B1105&amp;" "&amp;" "&amp;C1105</f>
        <v>S1-033  クロコダイン</v>
      </c>
      <c r="E1105" s="1010" t="s">
        <v>120</v>
      </c>
      <c r="F1105" s="972" t="s">
        <v>34</v>
      </c>
      <c r="G1105" s="1006" t="s">
        <v>89</v>
      </c>
      <c r="H1105" s="973" t="s">
        <v>19</v>
      </c>
      <c r="I1105" s="1001" t="s">
        <v>87</v>
      </c>
      <c r="J1105" s="984">
        <v>1</v>
      </c>
      <c r="K1105" s="9" t="s">
        <v>21</v>
      </c>
      <c r="L1105" s="3" t="s">
        <v>131</v>
      </c>
      <c r="M1105" s="960" t="s">
        <v>1028</v>
      </c>
      <c r="N1105" s="3" t="s">
        <v>85</v>
      </c>
      <c r="O1105" s="976"/>
      <c r="P1105" s="271"/>
      <c r="Q1105" s="977">
        <v>2610</v>
      </c>
      <c r="R1105" s="978">
        <v>1560</v>
      </c>
      <c r="S1105" s="979">
        <v>810</v>
      </c>
      <c r="T1105" s="980">
        <v>960</v>
      </c>
      <c r="U1105" s="981">
        <v>1430</v>
      </c>
      <c r="V1105" s="982">
        <f t="shared" ref="V1105" si="1090">SUM(Q1105:U1106)</f>
        <v>7370</v>
      </c>
      <c r="W1105" s="976"/>
      <c r="X1105" s="976"/>
      <c r="Y1105" s="706"/>
      <c r="Z1105" s="976"/>
    </row>
    <row r="1106" spans="1:26" s="5" customFormat="1">
      <c r="A1106" s="984" t="s">
        <v>0</v>
      </c>
      <c r="B1106" s="984"/>
      <c r="C1106" s="969" t="s">
        <v>4</v>
      </c>
      <c r="D1106" s="970" t="s">
        <v>2</v>
      </c>
      <c r="E1106" s="1010" t="s">
        <v>120</v>
      </c>
      <c r="F1106" s="972" t="s">
        <v>34</v>
      </c>
      <c r="G1106" s="1006" t="s">
        <v>89</v>
      </c>
      <c r="H1106" s="973" t="s">
        <v>19</v>
      </c>
      <c r="I1106" s="1001" t="s">
        <v>87</v>
      </c>
      <c r="J1106" s="984">
        <v>1</v>
      </c>
      <c r="K1106" s="6"/>
      <c r="L1106" s="6"/>
      <c r="M1106" s="4"/>
      <c r="N1106" s="6"/>
      <c r="O1106" s="976"/>
      <c r="P1106" s="271"/>
      <c r="Q1106" s="977"/>
      <c r="R1106" s="978"/>
      <c r="S1106" s="979"/>
      <c r="T1106" s="980"/>
      <c r="U1106" s="981"/>
      <c r="V1106" s="982"/>
      <c r="W1106" s="976"/>
      <c r="X1106" s="976"/>
      <c r="Y1106" s="706"/>
      <c r="Z1106" s="976"/>
    </row>
    <row r="1107" spans="1:26" s="5" customFormat="1">
      <c r="A1107" s="984" t="s">
        <v>0</v>
      </c>
      <c r="B1107" s="984" t="s">
        <v>113</v>
      </c>
      <c r="C1107" s="969" t="s">
        <v>121</v>
      </c>
      <c r="D1107" s="970" t="str">
        <f t="shared" ref="D1107" si="1091">B1107&amp;" "&amp;" "&amp;C1107</f>
        <v>S1-034  れんごく天馬</v>
      </c>
      <c r="E1107" s="1010" t="s">
        <v>120</v>
      </c>
      <c r="F1107" s="1014" t="s">
        <v>128</v>
      </c>
      <c r="G1107" s="992" t="s">
        <v>88</v>
      </c>
      <c r="H1107" s="1006" t="s">
        <v>89</v>
      </c>
      <c r="I1107" s="1000" t="s">
        <v>93</v>
      </c>
      <c r="J1107" s="984">
        <v>2</v>
      </c>
      <c r="K1107" s="9" t="s">
        <v>21</v>
      </c>
      <c r="L1107" s="3" t="s">
        <v>131</v>
      </c>
      <c r="M1107" s="960" t="s">
        <v>3356</v>
      </c>
      <c r="N1107" s="3" t="s">
        <v>83</v>
      </c>
      <c r="O1107" s="976">
        <v>1</v>
      </c>
      <c r="P1107" s="976">
        <v>2</v>
      </c>
      <c r="Q1107" s="977">
        <v>2370</v>
      </c>
      <c r="R1107" s="978">
        <v>1340</v>
      </c>
      <c r="S1107" s="979">
        <v>1020</v>
      </c>
      <c r="T1107" s="980">
        <v>1310</v>
      </c>
      <c r="U1107" s="981">
        <v>1240</v>
      </c>
      <c r="V1107" s="982">
        <f t="shared" ref="V1107" si="1092">SUM(Q1107:U1108)</f>
        <v>7280</v>
      </c>
      <c r="W1107" s="969" t="s">
        <v>3320</v>
      </c>
      <c r="X1107" s="976"/>
      <c r="Y1107" s="706"/>
      <c r="Z1107" s="976"/>
    </row>
    <row r="1108" spans="1:26" s="5" customFormat="1">
      <c r="A1108" s="984" t="s">
        <v>0</v>
      </c>
      <c r="B1108" s="984"/>
      <c r="C1108" s="969" t="s">
        <v>121</v>
      </c>
      <c r="D1108" s="970" t="s">
        <v>2</v>
      </c>
      <c r="E1108" s="1010" t="s">
        <v>120</v>
      </c>
      <c r="F1108" s="1014" t="s">
        <v>128</v>
      </c>
      <c r="G1108" s="992" t="s">
        <v>88</v>
      </c>
      <c r="H1108" s="1006" t="s">
        <v>89</v>
      </c>
      <c r="I1108" s="1000" t="s">
        <v>93</v>
      </c>
      <c r="J1108" s="984">
        <v>2</v>
      </c>
      <c r="K1108" s="6"/>
      <c r="L1108" s="6"/>
      <c r="M1108" s="4"/>
      <c r="N1108" s="6"/>
      <c r="O1108" s="976">
        <v>1</v>
      </c>
      <c r="P1108" s="976">
        <v>1</v>
      </c>
      <c r="Q1108" s="977"/>
      <c r="R1108" s="978"/>
      <c r="S1108" s="979"/>
      <c r="T1108" s="980"/>
      <c r="U1108" s="981"/>
      <c r="V1108" s="982"/>
      <c r="W1108" s="969" t="s">
        <v>3320</v>
      </c>
      <c r="X1108" s="976"/>
      <c r="Y1108" s="706"/>
      <c r="Z1108" s="976"/>
    </row>
    <row r="1109" spans="1:26" s="5" customFormat="1">
      <c r="A1109" s="984" t="s">
        <v>0</v>
      </c>
      <c r="B1109" s="984" t="s">
        <v>114</v>
      </c>
      <c r="C1109" s="969" t="s">
        <v>122</v>
      </c>
      <c r="D1109" s="970" t="str">
        <f t="shared" ref="D1109" si="1093">B1109&amp;" "&amp;" "&amp;C1109</f>
        <v>S1-035  グール</v>
      </c>
      <c r="E1109" s="1010" t="s">
        <v>120</v>
      </c>
      <c r="F1109" s="1013" t="s">
        <v>129</v>
      </c>
      <c r="G1109" s="973" t="s">
        <v>19</v>
      </c>
      <c r="H1109" s="1006" t="s">
        <v>89</v>
      </c>
      <c r="I1109" s="1002" t="s">
        <v>82</v>
      </c>
      <c r="J1109" s="984">
        <v>1</v>
      </c>
      <c r="K1109" s="9" t="s">
        <v>21</v>
      </c>
      <c r="L1109" s="3" t="s">
        <v>3</v>
      </c>
      <c r="M1109" s="960" t="s">
        <v>1165</v>
      </c>
      <c r="N1109" s="3" t="s">
        <v>83</v>
      </c>
      <c r="O1109" s="976"/>
      <c r="P1109" s="271"/>
      <c r="Q1109" s="977">
        <v>2510</v>
      </c>
      <c r="R1109" s="978">
        <v>1540</v>
      </c>
      <c r="S1109" s="979">
        <v>720</v>
      </c>
      <c r="T1109" s="980">
        <v>940</v>
      </c>
      <c r="U1109" s="981">
        <v>1530</v>
      </c>
      <c r="V1109" s="982">
        <f t="shared" ref="V1109" si="1094">SUM(Q1109:U1110)</f>
        <v>7240</v>
      </c>
      <c r="W1109" s="976"/>
      <c r="X1109" s="976"/>
      <c r="Y1109" s="706"/>
      <c r="Z1109" s="976"/>
    </row>
    <row r="1110" spans="1:26" s="5" customFormat="1">
      <c r="A1110" s="984" t="s">
        <v>0</v>
      </c>
      <c r="B1110" s="984"/>
      <c r="C1110" s="969" t="s">
        <v>122</v>
      </c>
      <c r="D1110" s="970" t="s">
        <v>2</v>
      </c>
      <c r="E1110" s="1010" t="s">
        <v>120</v>
      </c>
      <c r="F1110" s="1013" t="s">
        <v>129</v>
      </c>
      <c r="G1110" s="973" t="s">
        <v>19</v>
      </c>
      <c r="H1110" s="1006" t="s">
        <v>89</v>
      </c>
      <c r="I1110" s="1002" t="s">
        <v>82</v>
      </c>
      <c r="J1110" s="984">
        <v>1</v>
      </c>
      <c r="K1110" s="6"/>
      <c r="L1110" s="6"/>
      <c r="M1110" s="4"/>
      <c r="N1110" s="6"/>
      <c r="O1110" s="976"/>
      <c r="P1110" s="271"/>
      <c r="Q1110" s="977"/>
      <c r="R1110" s="978"/>
      <c r="S1110" s="979"/>
      <c r="T1110" s="980"/>
      <c r="U1110" s="981"/>
      <c r="V1110" s="982"/>
      <c r="W1110" s="976"/>
      <c r="X1110" s="976"/>
      <c r="Y1110" s="706"/>
      <c r="Z1110" s="976"/>
    </row>
    <row r="1111" spans="1:26" s="5" customFormat="1">
      <c r="A1111" s="984" t="s">
        <v>0</v>
      </c>
      <c r="B1111" s="984" t="s">
        <v>115</v>
      </c>
      <c r="C1111" s="969" t="s">
        <v>123</v>
      </c>
      <c r="D1111" s="970" t="str">
        <f t="shared" ref="D1111" si="1095">B1111&amp;" "&amp;" "&amp;C1111</f>
        <v>S1-036  ばくだん岩</v>
      </c>
      <c r="E1111" s="1010" t="s">
        <v>120</v>
      </c>
      <c r="F1111" s="1012" t="s">
        <v>130</v>
      </c>
      <c r="G1111" s="973" t="s">
        <v>19</v>
      </c>
      <c r="H1111" s="973" t="s">
        <v>19</v>
      </c>
      <c r="I1111" s="1001" t="s">
        <v>87</v>
      </c>
      <c r="J1111" s="984">
        <v>1</v>
      </c>
      <c r="K1111" s="7" t="s">
        <v>37</v>
      </c>
      <c r="L1111" s="3" t="s">
        <v>39</v>
      </c>
      <c r="M1111" s="960" t="s">
        <v>3357</v>
      </c>
      <c r="N1111" s="3" t="s">
        <v>86</v>
      </c>
      <c r="O1111" s="976"/>
      <c r="P1111" s="271"/>
      <c r="Q1111" s="977">
        <v>2540</v>
      </c>
      <c r="R1111" s="978">
        <v>1400</v>
      </c>
      <c r="S1111" s="979">
        <v>910</v>
      </c>
      <c r="T1111" s="980">
        <v>1070</v>
      </c>
      <c r="U1111" s="981">
        <v>1340</v>
      </c>
      <c r="V1111" s="982">
        <f t="shared" ref="V1111" si="1096">SUM(Q1111:U1112)</f>
        <v>7260</v>
      </c>
      <c r="W1111" s="976"/>
      <c r="X1111" s="976"/>
      <c r="Y1111" s="706"/>
      <c r="Z1111" s="976"/>
    </row>
    <row r="1112" spans="1:26" s="5" customFormat="1">
      <c r="A1112" s="984" t="s">
        <v>0</v>
      </c>
      <c r="B1112" s="984"/>
      <c r="C1112" s="969" t="s">
        <v>123</v>
      </c>
      <c r="D1112" s="970" t="s">
        <v>2</v>
      </c>
      <c r="E1112" s="1010" t="s">
        <v>120</v>
      </c>
      <c r="F1112" s="1012" t="s">
        <v>130</v>
      </c>
      <c r="G1112" s="973" t="s">
        <v>19</v>
      </c>
      <c r="H1112" s="973" t="s">
        <v>19</v>
      </c>
      <c r="I1112" s="1001" t="s">
        <v>87</v>
      </c>
      <c r="J1112" s="984">
        <v>1</v>
      </c>
      <c r="K1112" s="6"/>
      <c r="L1112" s="6"/>
      <c r="M1112" s="4"/>
      <c r="N1112" s="6"/>
      <c r="O1112" s="976"/>
      <c r="P1112" s="271"/>
      <c r="Q1112" s="977"/>
      <c r="R1112" s="978"/>
      <c r="S1112" s="979"/>
      <c r="T1112" s="980"/>
      <c r="U1112" s="981"/>
      <c r="V1112" s="982"/>
      <c r="W1112" s="976"/>
      <c r="X1112" s="976"/>
      <c r="Y1112" s="706"/>
      <c r="Z1112" s="976"/>
    </row>
    <row r="1113" spans="1:26" s="5" customFormat="1">
      <c r="A1113" s="984" t="s">
        <v>0</v>
      </c>
      <c r="B1113" s="984" t="s">
        <v>116</v>
      </c>
      <c r="C1113" s="969" t="s">
        <v>124</v>
      </c>
      <c r="D1113" s="970" t="str">
        <f t="shared" ref="D1113" si="1097">B1113&amp;" "&amp;" "&amp;C1113</f>
        <v>S1-037  メガザルロック</v>
      </c>
      <c r="E1113" s="1010" t="s">
        <v>120</v>
      </c>
      <c r="F1113" s="1012" t="s">
        <v>130</v>
      </c>
      <c r="G1113" s="973" t="s">
        <v>19</v>
      </c>
      <c r="H1113" s="973" t="s">
        <v>19</v>
      </c>
      <c r="I1113" s="975"/>
      <c r="J1113" s="975"/>
      <c r="K1113" s="7" t="s">
        <v>37</v>
      </c>
      <c r="L1113" s="3" t="s">
        <v>20</v>
      </c>
      <c r="M1113" s="960" t="s">
        <v>6182</v>
      </c>
      <c r="N1113" s="3" t="s">
        <v>83</v>
      </c>
      <c r="O1113" s="976"/>
      <c r="P1113" s="271"/>
      <c r="Q1113" s="977">
        <v>2480</v>
      </c>
      <c r="R1113" s="978">
        <v>1490</v>
      </c>
      <c r="S1113" s="979">
        <v>840</v>
      </c>
      <c r="T1113" s="980">
        <v>1020</v>
      </c>
      <c r="U1113" s="981">
        <v>1460</v>
      </c>
      <c r="V1113" s="982">
        <f t="shared" ref="V1113" si="1098">SUM(Q1113:U1114)</f>
        <v>7290</v>
      </c>
      <c r="W1113" s="976"/>
      <c r="X1113" s="976"/>
      <c r="Y1113" s="706"/>
      <c r="Z1113" s="976"/>
    </row>
    <row r="1114" spans="1:26" s="5" customFormat="1">
      <c r="A1114" s="984" t="s">
        <v>0</v>
      </c>
      <c r="B1114" s="984"/>
      <c r="C1114" s="969" t="s">
        <v>124</v>
      </c>
      <c r="D1114" s="970" t="s">
        <v>2</v>
      </c>
      <c r="E1114" s="1010" t="s">
        <v>120</v>
      </c>
      <c r="F1114" s="1012" t="s">
        <v>130</v>
      </c>
      <c r="G1114" s="973" t="s">
        <v>19</v>
      </c>
      <c r="H1114" s="973" t="s">
        <v>19</v>
      </c>
      <c r="I1114" s="975"/>
      <c r="J1114" s="975"/>
      <c r="K1114" s="6"/>
      <c r="L1114" s="6"/>
      <c r="M1114" s="4"/>
      <c r="N1114" s="6"/>
      <c r="O1114" s="976"/>
      <c r="P1114" s="271"/>
      <c r="Q1114" s="977"/>
      <c r="R1114" s="978"/>
      <c r="S1114" s="979"/>
      <c r="T1114" s="980"/>
      <c r="U1114" s="981"/>
      <c r="V1114" s="982"/>
      <c r="W1114" s="976"/>
      <c r="X1114" s="976"/>
      <c r="Y1114" s="706"/>
      <c r="Z1114" s="976"/>
    </row>
    <row r="1115" spans="1:26" s="5" customFormat="1">
      <c r="A1115" s="984" t="s">
        <v>0</v>
      </c>
      <c r="B1115" s="984" t="s">
        <v>117</v>
      </c>
      <c r="C1115" s="969" t="s">
        <v>125</v>
      </c>
      <c r="D1115" s="970" t="str">
        <f t="shared" ref="D1115" si="1099">B1115&amp;" "&amp;" "&amp;C1115</f>
        <v>S1-038  アークデーモン</v>
      </c>
      <c r="E1115" s="1010" t="s">
        <v>120</v>
      </c>
      <c r="F1115" s="1009" t="s">
        <v>75</v>
      </c>
      <c r="G1115" s="973" t="s">
        <v>19</v>
      </c>
      <c r="H1115" s="986" t="s">
        <v>40</v>
      </c>
      <c r="I1115" s="1007" t="s">
        <v>91</v>
      </c>
      <c r="J1115" s="984">
        <v>2</v>
      </c>
      <c r="K1115" s="8" t="s">
        <v>99</v>
      </c>
      <c r="L1115" s="3" t="s">
        <v>131</v>
      </c>
      <c r="M1115" s="960" t="s">
        <v>1151</v>
      </c>
      <c r="N1115" s="3" t="s">
        <v>83</v>
      </c>
      <c r="O1115" s="976"/>
      <c r="P1115" s="271"/>
      <c r="Q1115" s="977">
        <v>2370</v>
      </c>
      <c r="R1115" s="978">
        <v>1300</v>
      </c>
      <c r="S1115" s="979">
        <v>1320</v>
      </c>
      <c r="T1115" s="980">
        <v>960</v>
      </c>
      <c r="U1115" s="981">
        <v>1330</v>
      </c>
      <c r="V1115" s="982">
        <f t="shared" ref="V1115" si="1100">SUM(Q1115:U1116)</f>
        <v>7280</v>
      </c>
      <c r="W1115" s="976" t="s">
        <v>4155</v>
      </c>
      <c r="X1115" s="976"/>
      <c r="Y1115" s="706"/>
      <c r="Z1115" s="976"/>
    </row>
    <row r="1116" spans="1:26" s="5" customFormat="1">
      <c r="A1116" s="984" t="s">
        <v>0</v>
      </c>
      <c r="B1116" s="984"/>
      <c r="C1116" s="969" t="s">
        <v>125</v>
      </c>
      <c r="D1116" s="970" t="s">
        <v>2</v>
      </c>
      <c r="E1116" s="1010" t="s">
        <v>120</v>
      </c>
      <c r="F1116" s="1009" t="s">
        <v>75</v>
      </c>
      <c r="G1116" s="973" t="s">
        <v>19</v>
      </c>
      <c r="H1116" s="986" t="s">
        <v>40</v>
      </c>
      <c r="I1116" s="1007" t="s">
        <v>91</v>
      </c>
      <c r="J1116" s="984">
        <v>2</v>
      </c>
      <c r="K1116" s="6"/>
      <c r="L1116" s="6"/>
      <c r="M1116" s="4"/>
      <c r="N1116" s="6"/>
      <c r="O1116" s="976"/>
      <c r="P1116" s="271"/>
      <c r="Q1116" s="977"/>
      <c r="R1116" s="978"/>
      <c r="S1116" s="979"/>
      <c r="T1116" s="980"/>
      <c r="U1116" s="981"/>
      <c r="V1116" s="982"/>
      <c r="W1116" s="976" t="s">
        <v>4155</v>
      </c>
      <c r="X1116" s="976"/>
      <c r="Y1116" s="706"/>
      <c r="Z1116" s="976"/>
    </row>
    <row r="1117" spans="1:26" s="5" customFormat="1">
      <c r="A1117" s="984" t="s">
        <v>0</v>
      </c>
      <c r="B1117" s="984" t="s">
        <v>118</v>
      </c>
      <c r="C1117" s="969" t="s">
        <v>126</v>
      </c>
      <c r="D1117" s="970" t="str">
        <f t="shared" ref="D1117" si="1101">B1117&amp;" "&amp;" "&amp;C1117</f>
        <v>S1-039  メトロゴースト</v>
      </c>
      <c r="E1117" s="1010" t="s">
        <v>120</v>
      </c>
      <c r="F1117" s="994" t="s">
        <v>78</v>
      </c>
      <c r="G1117" s="973" t="s">
        <v>19</v>
      </c>
      <c r="H1117" s="992" t="s">
        <v>88</v>
      </c>
      <c r="I1117" s="975"/>
      <c r="J1117" s="975"/>
      <c r="K1117" s="9" t="s">
        <v>21</v>
      </c>
      <c r="L1117" s="3" t="s">
        <v>105</v>
      </c>
      <c r="M1117" s="39" t="s">
        <v>864</v>
      </c>
      <c r="N1117" s="3" t="s">
        <v>83</v>
      </c>
      <c r="O1117" s="976">
        <v>1</v>
      </c>
      <c r="P1117" s="976">
        <v>3</v>
      </c>
      <c r="Q1117" s="977">
        <v>2230</v>
      </c>
      <c r="R1117" s="978">
        <v>1400</v>
      </c>
      <c r="S1117" s="979">
        <v>1320</v>
      </c>
      <c r="T1117" s="980">
        <v>1350</v>
      </c>
      <c r="U1117" s="981">
        <v>880</v>
      </c>
      <c r="V1117" s="982">
        <f t="shared" ref="V1117" si="1102">SUM(Q1117:U1118)</f>
        <v>7180</v>
      </c>
      <c r="W1117" s="443" t="s">
        <v>3823</v>
      </c>
      <c r="X1117" s="976"/>
      <c r="Y1117" s="706"/>
      <c r="Z1117" s="976"/>
    </row>
    <row r="1118" spans="1:26" s="5" customFormat="1">
      <c r="A1118" s="984" t="s">
        <v>0</v>
      </c>
      <c r="B1118" s="984"/>
      <c r="C1118" s="969" t="s">
        <v>126</v>
      </c>
      <c r="D1118" s="970" t="s">
        <v>2</v>
      </c>
      <c r="E1118" s="1010" t="s">
        <v>120</v>
      </c>
      <c r="F1118" s="994" t="s">
        <v>78</v>
      </c>
      <c r="G1118" s="973" t="s">
        <v>19</v>
      </c>
      <c r="H1118" s="992" t="s">
        <v>88</v>
      </c>
      <c r="I1118" s="975"/>
      <c r="J1118" s="975"/>
      <c r="K1118" s="6"/>
      <c r="L1118" s="6"/>
      <c r="M1118" s="4"/>
      <c r="N1118" s="6"/>
      <c r="O1118" s="976">
        <v>1</v>
      </c>
      <c r="P1118" s="976">
        <v>1</v>
      </c>
      <c r="Q1118" s="977"/>
      <c r="R1118" s="978"/>
      <c r="S1118" s="979"/>
      <c r="T1118" s="980"/>
      <c r="U1118" s="981"/>
      <c r="V1118" s="982"/>
      <c r="W1118" s="443" t="s">
        <v>4566</v>
      </c>
      <c r="X1118" s="976"/>
      <c r="Y1118" s="706"/>
      <c r="Z1118" s="976"/>
    </row>
    <row r="1119" spans="1:26" s="5" customFormat="1">
      <c r="A1119" s="984" t="s">
        <v>0</v>
      </c>
      <c r="B1119" s="984" t="s">
        <v>119</v>
      </c>
      <c r="C1119" s="969" t="s">
        <v>127</v>
      </c>
      <c r="D1119" s="970" t="str">
        <f t="shared" ref="D1119" si="1103">B1119&amp;" "&amp;" "&amp;C1119</f>
        <v>S1-040  ブラックドラゴン</v>
      </c>
      <c r="E1119" s="1010" t="s">
        <v>120</v>
      </c>
      <c r="F1119" s="1003" t="s">
        <v>35</v>
      </c>
      <c r="G1119" s="1006" t="s">
        <v>89</v>
      </c>
      <c r="H1119" s="1006" t="s">
        <v>89</v>
      </c>
      <c r="I1119" s="975"/>
      <c r="J1119" s="975"/>
      <c r="K1119" s="9" t="s">
        <v>21</v>
      </c>
      <c r="L1119" s="3" t="s">
        <v>131</v>
      </c>
      <c r="M1119" s="960" t="s">
        <v>6183</v>
      </c>
      <c r="N1119" s="3" t="s">
        <v>83</v>
      </c>
      <c r="O1119" s="976">
        <v>1</v>
      </c>
      <c r="P1119" s="976">
        <v>1</v>
      </c>
      <c r="Q1119" s="977">
        <v>2500</v>
      </c>
      <c r="R1119" s="978">
        <v>1330</v>
      </c>
      <c r="S1119" s="979">
        <v>1050</v>
      </c>
      <c r="T1119" s="980">
        <v>990</v>
      </c>
      <c r="U1119" s="981">
        <v>1420</v>
      </c>
      <c r="V1119" s="982">
        <f t="shared" ref="V1119" si="1104">SUM(Q1119:U1120)</f>
        <v>7290</v>
      </c>
      <c r="W1119" s="976"/>
      <c r="X1119" s="976"/>
      <c r="Y1119" s="706"/>
      <c r="Z1119" s="976"/>
    </row>
    <row r="1120" spans="1:26" s="5" customFormat="1">
      <c r="A1120" s="984" t="s">
        <v>0</v>
      </c>
      <c r="B1120" s="984"/>
      <c r="C1120" s="969" t="s">
        <v>127</v>
      </c>
      <c r="D1120" s="970" t="s">
        <v>2</v>
      </c>
      <c r="E1120" s="1010" t="s">
        <v>120</v>
      </c>
      <c r="F1120" s="1003" t="s">
        <v>35</v>
      </c>
      <c r="G1120" s="1006" t="s">
        <v>89</v>
      </c>
      <c r="H1120" s="1006" t="s">
        <v>89</v>
      </c>
      <c r="I1120" s="975"/>
      <c r="J1120" s="975"/>
      <c r="K1120" s="6"/>
      <c r="L1120" s="6"/>
      <c r="M1120" s="4"/>
      <c r="N1120" s="6"/>
      <c r="O1120" s="976">
        <v>1</v>
      </c>
      <c r="P1120" s="976">
        <v>1</v>
      </c>
      <c r="Q1120" s="977"/>
      <c r="R1120" s="978"/>
      <c r="S1120" s="979"/>
      <c r="T1120" s="980"/>
      <c r="U1120" s="981"/>
      <c r="V1120" s="982"/>
      <c r="W1120" s="976"/>
      <c r="X1120" s="976"/>
      <c r="Y1120" s="706"/>
      <c r="Z1120" s="976"/>
    </row>
    <row r="1121" spans="1:26" s="5" customFormat="1">
      <c r="A1121" s="984" t="s">
        <v>0</v>
      </c>
      <c r="B1121" s="984" t="s">
        <v>1</v>
      </c>
      <c r="C1121" s="969" t="s">
        <v>2</v>
      </c>
      <c r="D1121" s="970" t="str">
        <f t="shared" ref="D1121" si="1105">B1121&amp;" "&amp;" "&amp;C1121</f>
        <v>S1-041  ダイ</v>
      </c>
      <c r="E1121" s="1008" t="s">
        <v>36</v>
      </c>
      <c r="F1121" s="972" t="s">
        <v>34</v>
      </c>
      <c r="G1121" s="973" t="s">
        <v>19</v>
      </c>
      <c r="H1121" s="973" t="s">
        <v>19</v>
      </c>
      <c r="I1121" s="975"/>
      <c r="J1121" s="975"/>
      <c r="K1121" s="9" t="s">
        <v>21</v>
      </c>
      <c r="L1121" s="3" t="s">
        <v>131</v>
      </c>
      <c r="M1121" s="960" t="s">
        <v>865</v>
      </c>
      <c r="N1121" s="3" t="s">
        <v>83</v>
      </c>
      <c r="O1121" s="976"/>
      <c r="P1121" s="271"/>
      <c r="Q1121" s="977">
        <v>2520</v>
      </c>
      <c r="R1121" s="978">
        <v>1660</v>
      </c>
      <c r="S1121" s="979">
        <v>1150</v>
      </c>
      <c r="T1121" s="980">
        <v>1450</v>
      </c>
      <c r="U1121" s="981">
        <v>1160</v>
      </c>
      <c r="V1121" s="982">
        <f t="shared" ref="V1121" si="1106">SUM(Q1121:U1122)</f>
        <v>7940</v>
      </c>
      <c r="W1121" s="976" t="s">
        <v>3317</v>
      </c>
      <c r="X1121" s="1004" t="s">
        <v>32</v>
      </c>
      <c r="Y1121" s="706"/>
      <c r="Z1121" s="976"/>
    </row>
    <row r="1122" spans="1:26" s="5" customFormat="1">
      <c r="A1122" s="984" t="s">
        <v>0</v>
      </c>
      <c r="B1122" s="984"/>
      <c r="C1122" s="969" t="s">
        <v>2</v>
      </c>
      <c r="D1122" s="970" t="s">
        <v>2</v>
      </c>
      <c r="E1122" s="1008" t="s">
        <v>36</v>
      </c>
      <c r="F1122" s="972" t="s">
        <v>34</v>
      </c>
      <c r="G1122" s="973" t="s">
        <v>19</v>
      </c>
      <c r="H1122" s="973" t="s">
        <v>19</v>
      </c>
      <c r="I1122" s="975"/>
      <c r="J1122" s="975"/>
      <c r="K1122" s="7" t="s">
        <v>37</v>
      </c>
      <c r="L1122" s="3" t="s">
        <v>20</v>
      </c>
      <c r="M1122" s="39" t="s">
        <v>866</v>
      </c>
      <c r="N1122" s="3" t="s">
        <v>84</v>
      </c>
      <c r="O1122" s="976"/>
      <c r="P1122" s="271"/>
      <c r="Q1122" s="977"/>
      <c r="R1122" s="978"/>
      <c r="S1122" s="979"/>
      <c r="T1122" s="980"/>
      <c r="U1122" s="981"/>
      <c r="V1122" s="982"/>
      <c r="W1122" s="976" t="s">
        <v>3317</v>
      </c>
      <c r="X1122" s="1004" t="s">
        <v>32</v>
      </c>
      <c r="Y1122" s="706"/>
      <c r="Z1122" s="976"/>
    </row>
    <row r="1123" spans="1:26" s="5" customFormat="1">
      <c r="A1123" s="984" t="s">
        <v>0</v>
      </c>
      <c r="B1123" s="984" t="s">
        <v>22</v>
      </c>
      <c r="C1123" s="969" t="s">
        <v>32</v>
      </c>
      <c r="D1123" s="970" t="str">
        <f t="shared" ref="D1123" si="1107">B1123&amp;" "&amp;" "&amp;C1123</f>
        <v>S1-042  バラン</v>
      </c>
      <c r="E1123" s="1008" t="s">
        <v>36</v>
      </c>
      <c r="F1123" s="1003" t="s">
        <v>35</v>
      </c>
      <c r="G1123" s="973" t="s">
        <v>19</v>
      </c>
      <c r="H1123" s="973" t="s">
        <v>19</v>
      </c>
      <c r="I1123" s="975"/>
      <c r="J1123" s="975"/>
      <c r="K1123" s="9" t="s">
        <v>21</v>
      </c>
      <c r="L1123" s="3" t="s">
        <v>104</v>
      </c>
      <c r="M1123" s="960" t="s">
        <v>1100</v>
      </c>
      <c r="N1123" s="3" t="s">
        <v>83</v>
      </c>
      <c r="O1123" s="976"/>
      <c r="P1123" s="271"/>
      <c r="Q1123" s="977">
        <v>2600</v>
      </c>
      <c r="R1123" s="978">
        <v>1620</v>
      </c>
      <c r="S1123" s="979">
        <v>1340</v>
      </c>
      <c r="T1123" s="980">
        <v>1360</v>
      </c>
      <c r="U1123" s="981">
        <v>990</v>
      </c>
      <c r="V1123" s="982">
        <f t="shared" ref="V1123" si="1108">SUM(Q1123:U1124)</f>
        <v>7910</v>
      </c>
      <c r="W1123" s="976" t="s">
        <v>4572</v>
      </c>
      <c r="X1123" s="1004" t="s">
        <v>2</v>
      </c>
      <c r="Y1123" s="706"/>
      <c r="Z1123" s="976"/>
    </row>
    <row r="1124" spans="1:26" s="5" customFormat="1">
      <c r="A1124" s="984" t="s">
        <v>0</v>
      </c>
      <c r="B1124" s="984"/>
      <c r="C1124" s="969" t="s">
        <v>32</v>
      </c>
      <c r="D1124" s="970" t="s">
        <v>2</v>
      </c>
      <c r="E1124" s="1008" t="s">
        <v>36</v>
      </c>
      <c r="F1124" s="1003" t="s">
        <v>35</v>
      </c>
      <c r="G1124" s="973" t="s">
        <v>19</v>
      </c>
      <c r="H1124" s="973" t="s">
        <v>19</v>
      </c>
      <c r="I1124" s="975"/>
      <c r="J1124" s="975"/>
      <c r="K1124" s="9" t="s">
        <v>21</v>
      </c>
      <c r="L1124" s="3" t="s">
        <v>105</v>
      </c>
      <c r="M1124" s="960" t="s">
        <v>3358</v>
      </c>
      <c r="N1124" s="3" t="s">
        <v>83</v>
      </c>
      <c r="O1124" s="976"/>
      <c r="P1124" s="271"/>
      <c r="Q1124" s="977"/>
      <c r="R1124" s="978"/>
      <c r="S1124" s="979"/>
      <c r="T1124" s="980"/>
      <c r="U1124" s="981"/>
      <c r="V1124" s="982"/>
      <c r="W1124" s="976" t="s">
        <v>4572</v>
      </c>
      <c r="X1124" s="1004" t="s">
        <v>2</v>
      </c>
      <c r="Y1124" s="706"/>
      <c r="Z1124" s="976"/>
    </row>
    <row r="1125" spans="1:26" s="5" customFormat="1">
      <c r="A1125" s="984" t="s">
        <v>0</v>
      </c>
      <c r="B1125" s="984" t="s">
        <v>23</v>
      </c>
      <c r="C1125" s="969" t="s">
        <v>38</v>
      </c>
      <c r="D1125" s="970" t="str">
        <f t="shared" ref="D1125" si="1109">B1125&amp;" "&amp;" "&amp;C1125</f>
        <v>S1-043  ポップ</v>
      </c>
      <c r="E1125" s="1008" t="s">
        <v>36</v>
      </c>
      <c r="F1125" s="972" t="s">
        <v>34</v>
      </c>
      <c r="G1125" s="986" t="s">
        <v>40</v>
      </c>
      <c r="H1125" s="986" t="s">
        <v>40</v>
      </c>
      <c r="I1125" s="998" t="s">
        <v>41</v>
      </c>
      <c r="J1125" s="984" t="s">
        <v>4161</v>
      </c>
      <c r="K1125" s="9" t="s">
        <v>21</v>
      </c>
      <c r="L1125" s="3" t="s">
        <v>106</v>
      </c>
      <c r="M1125" s="960" t="s">
        <v>1029</v>
      </c>
      <c r="N1125" s="3" t="s">
        <v>85</v>
      </c>
      <c r="O1125" s="976"/>
      <c r="P1125" s="271"/>
      <c r="Q1125" s="977">
        <v>2480</v>
      </c>
      <c r="R1125" s="978">
        <v>970</v>
      </c>
      <c r="S1125" s="979">
        <v>1800</v>
      </c>
      <c r="T1125" s="980">
        <v>1450</v>
      </c>
      <c r="U1125" s="981">
        <v>1220</v>
      </c>
      <c r="V1125" s="982">
        <f t="shared" ref="V1125" si="1110">SUM(Q1125:U1126)</f>
        <v>7920</v>
      </c>
      <c r="W1125" s="976" t="s">
        <v>3317</v>
      </c>
      <c r="X1125" s="976"/>
      <c r="Y1125" s="706"/>
      <c r="Z1125" s="976"/>
    </row>
    <row r="1126" spans="1:26" s="5" customFormat="1">
      <c r="A1126" s="984" t="s">
        <v>0</v>
      </c>
      <c r="B1126" s="984"/>
      <c r="C1126" s="969" t="s">
        <v>38</v>
      </c>
      <c r="D1126" s="970" t="s">
        <v>2</v>
      </c>
      <c r="E1126" s="1008" t="s">
        <v>36</v>
      </c>
      <c r="F1126" s="972" t="s">
        <v>34</v>
      </c>
      <c r="G1126" s="986" t="s">
        <v>40</v>
      </c>
      <c r="H1126" s="986" t="s">
        <v>40</v>
      </c>
      <c r="I1126" s="998" t="s">
        <v>41</v>
      </c>
      <c r="J1126" s="984" t="s">
        <v>4161</v>
      </c>
      <c r="K1126" s="6"/>
      <c r="L1126" s="6"/>
      <c r="M1126" s="4"/>
      <c r="N1126" s="6"/>
      <c r="O1126" s="976"/>
      <c r="P1126" s="271"/>
      <c r="Q1126" s="977"/>
      <c r="R1126" s="978"/>
      <c r="S1126" s="979"/>
      <c r="T1126" s="980"/>
      <c r="U1126" s="981"/>
      <c r="V1126" s="982"/>
      <c r="W1126" s="976" t="s">
        <v>3317</v>
      </c>
      <c r="X1126" s="976"/>
      <c r="Y1126" s="706"/>
      <c r="Z1126" s="976"/>
    </row>
    <row r="1127" spans="1:26" s="5" customFormat="1">
      <c r="A1127" s="984" t="s">
        <v>0</v>
      </c>
      <c r="B1127" s="984" t="s">
        <v>24</v>
      </c>
      <c r="C1127" s="969" t="s">
        <v>42</v>
      </c>
      <c r="D1127" s="970" t="str">
        <f t="shared" ref="D1127" si="1111">B1127&amp;" "&amp;" "&amp;C1127</f>
        <v>S1-044  レオナ</v>
      </c>
      <c r="E1127" s="1008" t="s">
        <v>36</v>
      </c>
      <c r="F1127" s="972" t="s">
        <v>34</v>
      </c>
      <c r="G1127" s="986" t="s">
        <v>40</v>
      </c>
      <c r="H1127" s="995" t="s">
        <v>80</v>
      </c>
      <c r="I1127" s="1002" t="s">
        <v>82</v>
      </c>
      <c r="J1127" s="984" t="s">
        <v>4160</v>
      </c>
      <c r="K1127" s="11" t="s">
        <v>81</v>
      </c>
      <c r="L1127" s="3" t="s">
        <v>81</v>
      </c>
      <c r="M1127" s="960" t="s">
        <v>867</v>
      </c>
      <c r="N1127" s="3" t="s">
        <v>86</v>
      </c>
      <c r="O1127" s="976"/>
      <c r="P1127" s="271"/>
      <c r="Q1127" s="977">
        <v>2420</v>
      </c>
      <c r="R1127" s="978">
        <v>950</v>
      </c>
      <c r="S1127" s="979">
        <v>1710</v>
      </c>
      <c r="T1127" s="980">
        <v>1490</v>
      </c>
      <c r="U1127" s="981">
        <v>1320</v>
      </c>
      <c r="V1127" s="982">
        <f t="shared" ref="V1127" si="1112">SUM(Q1127:U1128)</f>
        <v>7890</v>
      </c>
      <c r="W1127" s="976" t="s">
        <v>3317</v>
      </c>
      <c r="X1127" s="976"/>
      <c r="Y1127" s="706"/>
      <c r="Z1127" s="976"/>
    </row>
    <row r="1128" spans="1:26" s="5" customFormat="1">
      <c r="A1128" s="984" t="s">
        <v>0</v>
      </c>
      <c r="B1128" s="984"/>
      <c r="C1128" s="969" t="s">
        <v>42</v>
      </c>
      <c r="D1128" s="970" t="s">
        <v>2</v>
      </c>
      <c r="E1128" s="1008" t="s">
        <v>36</v>
      </c>
      <c r="F1128" s="972" t="s">
        <v>34</v>
      </c>
      <c r="G1128" s="986" t="s">
        <v>40</v>
      </c>
      <c r="H1128" s="995" t="s">
        <v>80</v>
      </c>
      <c r="I1128" s="1002" t="s">
        <v>82</v>
      </c>
      <c r="J1128" s="984" t="s">
        <v>4160</v>
      </c>
      <c r="K1128" s="6"/>
      <c r="L1128" s="6"/>
      <c r="M1128" s="4"/>
      <c r="N1128" s="6"/>
      <c r="O1128" s="976"/>
      <c r="P1128" s="271"/>
      <c r="Q1128" s="977"/>
      <c r="R1128" s="978"/>
      <c r="S1128" s="979"/>
      <c r="T1128" s="980"/>
      <c r="U1128" s="981"/>
      <c r="V1128" s="982"/>
      <c r="W1128" s="976" t="s">
        <v>3317</v>
      </c>
      <c r="X1128" s="976"/>
      <c r="Y1128" s="706"/>
      <c r="Z1128" s="976"/>
    </row>
    <row r="1129" spans="1:26" s="5" customFormat="1">
      <c r="A1129" s="984" t="s">
        <v>0</v>
      </c>
      <c r="B1129" s="984" t="s">
        <v>25</v>
      </c>
      <c r="C1129" s="969" t="s">
        <v>43</v>
      </c>
      <c r="D1129" s="970" t="str">
        <f t="shared" ref="D1129" si="1113">B1129&amp;" "&amp;" "&amp;C1129</f>
        <v>S1-045  ラーハルト</v>
      </c>
      <c r="E1129" s="1008" t="s">
        <v>36</v>
      </c>
      <c r="F1129" s="1003" t="s">
        <v>35</v>
      </c>
      <c r="G1129" s="973" t="s">
        <v>19</v>
      </c>
      <c r="H1129" s="973" t="s">
        <v>19</v>
      </c>
      <c r="I1129" s="1001" t="s">
        <v>87</v>
      </c>
      <c r="J1129" s="984" t="s">
        <v>4160</v>
      </c>
      <c r="K1129" s="9" t="s">
        <v>21</v>
      </c>
      <c r="L1129" s="3" t="s">
        <v>131</v>
      </c>
      <c r="M1129" s="960" t="s">
        <v>3359</v>
      </c>
      <c r="N1129" s="3" t="s">
        <v>83</v>
      </c>
      <c r="O1129" s="976"/>
      <c r="P1129" s="271"/>
      <c r="Q1129" s="977">
        <v>2450</v>
      </c>
      <c r="R1129" s="978">
        <v>1550</v>
      </c>
      <c r="S1129" s="979">
        <v>1310</v>
      </c>
      <c r="T1129" s="980">
        <v>1610</v>
      </c>
      <c r="U1129" s="981">
        <v>990</v>
      </c>
      <c r="V1129" s="982">
        <f t="shared" ref="V1129" si="1114">SUM(Q1129:U1130)</f>
        <v>7910</v>
      </c>
      <c r="W1129" s="378" t="s">
        <v>3325</v>
      </c>
      <c r="X1129" s="1004" t="s">
        <v>44</v>
      </c>
      <c r="Y1129" s="706"/>
      <c r="Z1129" s="976"/>
    </row>
    <row r="1130" spans="1:26" s="5" customFormat="1">
      <c r="A1130" s="984" t="s">
        <v>0</v>
      </c>
      <c r="B1130" s="984"/>
      <c r="C1130" s="969" t="s">
        <v>43</v>
      </c>
      <c r="D1130" s="970" t="s">
        <v>2</v>
      </c>
      <c r="E1130" s="1008" t="s">
        <v>36</v>
      </c>
      <c r="F1130" s="1003" t="s">
        <v>35</v>
      </c>
      <c r="G1130" s="973" t="s">
        <v>19</v>
      </c>
      <c r="H1130" s="973" t="s">
        <v>19</v>
      </c>
      <c r="I1130" s="1001" t="s">
        <v>87</v>
      </c>
      <c r="J1130" s="984" t="s">
        <v>4160</v>
      </c>
      <c r="K1130" s="6"/>
      <c r="L1130" s="6"/>
      <c r="M1130" s="4"/>
      <c r="N1130" s="6"/>
      <c r="O1130" s="976"/>
      <c r="P1130" s="271"/>
      <c r="Q1130" s="977"/>
      <c r="R1130" s="978"/>
      <c r="S1130" s="979"/>
      <c r="T1130" s="980"/>
      <c r="U1130" s="981"/>
      <c r="V1130" s="982"/>
      <c r="W1130" s="378" t="s">
        <v>4343</v>
      </c>
      <c r="X1130" s="1004" t="s">
        <v>44</v>
      </c>
      <c r="Y1130" s="706"/>
      <c r="Z1130" s="976"/>
    </row>
    <row r="1131" spans="1:26" s="5" customFormat="1">
      <c r="A1131" s="984" t="s">
        <v>0</v>
      </c>
      <c r="B1131" s="984" t="s">
        <v>26</v>
      </c>
      <c r="C1131" s="969" t="s">
        <v>44</v>
      </c>
      <c r="D1131" s="970" t="str">
        <f t="shared" ref="D1131" si="1115">B1131&amp;" "&amp;" "&amp;C1131</f>
        <v>S1-046  ヒム</v>
      </c>
      <c r="E1131" s="1008" t="s">
        <v>36</v>
      </c>
      <c r="F1131" s="972" t="s">
        <v>34</v>
      </c>
      <c r="G1131" s="973" t="s">
        <v>19</v>
      </c>
      <c r="H1131" s="973" t="s">
        <v>19</v>
      </c>
      <c r="I1131" s="975"/>
      <c r="J1131" s="975"/>
      <c r="K1131" s="9" t="s">
        <v>21</v>
      </c>
      <c r="L1131" s="3" t="s">
        <v>104</v>
      </c>
      <c r="M1131" s="960" t="s">
        <v>3360</v>
      </c>
      <c r="N1131" s="3" t="s">
        <v>83</v>
      </c>
      <c r="O1131" s="976"/>
      <c r="P1131" s="271"/>
      <c r="Q1131" s="977">
        <v>2480</v>
      </c>
      <c r="R1131" s="978">
        <v>1460</v>
      </c>
      <c r="S1131" s="979">
        <v>1170</v>
      </c>
      <c r="T1131" s="980">
        <v>1300</v>
      </c>
      <c r="U1131" s="981">
        <v>1510</v>
      </c>
      <c r="V1131" s="982">
        <f t="shared" ref="V1131" si="1116">SUM(Q1131:U1132)</f>
        <v>7920</v>
      </c>
      <c r="W1131" s="976" t="s">
        <v>3330</v>
      </c>
      <c r="X1131" s="1004" t="s">
        <v>43</v>
      </c>
      <c r="Y1131" s="706"/>
      <c r="Z1131" s="976"/>
    </row>
    <row r="1132" spans="1:26" s="5" customFormat="1">
      <c r="A1132" s="984" t="s">
        <v>0</v>
      </c>
      <c r="B1132" s="984"/>
      <c r="C1132" s="969" t="s">
        <v>44</v>
      </c>
      <c r="D1132" s="970" t="s">
        <v>2</v>
      </c>
      <c r="E1132" s="1008" t="s">
        <v>36</v>
      </c>
      <c r="F1132" s="972" t="s">
        <v>34</v>
      </c>
      <c r="G1132" s="973" t="s">
        <v>19</v>
      </c>
      <c r="H1132" s="973" t="s">
        <v>19</v>
      </c>
      <c r="I1132" s="975"/>
      <c r="J1132" s="975"/>
      <c r="K1132" s="7" t="s">
        <v>37</v>
      </c>
      <c r="L1132" s="3" t="s">
        <v>98</v>
      </c>
      <c r="M1132" s="960" t="s">
        <v>1007</v>
      </c>
      <c r="N1132" s="3" t="s">
        <v>86</v>
      </c>
      <c r="O1132" s="976"/>
      <c r="P1132" s="271"/>
      <c r="Q1132" s="977"/>
      <c r="R1132" s="978"/>
      <c r="S1132" s="979"/>
      <c r="T1132" s="980"/>
      <c r="U1132" s="981"/>
      <c r="V1132" s="982"/>
      <c r="W1132" s="976" t="s">
        <v>3330</v>
      </c>
      <c r="X1132" s="1004" t="s">
        <v>43</v>
      </c>
      <c r="Y1132" s="706"/>
      <c r="Z1132" s="976"/>
    </row>
    <row r="1133" spans="1:26" s="5" customFormat="1">
      <c r="A1133" s="984" t="s">
        <v>0</v>
      </c>
      <c r="B1133" s="984" t="s">
        <v>27</v>
      </c>
      <c r="C1133" s="984" t="s">
        <v>3306</v>
      </c>
      <c r="D1133" s="970" t="str">
        <f t="shared" ref="D1133" si="1117">B1133&amp;" "&amp;" "&amp;C1133</f>
        <v>S1-047  ハドラー (魔王ハドラー)</v>
      </c>
      <c r="E1133" s="999" t="s">
        <v>54</v>
      </c>
      <c r="F1133" s="985" t="s">
        <v>74</v>
      </c>
      <c r="G1133" s="986" t="s">
        <v>40</v>
      </c>
      <c r="H1133" s="986" t="s">
        <v>40</v>
      </c>
      <c r="I1133" s="1002" t="s">
        <v>82</v>
      </c>
      <c r="J1133" s="975">
        <v>3</v>
      </c>
      <c r="K1133" s="9" t="s">
        <v>21</v>
      </c>
      <c r="L1133" s="3" t="s">
        <v>106</v>
      </c>
      <c r="M1133" s="39" t="s">
        <v>868</v>
      </c>
      <c r="N1133" s="3" t="s">
        <v>83</v>
      </c>
      <c r="O1133" s="976"/>
      <c r="P1133" s="271"/>
      <c r="Q1133" s="977">
        <v>2610</v>
      </c>
      <c r="R1133" s="978">
        <v>1300</v>
      </c>
      <c r="S1133" s="979">
        <v>1680</v>
      </c>
      <c r="T1133" s="980">
        <v>1260</v>
      </c>
      <c r="U1133" s="981">
        <v>1390</v>
      </c>
      <c r="V1133" s="982">
        <f t="shared" ref="V1133" si="1118">SUM(Q1133:U1134)</f>
        <v>8240</v>
      </c>
      <c r="W1133" s="976"/>
      <c r="X1133" s="976"/>
      <c r="Y1133" s="706"/>
      <c r="Z1133" s="976"/>
    </row>
    <row r="1134" spans="1:26" s="5" customFormat="1">
      <c r="A1134" s="984" t="s">
        <v>0</v>
      </c>
      <c r="B1134" s="984"/>
      <c r="C1134" s="984" t="s">
        <v>3306</v>
      </c>
      <c r="D1134" s="970" t="s">
        <v>2</v>
      </c>
      <c r="E1134" s="999" t="s">
        <v>54</v>
      </c>
      <c r="F1134" s="985" t="s">
        <v>74</v>
      </c>
      <c r="G1134" s="986" t="s">
        <v>40</v>
      </c>
      <c r="H1134" s="986" t="s">
        <v>40</v>
      </c>
      <c r="I1134" s="1002" t="s">
        <v>82</v>
      </c>
      <c r="J1134" s="975">
        <v>3</v>
      </c>
      <c r="K1134" s="9" t="s">
        <v>21</v>
      </c>
      <c r="L1134" s="3" t="s">
        <v>131</v>
      </c>
      <c r="M1134" s="960" t="s">
        <v>3361</v>
      </c>
      <c r="N1134" s="3" t="s">
        <v>84</v>
      </c>
      <c r="O1134" s="976"/>
      <c r="P1134" s="271"/>
      <c r="Q1134" s="977"/>
      <c r="R1134" s="978"/>
      <c r="S1134" s="979"/>
      <c r="T1134" s="980"/>
      <c r="U1134" s="981"/>
      <c r="V1134" s="982"/>
      <c r="W1134" s="976"/>
      <c r="X1134" s="976"/>
      <c r="Y1134" s="706"/>
      <c r="Z1134" s="976"/>
    </row>
    <row r="1135" spans="1:26" s="5" customFormat="1">
      <c r="A1135" s="984" t="s">
        <v>0</v>
      </c>
      <c r="B1135" s="984" t="s">
        <v>28</v>
      </c>
      <c r="C1135" s="969" t="s">
        <v>3298</v>
      </c>
      <c r="D1135" s="970" t="str">
        <f t="shared" ref="D1135" si="1119">B1135&amp;" "&amp;" "&amp;C1135</f>
        <v>S1-048  アバン (勇者アバン)</v>
      </c>
      <c r="E1135" s="999" t="s">
        <v>54</v>
      </c>
      <c r="F1135" s="972" t="s">
        <v>34</v>
      </c>
      <c r="G1135" s="973" t="s">
        <v>19</v>
      </c>
      <c r="H1135" s="973" t="s">
        <v>19</v>
      </c>
      <c r="I1135" s="1005" t="s">
        <v>90</v>
      </c>
      <c r="J1135" s="975">
        <v>3</v>
      </c>
      <c r="K1135" s="9" t="s">
        <v>21</v>
      </c>
      <c r="L1135" s="3" t="s">
        <v>131</v>
      </c>
      <c r="M1135" s="960" t="s">
        <v>869</v>
      </c>
      <c r="N1135" s="3" t="s">
        <v>83</v>
      </c>
      <c r="O1135" s="976"/>
      <c r="P1135" s="271"/>
      <c r="Q1135" s="977">
        <v>2620</v>
      </c>
      <c r="R1135" s="978">
        <v>1650</v>
      </c>
      <c r="S1135" s="979">
        <v>1150</v>
      </c>
      <c r="T1135" s="980">
        <v>1350</v>
      </c>
      <c r="U1135" s="981">
        <v>1450</v>
      </c>
      <c r="V1135" s="982">
        <f t="shared" ref="V1135" si="1120">SUM(Q1135:U1136)</f>
        <v>8220</v>
      </c>
      <c r="W1135" s="976"/>
      <c r="X1135" s="976"/>
      <c r="Y1135" s="706"/>
      <c r="Z1135" s="976"/>
    </row>
    <row r="1136" spans="1:26" s="5" customFormat="1">
      <c r="A1136" s="984" t="s">
        <v>0</v>
      </c>
      <c r="B1136" s="984"/>
      <c r="C1136" s="969" t="s">
        <v>3298</v>
      </c>
      <c r="D1136" s="970" t="s">
        <v>2</v>
      </c>
      <c r="E1136" s="999" t="s">
        <v>54</v>
      </c>
      <c r="F1136" s="972" t="s">
        <v>34</v>
      </c>
      <c r="G1136" s="973" t="s">
        <v>19</v>
      </c>
      <c r="H1136" s="973" t="s">
        <v>19</v>
      </c>
      <c r="I1136" s="1005" t="s">
        <v>90</v>
      </c>
      <c r="J1136" s="975">
        <v>3</v>
      </c>
      <c r="K1136" s="9" t="s">
        <v>21</v>
      </c>
      <c r="L1136" s="3" t="s">
        <v>3</v>
      </c>
      <c r="M1136" s="960" t="s">
        <v>1166</v>
      </c>
      <c r="N1136" s="3" t="s">
        <v>83</v>
      </c>
      <c r="O1136" s="976"/>
      <c r="P1136" s="271"/>
      <c r="Q1136" s="977"/>
      <c r="R1136" s="978"/>
      <c r="S1136" s="979"/>
      <c r="T1136" s="980"/>
      <c r="U1136" s="981"/>
      <c r="V1136" s="982"/>
      <c r="W1136" s="976"/>
      <c r="X1136" s="976"/>
      <c r="Y1136" s="706"/>
      <c r="Z1136" s="976"/>
    </row>
    <row r="1137" spans="1:26" s="5" customFormat="1">
      <c r="A1137" s="984" t="s">
        <v>0</v>
      </c>
      <c r="B1137" s="984" t="s">
        <v>29</v>
      </c>
      <c r="C1137" s="969" t="s">
        <v>45</v>
      </c>
      <c r="D1137" s="970" t="str">
        <f t="shared" ref="D1137" si="1121">B1137&amp;" "&amp;" "&amp;C1137</f>
        <v>S1-049  伝説のまもの使い</v>
      </c>
      <c r="E1137" s="999" t="s">
        <v>54</v>
      </c>
      <c r="F1137" s="972" t="s">
        <v>34</v>
      </c>
      <c r="G1137" s="986" t="s">
        <v>40</v>
      </c>
      <c r="H1137" s="973" t="s">
        <v>19</v>
      </c>
      <c r="I1137" s="975"/>
      <c r="J1137" s="975"/>
      <c r="K1137" s="9" t="s">
        <v>21</v>
      </c>
      <c r="L1137" s="3" t="s">
        <v>106</v>
      </c>
      <c r="M1137" s="960" t="s">
        <v>3362</v>
      </c>
      <c r="N1137" s="3" t="s">
        <v>83</v>
      </c>
      <c r="O1137" s="976"/>
      <c r="P1137" s="271"/>
      <c r="Q1137" s="977">
        <v>2660</v>
      </c>
      <c r="R1137" s="978">
        <v>1510</v>
      </c>
      <c r="S1137" s="979">
        <v>1490</v>
      </c>
      <c r="T1137" s="980">
        <v>1360</v>
      </c>
      <c r="U1137" s="981">
        <v>1170</v>
      </c>
      <c r="V1137" s="982">
        <f t="shared" ref="V1137" si="1122">SUM(Q1137:U1138)</f>
        <v>8190</v>
      </c>
      <c r="W1137" s="422" t="s">
        <v>4518</v>
      </c>
      <c r="X1137" s="976"/>
      <c r="Y1137" s="706"/>
      <c r="Z1137" s="976"/>
    </row>
    <row r="1138" spans="1:26" s="5" customFormat="1">
      <c r="A1138" s="984" t="s">
        <v>0</v>
      </c>
      <c r="B1138" s="984"/>
      <c r="C1138" s="969" t="s">
        <v>45</v>
      </c>
      <c r="D1138" s="970" t="s">
        <v>2</v>
      </c>
      <c r="E1138" s="999" t="s">
        <v>54</v>
      </c>
      <c r="F1138" s="972" t="s">
        <v>34</v>
      </c>
      <c r="G1138" s="986" t="s">
        <v>40</v>
      </c>
      <c r="H1138" s="973" t="s">
        <v>19</v>
      </c>
      <c r="I1138" s="975"/>
      <c r="J1138" s="975"/>
      <c r="K1138" s="9" t="s">
        <v>21</v>
      </c>
      <c r="L1138" s="3" t="s">
        <v>131</v>
      </c>
      <c r="M1138" s="960" t="s">
        <v>3363</v>
      </c>
      <c r="N1138" s="3" t="s">
        <v>83</v>
      </c>
      <c r="O1138" s="976"/>
      <c r="P1138" s="271"/>
      <c r="Q1138" s="977"/>
      <c r="R1138" s="978"/>
      <c r="S1138" s="979"/>
      <c r="T1138" s="980"/>
      <c r="U1138" s="981"/>
      <c r="V1138" s="982"/>
      <c r="W1138" s="422" t="s">
        <v>4517</v>
      </c>
      <c r="X1138" s="976"/>
      <c r="Y1138" s="706"/>
      <c r="Z1138" s="976"/>
    </row>
    <row r="1139" spans="1:26" s="5" customFormat="1">
      <c r="A1139" s="984" t="s">
        <v>0</v>
      </c>
      <c r="B1139" s="984" t="s">
        <v>30</v>
      </c>
      <c r="C1139" s="969" t="s">
        <v>46</v>
      </c>
      <c r="D1139" s="970" t="str">
        <f t="shared" ref="D1139" si="1123">B1139&amp;" "&amp;" "&amp;C1139</f>
        <v>S1-050  パパス</v>
      </c>
      <c r="E1139" s="999" t="s">
        <v>54</v>
      </c>
      <c r="F1139" s="972" t="s">
        <v>34</v>
      </c>
      <c r="G1139" s="973" t="s">
        <v>19</v>
      </c>
      <c r="H1139" s="973" t="s">
        <v>19</v>
      </c>
      <c r="I1139" s="1001" t="s">
        <v>87</v>
      </c>
      <c r="J1139" s="984">
        <v>2</v>
      </c>
      <c r="K1139" s="9" t="s">
        <v>21</v>
      </c>
      <c r="L1139" s="3" t="s">
        <v>3</v>
      </c>
      <c r="M1139" s="960" t="s">
        <v>870</v>
      </c>
      <c r="N1139" s="3" t="s">
        <v>94</v>
      </c>
      <c r="O1139" s="976"/>
      <c r="P1139" s="271"/>
      <c r="Q1139" s="977">
        <v>2690</v>
      </c>
      <c r="R1139" s="978">
        <v>1660</v>
      </c>
      <c r="S1139" s="979">
        <v>1300</v>
      </c>
      <c r="T1139" s="980">
        <v>1100</v>
      </c>
      <c r="U1139" s="981">
        <v>1440</v>
      </c>
      <c r="V1139" s="982">
        <f t="shared" ref="V1139" si="1124">SUM(Q1139:U1140)</f>
        <v>8190</v>
      </c>
      <c r="W1139" s="976"/>
      <c r="X1139" s="976"/>
      <c r="Y1139" s="706"/>
      <c r="Z1139" s="976"/>
    </row>
    <row r="1140" spans="1:26" s="5" customFormat="1">
      <c r="A1140" s="984" t="s">
        <v>0</v>
      </c>
      <c r="B1140" s="984"/>
      <c r="C1140" s="969" t="s">
        <v>46</v>
      </c>
      <c r="D1140" s="970" t="s">
        <v>2</v>
      </c>
      <c r="E1140" s="999" t="s">
        <v>54</v>
      </c>
      <c r="F1140" s="972" t="s">
        <v>34</v>
      </c>
      <c r="G1140" s="973" t="s">
        <v>19</v>
      </c>
      <c r="H1140" s="973" t="s">
        <v>19</v>
      </c>
      <c r="I1140" s="1001" t="s">
        <v>87</v>
      </c>
      <c r="J1140" s="984">
        <v>2</v>
      </c>
      <c r="K1140" s="9" t="s">
        <v>21</v>
      </c>
      <c r="L1140" s="3" t="s">
        <v>105</v>
      </c>
      <c r="M1140" s="960" t="s">
        <v>1008</v>
      </c>
      <c r="N1140" s="3" t="s">
        <v>85</v>
      </c>
      <c r="O1140" s="976"/>
      <c r="P1140" s="271"/>
      <c r="Q1140" s="977"/>
      <c r="R1140" s="978"/>
      <c r="S1140" s="979"/>
      <c r="T1140" s="980"/>
      <c r="U1140" s="981"/>
      <c r="V1140" s="982"/>
      <c r="W1140" s="976"/>
      <c r="X1140" s="976"/>
      <c r="Y1140" s="706"/>
      <c r="Z1140" s="976"/>
    </row>
    <row r="1141" spans="1:26" s="5" customFormat="1">
      <c r="A1141" s="984" t="s">
        <v>0</v>
      </c>
      <c r="B1141" s="984" t="s">
        <v>31</v>
      </c>
      <c r="C1141" s="969" t="s">
        <v>47</v>
      </c>
      <c r="D1141" s="970" t="str">
        <f t="shared" ref="D1141" si="1125">B1141&amp;" "&amp;" "&amp;C1141</f>
        <v>S1-051  ビアンカ</v>
      </c>
      <c r="E1141" s="999" t="s">
        <v>54</v>
      </c>
      <c r="F1141" s="972" t="s">
        <v>34</v>
      </c>
      <c r="G1141" s="986" t="s">
        <v>40</v>
      </c>
      <c r="H1141" s="986" t="s">
        <v>40</v>
      </c>
      <c r="I1141" s="975"/>
      <c r="J1141" s="975"/>
      <c r="K1141" s="9" t="s">
        <v>21</v>
      </c>
      <c r="L1141" s="3" t="s">
        <v>131</v>
      </c>
      <c r="M1141" s="960" t="s">
        <v>3364</v>
      </c>
      <c r="N1141" s="3" t="s">
        <v>83</v>
      </c>
      <c r="O1141" s="976"/>
      <c r="P1141" s="271"/>
      <c r="Q1141" s="977">
        <v>2620</v>
      </c>
      <c r="R1141" s="978">
        <v>1150</v>
      </c>
      <c r="S1141" s="979">
        <v>1570</v>
      </c>
      <c r="T1141" s="980">
        <v>1620</v>
      </c>
      <c r="U1141" s="981">
        <v>1230</v>
      </c>
      <c r="V1141" s="982">
        <f t="shared" ref="V1141" si="1126">SUM(Q1141:U1142)</f>
        <v>8190</v>
      </c>
      <c r="W1141" s="976" t="s">
        <v>3326</v>
      </c>
      <c r="X1141" s="976"/>
      <c r="Y1141" s="706"/>
      <c r="Z1141" s="976"/>
    </row>
    <row r="1142" spans="1:26" s="5" customFormat="1">
      <c r="A1142" s="984" t="s">
        <v>0</v>
      </c>
      <c r="B1142" s="984"/>
      <c r="C1142" s="969" t="s">
        <v>47</v>
      </c>
      <c r="D1142" s="970" t="s">
        <v>2</v>
      </c>
      <c r="E1142" s="999" t="s">
        <v>54</v>
      </c>
      <c r="F1142" s="972" t="s">
        <v>34</v>
      </c>
      <c r="G1142" s="986" t="s">
        <v>40</v>
      </c>
      <c r="H1142" s="986" t="s">
        <v>40</v>
      </c>
      <c r="I1142" s="975"/>
      <c r="J1142" s="975"/>
      <c r="K1142" s="7" t="s">
        <v>37</v>
      </c>
      <c r="L1142" s="3" t="s">
        <v>101</v>
      </c>
      <c r="M1142" s="960" t="s">
        <v>871</v>
      </c>
      <c r="N1142" s="3" t="s">
        <v>95</v>
      </c>
      <c r="O1142" s="976"/>
      <c r="P1142" s="271"/>
      <c r="Q1142" s="977"/>
      <c r="R1142" s="978"/>
      <c r="S1142" s="979"/>
      <c r="T1142" s="980"/>
      <c r="U1142" s="981"/>
      <c r="V1142" s="982"/>
      <c r="W1142" s="976" t="s">
        <v>3326</v>
      </c>
      <c r="X1142" s="976"/>
      <c r="Y1142" s="706"/>
      <c r="Z1142" s="976"/>
    </row>
    <row r="1143" spans="1:26" s="5" customFormat="1">
      <c r="A1143" s="984" t="s">
        <v>0</v>
      </c>
      <c r="B1143" s="984" t="s">
        <v>48</v>
      </c>
      <c r="C1143" s="969" t="s">
        <v>55</v>
      </c>
      <c r="D1143" s="970" t="str">
        <f t="shared" ref="D1143" si="1127">B1143&amp;" "&amp;" "&amp;C1143</f>
        <v>S1-052  フローラ</v>
      </c>
      <c r="E1143" s="999" t="s">
        <v>54</v>
      </c>
      <c r="F1143" s="972" t="s">
        <v>34</v>
      </c>
      <c r="G1143" s="986" t="s">
        <v>40</v>
      </c>
      <c r="H1143" s="986" t="s">
        <v>40</v>
      </c>
      <c r="I1143" s="998" t="s">
        <v>41</v>
      </c>
      <c r="J1143" s="984" t="s">
        <v>4161</v>
      </c>
      <c r="K1143" s="9" t="s">
        <v>21</v>
      </c>
      <c r="L1143" s="3" t="s">
        <v>131</v>
      </c>
      <c r="M1143" s="960" t="s">
        <v>872</v>
      </c>
      <c r="N1143" s="3" t="s">
        <v>83</v>
      </c>
      <c r="O1143" s="976"/>
      <c r="P1143" s="271"/>
      <c r="Q1143" s="977">
        <v>2610</v>
      </c>
      <c r="R1143" s="978">
        <v>1200</v>
      </c>
      <c r="S1143" s="979">
        <v>1650</v>
      </c>
      <c r="T1143" s="980">
        <v>1550</v>
      </c>
      <c r="U1143" s="981">
        <v>1180</v>
      </c>
      <c r="V1143" s="982">
        <f t="shared" ref="V1143" si="1128">SUM(Q1143:U1144)</f>
        <v>8190</v>
      </c>
      <c r="W1143" s="976" t="s">
        <v>4516</v>
      </c>
      <c r="X1143" s="976"/>
      <c r="Y1143" s="706"/>
      <c r="Z1143" s="976"/>
    </row>
    <row r="1144" spans="1:26" s="5" customFormat="1">
      <c r="A1144" s="984" t="s">
        <v>0</v>
      </c>
      <c r="B1144" s="984"/>
      <c r="C1144" s="969" t="s">
        <v>55</v>
      </c>
      <c r="D1144" s="970" t="s">
        <v>2</v>
      </c>
      <c r="E1144" s="999" t="s">
        <v>54</v>
      </c>
      <c r="F1144" s="972" t="s">
        <v>34</v>
      </c>
      <c r="G1144" s="986" t="s">
        <v>40</v>
      </c>
      <c r="H1144" s="986" t="s">
        <v>40</v>
      </c>
      <c r="I1144" s="998" t="s">
        <v>41</v>
      </c>
      <c r="J1144" s="984" t="s">
        <v>4161</v>
      </c>
      <c r="K1144" s="6"/>
      <c r="L1144" s="6"/>
      <c r="M1144" s="4"/>
      <c r="N1144" s="6"/>
      <c r="O1144" s="976"/>
      <c r="P1144" s="271"/>
      <c r="Q1144" s="977"/>
      <c r="R1144" s="978"/>
      <c r="S1144" s="979"/>
      <c r="T1144" s="980"/>
      <c r="U1144" s="981"/>
      <c r="V1144" s="982"/>
      <c r="W1144" s="976" t="s">
        <v>4516</v>
      </c>
      <c r="X1144" s="976"/>
      <c r="Y1144" s="706"/>
      <c r="Z1144" s="976"/>
    </row>
    <row r="1145" spans="1:26" s="5" customFormat="1">
      <c r="A1145" s="984" t="s">
        <v>0</v>
      </c>
      <c r="B1145" s="984" t="s">
        <v>49</v>
      </c>
      <c r="C1145" s="969" t="s">
        <v>3308</v>
      </c>
      <c r="D1145" s="970" t="str">
        <f t="shared" ref="D1145" si="1129">B1145&amp;" "&amp;" "&amp;C1145</f>
        <v>S1-053  バーン (大魔王バーン)</v>
      </c>
      <c r="E1145" s="997" t="s">
        <v>73</v>
      </c>
      <c r="F1145" s="985" t="s">
        <v>74</v>
      </c>
      <c r="G1145" s="992" t="s">
        <v>88</v>
      </c>
      <c r="H1145" s="992" t="s">
        <v>88</v>
      </c>
      <c r="I1145" s="1002" t="s">
        <v>82</v>
      </c>
      <c r="J1145" s="984" t="s">
        <v>4159</v>
      </c>
      <c r="K1145" s="9" t="s">
        <v>21</v>
      </c>
      <c r="L1145" s="3" t="s">
        <v>105</v>
      </c>
      <c r="M1145" s="37" t="s">
        <v>998</v>
      </c>
      <c r="N1145" s="3" t="s">
        <v>83</v>
      </c>
      <c r="O1145" s="976"/>
      <c r="P1145" s="271"/>
      <c r="Q1145" s="977">
        <v>2840</v>
      </c>
      <c r="R1145" s="978">
        <v>900</v>
      </c>
      <c r="S1145" s="979">
        <v>2050</v>
      </c>
      <c r="T1145" s="980">
        <v>1400</v>
      </c>
      <c r="U1145" s="981">
        <v>1120</v>
      </c>
      <c r="V1145" s="982">
        <f t="shared" ref="V1145" si="1130">SUM(Q1145:U1146)</f>
        <v>8310</v>
      </c>
      <c r="W1145" s="976"/>
      <c r="X1145" s="976"/>
      <c r="Y1145" s="706"/>
      <c r="Z1145" s="976"/>
    </row>
    <row r="1146" spans="1:26" s="5" customFormat="1">
      <c r="A1146" s="984" t="s">
        <v>0</v>
      </c>
      <c r="B1146" s="984"/>
      <c r="C1146" s="969" t="s">
        <v>3308</v>
      </c>
      <c r="D1146" s="970" t="s">
        <v>2</v>
      </c>
      <c r="E1146" s="997" t="s">
        <v>73</v>
      </c>
      <c r="F1146" s="985" t="s">
        <v>74</v>
      </c>
      <c r="G1146" s="992" t="s">
        <v>88</v>
      </c>
      <c r="H1146" s="992" t="s">
        <v>88</v>
      </c>
      <c r="I1146" s="1002" t="s">
        <v>82</v>
      </c>
      <c r="J1146" s="984" t="s">
        <v>4159</v>
      </c>
      <c r="K1146" s="9" t="s">
        <v>21</v>
      </c>
      <c r="L1146" s="3" t="s">
        <v>131</v>
      </c>
      <c r="M1146" s="960" t="s">
        <v>843</v>
      </c>
      <c r="N1146" s="3" t="s">
        <v>83</v>
      </c>
      <c r="O1146" s="976"/>
      <c r="P1146" s="271"/>
      <c r="Q1146" s="977"/>
      <c r="R1146" s="978"/>
      <c r="S1146" s="979"/>
      <c r="T1146" s="980"/>
      <c r="U1146" s="981"/>
      <c r="V1146" s="982"/>
      <c r="W1146" s="976"/>
      <c r="X1146" s="976"/>
      <c r="Y1146" s="706"/>
      <c r="Z1146" s="976"/>
    </row>
    <row r="1147" spans="1:26" s="5" customFormat="1">
      <c r="A1147" s="984" t="s">
        <v>0</v>
      </c>
      <c r="B1147" s="984" t="s">
        <v>50</v>
      </c>
      <c r="C1147" s="969" t="s">
        <v>56</v>
      </c>
      <c r="D1147" s="970" t="str">
        <f t="shared" ref="D1147" si="1131">B1147&amp;" "&amp;" "&amp;C1147</f>
        <v>S1-054  大魔王ミルドラース</v>
      </c>
      <c r="E1147" s="997" t="s">
        <v>73</v>
      </c>
      <c r="F1147" s="985" t="s">
        <v>74</v>
      </c>
      <c r="G1147" s="973" t="s">
        <v>19</v>
      </c>
      <c r="H1147" s="1006" t="s">
        <v>89</v>
      </c>
      <c r="I1147" s="1007" t="s">
        <v>91</v>
      </c>
      <c r="J1147" s="984" t="s">
        <v>4158</v>
      </c>
      <c r="K1147" s="7" t="s">
        <v>37</v>
      </c>
      <c r="L1147" s="3" t="s">
        <v>97</v>
      </c>
      <c r="M1147" s="960" t="s">
        <v>3365</v>
      </c>
      <c r="N1147" s="3" t="s">
        <v>95</v>
      </c>
      <c r="O1147" s="976"/>
      <c r="P1147" s="271"/>
      <c r="Q1147" s="977">
        <v>2690</v>
      </c>
      <c r="R1147" s="978">
        <v>1840</v>
      </c>
      <c r="S1147" s="979">
        <v>1050</v>
      </c>
      <c r="T1147" s="980">
        <v>1070</v>
      </c>
      <c r="U1147" s="981">
        <v>1560</v>
      </c>
      <c r="V1147" s="982">
        <f t="shared" ref="V1147" si="1132">SUM(Q1147:U1148)</f>
        <v>8210</v>
      </c>
      <c r="W1147" s="976"/>
      <c r="X1147" s="976"/>
      <c r="Y1147" s="706"/>
      <c r="Z1147" s="976"/>
    </row>
    <row r="1148" spans="1:26" s="5" customFormat="1">
      <c r="A1148" s="984" t="s">
        <v>0</v>
      </c>
      <c r="B1148" s="984"/>
      <c r="C1148" s="969" t="s">
        <v>56</v>
      </c>
      <c r="D1148" s="970" t="s">
        <v>2</v>
      </c>
      <c r="E1148" s="997" t="s">
        <v>73</v>
      </c>
      <c r="F1148" s="985" t="s">
        <v>74</v>
      </c>
      <c r="G1148" s="973" t="s">
        <v>19</v>
      </c>
      <c r="H1148" s="1006" t="s">
        <v>89</v>
      </c>
      <c r="I1148" s="1007" t="s">
        <v>91</v>
      </c>
      <c r="J1148" s="984" t="s">
        <v>4158</v>
      </c>
      <c r="K1148" s="9" t="s">
        <v>21</v>
      </c>
      <c r="L1148" s="3" t="s">
        <v>105</v>
      </c>
      <c r="M1148" s="960" t="s">
        <v>1101</v>
      </c>
      <c r="N1148" s="3" t="s">
        <v>83</v>
      </c>
      <c r="O1148" s="976"/>
      <c r="P1148" s="271"/>
      <c r="Q1148" s="977"/>
      <c r="R1148" s="978"/>
      <c r="S1148" s="979"/>
      <c r="T1148" s="980"/>
      <c r="U1148" s="981"/>
      <c r="V1148" s="982"/>
      <c r="W1148" s="976"/>
      <c r="X1148" s="976"/>
      <c r="Y1148" s="706"/>
      <c r="Z1148" s="976"/>
    </row>
    <row r="1149" spans="1:26" s="5" customFormat="1">
      <c r="A1149" s="984" t="s">
        <v>0</v>
      </c>
      <c r="B1149" s="984" t="s">
        <v>51</v>
      </c>
      <c r="C1149" s="969" t="s">
        <v>57</v>
      </c>
      <c r="D1149" s="970" t="str">
        <f t="shared" ref="D1149" si="1133">B1149&amp;" "&amp;" "&amp;C1149</f>
        <v>S1-055  ゴメちゃん</v>
      </c>
      <c r="E1149" s="999" t="s">
        <v>54</v>
      </c>
      <c r="F1149" s="972" t="s">
        <v>34</v>
      </c>
      <c r="G1149" s="973" t="s">
        <v>19</v>
      </c>
      <c r="H1149" s="973" t="s">
        <v>19</v>
      </c>
      <c r="I1149" s="998" t="s">
        <v>41</v>
      </c>
      <c r="J1149" s="984">
        <v>4</v>
      </c>
      <c r="K1149" s="11" t="s">
        <v>81</v>
      </c>
      <c r="L1149" s="3" t="s">
        <v>81</v>
      </c>
      <c r="M1149" s="37" t="s">
        <v>999</v>
      </c>
      <c r="N1149" s="3" t="s">
        <v>95</v>
      </c>
      <c r="O1149" s="976"/>
      <c r="P1149" s="271"/>
      <c r="Q1149" s="977">
        <v>2550</v>
      </c>
      <c r="R1149" s="978">
        <v>1370</v>
      </c>
      <c r="S1149" s="979">
        <v>1100</v>
      </c>
      <c r="T1149" s="980">
        <v>1590</v>
      </c>
      <c r="U1149" s="981">
        <v>1630</v>
      </c>
      <c r="V1149" s="982">
        <f t="shared" ref="V1149" si="1134">SUM(Q1149:U1150)</f>
        <v>8240</v>
      </c>
      <c r="W1149" s="445" t="s">
        <v>4570</v>
      </c>
      <c r="X1149" s="976"/>
      <c r="Y1149" s="706"/>
      <c r="Z1149" s="976"/>
    </row>
    <row r="1150" spans="1:26" s="5" customFormat="1">
      <c r="A1150" s="984" t="s">
        <v>0</v>
      </c>
      <c r="B1150" s="984"/>
      <c r="C1150" s="969" t="s">
        <v>57</v>
      </c>
      <c r="D1150" s="970" t="s">
        <v>2</v>
      </c>
      <c r="E1150" s="999" t="s">
        <v>54</v>
      </c>
      <c r="F1150" s="972" t="s">
        <v>34</v>
      </c>
      <c r="G1150" s="973" t="s">
        <v>19</v>
      </c>
      <c r="H1150" s="973" t="s">
        <v>19</v>
      </c>
      <c r="I1150" s="998" t="s">
        <v>41</v>
      </c>
      <c r="J1150" s="984">
        <v>4</v>
      </c>
      <c r="K1150" s="9" t="s">
        <v>21</v>
      </c>
      <c r="L1150" s="3" t="s">
        <v>105</v>
      </c>
      <c r="M1150" s="39" t="s">
        <v>873</v>
      </c>
      <c r="N1150" s="3" t="s">
        <v>95</v>
      </c>
      <c r="O1150" s="976"/>
      <c r="P1150" s="271"/>
      <c r="Q1150" s="977"/>
      <c r="R1150" s="978"/>
      <c r="S1150" s="979"/>
      <c r="T1150" s="980"/>
      <c r="U1150" s="981"/>
      <c r="V1150" s="982"/>
      <c r="W1150" s="443" t="s">
        <v>4567</v>
      </c>
      <c r="X1150" s="976"/>
      <c r="Y1150" s="706"/>
      <c r="Z1150" s="976"/>
    </row>
    <row r="1151" spans="1:26" s="5" customFormat="1">
      <c r="A1151" s="984" t="s">
        <v>0</v>
      </c>
      <c r="B1151" s="984" t="s">
        <v>52</v>
      </c>
      <c r="C1151" s="969" t="s">
        <v>58</v>
      </c>
      <c r="D1151" s="970" t="str">
        <f t="shared" ref="D1151" si="1135">B1151&amp;" "&amp;" "&amp;C1151</f>
        <v>S1-056  ロトの血を引く者</v>
      </c>
      <c r="E1151" s="999" t="s">
        <v>54</v>
      </c>
      <c r="F1151" s="972" t="s">
        <v>34</v>
      </c>
      <c r="G1151" s="973" t="s">
        <v>19</v>
      </c>
      <c r="H1151" s="973" t="s">
        <v>19</v>
      </c>
      <c r="I1151" s="975"/>
      <c r="J1151" s="975"/>
      <c r="K1151" s="9" t="s">
        <v>21</v>
      </c>
      <c r="L1151" s="3" t="s">
        <v>131</v>
      </c>
      <c r="M1151" s="960" t="s">
        <v>874</v>
      </c>
      <c r="N1151" s="3" t="s">
        <v>83</v>
      </c>
      <c r="O1151" s="976"/>
      <c r="P1151" s="271"/>
      <c r="Q1151" s="977">
        <v>2650</v>
      </c>
      <c r="R1151" s="978">
        <v>1490</v>
      </c>
      <c r="S1151" s="979">
        <v>1080</v>
      </c>
      <c r="T1151" s="980">
        <v>1340</v>
      </c>
      <c r="U1151" s="981">
        <v>1630</v>
      </c>
      <c r="V1151" s="982">
        <f t="shared" ref="V1151" si="1136">SUM(Q1151:U1152)</f>
        <v>8190</v>
      </c>
      <c r="W1151" s="976" t="s">
        <v>3324</v>
      </c>
      <c r="X1151" s="976"/>
      <c r="Y1151" s="706"/>
      <c r="Z1151" s="976"/>
    </row>
    <row r="1152" spans="1:26" s="5" customFormat="1">
      <c r="A1152" s="984" t="s">
        <v>0</v>
      </c>
      <c r="B1152" s="984"/>
      <c r="C1152" s="969" t="s">
        <v>58</v>
      </c>
      <c r="D1152" s="970" t="s">
        <v>2</v>
      </c>
      <c r="E1152" s="999" t="s">
        <v>54</v>
      </c>
      <c r="F1152" s="972" t="s">
        <v>34</v>
      </c>
      <c r="G1152" s="973" t="s">
        <v>19</v>
      </c>
      <c r="H1152" s="973" t="s">
        <v>19</v>
      </c>
      <c r="I1152" s="975"/>
      <c r="J1152" s="975"/>
      <c r="K1152" s="9" t="s">
        <v>21</v>
      </c>
      <c r="L1152" s="3" t="s">
        <v>104</v>
      </c>
      <c r="M1152" s="37" t="s">
        <v>3366</v>
      </c>
      <c r="N1152" s="3" t="s">
        <v>83</v>
      </c>
      <c r="O1152" s="976"/>
      <c r="P1152" s="271"/>
      <c r="Q1152" s="977"/>
      <c r="R1152" s="978"/>
      <c r="S1152" s="979"/>
      <c r="T1152" s="980"/>
      <c r="U1152" s="981"/>
      <c r="V1152" s="982"/>
      <c r="W1152" s="976" t="s">
        <v>3324</v>
      </c>
      <c r="X1152" s="976"/>
      <c r="Y1152" s="706"/>
      <c r="Z1152" s="976"/>
    </row>
    <row r="1153" spans="1:26" s="5" customFormat="1">
      <c r="A1153" s="984" t="s">
        <v>0</v>
      </c>
      <c r="B1153" s="984" t="s">
        <v>53</v>
      </c>
      <c r="C1153" s="969" t="s">
        <v>59</v>
      </c>
      <c r="D1153" s="970" t="str">
        <f t="shared" ref="D1153" si="1137">B1153&amp;" "&amp;" "&amp;C1153</f>
        <v>S1-057  りゅうおう</v>
      </c>
      <c r="E1153" s="999" t="s">
        <v>54</v>
      </c>
      <c r="F1153" s="985" t="s">
        <v>74</v>
      </c>
      <c r="G1153" s="986" t="s">
        <v>40</v>
      </c>
      <c r="H1153" s="973" t="s">
        <v>19</v>
      </c>
      <c r="I1153" s="1005" t="s">
        <v>90</v>
      </c>
      <c r="J1153" s="975">
        <v>3</v>
      </c>
      <c r="K1153" s="9" t="s">
        <v>21</v>
      </c>
      <c r="L1153" s="3" t="s">
        <v>131</v>
      </c>
      <c r="M1153" s="960" t="s">
        <v>1009</v>
      </c>
      <c r="N1153" s="3" t="s">
        <v>83</v>
      </c>
      <c r="O1153" s="976"/>
      <c r="P1153" s="271"/>
      <c r="Q1153" s="977">
        <v>2630</v>
      </c>
      <c r="R1153" s="978">
        <v>1430</v>
      </c>
      <c r="S1153" s="979">
        <v>1610</v>
      </c>
      <c r="T1153" s="980">
        <v>1360</v>
      </c>
      <c r="U1153" s="981">
        <v>1210</v>
      </c>
      <c r="V1153" s="982">
        <f t="shared" ref="V1153" si="1138">SUM(Q1153:U1154)</f>
        <v>8240</v>
      </c>
      <c r="W1153" s="976"/>
      <c r="X1153" s="976"/>
      <c r="Y1153" s="706"/>
      <c r="Z1153" s="976"/>
    </row>
    <row r="1154" spans="1:26" s="5" customFormat="1">
      <c r="A1154" s="984" t="s">
        <v>0</v>
      </c>
      <c r="B1154" s="984"/>
      <c r="C1154" s="969" t="s">
        <v>59</v>
      </c>
      <c r="D1154" s="970" t="s">
        <v>2</v>
      </c>
      <c r="E1154" s="999" t="s">
        <v>54</v>
      </c>
      <c r="F1154" s="985" t="s">
        <v>74</v>
      </c>
      <c r="G1154" s="986" t="s">
        <v>40</v>
      </c>
      <c r="H1154" s="973" t="s">
        <v>19</v>
      </c>
      <c r="I1154" s="1005" t="s">
        <v>90</v>
      </c>
      <c r="J1154" s="975">
        <v>3</v>
      </c>
      <c r="K1154" s="9" t="s">
        <v>21</v>
      </c>
      <c r="L1154" s="3" t="s">
        <v>105</v>
      </c>
      <c r="M1154" s="37" t="s">
        <v>3367</v>
      </c>
      <c r="N1154" s="3" t="s">
        <v>83</v>
      </c>
      <c r="O1154" s="976"/>
      <c r="P1154" s="271"/>
      <c r="Q1154" s="977"/>
      <c r="R1154" s="978"/>
      <c r="S1154" s="979"/>
      <c r="T1154" s="980"/>
      <c r="U1154" s="981"/>
      <c r="V1154" s="982"/>
      <c r="W1154" s="976"/>
      <c r="X1154" s="976"/>
      <c r="Y1154" s="706"/>
      <c r="Z1154" s="976"/>
    </row>
    <row r="1155" spans="1:26" s="5" customFormat="1">
      <c r="A1155" s="984" t="s">
        <v>0</v>
      </c>
      <c r="B1155" s="984" t="s">
        <v>65</v>
      </c>
      <c r="C1155" s="969" t="s">
        <v>60</v>
      </c>
      <c r="D1155" s="970" t="str">
        <f t="shared" ref="D1155" si="1139">B1155&amp;" "&amp;" "&amp;C1155</f>
        <v>S1-058  伝説の勇者</v>
      </c>
      <c r="E1155" s="999" t="s">
        <v>54</v>
      </c>
      <c r="F1155" s="972" t="s">
        <v>34</v>
      </c>
      <c r="G1155" s="973" t="s">
        <v>19</v>
      </c>
      <c r="H1155" s="986" t="s">
        <v>40</v>
      </c>
      <c r="I1155" s="975"/>
      <c r="J1155" s="975"/>
      <c r="K1155" s="7" t="s">
        <v>37</v>
      </c>
      <c r="L1155" s="3" t="s">
        <v>98</v>
      </c>
      <c r="M1155" s="37" t="s">
        <v>1010</v>
      </c>
      <c r="N1155" s="3" t="s">
        <v>95</v>
      </c>
      <c r="O1155" s="976"/>
      <c r="P1155" s="271"/>
      <c r="Q1155" s="977">
        <v>2510</v>
      </c>
      <c r="R1155" s="978">
        <v>1490</v>
      </c>
      <c r="S1155" s="979">
        <v>1600</v>
      </c>
      <c r="T1155" s="980">
        <v>1310</v>
      </c>
      <c r="U1155" s="981">
        <v>1280</v>
      </c>
      <c r="V1155" s="982">
        <f t="shared" ref="V1155" si="1140">SUM(Q1155:U1156)</f>
        <v>8190</v>
      </c>
      <c r="W1155" s="976" t="s">
        <v>3324</v>
      </c>
      <c r="X1155" s="976"/>
      <c r="Y1155" s="706"/>
      <c r="Z1155" s="976"/>
    </row>
    <row r="1156" spans="1:26" s="5" customFormat="1">
      <c r="A1156" s="984" t="s">
        <v>0</v>
      </c>
      <c r="B1156" s="984"/>
      <c r="C1156" s="969" t="s">
        <v>60</v>
      </c>
      <c r="D1156" s="970" t="s">
        <v>2</v>
      </c>
      <c r="E1156" s="999" t="s">
        <v>54</v>
      </c>
      <c r="F1156" s="972" t="s">
        <v>34</v>
      </c>
      <c r="G1156" s="973" t="s">
        <v>19</v>
      </c>
      <c r="H1156" s="986" t="s">
        <v>40</v>
      </c>
      <c r="I1156" s="975"/>
      <c r="J1156" s="975"/>
      <c r="K1156" s="9" t="s">
        <v>21</v>
      </c>
      <c r="L1156" s="3" t="s">
        <v>131</v>
      </c>
      <c r="M1156" s="960" t="s">
        <v>875</v>
      </c>
      <c r="N1156" s="3" t="s">
        <v>83</v>
      </c>
      <c r="O1156" s="976"/>
      <c r="P1156" s="271"/>
      <c r="Q1156" s="977"/>
      <c r="R1156" s="978"/>
      <c r="S1156" s="979"/>
      <c r="T1156" s="980"/>
      <c r="U1156" s="981"/>
      <c r="V1156" s="982"/>
      <c r="W1156" s="976" t="s">
        <v>3324</v>
      </c>
      <c r="X1156" s="976"/>
      <c r="Y1156" s="706"/>
      <c r="Z1156" s="976"/>
    </row>
    <row r="1157" spans="1:26" s="5" customFormat="1">
      <c r="A1157" s="984" t="s">
        <v>0</v>
      </c>
      <c r="B1157" s="984" t="s">
        <v>66</v>
      </c>
      <c r="C1157" s="969" t="s">
        <v>61</v>
      </c>
      <c r="D1157" s="970" t="str">
        <f t="shared" ref="D1157" si="1141">B1157&amp;" "&amp;" "&amp;C1157</f>
        <v>S1-059  大盗賊カンダタ</v>
      </c>
      <c r="E1157" s="999" t="s">
        <v>54</v>
      </c>
      <c r="F1157" s="1009" t="s">
        <v>75</v>
      </c>
      <c r="G1157" s="973" t="s">
        <v>19</v>
      </c>
      <c r="H1157" s="973" t="s">
        <v>19</v>
      </c>
      <c r="I1157" s="1005" t="s">
        <v>90</v>
      </c>
      <c r="J1157" s="984">
        <v>1</v>
      </c>
      <c r="K1157" s="8" t="s">
        <v>99</v>
      </c>
      <c r="L1157" s="3" t="s">
        <v>131</v>
      </c>
      <c r="M1157" s="960" t="s">
        <v>1152</v>
      </c>
      <c r="N1157" s="3" t="s">
        <v>84</v>
      </c>
      <c r="O1157" s="976"/>
      <c r="P1157" s="271"/>
      <c r="Q1157" s="977">
        <v>2640</v>
      </c>
      <c r="R1157" s="978">
        <v>1620</v>
      </c>
      <c r="S1157" s="979">
        <v>880</v>
      </c>
      <c r="T1157" s="980">
        <v>1340</v>
      </c>
      <c r="U1157" s="981">
        <v>1680</v>
      </c>
      <c r="V1157" s="982">
        <f t="shared" ref="V1157" si="1142">SUM(Q1157:U1158)</f>
        <v>8160</v>
      </c>
      <c r="W1157" s="976"/>
      <c r="X1157" s="976"/>
      <c r="Y1157" s="706"/>
      <c r="Z1157" s="976"/>
    </row>
    <row r="1158" spans="1:26" s="5" customFormat="1">
      <c r="A1158" s="984" t="s">
        <v>0</v>
      </c>
      <c r="B1158" s="984"/>
      <c r="C1158" s="969" t="s">
        <v>61</v>
      </c>
      <c r="D1158" s="970" t="s">
        <v>2</v>
      </c>
      <c r="E1158" s="999" t="s">
        <v>54</v>
      </c>
      <c r="F1158" s="1009" t="s">
        <v>75</v>
      </c>
      <c r="G1158" s="973" t="s">
        <v>19</v>
      </c>
      <c r="H1158" s="973" t="s">
        <v>19</v>
      </c>
      <c r="I1158" s="1005" t="s">
        <v>90</v>
      </c>
      <c r="J1158" s="984">
        <v>1</v>
      </c>
      <c r="K1158" s="7" t="s">
        <v>37</v>
      </c>
      <c r="L1158" s="3" t="s">
        <v>102</v>
      </c>
      <c r="M1158" s="960" t="s">
        <v>1167</v>
      </c>
      <c r="N1158" s="3" t="s">
        <v>83</v>
      </c>
      <c r="O1158" s="976"/>
      <c r="P1158" s="271"/>
      <c r="Q1158" s="977"/>
      <c r="R1158" s="978"/>
      <c r="S1158" s="979"/>
      <c r="T1158" s="980"/>
      <c r="U1158" s="981"/>
      <c r="V1158" s="982"/>
      <c r="W1158" s="976"/>
      <c r="X1158" s="976"/>
      <c r="Y1158" s="706"/>
      <c r="Z1158" s="976"/>
    </row>
    <row r="1159" spans="1:26" s="5" customFormat="1">
      <c r="A1159" s="984" t="s">
        <v>0</v>
      </c>
      <c r="B1159" s="984" t="s">
        <v>67</v>
      </c>
      <c r="C1159" s="969" t="s">
        <v>62</v>
      </c>
      <c r="D1159" s="970" t="str">
        <f t="shared" ref="D1159" si="1143">B1159&amp;" "&amp;" "&amp;C1159</f>
        <v>S1-060  やまたのおろち</v>
      </c>
      <c r="E1159" s="999" t="s">
        <v>54</v>
      </c>
      <c r="F1159" s="1003" t="s">
        <v>35</v>
      </c>
      <c r="G1159" s="973" t="s">
        <v>19</v>
      </c>
      <c r="H1159" s="1006" t="s">
        <v>89</v>
      </c>
      <c r="I1159" s="1001" t="s">
        <v>87</v>
      </c>
      <c r="J1159" s="975">
        <v>3</v>
      </c>
      <c r="K1159" s="7" t="s">
        <v>37</v>
      </c>
      <c r="L1159" s="3" t="s">
        <v>98</v>
      </c>
      <c r="M1159" s="960" t="s">
        <v>3368</v>
      </c>
      <c r="N1159" s="3" t="s">
        <v>95</v>
      </c>
      <c r="O1159" s="976"/>
      <c r="P1159" s="271"/>
      <c r="Q1159" s="977">
        <v>2840</v>
      </c>
      <c r="R1159" s="978">
        <v>1530</v>
      </c>
      <c r="S1159" s="979">
        <v>1010</v>
      </c>
      <c r="T1159" s="980">
        <v>1190</v>
      </c>
      <c r="U1159" s="981">
        <v>1620</v>
      </c>
      <c r="V1159" s="982">
        <f t="shared" ref="V1159" si="1144">SUM(Q1159:U1160)</f>
        <v>8190</v>
      </c>
      <c r="W1159" s="976" t="s">
        <v>4344</v>
      </c>
      <c r="X1159" s="976"/>
      <c r="Y1159" s="706"/>
      <c r="Z1159" s="976"/>
    </row>
    <row r="1160" spans="1:26" s="5" customFormat="1">
      <c r="A1160" s="984" t="s">
        <v>0</v>
      </c>
      <c r="B1160" s="984"/>
      <c r="C1160" s="969" t="s">
        <v>62</v>
      </c>
      <c r="D1160" s="970" t="s">
        <v>2</v>
      </c>
      <c r="E1160" s="999" t="s">
        <v>54</v>
      </c>
      <c r="F1160" s="1003" t="s">
        <v>35</v>
      </c>
      <c r="G1160" s="973" t="s">
        <v>19</v>
      </c>
      <c r="H1160" s="1006" t="s">
        <v>89</v>
      </c>
      <c r="I1160" s="1001" t="s">
        <v>87</v>
      </c>
      <c r="J1160" s="975">
        <v>3</v>
      </c>
      <c r="K1160" s="9" t="s">
        <v>21</v>
      </c>
      <c r="L1160" s="3" t="s">
        <v>107</v>
      </c>
      <c r="M1160" s="960" t="s">
        <v>6184</v>
      </c>
      <c r="N1160" s="3" t="s">
        <v>95</v>
      </c>
      <c r="O1160" s="976"/>
      <c r="P1160" s="271"/>
      <c r="Q1160" s="977"/>
      <c r="R1160" s="978"/>
      <c r="S1160" s="979"/>
      <c r="T1160" s="980"/>
      <c r="U1160" s="981"/>
      <c r="V1160" s="982"/>
      <c r="W1160" s="976" t="s">
        <v>4344</v>
      </c>
      <c r="X1160" s="976"/>
      <c r="Y1160" s="706"/>
      <c r="Z1160" s="976"/>
    </row>
    <row r="1161" spans="1:26" s="5" customFormat="1">
      <c r="A1161" s="984" t="s">
        <v>0</v>
      </c>
      <c r="B1161" s="984" t="s">
        <v>68</v>
      </c>
      <c r="C1161" s="969" t="s">
        <v>63</v>
      </c>
      <c r="D1161" s="970" t="str">
        <f t="shared" ref="D1161" si="1145">B1161&amp;" "&amp;" "&amp;C1161</f>
        <v>S1-061  魔王バラモス</v>
      </c>
      <c r="E1161" s="999" t="s">
        <v>54</v>
      </c>
      <c r="F1161" s="985" t="s">
        <v>74</v>
      </c>
      <c r="G1161" s="986" t="s">
        <v>40</v>
      </c>
      <c r="H1161" s="986" t="s">
        <v>40</v>
      </c>
      <c r="I1161" s="1007" t="s">
        <v>91</v>
      </c>
      <c r="J1161" s="975">
        <v>3</v>
      </c>
      <c r="K1161" s="9" t="s">
        <v>21</v>
      </c>
      <c r="L1161" s="3" t="s">
        <v>131</v>
      </c>
      <c r="M1161" s="39" t="s">
        <v>3369</v>
      </c>
      <c r="N1161" s="3" t="s">
        <v>83</v>
      </c>
      <c r="O1161" s="976"/>
      <c r="P1161" s="271"/>
      <c r="Q1161" s="977">
        <v>2720</v>
      </c>
      <c r="R1161" s="978">
        <v>1230</v>
      </c>
      <c r="S1161" s="979">
        <v>1600</v>
      </c>
      <c r="T1161" s="980">
        <v>1240</v>
      </c>
      <c r="U1161" s="981">
        <v>1400</v>
      </c>
      <c r="V1161" s="982">
        <f t="shared" ref="V1161" si="1146">SUM(Q1161:U1162)</f>
        <v>8190</v>
      </c>
      <c r="W1161" s="976"/>
      <c r="X1161" s="976"/>
      <c r="Y1161" s="706"/>
      <c r="Z1161" s="976"/>
    </row>
    <row r="1162" spans="1:26" s="5" customFormat="1">
      <c r="A1162" s="984" t="s">
        <v>0</v>
      </c>
      <c r="B1162" s="984"/>
      <c r="C1162" s="969" t="s">
        <v>63</v>
      </c>
      <c r="D1162" s="970" t="s">
        <v>2</v>
      </c>
      <c r="E1162" s="999" t="s">
        <v>54</v>
      </c>
      <c r="F1162" s="985" t="s">
        <v>74</v>
      </c>
      <c r="G1162" s="986" t="s">
        <v>40</v>
      </c>
      <c r="H1162" s="986" t="s">
        <v>40</v>
      </c>
      <c r="I1162" s="1007" t="s">
        <v>91</v>
      </c>
      <c r="J1162" s="975">
        <v>3</v>
      </c>
      <c r="K1162" s="7" t="s">
        <v>37</v>
      </c>
      <c r="L1162" s="3" t="s">
        <v>98</v>
      </c>
      <c r="M1162" s="960" t="s">
        <v>1011</v>
      </c>
      <c r="N1162" s="3" t="s">
        <v>86</v>
      </c>
      <c r="O1162" s="976"/>
      <c r="P1162" s="271"/>
      <c r="Q1162" s="977"/>
      <c r="R1162" s="978"/>
      <c r="S1162" s="979"/>
      <c r="T1162" s="980"/>
      <c r="U1162" s="981"/>
      <c r="V1162" s="982"/>
      <c r="W1162" s="976"/>
      <c r="X1162" s="976"/>
      <c r="Y1162" s="706"/>
      <c r="Z1162" s="976"/>
    </row>
    <row r="1163" spans="1:26" s="5" customFormat="1">
      <c r="A1163" s="984" t="s">
        <v>0</v>
      </c>
      <c r="B1163" s="984" t="s">
        <v>69</v>
      </c>
      <c r="C1163" s="969" t="s">
        <v>64</v>
      </c>
      <c r="D1163" s="970" t="str">
        <f t="shared" ref="D1163" si="1147">B1163&amp;" "&amp;" "&amp;C1163</f>
        <v>S1-062  大魔王ゾーマ</v>
      </c>
      <c r="E1163" s="997" t="s">
        <v>73</v>
      </c>
      <c r="F1163" s="985" t="s">
        <v>74</v>
      </c>
      <c r="G1163" s="986" t="s">
        <v>40</v>
      </c>
      <c r="H1163" s="992" t="s">
        <v>88</v>
      </c>
      <c r="I1163" s="1002" t="s">
        <v>82</v>
      </c>
      <c r="J1163" s="984" t="s">
        <v>4157</v>
      </c>
      <c r="K1163" s="8" t="s">
        <v>99</v>
      </c>
      <c r="L1163" s="3" t="s">
        <v>131</v>
      </c>
      <c r="M1163" s="960" t="s">
        <v>3370</v>
      </c>
      <c r="N1163" s="3" t="s">
        <v>84</v>
      </c>
      <c r="O1163" s="976"/>
      <c r="P1163" s="271"/>
      <c r="Q1163" s="977">
        <v>2740</v>
      </c>
      <c r="R1163" s="978">
        <v>1150</v>
      </c>
      <c r="S1163" s="979">
        <v>1910</v>
      </c>
      <c r="T1163" s="980">
        <v>1170</v>
      </c>
      <c r="U1163" s="981">
        <v>1240</v>
      </c>
      <c r="V1163" s="982">
        <f t="shared" ref="V1163" si="1148">SUM(Q1163:U1164)</f>
        <v>8210</v>
      </c>
      <c r="W1163" s="976"/>
      <c r="X1163" s="976"/>
      <c r="Y1163" s="706"/>
      <c r="Z1163" s="976"/>
    </row>
    <row r="1164" spans="1:26" s="5" customFormat="1">
      <c r="A1164" s="984" t="s">
        <v>0</v>
      </c>
      <c r="B1164" s="984"/>
      <c r="C1164" s="969" t="s">
        <v>64</v>
      </c>
      <c r="D1164" s="970" t="s">
        <v>2</v>
      </c>
      <c r="E1164" s="997" t="s">
        <v>73</v>
      </c>
      <c r="F1164" s="985" t="s">
        <v>74</v>
      </c>
      <c r="G1164" s="986" t="s">
        <v>40</v>
      </c>
      <c r="H1164" s="992" t="s">
        <v>88</v>
      </c>
      <c r="I1164" s="1002" t="s">
        <v>82</v>
      </c>
      <c r="J1164" s="984" t="s">
        <v>4157</v>
      </c>
      <c r="K1164" s="9" t="s">
        <v>21</v>
      </c>
      <c r="L1164" s="3" t="s">
        <v>105</v>
      </c>
      <c r="M1164" s="960" t="s">
        <v>844</v>
      </c>
      <c r="N1164" s="3" t="s">
        <v>83</v>
      </c>
      <c r="O1164" s="976"/>
      <c r="P1164" s="271"/>
      <c r="Q1164" s="977"/>
      <c r="R1164" s="978"/>
      <c r="S1164" s="979"/>
      <c r="T1164" s="980"/>
      <c r="U1164" s="981"/>
      <c r="V1164" s="982"/>
      <c r="W1164" s="976"/>
      <c r="X1164" s="976"/>
      <c r="Y1164" s="706"/>
      <c r="Z1164" s="976"/>
    </row>
    <row r="1165" spans="1:26" s="5" customFormat="1">
      <c r="A1165" s="984" t="s">
        <v>0</v>
      </c>
      <c r="B1165" s="984" t="s">
        <v>70</v>
      </c>
      <c r="C1165" s="969" t="s">
        <v>76</v>
      </c>
      <c r="D1165" s="970" t="str">
        <f t="shared" ref="D1165" si="1149">B1165&amp;" "&amp;" "&amp;C1165</f>
        <v>S1-063  真・大魔王バーン</v>
      </c>
      <c r="E1165" s="993" t="s">
        <v>2633</v>
      </c>
      <c r="F1165" s="985" t="s">
        <v>74</v>
      </c>
      <c r="G1165" s="992" t="s">
        <v>88</v>
      </c>
      <c r="H1165" s="986" t="s">
        <v>40</v>
      </c>
      <c r="I1165" s="1005" t="s">
        <v>90</v>
      </c>
      <c r="J1165" s="975">
        <v>3</v>
      </c>
      <c r="K1165" s="7" t="s">
        <v>37</v>
      </c>
      <c r="L1165" s="3" t="s">
        <v>98</v>
      </c>
      <c r="M1165" s="4" t="s">
        <v>1088</v>
      </c>
      <c r="N1165" s="3" t="s">
        <v>86</v>
      </c>
      <c r="O1165" s="976"/>
      <c r="P1165" s="271"/>
      <c r="Q1165" s="977">
        <v>2850</v>
      </c>
      <c r="R1165" s="978">
        <v>1110</v>
      </c>
      <c r="S1165" s="979">
        <v>2100</v>
      </c>
      <c r="T1165" s="980">
        <v>1500</v>
      </c>
      <c r="U1165" s="981">
        <v>1120</v>
      </c>
      <c r="V1165" s="982">
        <f t="shared" ref="V1165" si="1150">SUM(Q1165:U1166)</f>
        <v>8680</v>
      </c>
      <c r="W1165" s="976"/>
      <c r="X1165" s="976"/>
      <c r="Y1165" s="706"/>
      <c r="Z1165" s="976"/>
    </row>
    <row r="1166" spans="1:26" s="5" customFormat="1">
      <c r="A1166" s="984" t="s">
        <v>0</v>
      </c>
      <c r="B1166" s="984"/>
      <c r="C1166" s="969" t="s">
        <v>76</v>
      </c>
      <c r="D1166" s="970" t="s">
        <v>2</v>
      </c>
      <c r="E1166" s="993" t="s">
        <v>2633</v>
      </c>
      <c r="F1166" s="985" t="s">
        <v>74</v>
      </c>
      <c r="G1166" s="992" t="s">
        <v>88</v>
      </c>
      <c r="H1166" s="986" t="s">
        <v>40</v>
      </c>
      <c r="I1166" s="1005" t="s">
        <v>90</v>
      </c>
      <c r="J1166" s="975">
        <v>3</v>
      </c>
      <c r="K1166" s="7" t="s">
        <v>37</v>
      </c>
      <c r="L1166" s="3" t="s">
        <v>103</v>
      </c>
      <c r="M1166" s="4" t="s">
        <v>829</v>
      </c>
      <c r="N1166" s="3" t="s">
        <v>86</v>
      </c>
      <c r="O1166" s="976"/>
      <c r="P1166" s="271"/>
      <c r="Q1166" s="977"/>
      <c r="R1166" s="978"/>
      <c r="S1166" s="979"/>
      <c r="T1166" s="980"/>
      <c r="U1166" s="981"/>
      <c r="V1166" s="982"/>
      <c r="W1166" s="976"/>
      <c r="X1166" s="976"/>
      <c r="Y1166" s="706"/>
      <c r="Z1166" s="976"/>
    </row>
    <row r="1167" spans="1:26" s="5" customFormat="1">
      <c r="A1167" s="984" t="s">
        <v>0</v>
      </c>
      <c r="B1167" s="984" t="s">
        <v>71</v>
      </c>
      <c r="C1167" s="969" t="s">
        <v>77</v>
      </c>
      <c r="D1167" s="970" t="str">
        <f t="shared" ref="D1167" si="1151">B1167&amp;" "&amp;" "&amp;C1167</f>
        <v>S1-064  ミストマァム</v>
      </c>
      <c r="E1167" s="993" t="s">
        <v>2633</v>
      </c>
      <c r="F1167" s="994" t="s">
        <v>78</v>
      </c>
      <c r="G1167" s="973" t="s">
        <v>19</v>
      </c>
      <c r="H1167" s="973" t="s">
        <v>19</v>
      </c>
      <c r="I1167" s="1002" t="s">
        <v>82</v>
      </c>
      <c r="J1167" s="984" t="s">
        <v>4159</v>
      </c>
      <c r="K1167" s="9" t="s">
        <v>21</v>
      </c>
      <c r="L1167" s="3" t="s">
        <v>5372</v>
      </c>
      <c r="M1167" s="960" t="s">
        <v>1000</v>
      </c>
      <c r="N1167" s="3" t="s">
        <v>83</v>
      </c>
      <c r="O1167" s="976"/>
      <c r="P1167" s="271"/>
      <c r="Q1167" s="977">
        <v>2630</v>
      </c>
      <c r="R1167" s="978">
        <v>1710</v>
      </c>
      <c r="S1167" s="979">
        <v>1080</v>
      </c>
      <c r="T1167" s="980">
        <v>1750</v>
      </c>
      <c r="U1167" s="981">
        <v>1460</v>
      </c>
      <c r="V1167" s="982">
        <f t="shared" ref="V1167" si="1152">SUM(Q1167:U1168)</f>
        <v>8630</v>
      </c>
      <c r="W1167" s="976"/>
      <c r="X1167" s="976"/>
      <c r="Y1167" s="706"/>
      <c r="Z1167" s="976"/>
    </row>
    <row r="1168" spans="1:26" s="5" customFormat="1">
      <c r="A1168" s="984" t="s">
        <v>0</v>
      </c>
      <c r="B1168" s="984"/>
      <c r="C1168" s="969" t="s">
        <v>77</v>
      </c>
      <c r="D1168" s="970" t="s">
        <v>2</v>
      </c>
      <c r="E1168" s="993" t="s">
        <v>2633</v>
      </c>
      <c r="F1168" s="994" t="s">
        <v>78</v>
      </c>
      <c r="G1168" s="973" t="s">
        <v>19</v>
      </c>
      <c r="H1168" s="973" t="s">
        <v>19</v>
      </c>
      <c r="I1168" s="1002" t="s">
        <v>82</v>
      </c>
      <c r="J1168" s="984" t="s">
        <v>4159</v>
      </c>
      <c r="K1168" s="9" t="s">
        <v>21</v>
      </c>
      <c r="L1168" s="3" t="s">
        <v>105</v>
      </c>
      <c r="M1168" s="960" t="s">
        <v>3371</v>
      </c>
      <c r="N1168" s="3" t="s">
        <v>83</v>
      </c>
      <c r="O1168" s="976"/>
      <c r="P1168" s="271"/>
      <c r="Q1168" s="977"/>
      <c r="R1168" s="978"/>
      <c r="S1168" s="979"/>
      <c r="T1168" s="980"/>
      <c r="U1168" s="981"/>
      <c r="V1168" s="982"/>
      <c r="W1168" s="976"/>
      <c r="X1168" s="976"/>
      <c r="Y1168" s="706"/>
      <c r="Z1168" s="976"/>
    </row>
    <row r="1169" spans="1:26" s="5" customFormat="1">
      <c r="A1169" s="984" t="s">
        <v>0</v>
      </c>
      <c r="B1169" s="984" t="s">
        <v>72</v>
      </c>
      <c r="C1169" s="969" t="s">
        <v>47</v>
      </c>
      <c r="D1169" s="970" t="str">
        <f t="shared" ref="D1169" si="1153">B1169&amp;" "&amp;" "&amp;C1169</f>
        <v>S1-065  ビアンカ</v>
      </c>
      <c r="E1169" s="993" t="s">
        <v>2633</v>
      </c>
      <c r="F1169" s="972" t="s">
        <v>34</v>
      </c>
      <c r="G1169" s="986" t="s">
        <v>40</v>
      </c>
      <c r="H1169" s="986" t="s">
        <v>40</v>
      </c>
      <c r="I1169" s="1000" t="s">
        <v>93</v>
      </c>
      <c r="J1169" s="984" t="s">
        <v>4157</v>
      </c>
      <c r="K1169" s="9" t="s">
        <v>21</v>
      </c>
      <c r="L1169" s="3" t="s">
        <v>131</v>
      </c>
      <c r="M1169" s="960" t="s">
        <v>3372</v>
      </c>
      <c r="N1169" s="3" t="s">
        <v>83</v>
      </c>
      <c r="O1169" s="976"/>
      <c r="P1169" s="271"/>
      <c r="Q1169" s="977">
        <v>2650</v>
      </c>
      <c r="R1169" s="978">
        <v>1240</v>
      </c>
      <c r="S1169" s="979">
        <v>1780</v>
      </c>
      <c r="T1169" s="980">
        <v>1680</v>
      </c>
      <c r="U1169" s="981">
        <v>1190</v>
      </c>
      <c r="V1169" s="982">
        <f t="shared" ref="V1169" si="1154">SUM(Q1169:U1170)</f>
        <v>8540</v>
      </c>
      <c r="W1169" s="976" t="s">
        <v>3326</v>
      </c>
      <c r="X1169" s="976"/>
      <c r="Y1169" s="706"/>
      <c r="Z1169" s="976"/>
    </row>
    <row r="1170" spans="1:26" s="5" customFormat="1">
      <c r="A1170" s="984" t="s">
        <v>0</v>
      </c>
      <c r="B1170" s="984"/>
      <c r="C1170" s="969" t="s">
        <v>47</v>
      </c>
      <c r="D1170" s="970" t="s">
        <v>2</v>
      </c>
      <c r="E1170" s="993" t="s">
        <v>2633</v>
      </c>
      <c r="F1170" s="972" t="s">
        <v>34</v>
      </c>
      <c r="G1170" s="986" t="s">
        <v>40</v>
      </c>
      <c r="H1170" s="986" t="s">
        <v>40</v>
      </c>
      <c r="I1170" s="1000" t="s">
        <v>93</v>
      </c>
      <c r="J1170" s="984" t="s">
        <v>4157</v>
      </c>
      <c r="K1170" s="9" t="s">
        <v>21</v>
      </c>
      <c r="L1170" s="3" t="s">
        <v>106</v>
      </c>
      <c r="M1170" s="37" t="s">
        <v>3373</v>
      </c>
      <c r="N1170" s="3" t="s">
        <v>95</v>
      </c>
      <c r="O1170" s="976"/>
      <c r="P1170" s="271"/>
      <c r="Q1170" s="977"/>
      <c r="R1170" s="978"/>
      <c r="S1170" s="979"/>
      <c r="T1170" s="980"/>
      <c r="U1170" s="981"/>
      <c r="V1170" s="982"/>
      <c r="W1170" s="976" t="s">
        <v>3326</v>
      </c>
      <c r="X1170" s="976"/>
      <c r="Y1170" s="706"/>
      <c r="Z1170" s="976"/>
    </row>
    <row r="1171" spans="1:26" s="5" customFormat="1">
      <c r="A1171" s="984" t="s">
        <v>0</v>
      </c>
      <c r="B1171" s="984" t="s">
        <v>1991</v>
      </c>
      <c r="C1171" s="969" t="s">
        <v>3296</v>
      </c>
      <c r="D1171" s="970" t="str">
        <f t="shared" ref="D1171" si="1155">B1171&amp;" "&amp;" "&amp;C1171</f>
        <v>S1-066  ダイ (竜魔人ダイ)</v>
      </c>
      <c r="E1171" s="993" t="s">
        <v>2633</v>
      </c>
      <c r="F1171" s="972" t="s">
        <v>34</v>
      </c>
      <c r="G1171" s="973" t="s">
        <v>19</v>
      </c>
      <c r="H1171" s="986" t="s">
        <v>40</v>
      </c>
      <c r="I1171" s="975"/>
      <c r="J1171" s="975"/>
      <c r="K1171" s="58" t="s">
        <v>1994</v>
      </c>
      <c r="L1171" s="56" t="s">
        <v>1995</v>
      </c>
      <c r="M1171" s="960" t="s">
        <v>2012</v>
      </c>
      <c r="N1171" s="56" t="s">
        <v>1993</v>
      </c>
      <c r="O1171" s="976"/>
      <c r="P1171" s="271"/>
      <c r="Q1171" s="977">
        <v>2580</v>
      </c>
      <c r="R1171" s="978">
        <v>1720</v>
      </c>
      <c r="S1171" s="979">
        <v>1510</v>
      </c>
      <c r="T1171" s="980">
        <v>1550</v>
      </c>
      <c r="U1171" s="981">
        <v>1300</v>
      </c>
      <c r="V1171" s="982">
        <f t="shared" ref="V1171" si="1156">SUM(Q1171:U1172)</f>
        <v>8660</v>
      </c>
      <c r="W1171" s="976" t="s">
        <v>3317</v>
      </c>
      <c r="X1171" s="976"/>
      <c r="Y1171" s="706"/>
      <c r="Z1171" s="976"/>
    </row>
    <row r="1172" spans="1:26" s="5" customFormat="1">
      <c r="A1172" s="984" t="s">
        <v>0</v>
      </c>
      <c r="B1172" s="984"/>
      <c r="C1172" s="969" t="s">
        <v>3296</v>
      </c>
      <c r="D1172" s="970" t="s">
        <v>2</v>
      </c>
      <c r="E1172" s="993" t="s">
        <v>2633</v>
      </c>
      <c r="F1172" s="972" t="s">
        <v>34</v>
      </c>
      <c r="G1172" s="973" t="s">
        <v>19</v>
      </c>
      <c r="H1172" s="986" t="s">
        <v>40</v>
      </c>
      <c r="I1172" s="975"/>
      <c r="J1172" s="975"/>
      <c r="K1172" s="58" t="s">
        <v>1994</v>
      </c>
      <c r="L1172" s="56" t="s">
        <v>1996</v>
      </c>
      <c r="M1172" s="51" t="s">
        <v>2013</v>
      </c>
      <c r="N1172" s="56" t="s">
        <v>83</v>
      </c>
      <c r="O1172" s="976"/>
      <c r="P1172" s="271"/>
      <c r="Q1172" s="977"/>
      <c r="R1172" s="978"/>
      <c r="S1172" s="979"/>
      <c r="T1172" s="980"/>
      <c r="U1172" s="981"/>
      <c r="V1172" s="982"/>
      <c r="W1172" s="976" t="s">
        <v>3317</v>
      </c>
      <c r="X1172" s="976"/>
      <c r="Y1172" s="706"/>
      <c r="Z1172" s="976"/>
    </row>
    <row r="1173" spans="1:26" s="5" customFormat="1">
      <c r="A1173" s="984" t="s">
        <v>0</v>
      </c>
      <c r="B1173" s="984" t="s">
        <v>1992</v>
      </c>
      <c r="C1173" s="969" t="s">
        <v>4577</v>
      </c>
      <c r="D1173" s="970" t="str">
        <f t="shared" ref="D1173" si="1157">B1173&amp;" "&amp;" "&amp;C1173</f>
        <v>S1-067  しんりゅう</v>
      </c>
      <c r="E1173" s="993" t="s">
        <v>2633</v>
      </c>
      <c r="F1173" s="1003" t="s">
        <v>35</v>
      </c>
      <c r="G1173" s="1006" t="s">
        <v>89</v>
      </c>
      <c r="H1173" s="1006" t="s">
        <v>89</v>
      </c>
      <c r="I1173" s="1002" t="s">
        <v>82</v>
      </c>
      <c r="J1173" s="984" t="s">
        <v>4157</v>
      </c>
      <c r="K1173" s="58" t="s">
        <v>1994</v>
      </c>
      <c r="L1173" s="56" t="s">
        <v>1997</v>
      </c>
      <c r="M1173" s="51" t="s">
        <v>2014</v>
      </c>
      <c r="N1173" s="56" t="s">
        <v>83</v>
      </c>
      <c r="O1173" s="976"/>
      <c r="P1173" s="271"/>
      <c r="Q1173" s="977">
        <v>2790</v>
      </c>
      <c r="R1173" s="978">
        <v>1500</v>
      </c>
      <c r="S1173" s="979">
        <v>1120</v>
      </c>
      <c r="T1173" s="980">
        <v>1430</v>
      </c>
      <c r="U1173" s="981">
        <v>1710</v>
      </c>
      <c r="V1173" s="982">
        <f t="shared" ref="V1173" si="1158">SUM(Q1173:U1174)</f>
        <v>8550</v>
      </c>
      <c r="W1173" s="976"/>
      <c r="X1173" s="976"/>
      <c r="Y1173" s="706"/>
      <c r="Z1173" s="976"/>
    </row>
    <row r="1174" spans="1:26" s="5" customFormat="1">
      <c r="A1174" s="984" t="s">
        <v>0</v>
      </c>
      <c r="B1174" s="984"/>
      <c r="C1174" s="969" t="s">
        <v>4577</v>
      </c>
      <c r="D1174" s="970" t="s">
        <v>2</v>
      </c>
      <c r="E1174" s="993" t="s">
        <v>2633</v>
      </c>
      <c r="F1174" s="1003" t="s">
        <v>35</v>
      </c>
      <c r="G1174" s="1006" t="s">
        <v>89</v>
      </c>
      <c r="H1174" s="1006" t="s">
        <v>89</v>
      </c>
      <c r="I1174" s="1002" t="s">
        <v>82</v>
      </c>
      <c r="J1174" s="984" t="s">
        <v>4157</v>
      </c>
      <c r="K1174" s="58" t="s">
        <v>1994</v>
      </c>
      <c r="L1174" s="56" t="s">
        <v>1995</v>
      </c>
      <c r="M1174" s="51" t="s">
        <v>6185</v>
      </c>
      <c r="N1174" s="56" t="s">
        <v>83</v>
      </c>
      <c r="O1174" s="976"/>
      <c r="P1174" s="271"/>
      <c r="Q1174" s="977"/>
      <c r="R1174" s="978"/>
      <c r="S1174" s="979"/>
      <c r="T1174" s="980"/>
      <c r="U1174" s="981"/>
      <c r="V1174" s="982"/>
      <c r="W1174" s="976"/>
      <c r="X1174" s="976"/>
      <c r="Y1174" s="706"/>
      <c r="Z1174" s="976"/>
    </row>
    <row r="1175" spans="1:26" s="5" customFormat="1">
      <c r="A1175" s="984" t="s">
        <v>171</v>
      </c>
      <c r="B1175" s="984" t="s">
        <v>649</v>
      </c>
      <c r="C1175" s="969" t="s">
        <v>2</v>
      </c>
      <c r="D1175" s="970" t="str">
        <f t="shared" ref="D1175" si="1159">B1175&amp;" "&amp;" "&amp;C1175</f>
        <v>11-001  ダイ</v>
      </c>
      <c r="E1175" s="1015" t="s">
        <v>608</v>
      </c>
      <c r="F1175" s="972" t="s">
        <v>34</v>
      </c>
      <c r="G1175" s="973" t="s">
        <v>19</v>
      </c>
      <c r="H1175" s="973" t="s">
        <v>19</v>
      </c>
      <c r="I1175" s="975"/>
      <c r="J1175" s="975"/>
      <c r="K1175" s="32" t="s">
        <v>21</v>
      </c>
      <c r="L1175" s="30" t="s">
        <v>270</v>
      </c>
      <c r="M1175" s="960" t="s">
        <v>876</v>
      </c>
      <c r="N1175" s="30" t="s">
        <v>491</v>
      </c>
      <c r="O1175" s="976"/>
      <c r="P1175" s="271"/>
      <c r="Q1175" s="977">
        <v>1820</v>
      </c>
      <c r="R1175" s="978">
        <v>1080</v>
      </c>
      <c r="S1175" s="979">
        <v>780</v>
      </c>
      <c r="T1175" s="980">
        <v>1130</v>
      </c>
      <c r="U1175" s="981">
        <v>860</v>
      </c>
      <c r="V1175" s="982">
        <f t="shared" ref="V1175" si="1160">SUM(Q1175:U1176)</f>
        <v>5670</v>
      </c>
      <c r="W1175" s="976" t="s">
        <v>3317</v>
      </c>
      <c r="X1175" s="976"/>
      <c r="Y1175" s="706"/>
      <c r="Z1175" s="976"/>
    </row>
    <row r="1176" spans="1:26" s="5" customFormat="1">
      <c r="A1176" s="984" t="s">
        <v>171</v>
      </c>
      <c r="B1176" s="984"/>
      <c r="C1176" s="969" t="s">
        <v>2</v>
      </c>
      <c r="D1176" s="970" t="s">
        <v>2</v>
      </c>
      <c r="E1176" s="1015" t="s">
        <v>608</v>
      </c>
      <c r="F1176" s="972" t="s">
        <v>34</v>
      </c>
      <c r="G1176" s="973" t="s">
        <v>19</v>
      </c>
      <c r="H1176" s="973" t="s">
        <v>19</v>
      </c>
      <c r="I1176" s="975"/>
      <c r="J1176" s="975"/>
      <c r="K1176" s="29"/>
      <c r="L1176" s="29"/>
      <c r="M1176" s="4"/>
      <c r="N1176" s="29"/>
      <c r="O1176" s="976"/>
      <c r="P1176" s="271"/>
      <c r="Q1176" s="977"/>
      <c r="R1176" s="978"/>
      <c r="S1176" s="979"/>
      <c r="T1176" s="980"/>
      <c r="U1176" s="981"/>
      <c r="V1176" s="982"/>
      <c r="W1176" s="976" t="s">
        <v>3317</v>
      </c>
      <c r="X1176" s="976"/>
      <c r="Y1176" s="706"/>
      <c r="Z1176" s="976"/>
    </row>
    <row r="1177" spans="1:26" s="5" customFormat="1">
      <c r="A1177" s="984" t="s">
        <v>171</v>
      </c>
      <c r="B1177" s="984" t="s">
        <v>650</v>
      </c>
      <c r="C1177" s="969" t="s">
        <v>38</v>
      </c>
      <c r="D1177" s="970" t="str">
        <f t="shared" ref="D1177" si="1161">B1177&amp;" "&amp;" "&amp;C1177</f>
        <v>11-002  ポップ</v>
      </c>
      <c r="E1177" s="1015" t="s">
        <v>608</v>
      </c>
      <c r="F1177" s="972" t="s">
        <v>34</v>
      </c>
      <c r="G1177" s="986" t="s">
        <v>40</v>
      </c>
      <c r="H1177" s="986" t="s">
        <v>40</v>
      </c>
      <c r="I1177" s="975"/>
      <c r="J1177" s="975"/>
      <c r="K1177" s="32" t="s">
        <v>21</v>
      </c>
      <c r="L1177" s="30" t="s">
        <v>106</v>
      </c>
      <c r="M1177" s="960" t="s">
        <v>877</v>
      </c>
      <c r="N1177" s="30" t="s">
        <v>491</v>
      </c>
      <c r="O1177" s="976"/>
      <c r="P1177" s="271"/>
      <c r="Q1177" s="977">
        <v>1800</v>
      </c>
      <c r="R1177" s="978">
        <v>690</v>
      </c>
      <c r="S1177" s="979">
        <v>1290</v>
      </c>
      <c r="T1177" s="980">
        <v>1010</v>
      </c>
      <c r="U1177" s="981">
        <v>870</v>
      </c>
      <c r="V1177" s="982">
        <f t="shared" ref="V1177" si="1162">SUM(Q1177:U1178)</f>
        <v>5660</v>
      </c>
      <c r="W1177" s="976" t="s">
        <v>3317</v>
      </c>
      <c r="X1177" s="976"/>
      <c r="Y1177" s="706"/>
      <c r="Z1177" s="976"/>
    </row>
    <row r="1178" spans="1:26" s="5" customFormat="1">
      <c r="A1178" s="984" t="s">
        <v>171</v>
      </c>
      <c r="B1178" s="984"/>
      <c r="C1178" s="969" t="s">
        <v>38</v>
      </c>
      <c r="D1178" s="970" t="s">
        <v>2</v>
      </c>
      <c r="E1178" s="1015" t="s">
        <v>608</v>
      </c>
      <c r="F1178" s="972" t="s">
        <v>34</v>
      </c>
      <c r="G1178" s="986" t="s">
        <v>40</v>
      </c>
      <c r="H1178" s="986" t="s">
        <v>40</v>
      </c>
      <c r="I1178" s="975"/>
      <c r="J1178" s="975"/>
      <c r="K1178" s="29"/>
      <c r="L1178" s="29"/>
      <c r="M1178" s="4"/>
      <c r="N1178" s="29"/>
      <c r="O1178" s="976"/>
      <c r="P1178" s="271"/>
      <c r="Q1178" s="977"/>
      <c r="R1178" s="978"/>
      <c r="S1178" s="979"/>
      <c r="T1178" s="980"/>
      <c r="U1178" s="981"/>
      <c r="V1178" s="982"/>
      <c r="W1178" s="976" t="s">
        <v>3317</v>
      </c>
      <c r="X1178" s="976"/>
      <c r="Y1178" s="706"/>
      <c r="Z1178" s="976"/>
    </row>
    <row r="1179" spans="1:26" s="5" customFormat="1">
      <c r="A1179" s="984" t="s">
        <v>171</v>
      </c>
      <c r="B1179" s="984" t="s">
        <v>651</v>
      </c>
      <c r="C1179" s="969" t="s">
        <v>183</v>
      </c>
      <c r="D1179" s="970" t="str">
        <f t="shared" ref="D1179" si="1163">B1179&amp;" "&amp;" "&amp;C1179</f>
        <v>11-003  マァム</v>
      </c>
      <c r="E1179" s="1015" t="s">
        <v>608</v>
      </c>
      <c r="F1179" s="972" t="s">
        <v>34</v>
      </c>
      <c r="G1179" s="973" t="s">
        <v>19</v>
      </c>
      <c r="H1179" s="973" t="s">
        <v>19</v>
      </c>
      <c r="I1179" s="975"/>
      <c r="J1179" s="975"/>
      <c r="K1179" s="7" t="s">
        <v>37</v>
      </c>
      <c r="L1179" s="30" t="s">
        <v>98</v>
      </c>
      <c r="M1179" s="960" t="s">
        <v>1102</v>
      </c>
      <c r="N1179" s="30" t="s">
        <v>490</v>
      </c>
      <c r="O1179" s="976"/>
      <c r="P1179" s="271"/>
      <c r="Q1179" s="977">
        <v>1810</v>
      </c>
      <c r="R1179" s="978">
        <v>970</v>
      </c>
      <c r="S1179" s="979">
        <v>810</v>
      </c>
      <c r="T1179" s="980">
        <v>1020</v>
      </c>
      <c r="U1179" s="981">
        <v>1050</v>
      </c>
      <c r="V1179" s="982">
        <f t="shared" ref="V1179" si="1164">SUM(Q1179:U1180)</f>
        <v>5660</v>
      </c>
      <c r="W1179" s="976" t="s">
        <v>3317</v>
      </c>
      <c r="X1179" s="976"/>
      <c r="Y1179" s="706"/>
      <c r="Z1179" s="976"/>
    </row>
    <row r="1180" spans="1:26" s="5" customFormat="1">
      <c r="A1180" s="984" t="s">
        <v>171</v>
      </c>
      <c r="B1180" s="984"/>
      <c r="C1180" s="969" t="s">
        <v>183</v>
      </c>
      <c r="D1180" s="970" t="s">
        <v>2</v>
      </c>
      <c r="E1180" s="1015" t="s">
        <v>608</v>
      </c>
      <c r="F1180" s="972" t="s">
        <v>34</v>
      </c>
      <c r="G1180" s="973" t="s">
        <v>19</v>
      </c>
      <c r="H1180" s="973" t="s">
        <v>19</v>
      </c>
      <c r="I1180" s="975"/>
      <c r="J1180" s="975"/>
      <c r="K1180" s="29"/>
      <c r="L1180" s="29"/>
      <c r="M1180" s="4"/>
      <c r="N1180" s="29"/>
      <c r="O1180" s="976"/>
      <c r="P1180" s="271"/>
      <c r="Q1180" s="977"/>
      <c r="R1180" s="978"/>
      <c r="S1180" s="979"/>
      <c r="T1180" s="980"/>
      <c r="U1180" s="981"/>
      <c r="V1180" s="982"/>
      <c r="W1180" s="976" t="s">
        <v>3317</v>
      </c>
      <c r="X1180" s="976"/>
      <c r="Y1180" s="706"/>
      <c r="Z1180" s="976"/>
    </row>
    <row r="1181" spans="1:26" s="5" customFormat="1">
      <c r="A1181" s="984" t="s">
        <v>171</v>
      </c>
      <c r="B1181" s="984" t="s">
        <v>652</v>
      </c>
      <c r="C1181" s="969" t="s">
        <v>4</v>
      </c>
      <c r="D1181" s="970" t="str">
        <f t="shared" ref="D1181" si="1165">B1181&amp;" "&amp;" "&amp;C1181</f>
        <v>11-004  クロコダイン</v>
      </c>
      <c r="E1181" s="1015" t="s">
        <v>608</v>
      </c>
      <c r="F1181" s="972" t="s">
        <v>34</v>
      </c>
      <c r="G1181" s="1006" t="s">
        <v>89</v>
      </c>
      <c r="H1181" s="973" t="s">
        <v>19</v>
      </c>
      <c r="I1181" s="975"/>
      <c r="J1181" s="975"/>
      <c r="K1181" s="32" t="s">
        <v>21</v>
      </c>
      <c r="L1181" s="30" t="s">
        <v>131</v>
      </c>
      <c r="M1181" s="960" t="s">
        <v>1103</v>
      </c>
      <c r="N1181" s="30" t="s">
        <v>491</v>
      </c>
      <c r="O1181" s="976"/>
      <c r="P1181" s="271"/>
      <c r="Q1181" s="977">
        <v>1920</v>
      </c>
      <c r="R1181" s="978">
        <v>1200</v>
      </c>
      <c r="S1181" s="979">
        <v>590</v>
      </c>
      <c r="T1181" s="980">
        <v>740</v>
      </c>
      <c r="U1181" s="981">
        <v>1190</v>
      </c>
      <c r="V1181" s="982">
        <f t="shared" ref="V1181" si="1166">SUM(Q1181:U1182)</f>
        <v>5640</v>
      </c>
      <c r="W1181" s="976"/>
      <c r="X1181" s="976"/>
      <c r="Y1181" s="706"/>
      <c r="Z1181" s="976"/>
    </row>
    <row r="1182" spans="1:26" s="5" customFormat="1">
      <c r="A1182" s="984" t="s">
        <v>171</v>
      </c>
      <c r="B1182" s="984"/>
      <c r="C1182" s="969" t="s">
        <v>4</v>
      </c>
      <c r="D1182" s="970" t="s">
        <v>2</v>
      </c>
      <c r="E1182" s="1015" t="s">
        <v>608</v>
      </c>
      <c r="F1182" s="972" t="s">
        <v>34</v>
      </c>
      <c r="G1182" s="1006" t="s">
        <v>89</v>
      </c>
      <c r="H1182" s="973" t="s">
        <v>19</v>
      </c>
      <c r="I1182" s="975"/>
      <c r="J1182" s="975"/>
      <c r="K1182" s="29"/>
      <c r="L1182" s="29"/>
      <c r="M1182" s="4"/>
      <c r="N1182" s="29"/>
      <c r="O1182" s="976"/>
      <c r="P1182" s="271"/>
      <c r="Q1182" s="977"/>
      <c r="R1182" s="978"/>
      <c r="S1182" s="979"/>
      <c r="T1182" s="980"/>
      <c r="U1182" s="981"/>
      <c r="V1182" s="982"/>
      <c r="W1182" s="976"/>
      <c r="X1182" s="976"/>
      <c r="Y1182" s="706"/>
      <c r="Z1182" s="976"/>
    </row>
    <row r="1183" spans="1:26" s="5" customFormat="1">
      <c r="A1183" s="984" t="s">
        <v>171</v>
      </c>
      <c r="B1183" s="984" t="s">
        <v>653</v>
      </c>
      <c r="C1183" s="969" t="s">
        <v>630</v>
      </c>
      <c r="D1183" s="970" t="str">
        <f t="shared" ref="D1183" si="1167">B1183&amp;" "&amp;" "&amp;C1183</f>
        <v>11-005  スライム</v>
      </c>
      <c r="E1183" s="1015" t="s">
        <v>608</v>
      </c>
      <c r="F1183" s="1014" t="s">
        <v>128</v>
      </c>
      <c r="G1183" s="973" t="s">
        <v>19</v>
      </c>
      <c r="H1183" s="973" t="s">
        <v>19</v>
      </c>
      <c r="I1183" s="975"/>
      <c r="J1183" s="975"/>
      <c r="K1183" s="32" t="s">
        <v>21</v>
      </c>
      <c r="L1183" s="30" t="s">
        <v>131</v>
      </c>
      <c r="M1183" s="960" t="s">
        <v>878</v>
      </c>
      <c r="N1183" s="30" t="s">
        <v>491</v>
      </c>
      <c r="O1183" s="976">
        <v>3</v>
      </c>
      <c r="P1183" s="271"/>
      <c r="Q1183" s="977">
        <v>1550</v>
      </c>
      <c r="R1183" s="978">
        <v>890</v>
      </c>
      <c r="S1183" s="979">
        <v>970</v>
      </c>
      <c r="T1183" s="980">
        <v>950</v>
      </c>
      <c r="U1183" s="981">
        <v>1080</v>
      </c>
      <c r="V1183" s="982">
        <f t="shared" ref="V1183" si="1168">SUM(Q1183:U1184)</f>
        <v>5440</v>
      </c>
      <c r="W1183" s="976" t="s">
        <v>3327</v>
      </c>
      <c r="X1183" s="976"/>
      <c r="Y1183" s="706"/>
      <c r="Z1183" s="976"/>
    </row>
    <row r="1184" spans="1:26" s="5" customFormat="1">
      <c r="A1184" s="984" t="s">
        <v>171</v>
      </c>
      <c r="B1184" s="984"/>
      <c r="C1184" s="969" t="s">
        <v>630</v>
      </c>
      <c r="D1184" s="970" t="s">
        <v>2</v>
      </c>
      <c r="E1184" s="1015" t="s">
        <v>608</v>
      </c>
      <c r="F1184" s="1014" t="s">
        <v>128</v>
      </c>
      <c r="G1184" s="973" t="s">
        <v>19</v>
      </c>
      <c r="H1184" s="973" t="s">
        <v>19</v>
      </c>
      <c r="I1184" s="975"/>
      <c r="J1184" s="975"/>
      <c r="K1184" s="29"/>
      <c r="L1184" s="29"/>
      <c r="M1184" s="4"/>
      <c r="N1184" s="29"/>
      <c r="O1184" s="976">
        <v>1</v>
      </c>
      <c r="P1184" s="271"/>
      <c r="Q1184" s="977"/>
      <c r="R1184" s="978"/>
      <c r="S1184" s="979"/>
      <c r="T1184" s="980"/>
      <c r="U1184" s="981"/>
      <c r="V1184" s="982"/>
      <c r="W1184" s="976" t="s">
        <v>3327</v>
      </c>
      <c r="X1184" s="976"/>
      <c r="Y1184" s="706"/>
      <c r="Z1184" s="976"/>
    </row>
    <row r="1185" spans="1:26" s="5" customFormat="1">
      <c r="A1185" s="984" t="s">
        <v>171</v>
      </c>
      <c r="B1185" s="984" t="s">
        <v>654</v>
      </c>
      <c r="C1185" s="969" t="s">
        <v>1179</v>
      </c>
      <c r="D1185" s="970" t="str">
        <f t="shared" ref="D1185" si="1169">B1185&amp;" "&amp;" "&amp;C1185</f>
        <v>11-006  スライムベス</v>
      </c>
      <c r="E1185" s="1015" t="s">
        <v>608</v>
      </c>
      <c r="F1185" s="1014" t="s">
        <v>128</v>
      </c>
      <c r="G1185" s="973" t="s">
        <v>19</v>
      </c>
      <c r="H1185" s="973" t="s">
        <v>19</v>
      </c>
      <c r="I1185" s="975"/>
      <c r="J1185" s="975"/>
      <c r="K1185" s="32" t="s">
        <v>21</v>
      </c>
      <c r="L1185" s="30" t="s">
        <v>131</v>
      </c>
      <c r="M1185" s="960" t="s">
        <v>3374</v>
      </c>
      <c r="N1185" s="30" t="s">
        <v>491</v>
      </c>
      <c r="O1185" s="976"/>
      <c r="P1185" s="271"/>
      <c r="Q1185" s="977">
        <v>1680</v>
      </c>
      <c r="R1185" s="978">
        <v>970</v>
      </c>
      <c r="S1185" s="979">
        <v>890</v>
      </c>
      <c r="T1185" s="980">
        <v>1000</v>
      </c>
      <c r="U1185" s="981">
        <v>920</v>
      </c>
      <c r="V1185" s="982">
        <f t="shared" ref="V1185" si="1170">SUM(Q1185:U1186)</f>
        <v>5460</v>
      </c>
      <c r="W1185" s="976" t="s">
        <v>3327</v>
      </c>
      <c r="X1185" s="976"/>
      <c r="Y1185" s="706"/>
      <c r="Z1185" s="976"/>
    </row>
    <row r="1186" spans="1:26" s="5" customFormat="1">
      <c r="A1186" s="984" t="s">
        <v>171</v>
      </c>
      <c r="B1186" s="984"/>
      <c r="C1186" s="969" t="s">
        <v>1179</v>
      </c>
      <c r="D1186" s="970" t="s">
        <v>2</v>
      </c>
      <c r="E1186" s="1015" t="s">
        <v>608</v>
      </c>
      <c r="F1186" s="1014" t="s">
        <v>128</v>
      </c>
      <c r="G1186" s="973" t="s">
        <v>19</v>
      </c>
      <c r="H1186" s="973" t="s">
        <v>19</v>
      </c>
      <c r="I1186" s="975"/>
      <c r="J1186" s="975"/>
      <c r="K1186" s="29"/>
      <c r="L1186" s="29"/>
      <c r="M1186" s="4"/>
      <c r="N1186" s="29"/>
      <c r="O1186" s="976"/>
      <c r="P1186" s="271"/>
      <c r="Q1186" s="977"/>
      <c r="R1186" s="978"/>
      <c r="S1186" s="979"/>
      <c r="T1186" s="980"/>
      <c r="U1186" s="981"/>
      <c r="V1186" s="982"/>
      <c r="W1186" s="976" t="s">
        <v>3327</v>
      </c>
      <c r="X1186" s="976"/>
      <c r="Y1186" s="706"/>
      <c r="Z1186" s="976"/>
    </row>
    <row r="1187" spans="1:26" s="5" customFormat="1">
      <c r="A1187" s="984" t="s">
        <v>171</v>
      </c>
      <c r="B1187" s="984" t="s">
        <v>655</v>
      </c>
      <c r="C1187" s="969" t="s">
        <v>1180</v>
      </c>
      <c r="D1187" s="970" t="str">
        <f t="shared" ref="D1187" si="1171">B1187&amp;" "&amp;" "&amp;C1187</f>
        <v>11-007  ドラキー</v>
      </c>
      <c r="E1187" s="1015" t="s">
        <v>608</v>
      </c>
      <c r="F1187" s="1014" t="s">
        <v>128</v>
      </c>
      <c r="G1187" s="973" t="s">
        <v>19</v>
      </c>
      <c r="H1187" s="992" t="s">
        <v>88</v>
      </c>
      <c r="I1187" s="975"/>
      <c r="J1187" s="975"/>
      <c r="K1187" s="32" t="s">
        <v>21</v>
      </c>
      <c r="L1187" s="30" t="s">
        <v>131</v>
      </c>
      <c r="M1187" s="960" t="s">
        <v>879</v>
      </c>
      <c r="N1187" s="30" t="s">
        <v>491</v>
      </c>
      <c r="O1187" s="976" t="s">
        <v>647</v>
      </c>
      <c r="P1187" s="271"/>
      <c r="Q1187" s="977">
        <v>1630</v>
      </c>
      <c r="R1187" s="978">
        <v>1070</v>
      </c>
      <c r="S1187" s="979">
        <v>990</v>
      </c>
      <c r="T1187" s="980">
        <v>1010</v>
      </c>
      <c r="U1187" s="981">
        <v>790</v>
      </c>
      <c r="V1187" s="982">
        <f t="shared" ref="V1187" si="1172">SUM(Q1187:U1188)</f>
        <v>5490</v>
      </c>
      <c r="W1187" s="976"/>
      <c r="X1187" s="976"/>
      <c r="Y1187" s="706"/>
      <c r="Z1187" s="976"/>
    </row>
    <row r="1188" spans="1:26" s="5" customFormat="1">
      <c r="A1188" s="984" t="s">
        <v>171</v>
      </c>
      <c r="B1188" s="984"/>
      <c r="C1188" s="969" t="s">
        <v>1180</v>
      </c>
      <c r="D1188" s="970" t="s">
        <v>2</v>
      </c>
      <c r="E1188" s="1015" t="s">
        <v>608</v>
      </c>
      <c r="F1188" s="1014" t="s">
        <v>128</v>
      </c>
      <c r="G1188" s="973" t="s">
        <v>19</v>
      </c>
      <c r="H1188" s="992" t="s">
        <v>88</v>
      </c>
      <c r="I1188" s="975"/>
      <c r="J1188" s="975"/>
      <c r="K1188" s="29"/>
      <c r="L1188" s="29"/>
      <c r="M1188" s="4"/>
      <c r="N1188" s="29"/>
      <c r="O1188" s="976">
        <v>1</v>
      </c>
      <c r="P1188" s="271"/>
      <c r="Q1188" s="977"/>
      <c r="R1188" s="978"/>
      <c r="S1188" s="979"/>
      <c r="T1188" s="980"/>
      <c r="U1188" s="981"/>
      <c r="V1188" s="982"/>
      <c r="W1188" s="976"/>
      <c r="X1188" s="976"/>
      <c r="Y1188" s="706"/>
      <c r="Z1188" s="976"/>
    </row>
    <row r="1189" spans="1:26" s="5" customFormat="1">
      <c r="A1189" s="984" t="s">
        <v>171</v>
      </c>
      <c r="B1189" s="984" t="s">
        <v>656</v>
      </c>
      <c r="C1189" s="969" t="s">
        <v>1181</v>
      </c>
      <c r="D1189" s="970" t="str">
        <f t="shared" ref="D1189" si="1173">B1189&amp;" "&amp;" "&amp;C1189</f>
        <v>11-008  くさった死体</v>
      </c>
      <c r="E1189" s="1015" t="s">
        <v>608</v>
      </c>
      <c r="F1189" s="1013" t="s">
        <v>129</v>
      </c>
      <c r="G1189" s="973" t="s">
        <v>19</v>
      </c>
      <c r="H1189" s="1006" t="s">
        <v>89</v>
      </c>
      <c r="I1189" s="975"/>
      <c r="J1189" s="975"/>
      <c r="K1189" s="32" t="s">
        <v>21</v>
      </c>
      <c r="L1189" s="30" t="s">
        <v>3</v>
      </c>
      <c r="M1189" s="960" t="s">
        <v>1168</v>
      </c>
      <c r="N1189" s="30" t="s">
        <v>491</v>
      </c>
      <c r="O1189" s="976"/>
      <c r="P1189" s="271"/>
      <c r="Q1189" s="977">
        <v>1740</v>
      </c>
      <c r="R1189" s="978">
        <v>1230</v>
      </c>
      <c r="S1189" s="979">
        <v>510</v>
      </c>
      <c r="T1189" s="980">
        <v>740</v>
      </c>
      <c r="U1189" s="981">
        <v>1310</v>
      </c>
      <c r="V1189" s="982">
        <f t="shared" ref="V1189" si="1174">SUM(Q1189:U1190)</f>
        <v>5530</v>
      </c>
      <c r="W1189" s="976"/>
      <c r="X1189" s="976"/>
      <c r="Y1189" s="706"/>
      <c r="Z1189" s="976"/>
    </row>
    <row r="1190" spans="1:26" s="5" customFormat="1">
      <c r="A1190" s="984" t="s">
        <v>171</v>
      </c>
      <c r="B1190" s="984"/>
      <c r="C1190" s="969" t="s">
        <v>1181</v>
      </c>
      <c r="D1190" s="970" t="s">
        <v>2</v>
      </c>
      <c r="E1190" s="1015" t="s">
        <v>608</v>
      </c>
      <c r="F1190" s="1013" t="s">
        <v>129</v>
      </c>
      <c r="G1190" s="973" t="s">
        <v>19</v>
      </c>
      <c r="H1190" s="1006" t="s">
        <v>89</v>
      </c>
      <c r="I1190" s="975"/>
      <c r="J1190" s="975"/>
      <c r="K1190" s="29"/>
      <c r="L1190" s="29"/>
      <c r="M1190" s="4"/>
      <c r="N1190" s="29"/>
      <c r="O1190" s="976"/>
      <c r="P1190" s="271"/>
      <c r="Q1190" s="977"/>
      <c r="R1190" s="978"/>
      <c r="S1190" s="979"/>
      <c r="T1190" s="980"/>
      <c r="U1190" s="981"/>
      <c r="V1190" s="982"/>
      <c r="W1190" s="976"/>
      <c r="X1190" s="976"/>
      <c r="Y1190" s="706"/>
      <c r="Z1190" s="976"/>
    </row>
    <row r="1191" spans="1:26" s="5" customFormat="1">
      <c r="A1191" s="984" t="s">
        <v>171</v>
      </c>
      <c r="B1191" s="984" t="s">
        <v>657</v>
      </c>
      <c r="C1191" s="969" t="s">
        <v>1182</v>
      </c>
      <c r="D1191" s="970" t="str">
        <f t="shared" ref="D1191" si="1175">B1191&amp;" "&amp;" "&amp;C1191</f>
        <v>11-009  ボーンファイター</v>
      </c>
      <c r="E1191" s="1015" t="s">
        <v>608</v>
      </c>
      <c r="F1191" s="1013" t="s">
        <v>129</v>
      </c>
      <c r="G1191" s="973" t="s">
        <v>19</v>
      </c>
      <c r="H1191" s="973" t="s">
        <v>19</v>
      </c>
      <c r="I1191" s="975"/>
      <c r="J1191" s="975"/>
      <c r="K1191" s="32" t="s">
        <v>21</v>
      </c>
      <c r="L1191" s="30" t="s">
        <v>131</v>
      </c>
      <c r="M1191" s="960" t="s">
        <v>880</v>
      </c>
      <c r="N1191" s="30" t="s">
        <v>491</v>
      </c>
      <c r="O1191" s="976">
        <v>3</v>
      </c>
      <c r="P1191" s="271"/>
      <c r="Q1191" s="977">
        <v>1740</v>
      </c>
      <c r="R1191" s="978">
        <v>1080</v>
      </c>
      <c r="S1191" s="979">
        <v>700</v>
      </c>
      <c r="T1191" s="980">
        <v>960</v>
      </c>
      <c r="U1191" s="981">
        <v>1090</v>
      </c>
      <c r="V1191" s="982">
        <f t="shared" ref="V1191" si="1176">SUM(Q1191:U1192)</f>
        <v>5570</v>
      </c>
      <c r="W1191" s="443" t="s">
        <v>3328</v>
      </c>
      <c r="X1191" s="976"/>
      <c r="Y1191" s="706"/>
      <c r="Z1191" s="976"/>
    </row>
    <row r="1192" spans="1:26" s="5" customFormat="1">
      <c r="A1192" s="984" t="s">
        <v>171</v>
      </c>
      <c r="B1192" s="984"/>
      <c r="C1192" s="969" t="s">
        <v>1182</v>
      </c>
      <c r="D1192" s="970" t="s">
        <v>2</v>
      </c>
      <c r="E1192" s="1015" t="s">
        <v>608</v>
      </c>
      <c r="F1192" s="1013" t="s">
        <v>129</v>
      </c>
      <c r="G1192" s="973" t="s">
        <v>19</v>
      </c>
      <c r="H1192" s="973" t="s">
        <v>19</v>
      </c>
      <c r="I1192" s="975"/>
      <c r="J1192" s="975"/>
      <c r="K1192" s="29"/>
      <c r="L1192" s="29"/>
      <c r="M1192" s="4"/>
      <c r="N1192" s="29"/>
      <c r="O1192" s="976">
        <v>1</v>
      </c>
      <c r="P1192" s="271"/>
      <c r="Q1192" s="977"/>
      <c r="R1192" s="978"/>
      <c r="S1192" s="979"/>
      <c r="T1192" s="980"/>
      <c r="U1192" s="981"/>
      <c r="V1192" s="982"/>
      <c r="W1192" s="443" t="s">
        <v>4573</v>
      </c>
      <c r="X1192" s="976"/>
      <c r="Y1192" s="706"/>
      <c r="Z1192" s="976"/>
    </row>
    <row r="1193" spans="1:26" s="5" customFormat="1">
      <c r="A1193" s="984" t="s">
        <v>171</v>
      </c>
      <c r="B1193" s="984" t="s">
        <v>658</v>
      </c>
      <c r="C1193" s="969" t="s">
        <v>123</v>
      </c>
      <c r="D1193" s="970" t="str">
        <f t="shared" ref="D1193" si="1177">B1193&amp;" "&amp;" "&amp;C1193</f>
        <v>11-010  ばくだん岩</v>
      </c>
      <c r="E1193" s="1015" t="s">
        <v>608</v>
      </c>
      <c r="F1193" s="1012" t="s">
        <v>130</v>
      </c>
      <c r="G1193" s="973" t="s">
        <v>19</v>
      </c>
      <c r="H1193" s="973" t="s">
        <v>19</v>
      </c>
      <c r="I1193" s="975"/>
      <c r="J1193" s="975"/>
      <c r="K1193" s="7" t="s">
        <v>37</v>
      </c>
      <c r="L1193" s="30" t="s">
        <v>39</v>
      </c>
      <c r="M1193" s="960" t="s">
        <v>3375</v>
      </c>
      <c r="N1193" s="30" t="s">
        <v>490</v>
      </c>
      <c r="O1193" s="976">
        <v>3</v>
      </c>
      <c r="P1193" s="271"/>
      <c r="Q1193" s="977">
        <v>1690</v>
      </c>
      <c r="R1193" s="978">
        <v>1100</v>
      </c>
      <c r="S1193" s="979">
        <v>740</v>
      </c>
      <c r="T1193" s="980">
        <v>780</v>
      </c>
      <c r="U1193" s="981">
        <v>1260</v>
      </c>
      <c r="V1193" s="982">
        <f t="shared" ref="V1193" si="1178">SUM(Q1193:U1194)</f>
        <v>5570</v>
      </c>
      <c r="W1193" s="976"/>
      <c r="X1193" s="976"/>
      <c r="Y1193" s="706"/>
      <c r="Z1193" s="976"/>
    </row>
    <row r="1194" spans="1:26" s="5" customFormat="1">
      <c r="A1194" s="984" t="s">
        <v>171</v>
      </c>
      <c r="B1194" s="984"/>
      <c r="C1194" s="969" t="s">
        <v>123</v>
      </c>
      <c r="D1194" s="970" t="s">
        <v>2</v>
      </c>
      <c r="E1194" s="1015" t="s">
        <v>608</v>
      </c>
      <c r="F1194" s="1012" t="s">
        <v>130</v>
      </c>
      <c r="G1194" s="973" t="s">
        <v>19</v>
      </c>
      <c r="H1194" s="973" t="s">
        <v>19</v>
      </c>
      <c r="I1194" s="975"/>
      <c r="J1194" s="975"/>
      <c r="K1194" s="29"/>
      <c r="L1194" s="29"/>
      <c r="M1194" s="4"/>
      <c r="N1194" s="29"/>
      <c r="O1194" s="976">
        <v>1</v>
      </c>
      <c r="P1194" s="271"/>
      <c r="Q1194" s="977"/>
      <c r="R1194" s="978"/>
      <c r="S1194" s="979"/>
      <c r="T1194" s="980"/>
      <c r="U1194" s="981"/>
      <c r="V1194" s="982"/>
      <c r="W1194" s="976"/>
      <c r="X1194" s="976"/>
      <c r="Y1194" s="706"/>
      <c r="Z1194" s="976"/>
    </row>
    <row r="1195" spans="1:26" s="5" customFormat="1">
      <c r="A1195" s="984" t="s">
        <v>171</v>
      </c>
      <c r="B1195" s="984" t="s">
        <v>659</v>
      </c>
      <c r="C1195" s="969" t="s">
        <v>1183</v>
      </c>
      <c r="D1195" s="970" t="str">
        <f t="shared" ref="D1195" si="1179">B1195&amp;" "&amp;" "&amp;C1195</f>
        <v>11-011  ギズモ</v>
      </c>
      <c r="E1195" s="1015" t="s">
        <v>608</v>
      </c>
      <c r="F1195" s="1012" t="s">
        <v>130</v>
      </c>
      <c r="G1195" s="1006" t="s">
        <v>89</v>
      </c>
      <c r="H1195" s="992" t="s">
        <v>88</v>
      </c>
      <c r="I1195" s="975"/>
      <c r="J1195" s="975"/>
      <c r="K1195" s="7" t="s">
        <v>37</v>
      </c>
      <c r="L1195" s="30" t="s">
        <v>20</v>
      </c>
      <c r="M1195" s="4" t="s">
        <v>1089</v>
      </c>
      <c r="N1195" s="30" t="s">
        <v>496</v>
      </c>
      <c r="O1195" s="976"/>
      <c r="P1195" s="271"/>
      <c r="Q1195" s="977">
        <v>1710</v>
      </c>
      <c r="R1195" s="978">
        <v>790</v>
      </c>
      <c r="S1195" s="979">
        <v>1030</v>
      </c>
      <c r="T1195" s="980">
        <v>1090</v>
      </c>
      <c r="U1195" s="981">
        <v>890</v>
      </c>
      <c r="V1195" s="982">
        <f t="shared" ref="V1195" si="1180">SUM(Q1195:U1196)</f>
        <v>5510</v>
      </c>
      <c r="W1195" s="976"/>
      <c r="X1195" s="976"/>
      <c r="Y1195" s="706"/>
      <c r="Z1195" s="976"/>
    </row>
    <row r="1196" spans="1:26" s="5" customFormat="1">
      <c r="A1196" s="984" t="s">
        <v>171</v>
      </c>
      <c r="B1196" s="984"/>
      <c r="C1196" s="969" t="s">
        <v>1183</v>
      </c>
      <c r="D1196" s="970" t="s">
        <v>2</v>
      </c>
      <c r="E1196" s="1015" t="s">
        <v>608</v>
      </c>
      <c r="F1196" s="1012" t="s">
        <v>130</v>
      </c>
      <c r="G1196" s="1006" t="s">
        <v>89</v>
      </c>
      <c r="H1196" s="992" t="s">
        <v>88</v>
      </c>
      <c r="I1196" s="975"/>
      <c r="J1196" s="975"/>
      <c r="K1196" s="29"/>
      <c r="L1196" s="29"/>
      <c r="M1196" s="4"/>
      <c r="N1196" s="29"/>
      <c r="O1196" s="976"/>
      <c r="P1196" s="271"/>
      <c r="Q1196" s="977"/>
      <c r="R1196" s="978"/>
      <c r="S1196" s="979"/>
      <c r="T1196" s="980"/>
      <c r="U1196" s="981"/>
      <c r="V1196" s="982"/>
      <c r="W1196" s="976"/>
      <c r="X1196" s="976"/>
      <c r="Y1196" s="706"/>
      <c r="Z1196" s="976"/>
    </row>
    <row r="1197" spans="1:26" s="5" customFormat="1">
      <c r="A1197" s="984" t="s">
        <v>171</v>
      </c>
      <c r="B1197" s="984" t="s">
        <v>660</v>
      </c>
      <c r="C1197" s="969" t="s">
        <v>1184</v>
      </c>
      <c r="D1197" s="970" t="str">
        <f t="shared" ref="D1197" si="1181">B1197&amp;" "&amp;" "&amp;C1197</f>
        <v>11-012  さまようよろい</v>
      </c>
      <c r="E1197" s="1015" t="s">
        <v>608</v>
      </c>
      <c r="F1197" s="994" t="s">
        <v>78</v>
      </c>
      <c r="G1197" s="973" t="s">
        <v>19</v>
      </c>
      <c r="H1197" s="973" t="s">
        <v>19</v>
      </c>
      <c r="I1197" s="975"/>
      <c r="J1197" s="975"/>
      <c r="K1197" s="32" t="s">
        <v>21</v>
      </c>
      <c r="L1197" s="30" t="s">
        <v>131</v>
      </c>
      <c r="M1197" s="960" t="s">
        <v>3376</v>
      </c>
      <c r="N1197" s="30" t="s">
        <v>491</v>
      </c>
      <c r="O1197" s="976"/>
      <c r="P1197" s="271"/>
      <c r="Q1197" s="977">
        <v>1770</v>
      </c>
      <c r="R1197" s="978">
        <v>1180</v>
      </c>
      <c r="S1197" s="979">
        <v>670</v>
      </c>
      <c r="T1197" s="980">
        <v>680</v>
      </c>
      <c r="U1197" s="981">
        <v>1240</v>
      </c>
      <c r="V1197" s="982">
        <f t="shared" ref="V1197" si="1182">SUM(Q1197:U1198)</f>
        <v>5540</v>
      </c>
      <c r="W1197" s="976"/>
      <c r="X1197" s="976"/>
      <c r="Y1197" s="706"/>
      <c r="Z1197" s="976"/>
    </row>
    <row r="1198" spans="1:26" s="5" customFormat="1">
      <c r="A1198" s="984" t="s">
        <v>171</v>
      </c>
      <c r="B1198" s="984"/>
      <c r="C1198" s="969" t="s">
        <v>1184</v>
      </c>
      <c r="D1198" s="970" t="s">
        <v>2</v>
      </c>
      <c r="E1198" s="1015" t="s">
        <v>608</v>
      </c>
      <c r="F1198" s="994" t="s">
        <v>78</v>
      </c>
      <c r="G1198" s="973" t="s">
        <v>19</v>
      </c>
      <c r="H1198" s="973" t="s">
        <v>19</v>
      </c>
      <c r="I1198" s="975"/>
      <c r="J1198" s="975"/>
      <c r="K1198" s="29"/>
      <c r="L1198" s="29"/>
      <c r="M1198" s="4"/>
      <c r="N1198" s="29"/>
      <c r="O1198" s="976"/>
      <c r="P1198" s="271"/>
      <c r="Q1198" s="977"/>
      <c r="R1198" s="978"/>
      <c r="S1198" s="979"/>
      <c r="T1198" s="980"/>
      <c r="U1198" s="981"/>
      <c r="V1198" s="982"/>
      <c r="W1198" s="976"/>
      <c r="X1198" s="976"/>
      <c r="Y1198" s="706"/>
      <c r="Z1198" s="976"/>
    </row>
    <row r="1199" spans="1:26" s="5" customFormat="1">
      <c r="A1199" s="984" t="s">
        <v>171</v>
      </c>
      <c r="B1199" s="984" t="s">
        <v>661</v>
      </c>
      <c r="C1199" s="969" t="s">
        <v>1185</v>
      </c>
      <c r="D1199" s="970" t="str">
        <f t="shared" ref="D1199" si="1183">B1199&amp;" "&amp;" "&amp;C1199</f>
        <v>11-013  ゴースト</v>
      </c>
      <c r="E1199" s="1015" t="s">
        <v>608</v>
      </c>
      <c r="F1199" s="994" t="s">
        <v>78</v>
      </c>
      <c r="G1199" s="973" t="s">
        <v>19</v>
      </c>
      <c r="H1199" s="992" t="s">
        <v>88</v>
      </c>
      <c r="I1199" s="975"/>
      <c r="J1199" s="975"/>
      <c r="K1199" s="32" t="s">
        <v>21</v>
      </c>
      <c r="L1199" s="30" t="s">
        <v>131</v>
      </c>
      <c r="M1199" s="960" t="s">
        <v>6186</v>
      </c>
      <c r="N1199" s="30" t="s">
        <v>496</v>
      </c>
      <c r="O1199" s="976"/>
      <c r="P1199" s="271"/>
      <c r="Q1199" s="977">
        <v>1490</v>
      </c>
      <c r="R1199" s="978">
        <v>1160</v>
      </c>
      <c r="S1199" s="979">
        <v>1210</v>
      </c>
      <c r="T1199" s="980">
        <v>1080</v>
      </c>
      <c r="U1199" s="981">
        <v>570</v>
      </c>
      <c r="V1199" s="982">
        <f t="shared" ref="V1199" si="1184">SUM(Q1199:U1200)</f>
        <v>5510</v>
      </c>
      <c r="W1199" s="443" t="s">
        <v>3823</v>
      </c>
      <c r="X1199" s="976"/>
      <c r="Y1199" s="706"/>
      <c r="Z1199" s="976"/>
    </row>
    <row r="1200" spans="1:26" s="5" customFormat="1">
      <c r="A1200" s="984" t="s">
        <v>171</v>
      </c>
      <c r="B1200" s="984"/>
      <c r="C1200" s="969" t="s">
        <v>1185</v>
      </c>
      <c r="D1200" s="970" t="s">
        <v>2</v>
      </c>
      <c r="E1200" s="1015" t="s">
        <v>608</v>
      </c>
      <c r="F1200" s="994" t="s">
        <v>78</v>
      </c>
      <c r="G1200" s="973" t="s">
        <v>19</v>
      </c>
      <c r="H1200" s="992" t="s">
        <v>88</v>
      </c>
      <c r="I1200" s="975"/>
      <c r="J1200" s="975"/>
      <c r="K1200" s="29"/>
      <c r="L1200" s="29"/>
      <c r="M1200" s="4"/>
      <c r="N1200" s="29"/>
      <c r="O1200" s="976"/>
      <c r="P1200" s="271"/>
      <c r="Q1200" s="977"/>
      <c r="R1200" s="978"/>
      <c r="S1200" s="979"/>
      <c r="T1200" s="980"/>
      <c r="U1200" s="981"/>
      <c r="V1200" s="982"/>
      <c r="W1200" s="443" t="s">
        <v>4566</v>
      </c>
      <c r="X1200" s="976"/>
      <c r="Y1200" s="706"/>
      <c r="Z1200" s="976"/>
    </row>
    <row r="1201" spans="1:26" s="5" customFormat="1">
      <c r="A1201" s="984" t="s">
        <v>171</v>
      </c>
      <c r="B1201" s="984" t="s">
        <v>662</v>
      </c>
      <c r="C1201" s="969" t="s">
        <v>3331</v>
      </c>
      <c r="D1201" s="970" t="str">
        <f t="shared" ref="D1201" si="1185">B1201&amp;" "&amp;" "&amp;C1201</f>
        <v>11-014  ゴーレム</v>
      </c>
      <c r="E1201" s="1015" t="s">
        <v>608</v>
      </c>
      <c r="F1201" s="994" t="s">
        <v>78</v>
      </c>
      <c r="G1201" s="973" t="s">
        <v>19</v>
      </c>
      <c r="H1201" s="973" t="s">
        <v>19</v>
      </c>
      <c r="I1201" s="975"/>
      <c r="J1201" s="975"/>
      <c r="K1201" s="32" t="s">
        <v>21</v>
      </c>
      <c r="L1201" s="30" t="s">
        <v>3</v>
      </c>
      <c r="M1201" s="37" t="s">
        <v>3377</v>
      </c>
      <c r="N1201" s="30" t="s">
        <v>490</v>
      </c>
      <c r="O1201" s="976"/>
      <c r="P1201" s="271"/>
      <c r="Q1201" s="977">
        <v>1870</v>
      </c>
      <c r="R1201" s="978">
        <v>1100</v>
      </c>
      <c r="S1201" s="979">
        <v>620</v>
      </c>
      <c r="T1201" s="980">
        <v>730</v>
      </c>
      <c r="U1201" s="981">
        <v>1240</v>
      </c>
      <c r="V1201" s="982">
        <f t="shared" ref="V1201" si="1186">SUM(Q1201:U1202)</f>
        <v>5560</v>
      </c>
      <c r="W1201" s="976"/>
      <c r="X1201" s="976"/>
      <c r="Y1201" s="706"/>
      <c r="Z1201" s="976"/>
    </row>
    <row r="1202" spans="1:26" s="5" customFormat="1">
      <c r="A1202" s="984" t="s">
        <v>171</v>
      </c>
      <c r="B1202" s="984"/>
      <c r="C1202" s="969" t="s">
        <v>3331</v>
      </c>
      <c r="D1202" s="970" t="s">
        <v>2</v>
      </c>
      <c r="E1202" s="1015" t="s">
        <v>608</v>
      </c>
      <c r="F1202" s="994" t="s">
        <v>78</v>
      </c>
      <c r="G1202" s="973" t="s">
        <v>19</v>
      </c>
      <c r="H1202" s="973" t="s">
        <v>19</v>
      </c>
      <c r="I1202" s="975"/>
      <c r="J1202" s="975"/>
      <c r="K1202" s="29"/>
      <c r="L1202" s="29"/>
      <c r="M1202" s="4"/>
      <c r="N1202" s="29"/>
      <c r="O1202" s="976"/>
      <c r="P1202" s="271"/>
      <c r="Q1202" s="977"/>
      <c r="R1202" s="978"/>
      <c r="S1202" s="979"/>
      <c r="T1202" s="980"/>
      <c r="U1202" s="981"/>
      <c r="V1202" s="982"/>
      <c r="W1202" s="976"/>
      <c r="X1202" s="976"/>
      <c r="Y1202" s="706"/>
      <c r="Z1202" s="976"/>
    </row>
    <row r="1203" spans="1:26" s="5" customFormat="1">
      <c r="A1203" s="984" t="s">
        <v>171</v>
      </c>
      <c r="B1203" s="984" t="s">
        <v>663</v>
      </c>
      <c r="C1203" s="989" t="s">
        <v>541</v>
      </c>
      <c r="D1203" s="970" t="str">
        <f t="shared" ref="D1203" si="1187">B1203&amp;" "&amp;" "&amp;C1203</f>
        <v>11-015  キラーアーマー</v>
      </c>
      <c r="E1203" s="1015" t="s">
        <v>608</v>
      </c>
      <c r="F1203" s="994" t="s">
        <v>78</v>
      </c>
      <c r="G1203" s="973" t="s">
        <v>19</v>
      </c>
      <c r="H1203" s="973" t="s">
        <v>19</v>
      </c>
      <c r="I1203" s="975"/>
      <c r="J1203" s="975"/>
      <c r="K1203" s="32" t="s">
        <v>21</v>
      </c>
      <c r="L1203" s="30" t="s">
        <v>3</v>
      </c>
      <c r="M1203" s="960" t="s">
        <v>881</v>
      </c>
      <c r="N1203" s="30" t="s">
        <v>491</v>
      </c>
      <c r="O1203" s="976">
        <v>3</v>
      </c>
      <c r="P1203" s="271"/>
      <c r="Q1203" s="977">
        <v>1870</v>
      </c>
      <c r="R1203" s="978">
        <v>1130</v>
      </c>
      <c r="S1203" s="979">
        <v>590</v>
      </c>
      <c r="T1203" s="980">
        <v>620</v>
      </c>
      <c r="U1203" s="981">
        <v>1360</v>
      </c>
      <c r="V1203" s="982">
        <f t="shared" ref="V1203" si="1188">SUM(Q1203:U1204)</f>
        <v>5570</v>
      </c>
      <c r="W1203" s="976"/>
      <c r="X1203" s="976"/>
      <c r="Y1203" s="706"/>
      <c r="Z1203" s="976"/>
    </row>
    <row r="1204" spans="1:26" s="5" customFormat="1">
      <c r="A1204" s="984" t="s">
        <v>171</v>
      </c>
      <c r="B1204" s="984"/>
      <c r="C1204" s="989" t="s">
        <v>541</v>
      </c>
      <c r="D1204" s="970" t="s">
        <v>2</v>
      </c>
      <c r="E1204" s="1015" t="s">
        <v>608</v>
      </c>
      <c r="F1204" s="994" t="s">
        <v>78</v>
      </c>
      <c r="G1204" s="973" t="s">
        <v>19</v>
      </c>
      <c r="H1204" s="973" t="s">
        <v>19</v>
      </c>
      <c r="I1204" s="975"/>
      <c r="J1204" s="975"/>
      <c r="K1204" s="29"/>
      <c r="L1204" s="29"/>
      <c r="M1204" s="4"/>
      <c r="N1204" s="29"/>
      <c r="O1204" s="976">
        <v>1</v>
      </c>
      <c r="P1204" s="271"/>
      <c r="Q1204" s="977"/>
      <c r="R1204" s="978"/>
      <c r="S1204" s="979"/>
      <c r="T1204" s="980"/>
      <c r="U1204" s="981"/>
      <c r="V1204" s="982"/>
      <c r="W1204" s="976"/>
      <c r="X1204" s="976"/>
      <c r="Y1204" s="706"/>
      <c r="Z1204" s="976"/>
    </row>
    <row r="1205" spans="1:26" s="5" customFormat="1">
      <c r="A1205" s="984" t="s">
        <v>171</v>
      </c>
      <c r="B1205" s="984" t="s">
        <v>664</v>
      </c>
      <c r="C1205" s="969" t="s">
        <v>1186</v>
      </c>
      <c r="D1205" s="970" t="str">
        <f t="shared" ref="D1205" si="1189">B1205&amp;" "&amp;" "&amp;C1205</f>
        <v>11-016  ガルダンディー</v>
      </c>
      <c r="E1205" s="1011" t="s">
        <v>629</v>
      </c>
      <c r="F1205" s="1003" t="s">
        <v>35</v>
      </c>
      <c r="G1205" s="973" t="s">
        <v>19</v>
      </c>
      <c r="H1205" s="973" t="s">
        <v>19</v>
      </c>
      <c r="I1205" s="975"/>
      <c r="J1205" s="975"/>
      <c r="K1205" s="8" t="s">
        <v>99</v>
      </c>
      <c r="L1205" s="30" t="s">
        <v>131</v>
      </c>
      <c r="M1205" s="960" t="s">
        <v>3378</v>
      </c>
      <c r="N1205" s="30" t="s">
        <v>491</v>
      </c>
      <c r="O1205" s="976"/>
      <c r="P1205" s="271"/>
      <c r="Q1205" s="977">
        <v>1800</v>
      </c>
      <c r="R1205" s="978">
        <v>1150</v>
      </c>
      <c r="S1205" s="979">
        <v>1030</v>
      </c>
      <c r="T1205" s="980">
        <v>1220</v>
      </c>
      <c r="U1205" s="981">
        <v>790</v>
      </c>
      <c r="V1205" s="982">
        <f t="shared" ref="V1205" si="1190">SUM(Q1205:U1206)</f>
        <v>5990</v>
      </c>
      <c r="W1205" s="976" t="s">
        <v>3325</v>
      </c>
      <c r="X1205" s="976"/>
      <c r="Y1205" s="706"/>
      <c r="Z1205" s="976"/>
    </row>
    <row r="1206" spans="1:26" s="5" customFormat="1">
      <c r="A1206" s="984" t="s">
        <v>171</v>
      </c>
      <c r="B1206" s="984"/>
      <c r="C1206" s="969" t="s">
        <v>1186</v>
      </c>
      <c r="D1206" s="970" t="s">
        <v>2</v>
      </c>
      <c r="E1206" s="1011" t="s">
        <v>629</v>
      </c>
      <c r="F1206" s="1003" t="s">
        <v>35</v>
      </c>
      <c r="G1206" s="973" t="s">
        <v>19</v>
      </c>
      <c r="H1206" s="973" t="s">
        <v>19</v>
      </c>
      <c r="I1206" s="975"/>
      <c r="J1206" s="975"/>
      <c r="K1206" s="29"/>
      <c r="L1206" s="29"/>
      <c r="M1206" s="4"/>
      <c r="N1206" s="29"/>
      <c r="O1206" s="976"/>
      <c r="P1206" s="271"/>
      <c r="Q1206" s="977"/>
      <c r="R1206" s="978"/>
      <c r="S1206" s="979"/>
      <c r="T1206" s="980"/>
      <c r="U1206" s="981"/>
      <c r="V1206" s="982"/>
      <c r="W1206" s="976" t="s">
        <v>3325</v>
      </c>
      <c r="X1206" s="976"/>
      <c r="Y1206" s="706"/>
      <c r="Z1206" s="976"/>
    </row>
    <row r="1207" spans="1:26" s="5" customFormat="1">
      <c r="A1207" s="984" t="s">
        <v>171</v>
      </c>
      <c r="B1207" s="984" t="s">
        <v>665</v>
      </c>
      <c r="C1207" s="969" t="s">
        <v>38</v>
      </c>
      <c r="D1207" s="970" t="str">
        <f t="shared" ref="D1207" si="1191">B1207&amp;" "&amp;" "&amp;C1207</f>
        <v>11-017  ポップ</v>
      </c>
      <c r="E1207" s="1011" t="s">
        <v>629</v>
      </c>
      <c r="F1207" s="972" t="s">
        <v>34</v>
      </c>
      <c r="G1207" s="986" t="s">
        <v>40</v>
      </c>
      <c r="H1207" s="986" t="s">
        <v>40</v>
      </c>
      <c r="I1207" s="975"/>
      <c r="J1207" s="975"/>
      <c r="K1207" s="7" t="s">
        <v>37</v>
      </c>
      <c r="L1207" s="30" t="s">
        <v>98</v>
      </c>
      <c r="M1207" s="960" t="s">
        <v>3379</v>
      </c>
      <c r="N1207" s="30" t="s">
        <v>492</v>
      </c>
      <c r="O1207" s="976"/>
      <c r="P1207" s="271"/>
      <c r="Q1207" s="977">
        <v>2020</v>
      </c>
      <c r="R1207" s="978">
        <v>690</v>
      </c>
      <c r="S1207" s="979">
        <v>1330</v>
      </c>
      <c r="T1207" s="980">
        <v>1050</v>
      </c>
      <c r="U1207" s="981">
        <v>920</v>
      </c>
      <c r="V1207" s="982">
        <f t="shared" ref="V1207" si="1192">SUM(Q1207:U1208)</f>
        <v>6010</v>
      </c>
      <c r="W1207" s="976" t="s">
        <v>3317</v>
      </c>
      <c r="X1207" s="976"/>
      <c r="Y1207" s="706"/>
      <c r="Z1207" s="976"/>
    </row>
    <row r="1208" spans="1:26" s="5" customFormat="1">
      <c r="A1208" s="984" t="s">
        <v>171</v>
      </c>
      <c r="B1208" s="984"/>
      <c r="C1208" s="969" t="s">
        <v>38</v>
      </c>
      <c r="D1208" s="970" t="s">
        <v>2</v>
      </c>
      <c r="E1208" s="1011" t="s">
        <v>629</v>
      </c>
      <c r="F1208" s="972" t="s">
        <v>34</v>
      </c>
      <c r="G1208" s="986" t="s">
        <v>40</v>
      </c>
      <c r="H1208" s="986" t="s">
        <v>40</v>
      </c>
      <c r="I1208" s="975"/>
      <c r="J1208" s="975"/>
      <c r="K1208" s="29"/>
      <c r="L1208" s="29"/>
      <c r="M1208" s="4"/>
      <c r="N1208" s="29"/>
      <c r="O1208" s="976"/>
      <c r="P1208" s="271"/>
      <c r="Q1208" s="977"/>
      <c r="R1208" s="978"/>
      <c r="S1208" s="979"/>
      <c r="T1208" s="980"/>
      <c r="U1208" s="981"/>
      <c r="V1208" s="982"/>
      <c r="W1208" s="976" t="s">
        <v>3317</v>
      </c>
      <c r="X1208" s="976"/>
      <c r="Y1208" s="706"/>
      <c r="Z1208" s="976"/>
    </row>
    <row r="1209" spans="1:26" s="5" customFormat="1">
      <c r="A1209" s="984" t="s">
        <v>171</v>
      </c>
      <c r="B1209" s="984" t="s">
        <v>666</v>
      </c>
      <c r="C1209" s="969" t="s">
        <v>172</v>
      </c>
      <c r="D1209" s="970" t="str">
        <f t="shared" ref="D1209" si="1193">B1209&amp;" "&amp;" "&amp;C1209</f>
        <v>11-018  ヒュンケル</v>
      </c>
      <c r="E1209" s="1011" t="s">
        <v>629</v>
      </c>
      <c r="F1209" s="972" t="s">
        <v>34</v>
      </c>
      <c r="G1209" s="973" t="s">
        <v>19</v>
      </c>
      <c r="H1209" s="973" t="s">
        <v>19</v>
      </c>
      <c r="I1209" s="975"/>
      <c r="J1209" s="975"/>
      <c r="K1209" s="32" t="s">
        <v>21</v>
      </c>
      <c r="L1209" s="30" t="s">
        <v>270</v>
      </c>
      <c r="M1209" s="960" t="s">
        <v>3380</v>
      </c>
      <c r="N1209" s="30" t="s">
        <v>491</v>
      </c>
      <c r="O1209" s="976"/>
      <c r="P1209" s="271"/>
      <c r="Q1209" s="977">
        <v>2020</v>
      </c>
      <c r="R1209" s="978">
        <v>1100</v>
      </c>
      <c r="S1209" s="979">
        <v>680</v>
      </c>
      <c r="T1209" s="980">
        <v>930</v>
      </c>
      <c r="U1209" s="981">
        <v>1280</v>
      </c>
      <c r="V1209" s="982">
        <f t="shared" ref="V1209" si="1194">SUM(Q1209:U1210)</f>
        <v>6010</v>
      </c>
      <c r="W1209" s="976" t="s">
        <v>3317</v>
      </c>
      <c r="X1209" s="976"/>
      <c r="Y1209" s="706"/>
      <c r="Z1209" s="976"/>
    </row>
    <row r="1210" spans="1:26" s="5" customFormat="1">
      <c r="A1210" s="984" t="s">
        <v>171</v>
      </c>
      <c r="B1210" s="984"/>
      <c r="C1210" s="969" t="s">
        <v>172</v>
      </c>
      <c r="D1210" s="970" t="s">
        <v>2</v>
      </c>
      <c r="E1210" s="1011" t="s">
        <v>629</v>
      </c>
      <c r="F1210" s="972" t="s">
        <v>34</v>
      </c>
      <c r="G1210" s="973" t="s">
        <v>19</v>
      </c>
      <c r="H1210" s="973" t="s">
        <v>19</v>
      </c>
      <c r="I1210" s="975"/>
      <c r="J1210" s="975"/>
      <c r="K1210" s="29"/>
      <c r="L1210" s="29"/>
      <c r="M1210" s="4"/>
      <c r="N1210" s="29"/>
      <c r="O1210" s="976"/>
      <c r="P1210" s="271"/>
      <c r="Q1210" s="977"/>
      <c r="R1210" s="978"/>
      <c r="S1210" s="979"/>
      <c r="T1210" s="980"/>
      <c r="U1210" s="981"/>
      <c r="V1210" s="982"/>
      <c r="W1210" s="976" t="s">
        <v>3317</v>
      </c>
      <c r="X1210" s="976"/>
      <c r="Y1210" s="706"/>
      <c r="Z1210" s="976"/>
    </row>
    <row r="1211" spans="1:26" s="5" customFormat="1">
      <c r="A1211" s="984" t="s">
        <v>171</v>
      </c>
      <c r="B1211" s="984" t="s">
        <v>667</v>
      </c>
      <c r="C1211" s="969" t="s">
        <v>43</v>
      </c>
      <c r="D1211" s="970" t="str">
        <f t="shared" ref="D1211" si="1195">B1211&amp;" "&amp;" "&amp;C1211</f>
        <v>11-019  ラーハルト</v>
      </c>
      <c r="E1211" s="1011" t="s">
        <v>629</v>
      </c>
      <c r="F1211" s="1003" t="s">
        <v>35</v>
      </c>
      <c r="G1211" s="973" t="s">
        <v>19</v>
      </c>
      <c r="H1211" s="973" t="s">
        <v>19</v>
      </c>
      <c r="I1211" s="975"/>
      <c r="J1211" s="975"/>
      <c r="K1211" s="7" t="s">
        <v>37</v>
      </c>
      <c r="L1211" s="30" t="s">
        <v>98</v>
      </c>
      <c r="M1211" s="960" t="s">
        <v>3381</v>
      </c>
      <c r="N1211" s="30" t="s">
        <v>490</v>
      </c>
      <c r="O1211" s="976"/>
      <c r="P1211" s="271"/>
      <c r="Q1211" s="977">
        <v>1880</v>
      </c>
      <c r="R1211" s="978">
        <v>1120</v>
      </c>
      <c r="S1211" s="979">
        <v>950</v>
      </c>
      <c r="T1211" s="980">
        <v>1330</v>
      </c>
      <c r="U1211" s="981">
        <v>720</v>
      </c>
      <c r="V1211" s="982">
        <f t="shared" ref="V1211" si="1196">SUM(Q1211:U1212)</f>
        <v>6000</v>
      </c>
      <c r="W1211" s="378" t="s">
        <v>3325</v>
      </c>
      <c r="X1211" s="976"/>
      <c r="Y1211" s="706"/>
      <c r="Z1211" s="976"/>
    </row>
    <row r="1212" spans="1:26" s="5" customFormat="1">
      <c r="A1212" s="984" t="s">
        <v>171</v>
      </c>
      <c r="B1212" s="984"/>
      <c r="C1212" s="969" t="s">
        <v>43</v>
      </c>
      <c r="D1212" s="970" t="s">
        <v>2</v>
      </c>
      <c r="E1212" s="1011" t="s">
        <v>629</v>
      </c>
      <c r="F1212" s="1003" t="s">
        <v>35</v>
      </c>
      <c r="G1212" s="973" t="s">
        <v>19</v>
      </c>
      <c r="H1212" s="973" t="s">
        <v>19</v>
      </c>
      <c r="I1212" s="975"/>
      <c r="J1212" s="975"/>
      <c r="K1212" s="29"/>
      <c r="L1212" s="29"/>
      <c r="M1212" s="4"/>
      <c r="N1212" s="29"/>
      <c r="O1212" s="976"/>
      <c r="P1212" s="271"/>
      <c r="Q1212" s="977"/>
      <c r="R1212" s="978"/>
      <c r="S1212" s="979"/>
      <c r="T1212" s="980"/>
      <c r="U1212" s="981"/>
      <c r="V1212" s="982"/>
      <c r="W1212" s="378" t="s">
        <v>4343</v>
      </c>
      <c r="X1212" s="976"/>
      <c r="Y1212" s="706"/>
      <c r="Z1212" s="976"/>
    </row>
    <row r="1213" spans="1:26" s="5" customFormat="1">
      <c r="A1213" s="984" t="s">
        <v>171</v>
      </c>
      <c r="B1213" s="984" t="s">
        <v>668</v>
      </c>
      <c r="C1213" s="969" t="s">
        <v>1187</v>
      </c>
      <c r="D1213" s="970" t="str">
        <f t="shared" ref="D1213" si="1197">B1213&amp;" "&amp;" "&amp;C1213</f>
        <v>11-020  ボラホーン</v>
      </c>
      <c r="E1213" s="1011" t="s">
        <v>629</v>
      </c>
      <c r="F1213" s="1003" t="s">
        <v>35</v>
      </c>
      <c r="G1213" s="973" t="s">
        <v>19</v>
      </c>
      <c r="H1213" s="1006" t="s">
        <v>89</v>
      </c>
      <c r="I1213" s="975"/>
      <c r="J1213" s="975"/>
      <c r="K1213" s="32" t="s">
        <v>21</v>
      </c>
      <c r="L1213" s="30" t="s">
        <v>131</v>
      </c>
      <c r="M1213" s="960" t="s">
        <v>3382</v>
      </c>
      <c r="N1213" s="30" t="s">
        <v>491</v>
      </c>
      <c r="O1213" s="976"/>
      <c r="P1213" s="271"/>
      <c r="Q1213" s="977">
        <v>2040</v>
      </c>
      <c r="R1213" s="978">
        <v>1150</v>
      </c>
      <c r="S1213" s="979">
        <v>840</v>
      </c>
      <c r="T1213" s="980">
        <v>770</v>
      </c>
      <c r="U1213" s="981">
        <v>1190</v>
      </c>
      <c r="V1213" s="982">
        <f t="shared" ref="V1213" si="1198">SUM(Q1213:U1214)</f>
        <v>5990</v>
      </c>
      <c r="W1213" s="976" t="s">
        <v>3325</v>
      </c>
      <c r="X1213" s="976"/>
      <c r="Y1213" s="706"/>
      <c r="Z1213" s="976"/>
    </row>
    <row r="1214" spans="1:26" s="5" customFormat="1">
      <c r="A1214" s="984" t="s">
        <v>171</v>
      </c>
      <c r="B1214" s="984"/>
      <c r="C1214" s="969" t="s">
        <v>1187</v>
      </c>
      <c r="D1214" s="970" t="s">
        <v>2</v>
      </c>
      <c r="E1214" s="1011" t="s">
        <v>629</v>
      </c>
      <c r="F1214" s="1003" t="s">
        <v>35</v>
      </c>
      <c r="G1214" s="973" t="s">
        <v>19</v>
      </c>
      <c r="H1214" s="1006" t="s">
        <v>89</v>
      </c>
      <c r="I1214" s="975"/>
      <c r="J1214" s="975"/>
      <c r="K1214" s="29"/>
      <c r="L1214" s="29"/>
      <c r="M1214" s="4"/>
      <c r="N1214" s="29"/>
      <c r="O1214" s="976"/>
      <c r="P1214" s="271"/>
      <c r="Q1214" s="977"/>
      <c r="R1214" s="978"/>
      <c r="S1214" s="979"/>
      <c r="T1214" s="980"/>
      <c r="U1214" s="981"/>
      <c r="V1214" s="982"/>
      <c r="W1214" s="976" t="s">
        <v>3325</v>
      </c>
      <c r="X1214" s="976"/>
      <c r="Y1214" s="706"/>
      <c r="Z1214" s="976"/>
    </row>
    <row r="1215" spans="1:26" s="5" customFormat="1">
      <c r="A1215" s="984" t="s">
        <v>171</v>
      </c>
      <c r="B1215" s="984" t="s">
        <v>669</v>
      </c>
      <c r="C1215" s="969" t="s">
        <v>1188</v>
      </c>
      <c r="D1215" s="970" t="str">
        <f t="shared" ref="D1215" si="1199">B1215&amp;" "&amp;" "&amp;C1215</f>
        <v>11-021  タホドラキー</v>
      </c>
      <c r="E1215" s="1011" t="s">
        <v>629</v>
      </c>
      <c r="F1215" s="1014" t="s">
        <v>128</v>
      </c>
      <c r="G1215" s="973" t="s">
        <v>19</v>
      </c>
      <c r="H1215" s="992" t="s">
        <v>88</v>
      </c>
      <c r="I1215" s="975"/>
      <c r="J1215" s="975"/>
      <c r="K1215" s="8" t="s">
        <v>99</v>
      </c>
      <c r="L1215" s="30" t="s">
        <v>131</v>
      </c>
      <c r="M1215" s="960" t="s">
        <v>3383</v>
      </c>
      <c r="N1215" s="30" t="s">
        <v>491</v>
      </c>
      <c r="O1215" s="976"/>
      <c r="P1215" s="271"/>
      <c r="Q1215" s="977">
        <v>1760</v>
      </c>
      <c r="R1215" s="978">
        <v>1040</v>
      </c>
      <c r="S1215" s="979">
        <v>1120</v>
      </c>
      <c r="T1215" s="980">
        <v>1180</v>
      </c>
      <c r="U1215" s="981">
        <v>770</v>
      </c>
      <c r="V1215" s="982">
        <f t="shared" ref="V1215" si="1200">SUM(Q1215:U1216)</f>
        <v>5870</v>
      </c>
      <c r="W1215" s="976" t="s">
        <v>4344</v>
      </c>
      <c r="X1215" s="976"/>
      <c r="Y1215" s="706"/>
      <c r="Z1215" s="976"/>
    </row>
    <row r="1216" spans="1:26" s="5" customFormat="1">
      <c r="A1216" s="984" t="s">
        <v>171</v>
      </c>
      <c r="B1216" s="984"/>
      <c r="C1216" s="969" t="s">
        <v>1188</v>
      </c>
      <c r="D1216" s="970" t="s">
        <v>2</v>
      </c>
      <c r="E1216" s="1011" t="s">
        <v>629</v>
      </c>
      <c r="F1216" s="1014" t="s">
        <v>128</v>
      </c>
      <c r="G1216" s="973" t="s">
        <v>19</v>
      </c>
      <c r="H1216" s="992" t="s">
        <v>88</v>
      </c>
      <c r="I1216" s="975"/>
      <c r="J1216" s="975"/>
      <c r="K1216" s="29"/>
      <c r="L1216" s="29"/>
      <c r="M1216" s="4"/>
      <c r="N1216" s="29"/>
      <c r="O1216" s="976"/>
      <c r="P1216" s="271"/>
      <c r="Q1216" s="977"/>
      <c r="R1216" s="978"/>
      <c r="S1216" s="979"/>
      <c r="T1216" s="980"/>
      <c r="U1216" s="981"/>
      <c r="V1216" s="982"/>
      <c r="W1216" s="976" t="s">
        <v>4344</v>
      </c>
      <c r="X1216" s="976"/>
      <c r="Y1216" s="706"/>
      <c r="Z1216" s="976"/>
    </row>
    <row r="1217" spans="1:26" s="5" customFormat="1">
      <c r="A1217" s="984" t="s">
        <v>171</v>
      </c>
      <c r="B1217" s="984" t="s">
        <v>670</v>
      </c>
      <c r="C1217" s="969" t="s">
        <v>1189</v>
      </c>
      <c r="D1217" s="970" t="str">
        <f t="shared" ref="D1217" si="1201">B1217&amp;" "&amp;" "&amp;C1217</f>
        <v>11-022  オーク</v>
      </c>
      <c r="E1217" s="1011" t="s">
        <v>629</v>
      </c>
      <c r="F1217" s="1014" t="s">
        <v>128</v>
      </c>
      <c r="G1217" s="973" t="s">
        <v>19</v>
      </c>
      <c r="H1217" s="973" t="s">
        <v>19</v>
      </c>
      <c r="I1217" s="975"/>
      <c r="J1217" s="975"/>
      <c r="K1217" s="32" t="s">
        <v>21</v>
      </c>
      <c r="L1217" s="30" t="s">
        <v>270</v>
      </c>
      <c r="M1217" s="960" t="s">
        <v>1104</v>
      </c>
      <c r="N1217" s="30" t="s">
        <v>491</v>
      </c>
      <c r="O1217" s="976"/>
      <c r="P1217" s="271"/>
      <c r="Q1217" s="977">
        <v>1860</v>
      </c>
      <c r="R1217" s="978">
        <v>1200</v>
      </c>
      <c r="S1217" s="979">
        <v>720</v>
      </c>
      <c r="T1217" s="980">
        <v>970</v>
      </c>
      <c r="U1217" s="981">
        <v>1120</v>
      </c>
      <c r="V1217" s="982">
        <f t="shared" ref="V1217" si="1202">SUM(Q1217:U1218)</f>
        <v>5870</v>
      </c>
      <c r="W1217" s="976" t="s">
        <v>4155</v>
      </c>
      <c r="X1217" s="976"/>
      <c r="Y1217" s="706"/>
      <c r="Z1217" s="976"/>
    </row>
    <row r="1218" spans="1:26" s="5" customFormat="1">
      <c r="A1218" s="984" t="s">
        <v>171</v>
      </c>
      <c r="B1218" s="984"/>
      <c r="C1218" s="969" t="s">
        <v>1189</v>
      </c>
      <c r="D1218" s="970" t="s">
        <v>2</v>
      </c>
      <c r="E1218" s="1011" t="s">
        <v>629</v>
      </c>
      <c r="F1218" s="1014" t="s">
        <v>128</v>
      </c>
      <c r="G1218" s="973" t="s">
        <v>19</v>
      </c>
      <c r="H1218" s="973" t="s">
        <v>19</v>
      </c>
      <c r="I1218" s="975"/>
      <c r="J1218" s="975"/>
      <c r="K1218" s="29"/>
      <c r="L1218" s="29"/>
      <c r="M1218" s="4"/>
      <c r="N1218" s="29"/>
      <c r="O1218" s="976"/>
      <c r="P1218" s="271"/>
      <c r="Q1218" s="977"/>
      <c r="R1218" s="978"/>
      <c r="S1218" s="979"/>
      <c r="T1218" s="980"/>
      <c r="U1218" s="981"/>
      <c r="V1218" s="982"/>
      <c r="W1218" s="976" t="s">
        <v>4155</v>
      </c>
      <c r="X1218" s="976"/>
      <c r="Y1218" s="706"/>
      <c r="Z1218" s="976"/>
    </row>
    <row r="1219" spans="1:26" s="5" customFormat="1">
      <c r="A1219" s="984" t="s">
        <v>171</v>
      </c>
      <c r="B1219" s="984" t="s">
        <v>671</v>
      </c>
      <c r="C1219" s="989" t="s">
        <v>1190</v>
      </c>
      <c r="D1219" s="970" t="str">
        <f t="shared" ref="D1219" si="1203">B1219&amp;" "&amp;" "&amp;C1219</f>
        <v>11-023  キメラ</v>
      </c>
      <c r="E1219" s="1011" t="s">
        <v>629</v>
      </c>
      <c r="F1219" s="1014" t="s">
        <v>128</v>
      </c>
      <c r="G1219" s="973" t="s">
        <v>19</v>
      </c>
      <c r="H1219" s="973" t="s">
        <v>19</v>
      </c>
      <c r="I1219" s="975"/>
      <c r="J1219" s="975"/>
      <c r="K1219" s="32" t="s">
        <v>21</v>
      </c>
      <c r="L1219" s="30" t="s">
        <v>270</v>
      </c>
      <c r="M1219" s="960" t="s">
        <v>1105</v>
      </c>
      <c r="N1219" s="30" t="s">
        <v>491</v>
      </c>
      <c r="O1219" s="976"/>
      <c r="P1219" s="271"/>
      <c r="Q1219" s="977">
        <v>1720</v>
      </c>
      <c r="R1219" s="978">
        <v>920</v>
      </c>
      <c r="S1219" s="979">
        <v>1120</v>
      </c>
      <c r="T1219" s="980">
        <v>1010</v>
      </c>
      <c r="U1219" s="981">
        <v>1060</v>
      </c>
      <c r="V1219" s="982">
        <f t="shared" ref="V1219" si="1204">SUM(Q1219:U1220)</f>
        <v>5830</v>
      </c>
      <c r="W1219" s="976"/>
      <c r="X1219" s="976"/>
      <c r="Y1219" s="706"/>
      <c r="Z1219" s="976"/>
    </row>
    <row r="1220" spans="1:26" s="5" customFormat="1">
      <c r="A1220" s="984" t="s">
        <v>171</v>
      </c>
      <c r="B1220" s="984"/>
      <c r="C1220" s="989" t="s">
        <v>1190</v>
      </c>
      <c r="D1220" s="970" t="s">
        <v>2</v>
      </c>
      <c r="E1220" s="1011" t="s">
        <v>629</v>
      </c>
      <c r="F1220" s="1014" t="s">
        <v>128</v>
      </c>
      <c r="G1220" s="973" t="s">
        <v>19</v>
      </c>
      <c r="H1220" s="973" t="s">
        <v>19</v>
      </c>
      <c r="I1220" s="975"/>
      <c r="J1220" s="975"/>
      <c r="K1220" s="29"/>
      <c r="L1220" s="29"/>
      <c r="M1220" s="4"/>
      <c r="N1220" s="29"/>
      <c r="O1220" s="976"/>
      <c r="P1220" s="271"/>
      <c r="Q1220" s="977"/>
      <c r="R1220" s="978"/>
      <c r="S1220" s="979"/>
      <c r="T1220" s="980"/>
      <c r="U1220" s="981"/>
      <c r="V1220" s="982"/>
      <c r="W1220" s="976"/>
      <c r="X1220" s="976"/>
      <c r="Y1220" s="706"/>
      <c r="Z1220" s="976"/>
    </row>
    <row r="1221" spans="1:26" s="5" customFormat="1">
      <c r="A1221" s="984" t="s">
        <v>171</v>
      </c>
      <c r="B1221" s="984" t="s">
        <v>672</v>
      </c>
      <c r="C1221" s="989" t="s">
        <v>318</v>
      </c>
      <c r="D1221" s="970" t="str">
        <f t="shared" ref="D1221" si="1205">B1221&amp;" "&amp;" "&amp;C1221</f>
        <v>11-024  マミー</v>
      </c>
      <c r="E1221" s="1011" t="s">
        <v>629</v>
      </c>
      <c r="F1221" s="1013" t="s">
        <v>129</v>
      </c>
      <c r="G1221" s="973" t="s">
        <v>19</v>
      </c>
      <c r="H1221" s="973" t="s">
        <v>19</v>
      </c>
      <c r="I1221" s="975"/>
      <c r="J1221" s="975"/>
      <c r="K1221" s="32" t="s">
        <v>21</v>
      </c>
      <c r="L1221" s="30" t="s">
        <v>506</v>
      </c>
      <c r="M1221" s="960" t="s">
        <v>1106</v>
      </c>
      <c r="N1221" s="30" t="s">
        <v>491</v>
      </c>
      <c r="O1221" s="976"/>
      <c r="P1221" s="271"/>
      <c r="Q1221" s="977">
        <v>1890</v>
      </c>
      <c r="R1221" s="978">
        <v>1190</v>
      </c>
      <c r="S1221" s="979">
        <v>710</v>
      </c>
      <c r="T1221" s="980">
        <v>860</v>
      </c>
      <c r="U1221" s="981">
        <v>1260</v>
      </c>
      <c r="V1221" s="982">
        <f t="shared" ref="V1221" si="1206">SUM(Q1221:U1222)</f>
        <v>5910</v>
      </c>
      <c r="W1221" s="976"/>
      <c r="X1221" s="976"/>
      <c r="Y1221" s="706"/>
      <c r="Z1221" s="976"/>
    </row>
    <row r="1222" spans="1:26" s="5" customFormat="1">
      <c r="A1222" s="984" t="s">
        <v>171</v>
      </c>
      <c r="B1222" s="984"/>
      <c r="C1222" s="989" t="s">
        <v>318</v>
      </c>
      <c r="D1222" s="970" t="s">
        <v>2</v>
      </c>
      <c r="E1222" s="1011" t="s">
        <v>629</v>
      </c>
      <c r="F1222" s="1013" t="s">
        <v>129</v>
      </c>
      <c r="G1222" s="973" t="s">
        <v>19</v>
      </c>
      <c r="H1222" s="973" t="s">
        <v>19</v>
      </c>
      <c r="I1222" s="975"/>
      <c r="J1222" s="975"/>
      <c r="K1222" s="29"/>
      <c r="L1222" s="29"/>
      <c r="M1222" s="4"/>
      <c r="N1222" s="29"/>
      <c r="O1222" s="976"/>
      <c r="P1222" s="271"/>
      <c r="Q1222" s="977"/>
      <c r="R1222" s="978"/>
      <c r="S1222" s="979"/>
      <c r="T1222" s="980"/>
      <c r="U1222" s="981"/>
      <c r="V1222" s="982"/>
      <c r="W1222" s="976"/>
      <c r="X1222" s="976"/>
      <c r="Y1222" s="706"/>
      <c r="Z1222" s="976"/>
    </row>
    <row r="1223" spans="1:26" s="5" customFormat="1">
      <c r="A1223" s="984" t="s">
        <v>171</v>
      </c>
      <c r="B1223" s="984" t="s">
        <v>673</v>
      </c>
      <c r="C1223" s="969" t="s">
        <v>122</v>
      </c>
      <c r="D1223" s="970" t="str">
        <f t="shared" ref="D1223" si="1207">B1223&amp;" "&amp;" "&amp;C1223</f>
        <v>11-025  グール</v>
      </c>
      <c r="E1223" s="1011" t="s">
        <v>629</v>
      </c>
      <c r="F1223" s="1013" t="s">
        <v>129</v>
      </c>
      <c r="G1223" s="973" t="s">
        <v>19</v>
      </c>
      <c r="H1223" s="1006" t="s">
        <v>89</v>
      </c>
      <c r="I1223" s="975"/>
      <c r="J1223" s="975"/>
      <c r="K1223" s="8" t="s">
        <v>99</v>
      </c>
      <c r="L1223" s="30" t="s">
        <v>131</v>
      </c>
      <c r="M1223" s="960" t="s">
        <v>1153</v>
      </c>
      <c r="N1223" s="30" t="s">
        <v>496</v>
      </c>
      <c r="O1223" s="976">
        <v>2</v>
      </c>
      <c r="P1223" s="271"/>
      <c r="Q1223" s="977">
        <v>1910</v>
      </c>
      <c r="R1223" s="978">
        <v>1290</v>
      </c>
      <c r="S1223" s="979">
        <v>580</v>
      </c>
      <c r="T1223" s="980">
        <v>780</v>
      </c>
      <c r="U1223" s="981">
        <v>1340</v>
      </c>
      <c r="V1223" s="982">
        <f t="shared" ref="V1223" si="1208">SUM(Q1223:U1224)</f>
        <v>5900</v>
      </c>
      <c r="W1223" s="976"/>
      <c r="X1223" s="976"/>
      <c r="Y1223" s="706"/>
      <c r="Z1223" s="976"/>
    </row>
    <row r="1224" spans="1:26" s="5" customFormat="1">
      <c r="A1224" s="984" t="s">
        <v>171</v>
      </c>
      <c r="B1224" s="984"/>
      <c r="C1224" s="969" t="s">
        <v>122</v>
      </c>
      <c r="D1224" s="970" t="s">
        <v>2</v>
      </c>
      <c r="E1224" s="1011" t="s">
        <v>629</v>
      </c>
      <c r="F1224" s="1013" t="s">
        <v>129</v>
      </c>
      <c r="G1224" s="973" t="s">
        <v>19</v>
      </c>
      <c r="H1224" s="1006" t="s">
        <v>89</v>
      </c>
      <c r="I1224" s="975"/>
      <c r="J1224" s="975"/>
      <c r="K1224" s="29"/>
      <c r="L1224" s="29"/>
      <c r="M1224" s="4"/>
      <c r="N1224" s="29"/>
      <c r="O1224" s="976">
        <v>1</v>
      </c>
      <c r="P1224" s="271"/>
      <c r="Q1224" s="977"/>
      <c r="R1224" s="978"/>
      <c r="S1224" s="979"/>
      <c r="T1224" s="980"/>
      <c r="U1224" s="981"/>
      <c r="V1224" s="982"/>
      <c r="W1224" s="976"/>
      <c r="X1224" s="976"/>
      <c r="Y1224" s="706"/>
      <c r="Z1224" s="976"/>
    </row>
    <row r="1225" spans="1:26" s="5" customFormat="1">
      <c r="A1225" s="984" t="s">
        <v>171</v>
      </c>
      <c r="B1225" s="984" t="s">
        <v>674</v>
      </c>
      <c r="C1225" s="969" t="s">
        <v>1191</v>
      </c>
      <c r="D1225" s="970" t="str">
        <f t="shared" ref="D1225" si="1209">B1225&amp;" "&amp;" "&amp;C1225</f>
        <v>11-026  フレイム</v>
      </c>
      <c r="E1225" s="1011" t="s">
        <v>629</v>
      </c>
      <c r="F1225" s="1012" t="s">
        <v>130</v>
      </c>
      <c r="G1225" s="973" t="s">
        <v>19</v>
      </c>
      <c r="H1225" s="1006" t="s">
        <v>89</v>
      </c>
      <c r="I1225" s="975"/>
      <c r="J1225" s="975"/>
      <c r="K1225" s="7" t="s">
        <v>37</v>
      </c>
      <c r="L1225" s="30" t="s">
        <v>20</v>
      </c>
      <c r="M1225" s="39" t="s">
        <v>3384</v>
      </c>
      <c r="N1225" s="30" t="s">
        <v>494</v>
      </c>
      <c r="O1225" s="976"/>
      <c r="P1225" s="271"/>
      <c r="Q1225" s="977">
        <v>1840</v>
      </c>
      <c r="R1225" s="978">
        <v>1040</v>
      </c>
      <c r="S1225" s="979">
        <v>1110</v>
      </c>
      <c r="T1225" s="980">
        <v>900</v>
      </c>
      <c r="U1225" s="981">
        <v>1010</v>
      </c>
      <c r="V1225" s="982">
        <f t="shared" ref="V1225" si="1210">SUM(Q1225:U1226)</f>
        <v>5900</v>
      </c>
      <c r="W1225" s="969" t="s">
        <v>3320</v>
      </c>
      <c r="X1225" s="976"/>
      <c r="Y1225" s="706"/>
      <c r="Z1225" s="976"/>
    </row>
    <row r="1226" spans="1:26" s="5" customFormat="1">
      <c r="A1226" s="984" t="s">
        <v>171</v>
      </c>
      <c r="B1226" s="984"/>
      <c r="C1226" s="969" t="s">
        <v>1191</v>
      </c>
      <c r="D1226" s="970" t="s">
        <v>2</v>
      </c>
      <c r="E1226" s="1011" t="s">
        <v>629</v>
      </c>
      <c r="F1226" s="1012" t="s">
        <v>130</v>
      </c>
      <c r="G1226" s="973" t="s">
        <v>19</v>
      </c>
      <c r="H1226" s="1006" t="s">
        <v>89</v>
      </c>
      <c r="I1226" s="975"/>
      <c r="J1226" s="975"/>
      <c r="K1226" s="29"/>
      <c r="L1226" s="29"/>
      <c r="M1226" s="4"/>
      <c r="N1226" s="29"/>
      <c r="O1226" s="976"/>
      <c r="P1226" s="271"/>
      <c r="Q1226" s="977"/>
      <c r="R1226" s="978"/>
      <c r="S1226" s="979"/>
      <c r="T1226" s="980"/>
      <c r="U1226" s="981"/>
      <c r="V1226" s="982"/>
      <c r="W1226" s="969" t="s">
        <v>3320</v>
      </c>
      <c r="X1226" s="976"/>
      <c r="Y1226" s="706"/>
      <c r="Z1226" s="976"/>
    </row>
    <row r="1227" spans="1:26" s="5" customFormat="1">
      <c r="A1227" s="984" t="s">
        <v>171</v>
      </c>
      <c r="B1227" s="984" t="s">
        <v>675</v>
      </c>
      <c r="C1227" s="969" t="s">
        <v>1192</v>
      </c>
      <c r="D1227" s="970" t="str">
        <f t="shared" ref="D1227" si="1211">B1227&amp;" "&amp;" "&amp;C1227</f>
        <v>11-027  ブリザード</v>
      </c>
      <c r="E1227" s="1011" t="s">
        <v>629</v>
      </c>
      <c r="F1227" s="1012" t="s">
        <v>130</v>
      </c>
      <c r="G1227" s="973" t="s">
        <v>19</v>
      </c>
      <c r="H1227" s="1006" t="s">
        <v>89</v>
      </c>
      <c r="I1227" s="975"/>
      <c r="J1227" s="975"/>
      <c r="K1227" s="7" t="s">
        <v>37</v>
      </c>
      <c r="L1227" s="30" t="s">
        <v>98</v>
      </c>
      <c r="M1227" s="960" t="s">
        <v>1012</v>
      </c>
      <c r="N1227" s="30" t="s">
        <v>492</v>
      </c>
      <c r="O1227" s="976"/>
      <c r="P1227" s="271"/>
      <c r="Q1227" s="977">
        <v>1840</v>
      </c>
      <c r="R1227" s="978">
        <v>1070</v>
      </c>
      <c r="S1227" s="979">
        <v>1060</v>
      </c>
      <c r="T1227" s="980">
        <v>950</v>
      </c>
      <c r="U1227" s="981">
        <v>980</v>
      </c>
      <c r="V1227" s="982">
        <f t="shared" ref="V1227" si="1212">SUM(Q1227:U1228)</f>
        <v>5900</v>
      </c>
      <c r="W1227" s="969" t="s">
        <v>3322</v>
      </c>
      <c r="X1227" s="976"/>
      <c r="Y1227" s="706"/>
      <c r="Z1227" s="976"/>
    </row>
    <row r="1228" spans="1:26" s="5" customFormat="1">
      <c r="A1228" s="984" t="s">
        <v>171</v>
      </c>
      <c r="B1228" s="984"/>
      <c r="C1228" s="969" t="s">
        <v>1192</v>
      </c>
      <c r="D1228" s="970" t="s">
        <v>2</v>
      </c>
      <c r="E1228" s="1011" t="s">
        <v>629</v>
      </c>
      <c r="F1228" s="1012" t="s">
        <v>130</v>
      </c>
      <c r="G1228" s="973" t="s">
        <v>19</v>
      </c>
      <c r="H1228" s="1006" t="s">
        <v>89</v>
      </c>
      <c r="I1228" s="975"/>
      <c r="J1228" s="975"/>
      <c r="K1228" s="29"/>
      <c r="L1228" s="29"/>
      <c r="M1228" s="4"/>
      <c r="N1228" s="29"/>
      <c r="O1228" s="976"/>
      <c r="P1228" s="271"/>
      <c r="Q1228" s="977"/>
      <c r="R1228" s="978"/>
      <c r="S1228" s="979"/>
      <c r="T1228" s="980"/>
      <c r="U1228" s="981"/>
      <c r="V1228" s="982"/>
      <c r="W1228" s="969" t="s">
        <v>3322</v>
      </c>
      <c r="X1228" s="976"/>
      <c r="Y1228" s="706"/>
      <c r="Z1228" s="976"/>
    </row>
    <row r="1229" spans="1:26" s="5" customFormat="1">
      <c r="A1229" s="984" t="s">
        <v>171</v>
      </c>
      <c r="B1229" s="984" t="s">
        <v>676</v>
      </c>
      <c r="C1229" s="969" t="s">
        <v>1193</v>
      </c>
      <c r="D1229" s="970" t="str">
        <f t="shared" ref="D1229" si="1213">B1229&amp;" "&amp;" "&amp;C1229</f>
        <v>11-028  ホークマン</v>
      </c>
      <c r="E1229" s="1011" t="s">
        <v>629</v>
      </c>
      <c r="F1229" s="1009" t="s">
        <v>75</v>
      </c>
      <c r="G1229" s="973" t="s">
        <v>19</v>
      </c>
      <c r="H1229" s="992" t="s">
        <v>88</v>
      </c>
      <c r="I1229" s="975"/>
      <c r="J1229" s="975"/>
      <c r="K1229" s="8" t="s">
        <v>99</v>
      </c>
      <c r="L1229" s="30" t="s">
        <v>131</v>
      </c>
      <c r="M1229" s="960" t="s">
        <v>1154</v>
      </c>
      <c r="N1229" s="30" t="s">
        <v>496</v>
      </c>
      <c r="O1229" s="976"/>
      <c r="P1229" s="271"/>
      <c r="Q1229" s="977">
        <v>1760</v>
      </c>
      <c r="R1229" s="978">
        <v>1060</v>
      </c>
      <c r="S1229" s="979">
        <v>720</v>
      </c>
      <c r="T1229" s="980">
        <v>1190</v>
      </c>
      <c r="U1229" s="981">
        <v>1170</v>
      </c>
      <c r="V1229" s="982">
        <f t="shared" ref="V1229" si="1214">SUM(Q1229:U1230)</f>
        <v>5900</v>
      </c>
      <c r="W1229" s="976"/>
      <c r="X1229" s="976"/>
      <c r="Y1229" s="706"/>
      <c r="Z1229" s="976"/>
    </row>
    <row r="1230" spans="1:26" s="5" customFormat="1">
      <c r="A1230" s="984" t="s">
        <v>171</v>
      </c>
      <c r="B1230" s="984"/>
      <c r="C1230" s="969" t="s">
        <v>1193</v>
      </c>
      <c r="D1230" s="970" t="s">
        <v>2</v>
      </c>
      <c r="E1230" s="1011" t="s">
        <v>629</v>
      </c>
      <c r="F1230" s="1009" t="s">
        <v>75</v>
      </c>
      <c r="G1230" s="973" t="s">
        <v>19</v>
      </c>
      <c r="H1230" s="992" t="s">
        <v>88</v>
      </c>
      <c r="I1230" s="975"/>
      <c r="J1230" s="975"/>
      <c r="K1230" s="29"/>
      <c r="L1230" s="29"/>
      <c r="M1230" s="4"/>
      <c r="N1230" s="29"/>
      <c r="O1230" s="976"/>
      <c r="P1230" s="271"/>
      <c r="Q1230" s="977"/>
      <c r="R1230" s="978"/>
      <c r="S1230" s="979"/>
      <c r="T1230" s="980"/>
      <c r="U1230" s="981"/>
      <c r="V1230" s="982"/>
      <c r="W1230" s="976"/>
      <c r="X1230" s="976"/>
      <c r="Y1230" s="706"/>
      <c r="Z1230" s="976"/>
    </row>
    <row r="1231" spans="1:26" s="5" customFormat="1">
      <c r="A1231" s="984" t="s">
        <v>171</v>
      </c>
      <c r="B1231" s="984" t="s">
        <v>677</v>
      </c>
      <c r="C1231" s="969" t="s">
        <v>1194</v>
      </c>
      <c r="D1231" s="970" t="str">
        <f t="shared" ref="D1231" si="1215">B1231&amp;" "&amp;" "&amp;C1231</f>
        <v>11-029  ガーゴイル</v>
      </c>
      <c r="E1231" s="1011" t="s">
        <v>629</v>
      </c>
      <c r="F1231" s="1009" t="s">
        <v>75</v>
      </c>
      <c r="G1231" s="973" t="s">
        <v>1195</v>
      </c>
      <c r="H1231" s="992" t="s">
        <v>88</v>
      </c>
      <c r="I1231" s="975"/>
      <c r="J1231" s="975"/>
      <c r="K1231" s="8" t="s">
        <v>99</v>
      </c>
      <c r="L1231" s="30" t="s">
        <v>131</v>
      </c>
      <c r="M1231" s="960" t="s">
        <v>3385</v>
      </c>
      <c r="N1231" s="30" t="s">
        <v>496</v>
      </c>
      <c r="O1231" s="976" t="s">
        <v>648</v>
      </c>
      <c r="P1231" s="271"/>
      <c r="Q1231" s="977">
        <v>1830</v>
      </c>
      <c r="R1231" s="978">
        <v>1080</v>
      </c>
      <c r="S1231" s="979">
        <v>730</v>
      </c>
      <c r="T1231" s="980">
        <v>1110</v>
      </c>
      <c r="U1231" s="981">
        <v>1160</v>
      </c>
      <c r="V1231" s="982">
        <f t="shared" ref="V1231" si="1216">SUM(Q1231:U1232)</f>
        <v>5910</v>
      </c>
      <c r="W1231" s="976"/>
      <c r="X1231" s="976"/>
      <c r="Y1231" s="706"/>
      <c r="Z1231" s="976"/>
    </row>
    <row r="1232" spans="1:26" s="5" customFormat="1">
      <c r="A1232" s="984" t="s">
        <v>171</v>
      </c>
      <c r="B1232" s="984"/>
      <c r="C1232" s="969" t="s">
        <v>1194</v>
      </c>
      <c r="D1232" s="970" t="s">
        <v>2</v>
      </c>
      <c r="E1232" s="1011" t="s">
        <v>629</v>
      </c>
      <c r="F1232" s="1009" t="s">
        <v>75</v>
      </c>
      <c r="G1232" s="973" t="s">
        <v>19</v>
      </c>
      <c r="H1232" s="992" t="s">
        <v>88</v>
      </c>
      <c r="I1232" s="975"/>
      <c r="J1232" s="975"/>
      <c r="K1232" s="29"/>
      <c r="L1232" s="29"/>
      <c r="M1232" s="4"/>
      <c r="N1232" s="29"/>
      <c r="O1232" s="976">
        <v>1</v>
      </c>
      <c r="P1232" s="271"/>
      <c r="Q1232" s="977"/>
      <c r="R1232" s="978"/>
      <c r="S1232" s="979"/>
      <c r="T1232" s="980"/>
      <c r="U1232" s="981"/>
      <c r="V1232" s="982"/>
      <c r="W1232" s="976"/>
      <c r="X1232" s="976"/>
      <c r="Y1232" s="706"/>
      <c r="Z1232" s="976"/>
    </row>
    <row r="1233" spans="1:26" s="5" customFormat="1">
      <c r="A1233" s="984" t="s">
        <v>171</v>
      </c>
      <c r="B1233" s="984" t="s">
        <v>678</v>
      </c>
      <c r="C1233" s="969" t="s">
        <v>542</v>
      </c>
      <c r="D1233" s="970" t="str">
        <f t="shared" ref="D1233" si="1217">B1233&amp;" "&amp;" "&amp;C1233</f>
        <v>11-030  ドラゴン</v>
      </c>
      <c r="E1233" s="1011" t="s">
        <v>629</v>
      </c>
      <c r="F1233" s="1003" t="s">
        <v>35</v>
      </c>
      <c r="G1233" s="973" t="s">
        <v>19</v>
      </c>
      <c r="H1233" s="1006" t="s">
        <v>89</v>
      </c>
      <c r="I1233" s="975"/>
      <c r="J1233" s="975"/>
      <c r="K1233" s="32" t="s">
        <v>21</v>
      </c>
      <c r="L1233" s="30" t="s">
        <v>105</v>
      </c>
      <c r="M1233" s="960" t="s">
        <v>6187</v>
      </c>
      <c r="N1233" s="30" t="s">
        <v>490</v>
      </c>
      <c r="O1233" s="976"/>
      <c r="P1233" s="271"/>
      <c r="Q1233" s="977">
        <v>1870</v>
      </c>
      <c r="R1233" s="978">
        <v>1060</v>
      </c>
      <c r="S1233" s="979">
        <v>800</v>
      </c>
      <c r="T1233" s="980">
        <v>1080</v>
      </c>
      <c r="U1233" s="981">
        <v>1070</v>
      </c>
      <c r="V1233" s="982">
        <f t="shared" ref="V1233" si="1218">SUM(Q1233:U1234)</f>
        <v>5880</v>
      </c>
      <c r="W1233" s="976" t="s">
        <v>4344</v>
      </c>
      <c r="X1233" s="976"/>
      <c r="Y1233" s="706"/>
      <c r="Z1233" s="976"/>
    </row>
    <row r="1234" spans="1:26" s="5" customFormat="1">
      <c r="A1234" s="984" t="s">
        <v>171</v>
      </c>
      <c r="B1234" s="984"/>
      <c r="C1234" s="969" t="s">
        <v>542</v>
      </c>
      <c r="D1234" s="970" t="s">
        <v>2</v>
      </c>
      <c r="E1234" s="1011" t="s">
        <v>629</v>
      </c>
      <c r="F1234" s="1003" t="s">
        <v>35</v>
      </c>
      <c r="G1234" s="973" t="s">
        <v>19</v>
      </c>
      <c r="H1234" s="1006" t="s">
        <v>89</v>
      </c>
      <c r="I1234" s="975"/>
      <c r="J1234" s="975"/>
      <c r="K1234" s="29"/>
      <c r="L1234" s="29"/>
      <c r="M1234" s="4"/>
      <c r="N1234" s="29"/>
      <c r="O1234" s="976"/>
      <c r="P1234" s="271"/>
      <c r="Q1234" s="977"/>
      <c r="R1234" s="978"/>
      <c r="S1234" s="979"/>
      <c r="T1234" s="980"/>
      <c r="U1234" s="981"/>
      <c r="V1234" s="982"/>
      <c r="W1234" s="976" t="s">
        <v>4344</v>
      </c>
      <c r="X1234" s="976"/>
      <c r="Y1234" s="706"/>
      <c r="Z1234" s="976"/>
    </row>
    <row r="1235" spans="1:26" s="5" customFormat="1">
      <c r="A1235" s="984" t="s">
        <v>171</v>
      </c>
      <c r="B1235" s="984" t="s">
        <v>132</v>
      </c>
      <c r="C1235" s="969" t="s">
        <v>172</v>
      </c>
      <c r="D1235" s="970" t="str">
        <f t="shared" ref="D1235" si="1219">B1235&amp;" "&amp;" "&amp;C1235</f>
        <v>11-031  ヒュンケル</v>
      </c>
      <c r="E1235" s="1010" t="s">
        <v>120</v>
      </c>
      <c r="F1235" s="972" t="s">
        <v>34</v>
      </c>
      <c r="G1235" s="973" t="s">
        <v>19</v>
      </c>
      <c r="H1235" s="973" t="s">
        <v>19</v>
      </c>
      <c r="I1235" s="1002" t="s">
        <v>82</v>
      </c>
      <c r="J1235" s="975">
        <v>3</v>
      </c>
      <c r="K1235" s="7" t="s">
        <v>37</v>
      </c>
      <c r="L1235" s="3" t="s">
        <v>98</v>
      </c>
      <c r="M1235" s="960" t="s">
        <v>1013</v>
      </c>
      <c r="N1235" s="3" t="s">
        <v>86</v>
      </c>
      <c r="O1235" s="976"/>
      <c r="P1235" s="271"/>
      <c r="Q1235" s="977">
        <v>2430</v>
      </c>
      <c r="R1235" s="978">
        <v>1570</v>
      </c>
      <c r="S1235" s="979">
        <v>720</v>
      </c>
      <c r="T1235" s="980">
        <v>1130</v>
      </c>
      <c r="U1235" s="981">
        <v>1390</v>
      </c>
      <c r="V1235" s="982">
        <f t="shared" ref="V1235" si="1220">SUM(Q1235:U1236)</f>
        <v>7240</v>
      </c>
      <c r="W1235" s="378" t="s">
        <v>3317</v>
      </c>
      <c r="X1235" s="976"/>
      <c r="Y1235" s="706"/>
      <c r="Z1235" s="976"/>
    </row>
    <row r="1236" spans="1:26" s="5" customFormat="1">
      <c r="A1236" s="984" t="s">
        <v>171</v>
      </c>
      <c r="B1236" s="984"/>
      <c r="C1236" s="969" t="s">
        <v>172</v>
      </c>
      <c r="D1236" s="970" t="s">
        <v>2</v>
      </c>
      <c r="E1236" s="1010" t="s">
        <v>120</v>
      </c>
      <c r="F1236" s="972" t="s">
        <v>34</v>
      </c>
      <c r="G1236" s="973" t="s">
        <v>19</v>
      </c>
      <c r="H1236" s="973" t="s">
        <v>19</v>
      </c>
      <c r="I1236" s="1002" t="s">
        <v>82</v>
      </c>
      <c r="J1236" s="975">
        <v>3</v>
      </c>
      <c r="K1236" s="6"/>
      <c r="L1236" s="6"/>
      <c r="M1236" s="4"/>
      <c r="N1236" s="6"/>
      <c r="O1236" s="976"/>
      <c r="P1236" s="271"/>
      <c r="Q1236" s="977"/>
      <c r="R1236" s="978"/>
      <c r="S1236" s="979"/>
      <c r="T1236" s="980"/>
      <c r="U1236" s="981"/>
      <c r="V1236" s="982"/>
      <c r="W1236" s="380" t="s">
        <v>4343</v>
      </c>
      <c r="X1236" s="976"/>
      <c r="Y1236" s="706"/>
      <c r="Z1236" s="976"/>
    </row>
    <row r="1237" spans="1:26" s="5" customFormat="1">
      <c r="A1237" s="984" t="s">
        <v>171</v>
      </c>
      <c r="B1237" s="984" t="s">
        <v>133</v>
      </c>
      <c r="C1237" s="969" t="s">
        <v>4</v>
      </c>
      <c r="D1237" s="970" t="str">
        <f t="shared" ref="D1237" si="1221">B1237&amp;" "&amp;" "&amp;C1237</f>
        <v>11-032  クロコダイン</v>
      </c>
      <c r="E1237" s="1010" t="s">
        <v>120</v>
      </c>
      <c r="F1237" s="972" t="s">
        <v>34</v>
      </c>
      <c r="G1237" s="1006" t="s">
        <v>89</v>
      </c>
      <c r="H1237" s="973" t="s">
        <v>19</v>
      </c>
      <c r="I1237" s="1005" t="s">
        <v>90</v>
      </c>
      <c r="J1237" s="984">
        <v>2</v>
      </c>
      <c r="K1237" s="9" t="s">
        <v>21</v>
      </c>
      <c r="L1237" s="3" t="s">
        <v>3</v>
      </c>
      <c r="M1237" s="960" t="s">
        <v>3386</v>
      </c>
      <c r="N1237" s="3" t="s">
        <v>84</v>
      </c>
      <c r="O1237" s="976"/>
      <c r="P1237" s="271"/>
      <c r="Q1237" s="977">
        <v>2580</v>
      </c>
      <c r="R1237" s="978">
        <v>1400</v>
      </c>
      <c r="S1237" s="979">
        <v>820</v>
      </c>
      <c r="T1237" s="980">
        <v>950</v>
      </c>
      <c r="U1237" s="981">
        <v>1470</v>
      </c>
      <c r="V1237" s="982">
        <f t="shared" ref="V1237" si="1222">SUM(Q1237:U1238)</f>
        <v>7220</v>
      </c>
      <c r="W1237" s="976"/>
      <c r="X1237" s="976"/>
      <c r="Y1237" s="706"/>
      <c r="Z1237" s="976"/>
    </row>
    <row r="1238" spans="1:26" s="5" customFormat="1">
      <c r="A1238" s="984" t="s">
        <v>171</v>
      </c>
      <c r="B1238" s="984"/>
      <c r="C1238" s="969" t="s">
        <v>4</v>
      </c>
      <c r="D1238" s="970" t="s">
        <v>2</v>
      </c>
      <c r="E1238" s="1010" t="s">
        <v>120</v>
      </c>
      <c r="F1238" s="972" t="s">
        <v>34</v>
      </c>
      <c r="G1238" s="1006" t="s">
        <v>89</v>
      </c>
      <c r="H1238" s="973" t="s">
        <v>19</v>
      </c>
      <c r="I1238" s="1005" t="s">
        <v>90</v>
      </c>
      <c r="J1238" s="984">
        <v>2</v>
      </c>
      <c r="K1238" s="6"/>
      <c r="L1238" s="6"/>
      <c r="M1238" s="4"/>
      <c r="N1238" s="6"/>
      <c r="O1238" s="976"/>
      <c r="P1238" s="271"/>
      <c r="Q1238" s="977"/>
      <c r="R1238" s="978"/>
      <c r="S1238" s="979"/>
      <c r="T1238" s="980"/>
      <c r="U1238" s="981"/>
      <c r="V1238" s="982"/>
      <c r="W1238" s="976"/>
      <c r="X1238" s="976"/>
      <c r="Y1238" s="706"/>
      <c r="Z1238" s="976"/>
    </row>
    <row r="1239" spans="1:26" s="5" customFormat="1">
      <c r="A1239" s="984" t="s">
        <v>171</v>
      </c>
      <c r="B1239" s="984" t="s">
        <v>134</v>
      </c>
      <c r="C1239" s="969" t="s">
        <v>1205</v>
      </c>
      <c r="D1239" s="970" t="str">
        <f t="shared" ref="D1239" si="1223">B1239&amp;" "&amp;" "&amp;C1239</f>
        <v>11-033  スライムナイト</v>
      </c>
      <c r="E1239" s="1010" t="s">
        <v>120</v>
      </c>
      <c r="F1239" s="1014" t="s">
        <v>128</v>
      </c>
      <c r="G1239" s="973" t="s">
        <v>19</v>
      </c>
      <c r="H1239" s="973" t="s">
        <v>19</v>
      </c>
      <c r="I1239" s="1000" t="s">
        <v>93</v>
      </c>
      <c r="J1239" s="975">
        <v>3</v>
      </c>
      <c r="K1239" s="9" t="s">
        <v>21</v>
      </c>
      <c r="L1239" s="3" t="s">
        <v>131</v>
      </c>
      <c r="M1239" s="960" t="s">
        <v>1001</v>
      </c>
      <c r="N1239" s="3" t="s">
        <v>83</v>
      </c>
      <c r="O1239" s="976"/>
      <c r="P1239" s="271"/>
      <c r="Q1239" s="977">
        <v>2400</v>
      </c>
      <c r="R1239" s="978">
        <v>1290</v>
      </c>
      <c r="S1239" s="979">
        <v>810</v>
      </c>
      <c r="T1239" s="980">
        <v>1230</v>
      </c>
      <c r="U1239" s="981">
        <v>1350</v>
      </c>
      <c r="V1239" s="982">
        <f t="shared" ref="V1239" si="1224">SUM(Q1239:U1240)</f>
        <v>7080</v>
      </c>
      <c r="W1239" s="976"/>
      <c r="X1239" s="976"/>
      <c r="Y1239" s="706"/>
      <c r="Z1239" s="976"/>
    </row>
    <row r="1240" spans="1:26" s="5" customFormat="1">
      <c r="A1240" s="984" t="s">
        <v>171</v>
      </c>
      <c r="B1240" s="984"/>
      <c r="C1240" s="969" t="s">
        <v>173</v>
      </c>
      <c r="D1240" s="970" t="s">
        <v>2</v>
      </c>
      <c r="E1240" s="1010" t="s">
        <v>120</v>
      </c>
      <c r="F1240" s="1014" t="s">
        <v>128</v>
      </c>
      <c r="G1240" s="973" t="s">
        <v>19</v>
      </c>
      <c r="H1240" s="973" t="s">
        <v>19</v>
      </c>
      <c r="I1240" s="1000" t="s">
        <v>93</v>
      </c>
      <c r="J1240" s="975">
        <v>3</v>
      </c>
      <c r="K1240" s="6"/>
      <c r="L1240" s="6"/>
      <c r="M1240" s="4"/>
      <c r="N1240" s="6"/>
      <c r="O1240" s="976"/>
      <c r="P1240" s="271"/>
      <c r="Q1240" s="977"/>
      <c r="R1240" s="978"/>
      <c r="S1240" s="979"/>
      <c r="T1240" s="980"/>
      <c r="U1240" s="981"/>
      <c r="V1240" s="982"/>
      <c r="W1240" s="976"/>
      <c r="X1240" s="976"/>
      <c r="Y1240" s="706"/>
      <c r="Z1240" s="976"/>
    </row>
    <row r="1241" spans="1:26" s="5" customFormat="1">
      <c r="A1241" s="984" t="s">
        <v>171</v>
      </c>
      <c r="B1241" s="984" t="s">
        <v>135</v>
      </c>
      <c r="C1241" s="969" t="s">
        <v>174</v>
      </c>
      <c r="D1241" s="970" t="str">
        <f t="shared" ref="D1241" si="1225">B1241&amp;" "&amp;" "&amp;C1241</f>
        <v>11-034  キラースコップ</v>
      </c>
      <c r="E1241" s="1010" t="s">
        <v>120</v>
      </c>
      <c r="F1241" s="1014" t="s">
        <v>128</v>
      </c>
      <c r="G1241" s="973" t="s">
        <v>19</v>
      </c>
      <c r="H1241" s="973" t="s">
        <v>19</v>
      </c>
      <c r="I1241" s="975"/>
      <c r="J1241" s="975"/>
      <c r="K1241" s="9" t="s">
        <v>21</v>
      </c>
      <c r="L1241" s="3" t="s">
        <v>131</v>
      </c>
      <c r="M1241" s="960" t="s">
        <v>882</v>
      </c>
      <c r="N1241" s="3" t="s">
        <v>83</v>
      </c>
      <c r="O1241" s="976"/>
      <c r="P1241" s="271"/>
      <c r="Q1241" s="977">
        <v>2270</v>
      </c>
      <c r="R1241" s="978">
        <v>1320</v>
      </c>
      <c r="S1241" s="979">
        <v>880</v>
      </c>
      <c r="T1241" s="980">
        <v>1370</v>
      </c>
      <c r="U1241" s="981">
        <v>1240</v>
      </c>
      <c r="V1241" s="982">
        <f t="shared" ref="V1241" si="1226">SUM(Q1241:U1242)</f>
        <v>7080</v>
      </c>
      <c r="W1241" s="976"/>
      <c r="X1241" s="976"/>
      <c r="Y1241" s="706"/>
      <c r="Z1241" s="976"/>
    </row>
    <row r="1242" spans="1:26" s="5" customFormat="1">
      <c r="A1242" s="984" t="s">
        <v>171</v>
      </c>
      <c r="B1242" s="984"/>
      <c r="C1242" s="969" t="s">
        <v>174</v>
      </c>
      <c r="D1242" s="970" t="s">
        <v>2</v>
      </c>
      <c r="E1242" s="1010" t="s">
        <v>120</v>
      </c>
      <c r="F1242" s="1014" t="s">
        <v>128</v>
      </c>
      <c r="G1242" s="973" t="s">
        <v>19</v>
      </c>
      <c r="H1242" s="973" t="s">
        <v>19</v>
      </c>
      <c r="I1242" s="975"/>
      <c r="J1242" s="975"/>
      <c r="K1242" s="6"/>
      <c r="L1242" s="6"/>
      <c r="M1242" s="4"/>
      <c r="N1242" s="6"/>
      <c r="O1242" s="976"/>
      <c r="P1242" s="271"/>
      <c r="Q1242" s="977"/>
      <c r="R1242" s="978"/>
      <c r="S1242" s="979"/>
      <c r="T1242" s="980"/>
      <c r="U1242" s="981"/>
      <c r="V1242" s="982"/>
      <c r="W1242" s="976"/>
      <c r="X1242" s="976"/>
      <c r="Y1242" s="706"/>
      <c r="Z1242" s="976"/>
    </row>
    <row r="1243" spans="1:26" s="5" customFormat="1">
      <c r="A1243" s="984" t="s">
        <v>171</v>
      </c>
      <c r="B1243" s="984" t="s">
        <v>136</v>
      </c>
      <c r="C1243" s="969" t="s">
        <v>175</v>
      </c>
      <c r="D1243" s="970" t="str">
        <f t="shared" ref="D1243" si="1227">B1243&amp;" "&amp;" "&amp;C1243</f>
        <v>11-035  オークキング</v>
      </c>
      <c r="E1243" s="1010" t="s">
        <v>120</v>
      </c>
      <c r="F1243" s="1014" t="s">
        <v>128</v>
      </c>
      <c r="G1243" s="973" t="s">
        <v>19</v>
      </c>
      <c r="H1243" s="973" t="s">
        <v>19</v>
      </c>
      <c r="I1243" s="975"/>
      <c r="J1243" s="975"/>
      <c r="K1243" s="11" t="s">
        <v>81</v>
      </c>
      <c r="L1243" s="3" t="s">
        <v>81</v>
      </c>
      <c r="M1243" s="960" t="s">
        <v>883</v>
      </c>
      <c r="N1243" s="3" t="s">
        <v>95</v>
      </c>
      <c r="O1243" s="976"/>
      <c r="P1243" s="271"/>
      <c r="Q1243" s="977">
        <v>2350</v>
      </c>
      <c r="R1243" s="978">
        <v>1540</v>
      </c>
      <c r="S1243" s="979">
        <v>900</v>
      </c>
      <c r="T1243" s="980">
        <v>1070</v>
      </c>
      <c r="U1243" s="981">
        <v>1240</v>
      </c>
      <c r="V1243" s="982">
        <f t="shared" ref="V1243" si="1228">SUM(Q1243:U1244)</f>
        <v>7100</v>
      </c>
      <c r="W1243" s="976" t="s">
        <v>4155</v>
      </c>
      <c r="X1243" s="976"/>
      <c r="Y1243" s="706"/>
      <c r="Z1243" s="976"/>
    </row>
    <row r="1244" spans="1:26" s="5" customFormat="1">
      <c r="A1244" s="984" t="s">
        <v>171</v>
      </c>
      <c r="B1244" s="984"/>
      <c r="C1244" s="969" t="s">
        <v>175</v>
      </c>
      <c r="D1244" s="970" t="s">
        <v>2</v>
      </c>
      <c r="E1244" s="1010" t="s">
        <v>120</v>
      </c>
      <c r="F1244" s="1014" t="s">
        <v>128</v>
      </c>
      <c r="G1244" s="973" t="s">
        <v>19</v>
      </c>
      <c r="H1244" s="973" t="s">
        <v>19</v>
      </c>
      <c r="I1244" s="975"/>
      <c r="J1244" s="975"/>
      <c r="K1244" s="6"/>
      <c r="L1244" s="6"/>
      <c r="M1244" s="4"/>
      <c r="N1244" s="6"/>
      <c r="O1244" s="976"/>
      <c r="P1244" s="271"/>
      <c r="Q1244" s="977"/>
      <c r="R1244" s="978"/>
      <c r="S1244" s="979"/>
      <c r="T1244" s="980"/>
      <c r="U1244" s="981"/>
      <c r="V1244" s="982"/>
      <c r="W1244" s="976" t="s">
        <v>4155</v>
      </c>
      <c r="X1244" s="976"/>
      <c r="Y1244" s="706"/>
      <c r="Z1244" s="976"/>
    </row>
    <row r="1245" spans="1:26" s="5" customFormat="1">
      <c r="A1245" s="984" t="s">
        <v>171</v>
      </c>
      <c r="B1245" s="984" t="s">
        <v>137</v>
      </c>
      <c r="C1245" s="969" t="s">
        <v>176</v>
      </c>
      <c r="D1245" s="970" t="str">
        <f t="shared" ref="D1245" si="1229">B1245&amp;" "&amp;" "&amp;C1245</f>
        <v>11-036  しりょうのきし</v>
      </c>
      <c r="E1245" s="1010" t="s">
        <v>120</v>
      </c>
      <c r="F1245" s="1013" t="s">
        <v>129</v>
      </c>
      <c r="G1245" s="973" t="s">
        <v>19</v>
      </c>
      <c r="H1245" s="973" t="s">
        <v>19</v>
      </c>
      <c r="I1245" s="975"/>
      <c r="J1245" s="975"/>
      <c r="K1245" s="9" t="s">
        <v>21</v>
      </c>
      <c r="L1245" s="3" t="s">
        <v>131</v>
      </c>
      <c r="M1245" s="960" t="s">
        <v>884</v>
      </c>
      <c r="N1245" s="3" t="s">
        <v>83</v>
      </c>
      <c r="O1245" s="976"/>
      <c r="P1245" s="271"/>
      <c r="Q1245" s="977">
        <v>2420</v>
      </c>
      <c r="R1245" s="978">
        <v>1210</v>
      </c>
      <c r="S1245" s="979">
        <v>910</v>
      </c>
      <c r="T1245" s="980">
        <v>1370</v>
      </c>
      <c r="U1245" s="981">
        <v>1210</v>
      </c>
      <c r="V1245" s="982">
        <f t="shared" ref="V1245" si="1230">SUM(Q1245:U1246)</f>
        <v>7120</v>
      </c>
      <c r="W1245" s="976" t="s">
        <v>3328</v>
      </c>
      <c r="X1245" s="976"/>
      <c r="Y1245" s="706"/>
      <c r="Z1245" s="976"/>
    </row>
    <row r="1246" spans="1:26" s="5" customFormat="1">
      <c r="A1246" s="984" t="s">
        <v>171</v>
      </c>
      <c r="B1246" s="984"/>
      <c r="C1246" s="969" t="s">
        <v>176</v>
      </c>
      <c r="D1246" s="970" t="s">
        <v>2</v>
      </c>
      <c r="E1246" s="1010" t="s">
        <v>120</v>
      </c>
      <c r="F1246" s="1013" t="s">
        <v>129</v>
      </c>
      <c r="G1246" s="973" t="s">
        <v>19</v>
      </c>
      <c r="H1246" s="973" t="s">
        <v>19</v>
      </c>
      <c r="I1246" s="975"/>
      <c r="J1246" s="975"/>
      <c r="K1246" s="6"/>
      <c r="L1246" s="6"/>
      <c r="M1246" s="4"/>
      <c r="N1246" s="6"/>
      <c r="O1246" s="976"/>
      <c r="P1246" s="271"/>
      <c r="Q1246" s="977"/>
      <c r="R1246" s="978"/>
      <c r="S1246" s="979"/>
      <c r="T1246" s="980"/>
      <c r="U1246" s="981"/>
      <c r="V1246" s="982"/>
      <c r="W1246" s="976" t="s">
        <v>3328</v>
      </c>
      <c r="X1246" s="976"/>
      <c r="Y1246" s="706"/>
      <c r="Z1246" s="976"/>
    </row>
    <row r="1247" spans="1:26" s="5" customFormat="1">
      <c r="A1247" s="984" t="s">
        <v>171</v>
      </c>
      <c r="B1247" s="984" t="s">
        <v>138</v>
      </c>
      <c r="C1247" s="969" t="s">
        <v>177</v>
      </c>
      <c r="D1247" s="970" t="str">
        <f t="shared" ref="D1247" si="1231">B1247&amp;" "&amp;" "&amp;C1247</f>
        <v>11-037  フロストギズモ</v>
      </c>
      <c r="E1247" s="1010" t="s">
        <v>120</v>
      </c>
      <c r="F1247" s="1012" t="s">
        <v>130</v>
      </c>
      <c r="G1247" s="1006" t="s">
        <v>89</v>
      </c>
      <c r="H1247" s="992" t="s">
        <v>88</v>
      </c>
      <c r="I1247" s="975"/>
      <c r="J1247" s="975"/>
      <c r="K1247" s="7" t="s">
        <v>37</v>
      </c>
      <c r="L1247" s="3" t="s">
        <v>20</v>
      </c>
      <c r="M1247" s="39" t="s">
        <v>3387</v>
      </c>
      <c r="N1247" s="3" t="s">
        <v>94</v>
      </c>
      <c r="O1247" s="976"/>
      <c r="P1247" s="271"/>
      <c r="Q1247" s="977">
        <v>2320</v>
      </c>
      <c r="R1247" s="978">
        <v>930</v>
      </c>
      <c r="S1247" s="979">
        <v>1330</v>
      </c>
      <c r="T1247" s="980">
        <v>1360</v>
      </c>
      <c r="U1247" s="981">
        <v>1130</v>
      </c>
      <c r="V1247" s="982">
        <f t="shared" ref="V1247" si="1232">SUM(Q1247:U1248)</f>
        <v>7070</v>
      </c>
      <c r="W1247" s="969" t="s">
        <v>3322</v>
      </c>
      <c r="X1247" s="976"/>
      <c r="Y1247" s="706"/>
      <c r="Z1247" s="976"/>
    </row>
    <row r="1248" spans="1:26" s="5" customFormat="1">
      <c r="A1248" s="984" t="s">
        <v>171</v>
      </c>
      <c r="B1248" s="984"/>
      <c r="C1248" s="969" t="s">
        <v>177</v>
      </c>
      <c r="D1248" s="970" t="s">
        <v>2</v>
      </c>
      <c r="E1248" s="1010" t="s">
        <v>120</v>
      </c>
      <c r="F1248" s="1012" t="s">
        <v>130</v>
      </c>
      <c r="G1248" s="1006" t="s">
        <v>89</v>
      </c>
      <c r="H1248" s="992" t="s">
        <v>88</v>
      </c>
      <c r="I1248" s="975"/>
      <c r="J1248" s="975"/>
      <c r="K1248" s="6"/>
      <c r="L1248" s="6"/>
      <c r="M1248" s="4"/>
      <c r="N1248" s="6"/>
      <c r="O1248" s="976"/>
      <c r="P1248" s="271"/>
      <c r="Q1248" s="977"/>
      <c r="R1248" s="978"/>
      <c r="S1248" s="979"/>
      <c r="T1248" s="980"/>
      <c r="U1248" s="981"/>
      <c r="V1248" s="982"/>
      <c r="W1248" s="969" t="s">
        <v>3322</v>
      </c>
      <c r="X1248" s="976"/>
      <c r="Y1248" s="706"/>
      <c r="Z1248" s="976"/>
    </row>
    <row r="1249" spans="1:26" s="5" customFormat="1">
      <c r="A1249" s="984" t="s">
        <v>171</v>
      </c>
      <c r="B1249" s="984" t="s">
        <v>139</v>
      </c>
      <c r="C1249" s="969" t="s">
        <v>178</v>
      </c>
      <c r="D1249" s="970" t="str">
        <f t="shared" ref="D1249" si="1233">B1249&amp;" "&amp;" "&amp;C1249</f>
        <v>11-038  ボストロール</v>
      </c>
      <c r="E1249" s="1010" t="s">
        <v>120</v>
      </c>
      <c r="F1249" s="1009" t="s">
        <v>75</v>
      </c>
      <c r="G1249" s="973" t="s">
        <v>19</v>
      </c>
      <c r="H1249" s="973" t="s">
        <v>19</v>
      </c>
      <c r="I1249" s="975"/>
      <c r="J1249" s="975"/>
      <c r="K1249" s="8" t="s">
        <v>99</v>
      </c>
      <c r="L1249" s="3" t="s">
        <v>131</v>
      </c>
      <c r="M1249" s="960" t="s">
        <v>1155</v>
      </c>
      <c r="N1249" s="3" t="s">
        <v>84</v>
      </c>
      <c r="O1249" s="976"/>
      <c r="P1249" s="271"/>
      <c r="Q1249" s="977">
        <v>2380</v>
      </c>
      <c r="R1249" s="978">
        <v>1580</v>
      </c>
      <c r="S1249" s="979">
        <v>1000</v>
      </c>
      <c r="T1249" s="980">
        <v>770</v>
      </c>
      <c r="U1249" s="981">
        <v>1400</v>
      </c>
      <c r="V1249" s="982">
        <f t="shared" ref="V1249" si="1234">SUM(Q1249:U1250)</f>
        <v>7130</v>
      </c>
      <c r="W1249" s="976" t="s">
        <v>4108</v>
      </c>
      <c r="X1249" s="976"/>
      <c r="Y1249" s="706"/>
      <c r="Z1249" s="976"/>
    </row>
    <row r="1250" spans="1:26" s="5" customFormat="1">
      <c r="A1250" s="984" t="s">
        <v>171</v>
      </c>
      <c r="B1250" s="984"/>
      <c r="C1250" s="969" t="s">
        <v>178</v>
      </c>
      <c r="D1250" s="970" t="s">
        <v>2</v>
      </c>
      <c r="E1250" s="1010" t="s">
        <v>120</v>
      </c>
      <c r="F1250" s="1009" t="s">
        <v>75</v>
      </c>
      <c r="G1250" s="973" t="s">
        <v>19</v>
      </c>
      <c r="H1250" s="973" t="s">
        <v>19</v>
      </c>
      <c r="I1250" s="975"/>
      <c r="J1250" s="975"/>
      <c r="K1250" s="6"/>
      <c r="L1250" s="6"/>
      <c r="M1250" s="4"/>
      <c r="N1250" s="6"/>
      <c r="O1250" s="976"/>
      <c r="P1250" s="271"/>
      <c r="Q1250" s="977"/>
      <c r="R1250" s="978"/>
      <c r="S1250" s="979"/>
      <c r="T1250" s="980"/>
      <c r="U1250" s="981"/>
      <c r="V1250" s="982"/>
      <c r="W1250" s="976" t="s">
        <v>4108</v>
      </c>
      <c r="X1250" s="976"/>
      <c r="Y1250" s="706"/>
      <c r="Z1250" s="976"/>
    </row>
    <row r="1251" spans="1:26" s="5" customFormat="1">
      <c r="A1251" s="984" t="s">
        <v>171</v>
      </c>
      <c r="B1251" s="984" t="s">
        <v>140</v>
      </c>
      <c r="C1251" s="969" t="s">
        <v>179</v>
      </c>
      <c r="D1251" s="970" t="str">
        <f t="shared" ref="D1251" si="1235">B1251&amp;" "&amp;" "&amp;C1251</f>
        <v>11-039  キラーマジンガ</v>
      </c>
      <c r="E1251" s="1010" t="s">
        <v>120</v>
      </c>
      <c r="F1251" s="994" t="s">
        <v>78</v>
      </c>
      <c r="G1251" s="973" t="s">
        <v>19</v>
      </c>
      <c r="H1251" s="973" t="s">
        <v>19</v>
      </c>
      <c r="I1251" s="975"/>
      <c r="J1251" s="975"/>
      <c r="K1251" s="9" t="s">
        <v>21</v>
      </c>
      <c r="L1251" s="3" t="s">
        <v>131</v>
      </c>
      <c r="M1251" s="960" t="s">
        <v>6188</v>
      </c>
      <c r="N1251" s="3" t="s">
        <v>83</v>
      </c>
      <c r="O1251" s="976"/>
      <c r="P1251" s="271"/>
      <c r="Q1251" s="977">
        <v>2380</v>
      </c>
      <c r="R1251" s="978">
        <v>1400</v>
      </c>
      <c r="S1251" s="979">
        <v>760</v>
      </c>
      <c r="T1251" s="980">
        <v>1140</v>
      </c>
      <c r="U1251" s="981">
        <v>1480</v>
      </c>
      <c r="V1251" s="982">
        <f t="shared" ref="V1251" si="1236">SUM(Q1251:U1252)</f>
        <v>7160</v>
      </c>
      <c r="W1251" s="444" t="s">
        <v>3319</v>
      </c>
      <c r="X1251" s="976"/>
      <c r="Y1251" s="706"/>
      <c r="Z1251" s="976"/>
    </row>
    <row r="1252" spans="1:26" s="5" customFormat="1">
      <c r="A1252" s="984" t="s">
        <v>171</v>
      </c>
      <c r="B1252" s="984"/>
      <c r="C1252" s="969" t="s">
        <v>179</v>
      </c>
      <c r="D1252" s="970" t="s">
        <v>2</v>
      </c>
      <c r="E1252" s="1010" t="s">
        <v>120</v>
      </c>
      <c r="F1252" s="994" t="s">
        <v>78</v>
      </c>
      <c r="G1252" s="973" t="s">
        <v>19</v>
      </c>
      <c r="H1252" s="973" t="s">
        <v>19</v>
      </c>
      <c r="I1252" s="975"/>
      <c r="J1252" s="975"/>
      <c r="K1252" s="6"/>
      <c r="L1252" s="6"/>
      <c r="M1252" s="4"/>
      <c r="N1252" s="6"/>
      <c r="O1252" s="976"/>
      <c r="P1252" s="271"/>
      <c r="Q1252" s="977"/>
      <c r="R1252" s="978"/>
      <c r="S1252" s="979"/>
      <c r="T1252" s="980"/>
      <c r="U1252" s="981"/>
      <c r="V1252" s="982"/>
      <c r="W1252" s="443" t="s">
        <v>4575</v>
      </c>
      <c r="X1252" s="976"/>
      <c r="Y1252" s="706"/>
      <c r="Z1252" s="976"/>
    </row>
    <row r="1253" spans="1:26" s="5" customFormat="1">
      <c r="A1253" s="984" t="s">
        <v>171</v>
      </c>
      <c r="B1253" s="984" t="s">
        <v>141</v>
      </c>
      <c r="C1253" s="969" t="s">
        <v>180</v>
      </c>
      <c r="D1253" s="970" t="str">
        <f t="shared" ref="D1253" si="1237">B1253&amp;" "&amp;" "&amp;C1253</f>
        <v>11-040  デュラハンナイト</v>
      </c>
      <c r="E1253" s="1010" t="s">
        <v>120</v>
      </c>
      <c r="F1253" s="994" t="s">
        <v>78</v>
      </c>
      <c r="G1253" s="973" t="s">
        <v>19</v>
      </c>
      <c r="H1253" s="973" t="s">
        <v>19</v>
      </c>
      <c r="I1253" s="975"/>
      <c r="J1253" s="975"/>
      <c r="K1253" s="9" t="s">
        <v>21</v>
      </c>
      <c r="L1253" s="3" t="s">
        <v>5372</v>
      </c>
      <c r="M1253" s="960" t="s">
        <v>3388</v>
      </c>
      <c r="N1253" s="3" t="s">
        <v>83</v>
      </c>
      <c r="O1253" s="976">
        <v>1</v>
      </c>
      <c r="P1253" s="271"/>
      <c r="Q1253" s="977">
        <v>2410</v>
      </c>
      <c r="R1253" s="978">
        <v>1230</v>
      </c>
      <c r="S1253" s="979">
        <v>950</v>
      </c>
      <c r="T1253" s="980">
        <v>1270</v>
      </c>
      <c r="U1253" s="981">
        <v>1260</v>
      </c>
      <c r="V1253" s="982">
        <f t="shared" ref="V1253" si="1238">SUM(Q1253:U1254)</f>
        <v>7120</v>
      </c>
      <c r="W1253" s="976" t="s">
        <v>4574</v>
      </c>
      <c r="X1253" s="976"/>
      <c r="Y1253" s="706"/>
      <c r="Z1253" s="976"/>
    </row>
    <row r="1254" spans="1:26" s="5" customFormat="1">
      <c r="A1254" s="984" t="s">
        <v>171</v>
      </c>
      <c r="B1254" s="984"/>
      <c r="C1254" s="969" t="s">
        <v>180</v>
      </c>
      <c r="D1254" s="970" t="s">
        <v>2</v>
      </c>
      <c r="E1254" s="1010" t="s">
        <v>120</v>
      </c>
      <c r="F1254" s="994" t="s">
        <v>78</v>
      </c>
      <c r="G1254" s="973" t="s">
        <v>19</v>
      </c>
      <c r="H1254" s="973" t="s">
        <v>19</v>
      </c>
      <c r="I1254" s="975"/>
      <c r="J1254" s="975"/>
      <c r="K1254" s="6"/>
      <c r="L1254" s="6"/>
      <c r="M1254" s="4"/>
      <c r="N1254" s="6"/>
      <c r="O1254" s="976">
        <v>1</v>
      </c>
      <c r="P1254" s="271"/>
      <c r="Q1254" s="977"/>
      <c r="R1254" s="978"/>
      <c r="S1254" s="979"/>
      <c r="T1254" s="980"/>
      <c r="U1254" s="981"/>
      <c r="V1254" s="982"/>
      <c r="W1254" s="976" t="s">
        <v>4574</v>
      </c>
      <c r="X1254" s="976"/>
      <c r="Y1254" s="706"/>
      <c r="Z1254" s="976"/>
    </row>
    <row r="1255" spans="1:26" s="5" customFormat="1">
      <c r="A1255" s="984" t="s">
        <v>171</v>
      </c>
      <c r="B1255" s="984" t="s">
        <v>142</v>
      </c>
      <c r="C1255" s="969" t="s">
        <v>181</v>
      </c>
      <c r="D1255" s="970" t="str">
        <f t="shared" ref="D1255" si="1239">B1255&amp;" "&amp;" "&amp;C1255</f>
        <v>11-041  じごくのよろい</v>
      </c>
      <c r="E1255" s="1010" t="s">
        <v>120</v>
      </c>
      <c r="F1255" s="994" t="s">
        <v>78</v>
      </c>
      <c r="G1255" s="973" t="s">
        <v>19</v>
      </c>
      <c r="H1255" s="973" t="s">
        <v>19</v>
      </c>
      <c r="I1255" s="1001" t="s">
        <v>87</v>
      </c>
      <c r="J1255" s="975">
        <v>3</v>
      </c>
      <c r="K1255" s="9" t="s">
        <v>21</v>
      </c>
      <c r="L1255" s="3" t="s">
        <v>3</v>
      </c>
      <c r="M1255" s="960" t="s">
        <v>885</v>
      </c>
      <c r="N1255" s="3" t="s">
        <v>95</v>
      </c>
      <c r="O1255" s="976"/>
      <c r="P1255" s="271"/>
      <c r="Q1255" s="977">
        <v>2400</v>
      </c>
      <c r="R1255" s="978">
        <v>1410</v>
      </c>
      <c r="S1255" s="979">
        <v>880</v>
      </c>
      <c r="T1255" s="980">
        <v>910</v>
      </c>
      <c r="U1255" s="981">
        <v>1490</v>
      </c>
      <c r="V1255" s="982">
        <f t="shared" ref="V1255" si="1240">SUM(Q1255:U1256)</f>
        <v>7090</v>
      </c>
      <c r="W1255" s="976"/>
      <c r="X1255" s="976"/>
      <c r="Y1255" s="706"/>
      <c r="Z1255" s="976"/>
    </row>
    <row r="1256" spans="1:26" s="5" customFormat="1">
      <c r="A1256" s="984" t="s">
        <v>171</v>
      </c>
      <c r="B1256" s="984"/>
      <c r="C1256" s="969" t="s">
        <v>181</v>
      </c>
      <c r="D1256" s="970" t="s">
        <v>2</v>
      </c>
      <c r="E1256" s="1010" t="s">
        <v>120</v>
      </c>
      <c r="F1256" s="994" t="s">
        <v>78</v>
      </c>
      <c r="G1256" s="973" t="s">
        <v>19</v>
      </c>
      <c r="H1256" s="973" t="s">
        <v>19</v>
      </c>
      <c r="I1256" s="1001" t="s">
        <v>87</v>
      </c>
      <c r="J1256" s="975">
        <v>3</v>
      </c>
      <c r="K1256" s="6"/>
      <c r="L1256" s="6"/>
      <c r="M1256" s="4"/>
      <c r="N1256" s="6"/>
      <c r="O1256" s="976"/>
      <c r="P1256" s="271"/>
      <c r="Q1256" s="977"/>
      <c r="R1256" s="978"/>
      <c r="S1256" s="979"/>
      <c r="T1256" s="980"/>
      <c r="U1256" s="981"/>
      <c r="V1256" s="982"/>
      <c r="W1256" s="976"/>
      <c r="X1256" s="976"/>
      <c r="Y1256" s="706"/>
      <c r="Z1256" s="976"/>
    </row>
    <row r="1257" spans="1:26" s="5" customFormat="1">
      <c r="A1257" s="984" t="s">
        <v>171</v>
      </c>
      <c r="B1257" s="984" t="s">
        <v>143</v>
      </c>
      <c r="C1257" s="969" t="s">
        <v>182</v>
      </c>
      <c r="D1257" s="970" t="str">
        <f t="shared" ref="D1257" si="1241">B1257&amp;" "&amp;" "&amp;C1257</f>
        <v>11-042  スカイドラゴン</v>
      </c>
      <c r="E1257" s="1010" t="s">
        <v>120</v>
      </c>
      <c r="F1257" s="1003" t="s">
        <v>35</v>
      </c>
      <c r="G1257" s="1006" t="s">
        <v>89</v>
      </c>
      <c r="H1257" s="1006" t="s">
        <v>89</v>
      </c>
      <c r="I1257" s="975"/>
      <c r="J1257" s="975"/>
      <c r="K1257" s="9" t="s">
        <v>21</v>
      </c>
      <c r="L1257" s="3" t="s">
        <v>131</v>
      </c>
      <c r="M1257" s="37" t="s">
        <v>6189</v>
      </c>
      <c r="N1257" s="3" t="s">
        <v>95</v>
      </c>
      <c r="O1257" s="976">
        <v>1</v>
      </c>
      <c r="P1257" s="271"/>
      <c r="Q1257" s="977">
        <v>2380</v>
      </c>
      <c r="R1257" s="978">
        <v>1290</v>
      </c>
      <c r="S1257" s="979">
        <v>950</v>
      </c>
      <c r="T1257" s="980">
        <v>1200</v>
      </c>
      <c r="U1257" s="981">
        <v>1310</v>
      </c>
      <c r="V1257" s="982">
        <f t="shared" ref="V1257" si="1242">SUM(Q1257:U1258)</f>
        <v>7130</v>
      </c>
      <c r="W1257" s="976"/>
      <c r="X1257" s="976"/>
      <c r="Y1257" s="706"/>
      <c r="Z1257" s="976"/>
    </row>
    <row r="1258" spans="1:26" s="5" customFormat="1">
      <c r="A1258" s="984" t="s">
        <v>171</v>
      </c>
      <c r="B1258" s="984"/>
      <c r="C1258" s="969" t="s">
        <v>182</v>
      </c>
      <c r="D1258" s="970" t="s">
        <v>2</v>
      </c>
      <c r="E1258" s="1010" t="s">
        <v>120</v>
      </c>
      <c r="F1258" s="1003" t="s">
        <v>35</v>
      </c>
      <c r="G1258" s="1006" t="s">
        <v>89</v>
      </c>
      <c r="H1258" s="1006" t="s">
        <v>89</v>
      </c>
      <c r="I1258" s="975"/>
      <c r="J1258" s="975"/>
      <c r="K1258" s="6"/>
      <c r="L1258" s="6"/>
      <c r="M1258" s="4"/>
      <c r="N1258" s="6"/>
      <c r="O1258" s="976">
        <v>1</v>
      </c>
      <c r="P1258" s="271"/>
      <c r="Q1258" s="977"/>
      <c r="R1258" s="978"/>
      <c r="S1258" s="979"/>
      <c r="T1258" s="980"/>
      <c r="U1258" s="981"/>
      <c r="V1258" s="982"/>
      <c r="W1258" s="976"/>
      <c r="X1258" s="976"/>
      <c r="Y1258" s="706"/>
      <c r="Z1258" s="976"/>
    </row>
    <row r="1259" spans="1:26" s="5" customFormat="1">
      <c r="A1259" s="984" t="s">
        <v>171</v>
      </c>
      <c r="B1259" s="984" t="s">
        <v>144</v>
      </c>
      <c r="C1259" s="969" t="s">
        <v>2</v>
      </c>
      <c r="D1259" s="970" t="str">
        <f t="shared" ref="D1259" si="1243">B1259&amp;" "&amp;" "&amp;C1259</f>
        <v>11-043  ダイ</v>
      </c>
      <c r="E1259" s="1008" t="s">
        <v>36</v>
      </c>
      <c r="F1259" s="972" t="s">
        <v>34</v>
      </c>
      <c r="G1259" s="973" t="s">
        <v>19</v>
      </c>
      <c r="H1259" s="973" t="s">
        <v>19</v>
      </c>
      <c r="I1259" s="975"/>
      <c r="J1259" s="975"/>
      <c r="K1259" s="7" t="s">
        <v>37</v>
      </c>
      <c r="L1259" s="3" t="s">
        <v>98</v>
      </c>
      <c r="M1259" s="960" t="s">
        <v>3389</v>
      </c>
      <c r="N1259" s="3" t="s">
        <v>86</v>
      </c>
      <c r="O1259" s="976"/>
      <c r="P1259" s="271"/>
      <c r="Q1259" s="977">
        <v>2430</v>
      </c>
      <c r="R1259" s="978">
        <v>1700</v>
      </c>
      <c r="S1259" s="979">
        <v>1080</v>
      </c>
      <c r="T1259" s="980">
        <v>1430</v>
      </c>
      <c r="U1259" s="981">
        <v>1150</v>
      </c>
      <c r="V1259" s="982">
        <f t="shared" ref="V1259" si="1244">SUM(Q1259:U1260)</f>
        <v>7790</v>
      </c>
      <c r="W1259" s="976" t="s">
        <v>3317</v>
      </c>
      <c r="X1259" s="976"/>
      <c r="Y1259" s="706"/>
      <c r="Z1259" s="976"/>
    </row>
    <row r="1260" spans="1:26" s="5" customFormat="1">
      <c r="A1260" s="984" t="s">
        <v>171</v>
      </c>
      <c r="B1260" s="984"/>
      <c r="C1260" s="969" t="s">
        <v>2</v>
      </c>
      <c r="D1260" s="970" t="s">
        <v>2</v>
      </c>
      <c r="E1260" s="1008" t="s">
        <v>36</v>
      </c>
      <c r="F1260" s="972" t="s">
        <v>34</v>
      </c>
      <c r="G1260" s="973" t="s">
        <v>19</v>
      </c>
      <c r="H1260" s="973" t="s">
        <v>19</v>
      </c>
      <c r="I1260" s="975"/>
      <c r="J1260" s="975"/>
      <c r="K1260" s="9" t="s">
        <v>21</v>
      </c>
      <c r="L1260" s="3" t="s">
        <v>131</v>
      </c>
      <c r="M1260" s="960" t="s">
        <v>1107</v>
      </c>
      <c r="N1260" s="3" t="s">
        <v>83</v>
      </c>
      <c r="O1260" s="976"/>
      <c r="P1260" s="271"/>
      <c r="Q1260" s="977"/>
      <c r="R1260" s="978"/>
      <c r="S1260" s="979"/>
      <c r="T1260" s="980"/>
      <c r="U1260" s="981"/>
      <c r="V1260" s="982"/>
      <c r="W1260" s="976" t="s">
        <v>3317</v>
      </c>
      <c r="X1260" s="976"/>
      <c r="Y1260" s="706"/>
      <c r="Z1260" s="976"/>
    </row>
    <row r="1261" spans="1:26" s="5" customFormat="1">
      <c r="A1261" s="984" t="s">
        <v>171</v>
      </c>
      <c r="B1261" s="984" t="s">
        <v>145</v>
      </c>
      <c r="C1261" s="969" t="s">
        <v>38</v>
      </c>
      <c r="D1261" s="970" t="str">
        <f t="shared" ref="D1261" si="1245">B1261&amp;" "&amp;" "&amp;C1261</f>
        <v>11-044  ポップ</v>
      </c>
      <c r="E1261" s="1008" t="s">
        <v>36</v>
      </c>
      <c r="F1261" s="972" t="s">
        <v>34</v>
      </c>
      <c r="G1261" s="986" t="s">
        <v>40</v>
      </c>
      <c r="H1261" s="986" t="s">
        <v>40</v>
      </c>
      <c r="I1261" s="1000" t="s">
        <v>93</v>
      </c>
      <c r="J1261" s="984">
        <v>4</v>
      </c>
      <c r="K1261" s="9" t="s">
        <v>21</v>
      </c>
      <c r="L1261" s="3" t="s">
        <v>106</v>
      </c>
      <c r="M1261" s="960" t="s">
        <v>1002</v>
      </c>
      <c r="N1261" s="3" t="s">
        <v>83</v>
      </c>
      <c r="O1261" s="976"/>
      <c r="P1261" s="271"/>
      <c r="Q1261" s="977">
        <v>2380</v>
      </c>
      <c r="R1261" s="978">
        <v>960</v>
      </c>
      <c r="S1261" s="979">
        <v>1810</v>
      </c>
      <c r="T1261" s="980">
        <v>1430</v>
      </c>
      <c r="U1261" s="981">
        <v>1190</v>
      </c>
      <c r="V1261" s="982">
        <f t="shared" ref="V1261" si="1246">SUM(Q1261:U1262)</f>
        <v>7770</v>
      </c>
      <c r="W1261" s="976" t="s">
        <v>3317</v>
      </c>
      <c r="X1261" s="976"/>
      <c r="Y1261" s="706"/>
      <c r="Z1261" s="976"/>
    </row>
    <row r="1262" spans="1:26" s="5" customFormat="1">
      <c r="A1262" s="984" t="s">
        <v>171</v>
      </c>
      <c r="B1262" s="984"/>
      <c r="C1262" s="969" t="s">
        <v>38</v>
      </c>
      <c r="D1262" s="970" t="s">
        <v>2</v>
      </c>
      <c r="E1262" s="1008" t="s">
        <v>36</v>
      </c>
      <c r="F1262" s="972" t="s">
        <v>34</v>
      </c>
      <c r="G1262" s="986" t="s">
        <v>40</v>
      </c>
      <c r="H1262" s="986" t="s">
        <v>40</v>
      </c>
      <c r="I1262" s="1000" t="s">
        <v>93</v>
      </c>
      <c r="J1262" s="984">
        <v>4</v>
      </c>
      <c r="K1262" s="6"/>
      <c r="L1262" s="6"/>
      <c r="M1262" s="4"/>
      <c r="N1262" s="6"/>
      <c r="O1262" s="976"/>
      <c r="P1262" s="271"/>
      <c r="Q1262" s="977"/>
      <c r="R1262" s="978"/>
      <c r="S1262" s="979"/>
      <c r="T1262" s="980"/>
      <c r="U1262" s="981"/>
      <c r="V1262" s="982"/>
      <c r="W1262" s="976" t="s">
        <v>3317</v>
      </c>
      <c r="X1262" s="976"/>
      <c r="Y1262" s="706"/>
      <c r="Z1262" s="976"/>
    </row>
    <row r="1263" spans="1:26" s="5" customFormat="1">
      <c r="A1263" s="984" t="s">
        <v>171</v>
      </c>
      <c r="B1263" s="984" t="s">
        <v>146</v>
      </c>
      <c r="C1263" s="969" t="s">
        <v>183</v>
      </c>
      <c r="D1263" s="970" t="str">
        <f t="shared" ref="D1263" si="1247">B1263&amp;" "&amp;" "&amp;C1263</f>
        <v>11-045  マァム</v>
      </c>
      <c r="E1263" s="1008" t="s">
        <v>36</v>
      </c>
      <c r="F1263" s="972" t="s">
        <v>34</v>
      </c>
      <c r="G1263" s="973" t="s">
        <v>19</v>
      </c>
      <c r="H1263" s="973" t="s">
        <v>19</v>
      </c>
      <c r="I1263" s="975"/>
      <c r="J1263" s="975"/>
      <c r="K1263" s="9" t="s">
        <v>21</v>
      </c>
      <c r="L1263" s="3" t="s">
        <v>131</v>
      </c>
      <c r="M1263" s="960" t="s">
        <v>3390</v>
      </c>
      <c r="N1263" s="3" t="s">
        <v>84</v>
      </c>
      <c r="O1263" s="976"/>
      <c r="P1263" s="271"/>
      <c r="Q1263" s="977">
        <v>2450</v>
      </c>
      <c r="R1263" s="978">
        <v>1610</v>
      </c>
      <c r="S1263" s="979">
        <v>920</v>
      </c>
      <c r="T1263" s="980">
        <v>1500</v>
      </c>
      <c r="U1263" s="981">
        <v>1290</v>
      </c>
      <c r="V1263" s="982">
        <f t="shared" ref="V1263" si="1248">SUM(Q1263:U1264)</f>
        <v>7770</v>
      </c>
      <c r="W1263" s="976" t="s">
        <v>3317</v>
      </c>
      <c r="X1263" s="976"/>
      <c r="Y1263" s="706"/>
      <c r="Z1263" s="976"/>
    </row>
    <row r="1264" spans="1:26" s="5" customFormat="1">
      <c r="A1264" s="984" t="s">
        <v>171</v>
      </c>
      <c r="B1264" s="984"/>
      <c r="C1264" s="969" t="s">
        <v>183</v>
      </c>
      <c r="D1264" s="970" t="s">
        <v>2</v>
      </c>
      <c r="E1264" s="1008" t="s">
        <v>36</v>
      </c>
      <c r="F1264" s="972" t="s">
        <v>34</v>
      </c>
      <c r="G1264" s="973" t="s">
        <v>19</v>
      </c>
      <c r="H1264" s="973" t="s">
        <v>19</v>
      </c>
      <c r="I1264" s="975"/>
      <c r="J1264" s="975"/>
      <c r="K1264" s="9" t="s">
        <v>21</v>
      </c>
      <c r="L1264" s="3" t="s">
        <v>104</v>
      </c>
      <c r="M1264" s="37" t="s">
        <v>886</v>
      </c>
      <c r="N1264" s="3" t="s">
        <v>95</v>
      </c>
      <c r="O1264" s="976"/>
      <c r="P1264" s="271"/>
      <c r="Q1264" s="977"/>
      <c r="R1264" s="978"/>
      <c r="S1264" s="979"/>
      <c r="T1264" s="980"/>
      <c r="U1264" s="981"/>
      <c r="V1264" s="982"/>
      <c r="W1264" s="976" t="s">
        <v>3317</v>
      </c>
      <c r="X1264" s="976"/>
      <c r="Y1264" s="706"/>
      <c r="Z1264" s="976"/>
    </row>
    <row r="1265" spans="1:26" s="5" customFormat="1">
      <c r="A1265" s="984" t="s">
        <v>171</v>
      </c>
      <c r="B1265" s="984" t="s">
        <v>147</v>
      </c>
      <c r="C1265" s="969" t="s">
        <v>42</v>
      </c>
      <c r="D1265" s="970" t="str">
        <f t="shared" ref="D1265" si="1249">B1265&amp;" "&amp;" "&amp;C1265</f>
        <v>11-046  レオナ</v>
      </c>
      <c r="E1265" s="1008" t="s">
        <v>36</v>
      </c>
      <c r="F1265" s="972" t="s">
        <v>34</v>
      </c>
      <c r="G1265" s="986" t="s">
        <v>40</v>
      </c>
      <c r="H1265" s="995" t="s">
        <v>80</v>
      </c>
      <c r="I1265" s="998" t="s">
        <v>41</v>
      </c>
      <c r="J1265" s="984">
        <v>4</v>
      </c>
      <c r="K1265" s="11" t="s">
        <v>81</v>
      </c>
      <c r="L1265" s="3" t="s">
        <v>81</v>
      </c>
      <c r="M1265" s="960" t="s">
        <v>887</v>
      </c>
      <c r="N1265" s="3" t="s">
        <v>95</v>
      </c>
      <c r="O1265" s="976"/>
      <c r="P1265" s="271"/>
      <c r="Q1265" s="977">
        <v>2390</v>
      </c>
      <c r="R1265" s="978">
        <v>880</v>
      </c>
      <c r="S1265" s="979">
        <v>1760</v>
      </c>
      <c r="T1265" s="980">
        <v>1460</v>
      </c>
      <c r="U1265" s="981">
        <v>1250</v>
      </c>
      <c r="V1265" s="982">
        <f t="shared" ref="V1265" si="1250">SUM(Q1265:U1266)</f>
        <v>7740</v>
      </c>
      <c r="W1265" s="976" t="s">
        <v>3317</v>
      </c>
      <c r="X1265" s="976"/>
      <c r="Y1265" s="706"/>
      <c r="Z1265" s="976"/>
    </row>
    <row r="1266" spans="1:26" s="5" customFormat="1">
      <c r="A1266" s="984" t="s">
        <v>171</v>
      </c>
      <c r="B1266" s="984"/>
      <c r="C1266" s="969" t="s">
        <v>42</v>
      </c>
      <c r="D1266" s="970" t="s">
        <v>2</v>
      </c>
      <c r="E1266" s="1008" t="s">
        <v>36</v>
      </c>
      <c r="F1266" s="972" t="s">
        <v>34</v>
      </c>
      <c r="G1266" s="986" t="s">
        <v>40</v>
      </c>
      <c r="H1266" s="995" t="s">
        <v>80</v>
      </c>
      <c r="I1266" s="998" t="s">
        <v>41</v>
      </c>
      <c r="J1266" s="984">
        <v>4</v>
      </c>
      <c r="K1266" s="6"/>
      <c r="L1266" s="6"/>
      <c r="M1266" s="4"/>
      <c r="N1266" s="6"/>
      <c r="O1266" s="976"/>
      <c r="P1266" s="271"/>
      <c r="Q1266" s="977"/>
      <c r="R1266" s="978"/>
      <c r="S1266" s="979"/>
      <c r="T1266" s="980"/>
      <c r="U1266" s="981"/>
      <c r="V1266" s="982"/>
      <c r="W1266" s="976" t="s">
        <v>3317</v>
      </c>
      <c r="X1266" s="976"/>
      <c r="Y1266" s="706"/>
      <c r="Z1266" s="976"/>
    </row>
    <row r="1267" spans="1:26" s="5" customFormat="1">
      <c r="A1267" s="984" t="s">
        <v>171</v>
      </c>
      <c r="B1267" s="984" t="s">
        <v>148</v>
      </c>
      <c r="C1267" s="969" t="s">
        <v>44</v>
      </c>
      <c r="D1267" s="970" t="str">
        <f t="shared" ref="D1267" si="1251">B1267&amp;" "&amp;" "&amp;C1267</f>
        <v>11-047  ヒム</v>
      </c>
      <c r="E1267" s="1008" t="s">
        <v>36</v>
      </c>
      <c r="F1267" s="972" t="s">
        <v>34</v>
      </c>
      <c r="G1267" s="973" t="s">
        <v>19</v>
      </c>
      <c r="H1267" s="973" t="s">
        <v>19</v>
      </c>
      <c r="I1267" s="1005" t="s">
        <v>90</v>
      </c>
      <c r="J1267" s="984" t="s">
        <v>4157</v>
      </c>
      <c r="K1267" s="9" t="s">
        <v>21</v>
      </c>
      <c r="L1267" s="3" t="s">
        <v>131</v>
      </c>
      <c r="M1267" s="960" t="s">
        <v>1108</v>
      </c>
      <c r="N1267" s="3" t="s">
        <v>83</v>
      </c>
      <c r="O1267" s="976"/>
      <c r="P1267" s="271"/>
      <c r="Q1267" s="977">
        <v>2350</v>
      </c>
      <c r="R1267" s="978">
        <v>1630</v>
      </c>
      <c r="S1267" s="979">
        <v>1170</v>
      </c>
      <c r="T1267" s="980">
        <v>1320</v>
      </c>
      <c r="U1267" s="981">
        <v>1320</v>
      </c>
      <c r="V1267" s="982">
        <f t="shared" ref="V1267" si="1252">SUM(Q1267:U1268)</f>
        <v>7790</v>
      </c>
      <c r="W1267" s="976" t="s">
        <v>3330</v>
      </c>
      <c r="X1267" s="976"/>
      <c r="Y1267" s="706"/>
      <c r="Z1267" s="976"/>
    </row>
    <row r="1268" spans="1:26" s="5" customFormat="1">
      <c r="A1268" s="984" t="s">
        <v>171</v>
      </c>
      <c r="B1268" s="984"/>
      <c r="C1268" s="969" t="s">
        <v>44</v>
      </c>
      <c r="D1268" s="970" t="s">
        <v>2</v>
      </c>
      <c r="E1268" s="1008" t="s">
        <v>36</v>
      </c>
      <c r="F1268" s="972" t="s">
        <v>34</v>
      </c>
      <c r="G1268" s="973" t="s">
        <v>19</v>
      </c>
      <c r="H1268" s="973" t="s">
        <v>19</v>
      </c>
      <c r="I1268" s="1005" t="s">
        <v>90</v>
      </c>
      <c r="J1268" s="984" t="s">
        <v>4157</v>
      </c>
      <c r="K1268" s="6"/>
      <c r="L1268" s="6"/>
      <c r="M1268" s="4"/>
      <c r="N1268" s="6"/>
      <c r="O1268" s="976"/>
      <c r="P1268" s="271"/>
      <c r="Q1268" s="977"/>
      <c r="R1268" s="978"/>
      <c r="S1268" s="979"/>
      <c r="T1268" s="980"/>
      <c r="U1268" s="981"/>
      <c r="V1268" s="982"/>
      <c r="W1268" s="976" t="s">
        <v>3330</v>
      </c>
      <c r="X1268" s="976"/>
      <c r="Y1268" s="706"/>
      <c r="Z1268" s="976"/>
    </row>
    <row r="1269" spans="1:26" s="5" customFormat="1">
      <c r="A1269" s="984" t="s">
        <v>171</v>
      </c>
      <c r="B1269" s="984" t="s">
        <v>149</v>
      </c>
      <c r="C1269" s="969" t="s">
        <v>43</v>
      </c>
      <c r="D1269" s="970" t="str">
        <f t="shared" ref="D1269" si="1253">B1269&amp;" "&amp;" "&amp;C1269</f>
        <v>11-048  ラーハルト</v>
      </c>
      <c r="E1269" s="1008" t="s">
        <v>36</v>
      </c>
      <c r="F1269" s="1003" t="s">
        <v>35</v>
      </c>
      <c r="G1269" s="973" t="s">
        <v>19</v>
      </c>
      <c r="H1269" s="973" t="s">
        <v>19</v>
      </c>
      <c r="I1269" s="1002" t="s">
        <v>82</v>
      </c>
      <c r="J1269" s="984">
        <v>2</v>
      </c>
      <c r="K1269" s="9" t="s">
        <v>21</v>
      </c>
      <c r="L1269" s="3" t="s">
        <v>104</v>
      </c>
      <c r="M1269" s="960" t="s">
        <v>3391</v>
      </c>
      <c r="N1269" s="3" t="s">
        <v>83</v>
      </c>
      <c r="O1269" s="976"/>
      <c r="P1269" s="271"/>
      <c r="Q1269" s="977">
        <v>2410</v>
      </c>
      <c r="R1269" s="978">
        <v>1590</v>
      </c>
      <c r="S1269" s="979">
        <v>1170</v>
      </c>
      <c r="T1269" s="980">
        <v>1610</v>
      </c>
      <c r="U1269" s="981">
        <v>980</v>
      </c>
      <c r="V1269" s="982">
        <f t="shared" ref="V1269" si="1254">SUM(Q1269:U1270)</f>
        <v>7760</v>
      </c>
      <c r="W1269" s="378" t="s">
        <v>3325</v>
      </c>
      <c r="X1269" s="976"/>
      <c r="Y1269" s="706"/>
      <c r="Z1269" s="976"/>
    </row>
    <row r="1270" spans="1:26" s="5" customFormat="1">
      <c r="A1270" s="984" t="s">
        <v>171</v>
      </c>
      <c r="B1270" s="984"/>
      <c r="C1270" s="969" t="s">
        <v>43</v>
      </c>
      <c r="D1270" s="970" t="s">
        <v>2</v>
      </c>
      <c r="E1270" s="1008" t="s">
        <v>36</v>
      </c>
      <c r="F1270" s="1003" t="s">
        <v>35</v>
      </c>
      <c r="G1270" s="973" t="s">
        <v>19</v>
      </c>
      <c r="H1270" s="973" t="s">
        <v>19</v>
      </c>
      <c r="I1270" s="1002" t="s">
        <v>82</v>
      </c>
      <c r="J1270" s="984">
        <v>2</v>
      </c>
      <c r="K1270" s="6"/>
      <c r="L1270" s="6"/>
      <c r="M1270" s="4"/>
      <c r="N1270" s="6"/>
      <c r="O1270" s="976"/>
      <c r="P1270" s="271"/>
      <c r="Q1270" s="977"/>
      <c r="R1270" s="978"/>
      <c r="S1270" s="979"/>
      <c r="T1270" s="980"/>
      <c r="U1270" s="981"/>
      <c r="V1270" s="982"/>
      <c r="W1270" s="378" t="s">
        <v>4343</v>
      </c>
      <c r="X1270" s="976"/>
      <c r="Y1270" s="706"/>
      <c r="Z1270" s="976"/>
    </row>
    <row r="1271" spans="1:26" s="5" customFormat="1">
      <c r="A1271" s="984" t="s">
        <v>171</v>
      </c>
      <c r="B1271" s="984" t="s">
        <v>150</v>
      </c>
      <c r="C1271" s="969" t="s">
        <v>186</v>
      </c>
      <c r="D1271" s="970" t="str">
        <f t="shared" ref="D1271" si="1255">B1271&amp;" "&amp;" "&amp;C1271</f>
        <v>11-049  バーン</v>
      </c>
      <c r="E1271" s="999" t="s">
        <v>54</v>
      </c>
      <c r="F1271" s="985" t="s">
        <v>74</v>
      </c>
      <c r="G1271" s="992" t="s">
        <v>88</v>
      </c>
      <c r="H1271" s="992" t="s">
        <v>88</v>
      </c>
      <c r="I1271" s="975"/>
      <c r="J1271" s="975"/>
      <c r="K1271" s="7" t="s">
        <v>37</v>
      </c>
      <c r="L1271" s="3" t="s">
        <v>98</v>
      </c>
      <c r="M1271" s="960" t="s">
        <v>3392</v>
      </c>
      <c r="N1271" s="3" t="s">
        <v>95</v>
      </c>
      <c r="O1271" s="976"/>
      <c r="P1271" s="271"/>
      <c r="Q1271" s="977">
        <v>2710</v>
      </c>
      <c r="R1271" s="978">
        <v>930</v>
      </c>
      <c r="S1271" s="979">
        <v>2000</v>
      </c>
      <c r="T1271" s="980">
        <v>1420</v>
      </c>
      <c r="U1271" s="981">
        <v>1100</v>
      </c>
      <c r="V1271" s="982">
        <f t="shared" ref="V1271" si="1256">SUM(Q1271:U1272)</f>
        <v>8160</v>
      </c>
      <c r="W1271" s="976"/>
      <c r="X1271" s="976"/>
      <c r="Y1271" s="983" t="s">
        <v>5327</v>
      </c>
      <c r="Z1271" s="976" t="s">
        <v>4601</v>
      </c>
    </row>
    <row r="1272" spans="1:26" s="5" customFormat="1">
      <c r="A1272" s="984" t="s">
        <v>171</v>
      </c>
      <c r="B1272" s="984"/>
      <c r="C1272" s="969" t="s">
        <v>186</v>
      </c>
      <c r="D1272" s="970" t="s">
        <v>2</v>
      </c>
      <c r="E1272" s="999" t="s">
        <v>54</v>
      </c>
      <c r="F1272" s="985" t="s">
        <v>74</v>
      </c>
      <c r="G1272" s="992" t="s">
        <v>88</v>
      </c>
      <c r="H1272" s="992" t="s">
        <v>88</v>
      </c>
      <c r="I1272" s="975"/>
      <c r="J1272" s="975"/>
      <c r="K1272" s="8" t="s">
        <v>99</v>
      </c>
      <c r="L1272" s="3" t="s">
        <v>131</v>
      </c>
      <c r="M1272" s="960" t="s">
        <v>3393</v>
      </c>
      <c r="N1272" s="3" t="s">
        <v>83</v>
      </c>
      <c r="O1272" s="976"/>
      <c r="P1272" s="271"/>
      <c r="Q1272" s="977"/>
      <c r="R1272" s="978"/>
      <c r="S1272" s="979"/>
      <c r="T1272" s="980"/>
      <c r="U1272" s="981"/>
      <c r="V1272" s="982"/>
      <c r="W1272" s="976"/>
      <c r="X1272" s="976"/>
      <c r="Y1272" s="983" t="s">
        <v>5327</v>
      </c>
      <c r="Z1272" s="976" t="s">
        <v>4601</v>
      </c>
    </row>
    <row r="1273" spans="1:26" s="5" customFormat="1">
      <c r="A1273" s="984" t="s">
        <v>171</v>
      </c>
      <c r="B1273" s="984" t="s">
        <v>151</v>
      </c>
      <c r="C1273" s="969" t="s">
        <v>187</v>
      </c>
      <c r="D1273" s="970" t="str">
        <f t="shared" ref="D1273" si="1257">B1273&amp;" "&amp;" "&amp;C1273</f>
        <v>11-050  ミストバーン</v>
      </c>
      <c r="E1273" s="999" t="s">
        <v>54</v>
      </c>
      <c r="F1273" s="994" t="s">
        <v>78</v>
      </c>
      <c r="G1273" s="973" t="s">
        <v>19</v>
      </c>
      <c r="H1273" s="992" t="s">
        <v>88</v>
      </c>
      <c r="I1273" s="975"/>
      <c r="J1273" s="975"/>
      <c r="K1273" s="8" t="s">
        <v>99</v>
      </c>
      <c r="L1273" s="3" t="s">
        <v>105</v>
      </c>
      <c r="M1273" s="960" t="s">
        <v>3394</v>
      </c>
      <c r="N1273" s="3" t="s">
        <v>84</v>
      </c>
      <c r="O1273" s="976"/>
      <c r="P1273" s="271"/>
      <c r="Q1273" s="977">
        <v>2480</v>
      </c>
      <c r="R1273" s="978">
        <v>1790</v>
      </c>
      <c r="S1273" s="979">
        <v>1410</v>
      </c>
      <c r="T1273" s="980">
        <v>1150</v>
      </c>
      <c r="U1273" s="981">
        <v>1290</v>
      </c>
      <c r="V1273" s="982">
        <f t="shared" ref="V1273" si="1258">SUM(Q1273:U1274)</f>
        <v>8120</v>
      </c>
      <c r="W1273" s="976" t="s">
        <v>4572</v>
      </c>
      <c r="X1273" s="976"/>
      <c r="Y1273" s="706"/>
      <c r="Z1273" s="976"/>
    </row>
    <row r="1274" spans="1:26" s="5" customFormat="1">
      <c r="A1274" s="984" t="s">
        <v>171</v>
      </c>
      <c r="B1274" s="984"/>
      <c r="C1274" s="969" t="s">
        <v>187</v>
      </c>
      <c r="D1274" s="970" t="s">
        <v>2</v>
      </c>
      <c r="E1274" s="999" t="s">
        <v>54</v>
      </c>
      <c r="F1274" s="994" t="s">
        <v>78</v>
      </c>
      <c r="G1274" s="973" t="s">
        <v>19</v>
      </c>
      <c r="H1274" s="992" t="s">
        <v>88</v>
      </c>
      <c r="I1274" s="975"/>
      <c r="J1274" s="975"/>
      <c r="K1274" s="9" t="s">
        <v>21</v>
      </c>
      <c r="L1274" s="3" t="s">
        <v>105</v>
      </c>
      <c r="M1274" s="960" t="s">
        <v>6190</v>
      </c>
      <c r="N1274" s="3" t="s">
        <v>83</v>
      </c>
      <c r="O1274" s="976"/>
      <c r="P1274" s="271"/>
      <c r="Q1274" s="977"/>
      <c r="R1274" s="978"/>
      <c r="S1274" s="979"/>
      <c r="T1274" s="980"/>
      <c r="U1274" s="981"/>
      <c r="V1274" s="982"/>
      <c r="W1274" s="976" t="s">
        <v>4572</v>
      </c>
      <c r="X1274" s="976"/>
      <c r="Y1274" s="706"/>
      <c r="Z1274" s="976"/>
    </row>
    <row r="1275" spans="1:26" s="5" customFormat="1">
      <c r="A1275" s="984" t="s">
        <v>171</v>
      </c>
      <c r="B1275" s="984" t="s">
        <v>152</v>
      </c>
      <c r="C1275" s="969" t="s">
        <v>188</v>
      </c>
      <c r="D1275" s="970" t="str">
        <f t="shared" ref="D1275" si="1259">B1275&amp;" "&amp;" "&amp;C1275</f>
        <v>11-051  キルバーン</v>
      </c>
      <c r="E1275" s="999" t="s">
        <v>54</v>
      </c>
      <c r="F1275" s="985" t="s">
        <v>74</v>
      </c>
      <c r="G1275" s="973" t="s">
        <v>19</v>
      </c>
      <c r="H1275" s="992" t="s">
        <v>88</v>
      </c>
      <c r="I1275" s="1002" t="s">
        <v>82</v>
      </c>
      <c r="J1275" s="984">
        <v>4</v>
      </c>
      <c r="K1275" s="8" t="s">
        <v>99</v>
      </c>
      <c r="L1275" s="3" t="s">
        <v>131</v>
      </c>
      <c r="M1275" s="960" t="s">
        <v>1156</v>
      </c>
      <c r="N1275" s="3" t="s">
        <v>84</v>
      </c>
      <c r="O1275" s="976"/>
      <c r="P1275" s="271"/>
      <c r="Q1275" s="977">
        <v>2420</v>
      </c>
      <c r="R1275" s="978">
        <v>1620</v>
      </c>
      <c r="S1275" s="979">
        <v>1430</v>
      </c>
      <c r="T1275" s="980">
        <v>1440</v>
      </c>
      <c r="U1275" s="981">
        <v>1210</v>
      </c>
      <c r="V1275" s="982">
        <f t="shared" ref="V1275" si="1260">SUM(Q1275:U1276)</f>
        <v>8120</v>
      </c>
      <c r="W1275" s="976"/>
      <c r="X1275" s="976"/>
      <c r="Y1275" s="706"/>
      <c r="Z1275" s="976"/>
    </row>
    <row r="1276" spans="1:26" s="5" customFormat="1">
      <c r="A1276" s="984" t="s">
        <v>171</v>
      </c>
      <c r="B1276" s="984"/>
      <c r="C1276" s="969" t="s">
        <v>188</v>
      </c>
      <c r="D1276" s="970" t="s">
        <v>2</v>
      </c>
      <c r="E1276" s="999" t="s">
        <v>54</v>
      </c>
      <c r="F1276" s="985" t="s">
        <v>74</v>
      </c>
      <c r="G1276" s="973" t="s">
        <v>19</v>
      </c>
      <c r="H1276" s="992" t="s">
        <v>88</v>
      </c>
      <c r="I1276" s="1002" t="s">
        <v>82</v>
      </c>
      <c r="J1276" s="984">
        <v>4</v>
      </c>
      <c r="K1276" s="6"/>
      <c r="L1276" s="6"/>
      <c r="M1276" s="4"/>
      <c r="N1276" s="6"/>
      <c r="O1276" s="976"/>
      <c r="P1276" s="271"/>
      <c r="Q1276" s="977"/>
      <c r="R1276" s="978"/>
      <c r="S1276" s="979"/>
      <c r="T1276" s="980"/>
      <c r="U1276" s="981"/>
      <c r="V1276" s="982"/>
      <c r="W1276" s="976"/>
      <c r="X1276" s="976"/>
      <c r="Y1276" s="706"/>
      <c r="Z1276" s="976"/>
    </row>
    <row r="1277" spans="1:26" s="5" customFormat="1">
      <c r="A1277" s="984" t="s">
        <v>171</v>
      </c>
      <c r="B1277" s="984" t="s">
        <v>153</v>
      </c>
      <c r="C1277" s="969" t="s">
        <v>189</v>
      </c>
      <c r="D1277" s="970" t="str">
        <f t="shared" ref="D1277" si="1261">B1277&amp;" "&amp;" "&amp;C1277</f>
        <v>11-052  アバン</v>
      </c>
      <c r="E1277" s="999" t="s">
        <v>54</v>
      </c>
      <c r="F1277" s="972" t="s">
        <v>34</v>
      </c>
      <c r="G1277" s="973" t="s">
        <v>19</v>
      </c>
      <c r="H1277" s="973" t="s">
        <v>19</v>
      </c>
      <c r="I1277" s="998" t="s">
        <v>41</v>
      </c>
      <c r="J1277" s="975">
        <v>3</v>
      </c>
      <c r="K1277" s="7" t="s">
        <v>37</v>
      </c>
      <c r="L1277" s="3" t="s">
        <v>98</v>
      </c>
      <c r="M1277" s="37" t="s">
        <v>1014</v>
      </c>
      <c r="N1277" s="3" t="s">
        <v>86</v>
      </c>
      <c r="O1277" s="976"/>
      <c r="P1277" s="271"/>
      <c r="Q1277" s="977">
        <v>2590</v>
      </c>
      <c r="R1277" s="978">
        <v>1580</v>
      </c>
      <c r="S1277" s="979">
        <v>1180</v>
      </c>
      <c r="T1277" s="980">
        <v>1360</v>
      </c>
      <c r="U1277" s="981">
        <v>1380</v>
      </c>
      <c r="V1277" s="982">
        <f t="shared" ref="V1277" si="1262">SUM(Q1277:U1278)</f>
        <v>8090</v>
      </c>
      <c r="W1277" s="976"/>
      <c r="X1277" s="976"/>
      <c r="Y1277" s="706"/>
      <c r="Z1277" s="976"/>
    </row>
    <row r="1278" spans="1:26" s="5" customFormat="1">
      <c r="A1278" s="984" t="s">
        <v>171</v>
      </c>
      <c r="B1278" s="984"/>
      <c r="C1278" s="969" t="s">
        <v>189</v>
      </c>
      <c r="D1278" s="970" t="s">
        <v>2</v>
      </c>
      <c r="E1278" s="999" t="s">
        <v>54</v>
      </c>
      <c r="F1278" s="972" t="s">
        <v>34</v>
      </c>
      <c r="G1278" s="973" t="s">
        <v>19</v>
      </c>
      <c r="H1278" s="973" t="s">
        <v>19</v>
      </c>
      <c r="I1278" s="998" t="s">
        <v>41</v>
      </c>
      <c r="J1278" s="975">
        <v>3</v>
      </c>
      <c r="K1278" s="6"/>
      <c r="L1278" s="6"/>
      <c r="M1278" s="4"/>
      <c r="N1278" s="6"/>
      <c r="O1278" s="976"/>
      <c r="P1278" s="271"/>
      <c r="Q1278" s="977"/>
      <c r="R1278" s="978"/>
      <c r="S1278" s="979"/>
      <c r="T1278" s="980"/>
      <c r="U1278" s="981"/>
      <c r="V1278" s="982"/>
      <c r="W1278" s="976"/>
      <c r="X1278" s="976"/>
      <c r="Y1278" s="706"/>
      <c r="Z1278" s="976"/>
    </row>
    <row r="1279" spans="1:26" s="5" customFormat="1">
      <c r="A1279" s="984" t="s">
        <v>171</v>
      </c>
      <c r="B1279" s="984" t="s">
        <v>154</v>
      </c>
      <c r="C1279" s="969" t="s">
        <v>190</v>
      </c>
      <c r="D1279" s="970" t="str">
        <f t="shared" ref="D1279" si="1263">B1279&amp;" "&amp;" "&amp;C1279</f>
        <v>11-053  勇者イレブン</v>
      </c>
      <c r="E1279" s="999" t="s">
        <v>54</v>
      </c>
      <c r="F1279" s="972" t="s">
        <v>34</v>
      </c>
      <c r="G1279" s="973" t="s">
        <v>19</v>
      </c>
      <c r="H1279" s="992" t="s">
        <v>88</v>
      </c>
      <c r="I1279" s="975"/>
      <c r="J1279" s="975"/>
      <c r="K1279" s="9" t="s">
        <v>21</v>
      </c>
      <c r="L1279" s="3" t="s">
        <v>131</v>
      </c>
      <c r="M1279" s="960" t="s">
        <v>1109</v>
      </c>
      <c r="N1279" s="3" t="s">
        <v>83</v>
      </c>
      <c r="O1279" s="976"/>
      <c r="P1279" s="271"/>
      <c r="Q1279" s="977">
        <v>2550</v>
      </c>
      <c r="R1279" s="978">
        <v>1630</v>
      </c>
      <c r="S1279" s="979">
        <v>1240</v>
      </c>
      <c r="T1279" s="980">
        <v>1380</v>
      </c>
      <c r="U1279" s="981">
        <v>1240</v>
      </c>
      <c r="V1279" s="982">
        <f t="shared" ref="V1279" si="1264">SUM(Q1279:U1280)</f>
        <v>8040</v>
      </c>
      <c r="W1279" s="976"/>
      <c r="X1279" s="976"/>
      <c r="Y1279" s="706"/>
      <c r="Z1279" s="976"/>
    </row>
    <row r="1280" spans="1:26" s="5" customFormat="1">
      <c r="A1280" s="984" t="s">
        <v>171</v>
      </c>
      <c r="B1280" s="984"/>
      <c r="C1280" s="969" t="s">
        <v>190</v>
      </c>
      <c r="D1280" s="970" t="s">
        <v>2</v>
      </c>
      <c r="E1280" s="999" t="s">
        <v>54</v>
      </c>
      <c r="F1280" s="972" t="s">
        <v>34</v>
      </c>
      <c r="G1280" s="973" t="s">
        <v>19</v>
      </c>
      <c r="H1280" s="992" t="s">
        <v>88</v>
      </c>
      <c r="I1280" s="975"/>
      <c r="J1280" s="975"/>
      <c r="K1280" s="9" t="s">
        <v>21</v>
      </c>
      <c r="L1280" s="3" t="s">
        <v>104</v>
      </c>
      <c r="M1280" s="960" t="s">
        <v>3395</v>
      </c>
      <c r="N1280" s="3" t="s">
        <v>83</v>
      </c>
      <c r="O1280" s="976"/>
      <c r="P1280" s="271"/>
      <c r="Q1280" s="977"/>
      <c r="R1280" s="978"/>
      <c r="S1280" s="979"/>
      <c r="T1280" s="980"/>
      <c r="U1280" s="981"/>
      <c r="V1280" s="982"/>
      <c r="W1280" s="976"/>
      <c r="X1280" s="976"/>
      <c r="Y1280" s="706"/>
      <c r="Z1280" s="976"/>
    </row>
    <row r="1281" spans="1:26" s="5" customFormat="1">
      <c r="A1281" s="984" t="s">
        <v>171</v>
      </c>
      <c r="B1281" s="984" t="s">
        <v>155</v>
      </c>
      <c r="C1281" s="969" t="s">
        <v>191</v>
      </c>
      <c r="D1281" s="970" t="str">
        <f t="shared" ref="D1281" si="1265">B1281&amp;" "&amp;" "&amp;C1281</f>
        <v>11-054  カミュ</v>
      </c>
      <c r="E1281" s="999" t="s">
        <v>54</v>
      </c>
      <c r="F1281" s="972" t="s">
        <v>34</v>
      </c>
      <c r="G1281" s="973" t="s">
        <v>19</v>
      </c>
      <c r="H1281" s="973" t="s">
        <v>19</v>
      </c>
      <c r="I1281" s="1007" t="s">
        <v>91</v>
      </c>
      <c r="J1281" s="984">
        <v>1</v>
      </c>
      <c r="K1281" s="9" t="s">
        <v>21</v>
      </c>
      <c r="L1281" s="3" t="s">
        <v>131</v>
      </c>
      <c r="M1281" s="960" t="s">
        <v>888</v>
      </c>
      <c r="N1281" s="3" t="s">
        <v>83</v>
      </c>
      <c r="O1281" s="976"/>
      <c r="P1281" s="271"/>
      <c r="Q1281" s="977">
        <v>2520</v>
      </c>
      <c r="R1281" s="978">
        <v>1440</v>
      </c>
      <c r="S1281" s="979">
        <v>1130</v>
      </c>
      <c r="T1281" s="980">
        <v>1700</v>
      </c>
      <c r="U1281" s="981">
        <v>1250</v>
      </c>
      <c r="V1281" s="982">
        <f t="shared" ref="V1281" si="1266">SUM(Q1281:U1282)</f>
        <v>8040</v>
      </c>
      <c r="W1281" s="976"/>
      <c r="X1281" s="976"/>
      <c r="Y1281" s="706"/>
      <c r="Z1281" s="976"/>
    </row>
    <row r="1282" spans="1:26" s="5" customFormat="1">
      <c r="A1282" s="984" t="s">
        <v>171</v>
      </c>
      <c r="B1282" s="984"/>
      <c r="C1282" s="969" t="s">
        <v>191</v>
      </c>
      <c r="D1282" s="970" t="s">
        <v>2</v>
      </c>
      <c r="E1282" s="999" t="s">
        <v>54</v>
      </c>
      <c r="F1282" s="972" t="s">
        <v>34</v>
      </c>
      <c r="G1282" s="973" t="s">
        <v>19</v>
      </c>
      <c r="H1282" s="973" t="s">
        <v>19</v>
      </c>
      <c r="I1282" s="1007" t="s">
        <v>91</v>
      </c>
      <c r="J1282" s="984">
        <v>1</v>
      </c>
      <c r="K1282" s="6"/>
      <c r="L1282" s="6"/>
      <c r="M1282" s="4"/>
      <c r="N1282" s="6"/>
      <c r="O1282" s="976"/>
      <c r="P1282" s="271"/>
      <c r="Q1282" s="977"/>
      <c r="R1282" s="978"/>
      <c r="S1282" s="979"/>
      <c r="T1282" s="980"/>
      <c r="U1282" s="981"/>
      <c r="V1282" s="982"/>
      <c r="W1282" s="976"/>
      <c r="X1282" s="976"/>
      <c r="Y1282" s="706"/>
      <c r="Z1282" s="976"/>
    </row>
    <row r="1283" spans="1:26" s="5" customFormat="1">
      <c r="A1283" s="984" t="s">
        <v>171</v>
      </c>
      <c r="B1283" s="984" t="s">
        <v>156</v>
      </c>
      <c r="C1283" s="969" t="s">
        <v>192</v>
      </c>
      <c r="D1283" s="970" t="str">
        <f t="shared" ref="D1283" si="1267">B1283&amp;" "&amp;" "&amp;C1283</f>
        <v>11-055  セーニャ</v>
      </c>
      <c r="E1283" s="999" t="s">
        <v>54</v>
      </c>
      <c r="F1283" s="972" t="s">
        <v>34</v>
      </c>
      <c r="G1283" s="986" t="s">
        <v>40</v>
      </c>
      <c r="H1283" s="986" t="s">
        <v>40</v>
      </c>
      <c r="I1283" s="998" t="s">
        <v>41</v>
      </c>
      <c r="J1283" s="984">
        <v>5</v>
      </c>
      <c r="K1283" s="9" t="s">
        <v>21</v>
      </c>
      <c r="L1283" s="3" t="s">
        <v>105</v>
      </c>
      <c r="M1283" s="37" t="s">
        <v>3396</v>
      </c>
      <c r="N1283" s="3" t="s">
        <v>95</v>
      </c>
      <c r="O1283" s="976"/>
      <c r="P1283" s="271"/>
      <c r="Q1283" s="977">
        <v>2380</v>
      </c>
      <c r="R1283" s="978">
        <v>1170</v>
      </c>
      <c r="S1283" s="979">
        <v>1720</v>
      </c>
      <c r="T1283" s="980">
        <v>1300</v>
      </c>
      <c r="U1283" s="981">
        <v>1470</v>
      </c>
      <c r="V1283" s="982">
        <f t="shared" ref="V1283" si="1268">SUM(Q1283:U1284)</f>
        <v>8040</v>
      </c>
      <c r="W1283" s="976"/>
      <c r="X1283" s="976"/>
      <c r="Y1283" s="706"/>
      <c r="Z1283" s="976"/>
    </row>
    <row r="1284" spans="1:26" s="5" customFormat="1">
      <c r="A1284" s="984" t="s">
        <v>171</v>
      </c>
      <c r="B1284" s="984"/>
      <c r="C1284" s="969" t="s">
        <v>192</v>
      </c>
      <c r="D1284" s="970" t="s">
        <v>2</v>
      </c>
      <c r="E1284" s="999" t="s">
        <v>54</v>
      </c>
      <c r="F1284" s="972" t="s">
        <v>34</v>
      </c>
      <c r="G1284" s="986" t="s">
        <v>40</v>
      </c>
      <c r="H1284" s="986" t="s">
        <v>40</v>
      </c>
      <c r="I1284" s="998" t="s">
        <v>41</v>
      </c>
      <c r="J1284" s="984">
        <v>5</v>
      </c>
      <c r="K1284" s="6"/>
      <c r="L1284" s="6"/>
      <c r="M1284" s="4"/>
      <c r="N1284" s="6"/>
      <c r="O1284" s="976"/>
      <c r="P1284" s="271"/>
      <c r="Q1284" s="977"/>
      <c r="R1284" s="978"/>
      <c r="S1284" s="979"/>
      <c r="T1284" s="980"/>
      <c r="U1284" s="981"/>
      <c r="V1284" s="982"/>
      <c r="W1284" s="976"/>
      <c r="X1284" s="976"/>
      <c r="Y1284" s="706"/>
      <c r="Z1284" s="976"/>
    </row>
    <row r="1285" spans="1:26" s="5" customFormat="1">
      <c r="A1285" s="984" t="s">
        <v>171</v>
      </c>
      <c r="B1285" s="984" t="s">
        <v>157</v>
      </c>
      <c r="C1285" s="969" t="s">
        <v>193</v>
      </c>
      <c r="D1285" s="970" t="str">
        <f t="shared" ref="D1285" si="1269">B1285&amp;" "&amp;" "&amp;C1285</f>
        <v>11-056  シルビア</v>
      </c>
      <c r="E1285" s="999" t="s">
        <v>54</v>
      </c>
      <c r="F1285" s="972" t="s">
        <v>34</v>
      </c>
      <c r="G1285" s="973" t="s">
        <v>19</v>
      </c>
      <c r="H1285" s="992" t="s">
        <v>88</v>
      </c>
      <c r="I1285" s="1000" t="s">
        <v>93</v>
      </c>
      <c r="J1285" s="975">
        <v>3</v>
      </c>
      <c r="K1285" s="7" t="s">
        <v>37</v>
      </c>
      <c r="L1285" s="3" t="s">
        <v>98</v>
      </c>
      <c r="M1285" s="960" t="s">
        <v>3397</v>
      </c>
      <c r="N1285" s="3" t="s">
        <v>95</v>
      </c>
      <c r="O1285" s="976"/>
      <c r="P1285" s="271"/>
      <c r="Q1285" s="977">
        <v>2430</v>
      </c>
      <c r="R1285" s="978">
        <v>1430</v>
      </c>
      <c r="S1285" s="979">
        <v>1290</v>
      </c>
      <c r="T1285" s="980">
        <v>1500</v>
      </c>
      <c r="U1285" s="981">
        <v>1390</v>
      </c>
      <c r="V1285" s="982">
        <f t="shared" ref="V1285" si="1270">SUM(Q1285:U1286)</f>
        <v>8040</v>
      </c>
      <c r="W1285" s="976"/>
      <c r="X1285" s="976"/>
      <c r="Y1285" s="706"/>
      <c r="Z1285" s="976"/>
    </row>
    <row r="1286" spans="1:26" s="5" customFormat="1">
      <c r="A1286" s="984" t="s">
        <v>171</v>
      </c>
      <c r="B1286" s="984"/>
      <c r="C1286" s="969" t="s">
        <v>193</v>
      </c>
      <c r="D1286" s="970" t="s">
        <v>2</v>
      </c>
      <c r="E1286" s="999" t="s">
        <v>54</v>
      </c>
      <c r="F1286" s="972" t="s">
        <v>34</v>
      </c>
      <c r="G1286" s="973" t="s">
        <v>19</v>
      </c>
      <c r="H1286" s="992" t="s">
        <v>88</v>
      </c>
      <c r="I1286" s="1000" t="s">
        <v>93</v>
      </c>
      <c r="J1286" s="975">
        <v>3</v>
      </c>
      <c r="K1286" s="6"/>
      <c r="L1286" s="6"/>
      <c r="M1286" s="4"/>
      <c r="N1286" s="6"/>
      <c r="O1286" s="976"/>
      <c r="P1286" s="271"/>
      <c r="Q1286" s="977"/>
      <c r="R1286" s="978"/>
      <c r="S1286" s="979"/>
      <c r="T1286" s="980"/>
      <c r="U1286" s="981"/>
      <c r="V1286" s="982"/>
      <c r="W1286" s="976"/>
      <c r="X1286" s="976"/>
      <c r="Y1286" s="706"/>
      <c r="Z1286" s="976"/>
    </row>
    <row r="1287" spans="1:26" s="5" customFormat="1">
      <c r="A1287" s="984" t="s">
        <v>171</v>
      </c>
      <c r="B1287" s="984" t="s">
        <v>158</v>
      </c>
      <c r="C1287" s="969" t="s">
        <v>194</v>
      </c>
      <c r="D1287" s="970" t="str">
        <f t="shared" ref="D1287" si="1271">B1287&amp;" "&amp;" "&amp;C1287</f>
        <v>11-057  マルティナ</v>
      </c>
      <c r="E1287" s="999" t="s">
        <v>54</v>
      </c>
      <c r="F1287" s="972" t="s">
        <v>34</v>
      </c>
      <c r="G1287" s="973" t="s">
        <v>19</v>
      </c>
      <c r="H1287" s="973" t="s">
        <v>19</v>
      </c>
      <c r="I1287" s="975"/>
      <c r="J1287" s="975"/>
      <c r="K1287" s="9" t="s">
        <v>21</v>
      </c>
      <c r="L1287" s="3" t="s">
        <v>104</v>
      </c>
      <c r="M1287" s="960" t="s">
        <v>1110</v>
      </c>
      <c r="N1287" s="3" t="s">
        <v>83</v>
      </c>
      <c r="O1287" s="976"/>
      <c r="P1287" s="271"/>
      <c r="Q1287" s="977">
        <v>2440</v>
      </c>
      <c r="R1287" s="978">
        <v>1570</v>
      </c>
      <c r="S1287" s="979">
        <v>1060</v>
      </c>
      <c r="T1287" s="980">
        <v>1690</v>
      </c>
      <c r="U1287" s="981">
        <v>1280</v>
      </c>
      <c r="V1287" s="982">
        <f t="shared" ref="V1287" si="1272">SUM(Q1287:U1288)</f>
        <v>8040</v>
      </c>
      <c r="W1287" s="976" t="s">
        <v>4155</v>
      </c>
      <c r="X1287" s="976"/>
      <c r="Y1287" s="706"/>
      <c r="Z1287" s="976"/>
    </row>
    <row r="1288" spans="1:26" s="5" customFormat="1">
      <c r="A1288" s="984" t="s">
        <v>171</v>
      </c>
      <c r="B1288" s="984"/>
      <c r="C1288" s="969" t="s">
        <v>194</v>
      </c>
      <c r="D1288" s="970" t="s">
        <v>2</v>
      </c>
      <c r="E1288" s="999" t="s">
        <v>54</v>
      </c>
      <c r="F1288" s="972" t="s">
        <v>34</v>
      </c>
      <c r="G1288" s="973" t="s">
        <v>19</v>
      </c>
      <c r="H1288" s="973" t="s">
        <v>19</v>
      </c>
      <c r="I1288" s="975"/>
      <c r="J1288" s="975"/>
      <c r="K1288" s="9" t="s">
        <v>21</v>
      </c>
      <c r="L1288" s="3" t="s">
        <v>131</v>
      </c>
      <c r="M1288" s="960" t="s">
        <v>1111</v>
      </c>
      <c r="N1288" s="3" t="s">
        <v>83</v>
      </c>
      <c r="O1288" s="976"/>
      <c r="P1288" s="271"/>
      <c r="Q1288" s="977"/>
      <c r="R1288" s="978"/>
      <c r="S1288" s="979"/>
      <c r="T1288" s="980"/>
      <c r="U1288" s="981"/>
      <c r="V1288" s="982"/>
      <c r="W1288" s="976" t="s">
        <v>4155</v>
      </c>
      <c r="X1288" s="976"/>
      <c r="Y1288" s="706"/>
      <c r="Z1288" s="976"/>
    </row>
    <row r="1289" spans="1:26" s="5" customFormat="1">
      <c r="A1289" s="984" t="s">
        <v>171</v>
      </c>
      <c r="B1289" s="984" t="s">
        <v>159</v>
      </c>
      <c r="C1289" s="969" t="s">
        <v>195</v>
      </c>
      <c r="D1289" s="970" t="str">
        <f t="shared" ref="D1289" si="1273">B1289&amp;" "&amp;" "&amp;C1289</f>
        <v>11-058  ロウ</v>
      </c>
      <c r="E1289" s="999" t="s">
        <v>54</v>
      </c>
      <c r="F1289" s="972" t="s">
        <v>34</v>
      </c>
      <c r="G1289" s="986" t="s">
        <v>40</v>
      </c>
      <c r="H1289" s="986" t="s">
        <v>40</v>
      </c>
      <c r="I1289" s="998" t="s">
        <v>41</v>
      </c>
      <c r="J1289" s="984">
        <v>4</v>
      </c>
      <c r="K1289" s="9" t="s">
        <v>21</v>
      </c>
      <c r="L1289" s="3" t="s">
        <v>106</v>
      </c>
      <c r="M1289" s="960" t="s">
        <v>1112</v>
      </c>
      <c r="N1289" s="3" t="s">
        <v>83</v>
      </c>
      <c r="O1289" s="976"/>
      <c r="P1289" s="271"/>
      <c r="Q1289" s="977">
        <v>2430</v>
      </c>
      <c r="R1289" s="978">
        <v>1390</v>
      </c>
      <c r="S1289" s="979">
        <v>1670</v>
      </c>
      <c r="T1289" s="980">
        <v>1190</v>
      </c>
      <c r="U1289" s="981">
        <v>1360</v>
      </c>
      <c r="V1289" s="982">
        <f t="shared" ref="V1289" si="1274">SUM(Q1289:U1290)</f>
        <v>8040</v>
      </c>
      <c r="W1289" s="976"/>
      <c r="X1289" s="976"/>
      <c r="Y1289" s="706"/>
      <c r="Z1289" s="976"/>
    </row>
    <row r="1290" spans="1:26" s="5" customFormat="1">
      <c r="A1290" s="984" t="s">
        <v>171</v>
      </c>
      <c r="B1290" s="984"/>
      <c r="C1290" s="969" t="s">
        <v>195</v>
      </c>
      <c r="D1290" s="970" t="s">
        <v>2</v>
      </c>
      <c r="E1290" s="999" t="s">
        <v>54</v>
      </c>
      <c r="F1290" s="972" t="s">
        <v>34</v>
      </c>
      <c r="G1290" s="986" t="s">
        <v>40</v>
      </c>
      <c r="H1290" s="986" t="s">
        <v>40</v>
      </c>
      <c r="I1290" s="998" t="s">
        <v>41</v>
      </c>
      <c r="J1290" s="984">
        <v>4</v>
      </c>
      <c r="K1290" s="6"/>
      <c r="L1290" s="6"/>
      <c r="M1290" s="4"/>
      <c r="N1290" s="6"/>
      <c r="O1290" s="976"/>
      <c r="P1290" s="271"/>
      <c r="Q1290" s="977"/>
      <c r="R1290" s="978"/>
      <c r="S1290" s="979"/>
      <c r="T1290" s="980"/>
      <c r="U1290" s="981"/>
      <c r="V1290" s="982"/>
      <c r="W1290" s="976"/>
      <c r="X1290" s="976"/>
      <c r="Y1290" s="706"/>
      <c r="Z1290" s="976"/>
    </row>
    <row r="1291" spans="1:26" s="5" customFormat="1">
      <c r="A1291" s="984" t="s">
        <v>171</v>
      </c>
      <c r="B1291" s="984" t="s">
        <v>160</v>
      </c>
      <c r="C1291" s="969" t="s">
        <v>196</v>
      </c>
      <c r="D1291" s="970" t="str">
        <f t="shared" ref="D1291" si="1275">B1291&amp;" "&amp;" "&amp;C1291</f>
        <v>11-059  グレイグ</v>
      </c>
      <c r="E1291" s="999" t="s">
        <v>54</v>
      </c>
      <c r="F1291" s="972" t="s">
        <v>34</v>
      </c>
      <c r="G1291" s="973" t="s">
        <v>19</v>
      </c>
      <c r="H1291" s="973" t="s">
        <v>19</v>
      </c>
      <c r="I1291" s="1001" t="s">
        <v>87</v>
      </c>
      <c r="J1291" s="975">
        <v>3</v>
      </c>
      <c r="K1291" s="9" t="s">
        <v>21</v>
      </c>
      <c r="L1291" s="3" t="s">
        <v>3</v>
      </c>
      <c r="M1291" s="960" t="s">
        <v>3398</v>
      </c>
      <c r="N1291" s="3" t="s">
        <v>83</v>
      </c>
      <c r="O1291" s="976"/>
      <c r="P1291" s="271"/>
      <c r="Q1291" s="977">
        <v>2700</v>
      </c>
      <c r="R1291" s="978">
        <v>1660</v>
      </c>
      <c r="S1291" s="979">
        <v>900</v>
      </c>
      <c r="T1291" s="980">
        <v>980</v>
      </c>
      <c r="U1291" s="981">
        <v>1800</v>
      </c>
      <c r="V1291" s="982">
        <f t="shared" ref="V1291" si="1276">SUM(Q1291:U1292)</f>
        <v>8040</v>
      </c>
      <c r="W1291" s="976"/>
      <c r="X1291" s="976"/>
      <c r="Y1291" s="706"/>
      <c r="Z1291" s="976"/>
    </row>
    <row r="1292" spans="1:26" s="5" customFormat="1">
      <c r="A1292" s="984" t="s">
        <v>171</v>
      </c>
      <c r="B1292" s="984"/>
      <c r="C1292" s="969" t="s">
        <v>196</v>
      </c>
      <c r="D1292" s="970" t="s">
        <v>2</v>
      </c>
      <c r="E1292" s="999" t="s">
        <v>54</v>
      </c>
      <c r="F1292" s="972" t="s">
        <v>34</v>
      </c>
      <c r="G1292" s="973" t="s">
        <v>19</v>
      </c>
      <c r="H1292" s="973" t="s">
        <v>19</v>
      </c>
      <c r="I1292" s="1001" t="s">
        <v>87</v>
      </c>
      <c r="J1292" s="975">
        <v>3</v>
      </c>
      <c r="K1292" s="6"/>
      <c r="L1292" s="6"/>
      <c r="M1292" s="4"/>
      <c r="N1292" s="6"/>
      <c r="O1292" s="976"/>
      <c r="P1292" s="271"/>
      <c r="Q1292" s="977"/>
      <c r="R1292" s="978"/>
      <c r="S1292" s="979"/>
      <c r="T1292" s="980"/>
      <c r="U1292" s="981"/>
      <c r="V1292" s="982"/>
      <c r="W1292" s="976"/>
      <c r="X1292" s="976"/>
      <c r="Y1292" s="706"/>
      <c r="Z1292" s="976"/>
    </row>
    <row r="1293" spans="1:26" s="5" customFormat="1">
      <c r="A1293" s="984" t="s">
        <v>171</v>
      </c>
      <c r="B1293" s="984" t="s">
        <v>161</v>
      </c>
      <c r="C1293" s="969" t="s">
        <v>197</v>
      </c>
      <c r="D1293" s="970" t="str">
        <f t="shared" ref="D1293" si="1277">B1293&amp;" "&amp;" "&amp;C1293</f>
        <v>11-060  超越破断魔獣ダムド</v>
      </c>
      <c r="E1293" s="999" t="s">
        <v>54</v>
      </c>
      <c r="F1293" s="985" t="s">
        <v>74</v>
      </c>
      <c r="G1293" s="992" t="s">
        <v>88</v>
      </c>
      <c r="H1293" s="992" t="s">
        <v>88</v>
      </c>
      <c r="I1293" s="998" t="s">
        <v>41</v>
      </c>
      <c r="J1293" s="984">
        <v>5</v>
      </c>
      <c r="K1293" s="7" t="s">
        <v>37</v>
      </c>
      <c r="L1293" s="114" t="s">
        <v>2713</v>
      </c>
      <c r="M1293" s="960" t="s">
        <v>3399</v>
      </c>
      <c r="N1293" s="3" t="s">
        <v>95</v>
      </c>
      <c r="O1293" s="976"/>
      <c r="P1293" s="271"/>
      <c r="Q1293" s="977">
        <v>2750</v>
      </c>
      <c r="R1293" s="978">
        <v>1370</v>
      </c>
      <c r="S1293" s="979">
        <v>1700</v>
      </c>
      <c r="T1293" s="980">
        <v>1270</v>
      </c>
      <c r="U1293" s="981">
        <v>1050</v>
      </c>
      <c r="V1293" s="982">
        <f t="shared" ref="V1293" si="1278">SUM(Q1293:U1294)</f>
        <v>8140</v>
      </c>
      <c r="W1293" s="976"/>
      <c r="X1293" s="976"/>
      <c r="Y1293" s="706"/>
      <c r="Z1293" s="976"/>
    </row>
    <row r="1294" spans="1:26" s="5" customFormat="1">
      <c r="A1294" s="984" t="s">
        <v>171</v>
      </c>
      <c r="B1294" s="984"/>
      <c r="C1294" s="969" t="s">
        <v>197</v>
      </c>
      <c r="D1294" s="970" t="s">
        <v>2</v>
      </c>
      <c r="E1294" s="999" t="s">
        <v>54</v>
      </c>
      <c r="F1294" s="985" t="s">
        <v>74</v>
      </c>
      <c r="G1294" s="992" t="s">
        <v>88</v>
      </c>
      <c r="H1294" s="992" t="s">
        <v>88</v>
      </c>
      <c r="I1294" s="998" t="s">
        <v>41</v>
      </c>
      <c r="J1294" s="984">
        <v>5</v>
      </c>
      <c r="K1294" s="6"/>
      <c r="L1294" s="6"/>
      <c r="M1294" s="4"/>
      <c r="N1294" s="6"/>
      <c r="O1294" s="976"/>
      <c r="P1294" s="271"/>
      <c r="Q1294" s="977"/>
      <c r="R1294" s="978"/>
      <c r="S1294" s="979"/>
      <c r="T1294" s="980"/>
      <c r="U1294" s="981"/>
      <c r="V1294" s="982"/>
      <c r="W1294" s="976"/>
      <c r="X1294" s="976"/>
      <c r="Y1294" s="706"/>
      <c r="Z1294" s="976"/>
    </row>
    <row r="1295" spans="1:26" s="5" customFormat="1">
      <c r="A1295" s="984" t="s">
        <v>171</v>
      </c>
      <c r="B1295" s="984" t="s">
        <v>162</v>
      </c>
      <c r="C1295" s="969" t="s">
        <v>2</v>
      </c>
      <c r="D1295" s="970" t="str">
        <f t="shared" ref="D1295" si="1279">B1295&amp;" "&amp;" "&amp;C1295</f>
        <v>11-061  ダイ</v>
      </c>
      <c r="E1295" s="993" t="s">
        <v>2633</v>
      </c>
      <c r="F1295" s="972" t="s">
        <v>34</v>
      </c>
      <c r="G1295" s="973" t="s">
        <v>19</v>
      </c>
      <c r="H1295" s="986" t="s">
        <v>40</v>
      </c>
      <c r="I1295" s="975"/>
      <c r="J1295" s="975"/>
      <c r="K1295" s="9" t="s">
        <v>21</v>
      </c>
      <c r="L1295" s="3" t="s">
        <v>131</v>
      </c>
      <c r="M1295" s="37" t="s">
        <v>3400</v>
      </c>
      <c r="N1295" s="3" t="s">
        <v>83</v>
      </c>
      <c r="O1295" s="976"/>
      <c r="P1295" s="271"/>
      <c r="Q1295" s="977">
        <v>2630</v>
      </c>
      <c r="R1295" s="978">
        <v>1720</v>
      </c>
      <c r="S1295" s="979">
        <v>1400</v>
      </c>
      <c r="T1295" s="980">
        <v>1480</v>
      </c>
      <c r="U1295" s="981">
        <v>1260</v>
      </c>
      <c r="V1295" s="982">
        <f t="shared" ref="V1295" si="1280">SUM(Q1295:U1296)</f>
        <v>8490</v>
      </c>
      <c r="W1295" s="976" t="s">
        <v>3317</v>
      </c>
      <c r="X1295" s="976"/>
      <c r="Y1295" s="706"/>
      <c r="Z1295" s="976"/>
    </row>
    <row r="1296" spans="1:26" s="5" customFormat="1">
      <c r="A1296" s="984" t="s">
        <v>171</v>
      </c>
      <c r="B1296" s="984"/>
      <c r="C1296" s="969" t="s">
        <v>2</v>
      </c>
      <c r="D1296" s="970" t="s">
        <v>2</v>
      </c>
      <c r="E1296" s="993" t="s">
        <v>2633</v>
      </c>
      <c r="F1296" s="972" t="s">
        <v>34</v>
      </c>
      <c r="G1296" s="973" t="s">
        <v>19</v>
      </c>
      <c r="H1296" s="986" t="s">
        <v>40</v>
      </c>
      <c r="I1296" s="975"/>
      <c r="J1296" s="975"/>
      <c r="K1296" s="9" t="s">
        <v>21</v>
      </c>
      <c r="L1296" s="3" t="s">
        <v>106</v>
      </c>
      <c r="M1296" s="37" t="s">
        <v>889</v>
      </c>
      <c r="N1296" s="3" t="s">
        <v>83</v>
      </c>
      <c r="O1296" s="976"/>
      <c r="P1296" s="271"/>
      <c r="Q1296" s="977"/>
      <c r="R1296" s="978"/>
      <c r="S1296" s="979"/>
      <c r="T1296" s="980"/>
      <c r="U1296" s="981"/>
      <c r="V1296" s="982"/>
      <c r="W1296" s="976" t="s">
        <v>3317</v>
      </c>
      <c r="X1296" s="976"/>
      <c r="Y1296" s="706"/>
      <c r="Z1296" s="976"/>
    </row>
    <row r="1297" spans="1:26" s="5" customFormat="1">
      <c r="A1297" s="984" t="s">
        <v>171</v>
      </c>
      <c r="B1297" s="984" t="s">
        <v>163</v>
      </c>
      <c r="C1297" s="969" t="s">
        <v>204</v>
      </c>
      <c r="D1297" s="970" t="str">
        <f t="shared" ref="D1297" si="1281">B1297&amp;" "&amp;" "&amp;C1297</f>
        <v>11-062  ベロニカ</v>
      </c>
      <c r="E1297" s="993" t="s">
        <v>2633</v>
      </c>
      <c r="F1297" s="972" t="s">
        <v>34</v>
      </c>
      <c r="G1297" s="986" t="s">
        <v>40</v>
      </c>
      <c r="H1297" s="986" t="s">
        <v>40</v>
      </c>
      <c r="I1297" s="975"/>
      <c r="J1297" s="975"/>
      <c r="K1297" s="9" t="s">
        <v>21</v>
      </c>
      <c r="L1297" s="3" t="s">
        <v>105</v>
      </c>
      <c r="M1297" s="960" t="s">
        <v>3401</v>
      </c>
      <c r="N1297" s="3" t="s">
        <v>83</v>
      </c>
      <c r="O1297" s="976"/>
      <c r="P1297" s="271"/>
      <c r="Q1297" s="977">
        <v>2530</v>
      </c>
      <c r="R1297" s="978">
        <v>1130</v>
      </c>
      <c r="S1297" s="979">
        <v>1890</v>
      </c>
      <c r="T1297" s="980">
        <v>1460</v>
      </c>
      <c r="U1297" s="981">
        <v>1380</v>
      </c>
      <c r="V1297" s="982">
        <f t="shared" ref="V1297" si="1282">SUM(Q1297:U1298)</f>
        <v>8390</v>
      </c>
      <c r="W1297" s="976"/>
      <c r="X1297" s="976"/>
      <c r="Y1297" s="706"/>
      <c r="Z1297" s="976"/>
    </row>
    <row r="1298" spans="1:26" s="5" customFormat="1">
      <c r="A1298" s="984" t="s">
        <v>171</v>
      </c>
      <c r="B1298" s="984"/>
      <c r="C1298" s="969" t="s">
        <v>204</v>
      </c>
      <c r="D1298" s="970" t="s">
        <v>2</v>
      </c>
      <c r="E1298" s="993" t="s">
        <v>2633</v>
      </c>
      <c r="F1298" s="972" t="s">
        <v>34</v>
      </c>
      <c r="G1298" s="986" t="s">
        <v>40</v>
      </c>
      <c r="H1298" s="986" t="s">
        <v>40</v>
      </c>
      <c r="I1298" s="975"/>
      <c r="J1298" s="975"/>
      <c r="K1298" s="9" t="s">
        <v>21</v>
      </c>
      <c r="L1298" s="3" t="s">
        <v>106</v>
      </c>
      <c r="M1298" s="37" t="s">
        <v>3402</v>
      </c>
      <c r="N1298" s="3" t="s">
        <v>85</v>
      </c>
      <c r="O1298" s="976"/>
      <c r="P1298" s="271"/>
      <c r="Q1298" s="977"/>
      <c r="R1298" s="978"/>
      <c r="S1298" s="979"/>
      <c r="T1298" s="980"/>
      <c r="U1298" s="981"/>
      <c r="V1298" s="982"/>
      <c r="W1298" s="976"/>
      <c r="X1298" s="976"/>
      <c r="Y1298" s="706"/>
      <c r="Z1298" s="976"/>
    </row>
    <row r="1299" spans="1:26" s="5" customFormat="1">
      <c r="A1299" s="984" t="s">
        <v>171</v>
      </c>
      <c r="B1299" s="984" t="s">
        <v>164</v>
      </c>
      <c r="C1299" s="969" t="s">
        <v>192</v>
      </c>
      <c r="D1299" s="970" t="str">
        <f t="shared" ref="D1299" si="1283">B1299&amp;" "&amp;" "&amp;C1299</f>
        <v>11-063  セーニャ</v>
      </c>
      <c r="E1299" s="993" t="s">
        <v>2633</v>
      </c>
      <c r="F1299" s="972" t="s">
        <v>34</v>
      </c>
      <c r="G1299" s="986" t="s">
        <v>40</v>
      </c>
      <c r="H1299" s="995" t="s">
        <v>80</v>
      </c>
      <c r="I1299" s="975"/>
      <c r="J1299" s="975"/>
      <c r="K1299" s="9" t="s">
        <v>21</v>
      </c>
      <c r="L1299" s="3" t="s">
        <v>205</v>
      </c>
      <c r="M1299" s="960" t="s">
        <v>1003</v>
      </c>
      <c r="N1299" s="3" t="s">
        <v>83</v>
      </c>
      <c r="O1299" s="976"/>
      <c r="P1299" s="271"/>
      <c r="Q1299" s="977">
        <v>2590</v>
      </c>
      <c r="R1299" s="978">
        <v>1220</v>
      </c>
      <c r="S1299" s="979">
        <v>1800</v>
      </c>
      <c r="T1299" s="980">
        <v>1290</v>
      </c>
      <c r="U1299" s="981">
        <v>1490</v>
      </c>
      <c r="V1299" s="982">
        <f t="shared" ref="V1299" si="1284">SUM(Q1299:U1300)</f>
        <v>8390</v>
      </c>
      <c r="W1299" s="976"/>
      <c r="X1299" s="976"/>
      <c r="Y1299" s="706"/>
      <c r="Z1299" s="976"/>
    </row>
    <row r="1300" spans="1:26" s="5" customFormat="1">
      <c r="A1300" s="984" t="s">
        <v>171</v>
      </c>
      <c r="B1300" s="984"/>
      <c r="C1300" s="969" t="s">
        <v>192</v>
      </c>
      <c r="D1300" s="970" t="s">
        <v>2</v>
      </c>
      <c r="E1300" s="993" t="s">
        <v>2633</v>
      </c>
      <c r="F1300" s="972" t="s">
        <v>34</v>
      </c>
      <c r="G1300" s="986" t="s">
        <v>40</v>
      </c>
      <c r="H1300" s="995" t="s">
        <v>80</v>
      </c>
      <c r="I1300" s="975"/>
      <c r="J1300" s="975"/>
      <c r="K1300" s="11" t="s">
        <v>81</v>
      </c>
      <c r="L1300" s="3" t="s">
        <v>205</v>
      </c>
      <c r="M1300" s="960" t="s">
        <v>890</v>
      </c>
      <c r="N1300" s="3" t="s">
        <v>95</v>
      </c>
      <c r="O1300" s="976"/>
      <c r="P1300" s="271"/>
      <c r="Q1300" s="977"/>
      <c r="R1300" s="978"/>
      <c r="S1300" s="979"/>
      <c r="T1300" s="980"/>
      <c r="U1300" s="981"/>
      <c r="V1300" s="982"/>
      <c r="W1300" s="976"/>
      <c r="X1300" s="976"/>
      <c r="Y1300" s="706"/>
      <c r="Z1300" s="976"/>
    </row>
    <row r="1301" spans="1:26" s="5" customFormat="1">
      <c r="A1301" s="984" t="s">
        <v>171</v>
      </c>
      <c r="B1301" s="984" t="s">
        <v>165</v>
      </c>
      <c r="C1301" s="969" t="s">
        <v>203</v>
      </c>
      <c r="D1301" s="970" t="str">
        <f t="shared" ref="D1301" si="1285">B1301&amp;" "&amp;" "&amp;C1301</f>
        <v>11-064  魔軍司令ホメロス</v>
      </c>
      <c r="E1301" s="993" t="s">
        <v>2633</v>
      </c>
      <c r="F1301" s="985" t="s">
        <v>74</v>
      </c>
      <c r="G1301" s="992" t="s">
        <v>88</v>
      </c>
      <c r="H1301" s="992" t="s">
        <v>88</v>
      </c>
      <c r="I1301" s="1007" t="s">
        <v>91</v>
      </c>
      <c r="J1301" s="984" t="s">
        <v>4159</v>
      </c>
      <c r="K1301" s="8" t="s">
        <v>99</v>
      </c>
      <c r="L1301" s="3" t="s">
        <v>131</v>
      </c>
      <c r="M1301" s="960" t="s">
        <v>1157</v>
      </c>
      <c r="N1301" s="3" t="s">
        <v>84</v>
      </c>
      <c r="O1301" s="976"/>
      <c r="P1301" s="271"/>
      <c r="Q1301" s="977">
        <v>2850</v>
      </c>
      <c r="R1301" s="978">
        <v>1750</v>
      </c>
      <c r="S1301" s="979">
        <v>1170</v>
      </c>
      <c r="T1301" s="980">
        <v>1380</v>
      </c>
      <c r="U1301" s="981">
        <v>1240</v>
      </c>
      <c r="V1301" s="982">
        <f t="shared" ref="V1301" si="1286">SUM(Q1301:U1302)</f>
        <v>8390</v>
      </c>
      <c r="W1301" s="976" t="s">
        <v>4568</v>
      </c>
      <c r="X1301" s="976"/>
      <c r="Y1301" s="706"/>
      <c r="Z1301" s="976"/>
    </row>
    <row r="1302" spans="1:26" s="5" customFormat="1">
      <c r="A1302" s="984" t="s">
        <v>171</v>
      </c>
      <c r="B1302" s="984"/>
      <c r="C1302" s="969" t="s">
        <v>203</v>
      </c>
      <c r="D1302" s="970" t="s">
        <v>2</v>
      </c>
      <c r="E1302" s="993" t="s">
        <v>2633</v>
      </c>
      <c r="F1302" s="985" t="s">
        <v>74</v>
      </c>
      <c r="G1302" s="992" t="s">
        <v>88</v>
      </c>
      <c r="H1302" s="992" t="s">
        <v>88</v>
      </c>
      <c r="I1302" s="1007" t="s">
        <v>91</v>
      </c>
      <c r="J1302" s="984" t="s">
        <v>4159</v>
      </c>
      <c r="K1302" s="6"/>
      <c r="L1302" s="6"/>
      <c r="M1302" s="4"/>
      <c r="N1302" s="6"/>
      <c r="O1302" s="976"/>
      <c r="P1302" s="271"/>
      <c r="Q1302" s="977"/>
      <c r="R1302" s="978"/>
      <c r="S1302" s="979"/>
      <c r="T1302" s="980"/>
      <c r="U1302" s="981"/>
      <c r="V1302" s="982"/>
      <c r="W1302" s="976" t="s">
        <v>4568</v>
      </c>
      <c r="X1302" s="976"/>
      <c r="Y1302" s="706"/>
      <c r="Z1302" s="976"/>
    </row>
    <row r="1303" spans="1:26" s="5" customFormat="1">
      <c r="A1303" s="984" t="s">
        <v>171</v>
      </c>
      <c r="B1303" s="984" t="s">
        <v>166</v>
      </c>
      <c r="C1303" s="969" t="s">
        <v>2</v>
      </c>
      <c r="D1303" s="970" t="str">
        <f t="shared" ref="D1303" si="1287">B1303&amp;" "&amp;" "&amp;C1303</f>
        <v>11-065  ダイ</v>
      </c>
      <c r="E1303" s="999" t="s">
        <v>54</v>
      </c>
      <c r="F1303" s="972" t="s">
        <v>34</v>
      </c>
      <c r="G1303" s="973" t="s">
        <v>19</v>
      </c>
      <c r="H1303" s="973" t="s">
        <v>19</v>
      </c>
      <c r="I1303" s="975"/>
      <c r="J1303" s="975"/>
      <c r="K1303" s="9" t="s">
        <v>21</v>
      </c>
      <c r="L1303" s="3" t="s">
        <v>131</v>
      </c>
      <c r="M1303" s="960" t="s">
        <v>891</v>
      </c>
      <c r="N1303" s="3" t="s">
        <v>83</v>
      </c>
      <c r="O1303" s="976"/>
      <c r="P1303" s="271"/>
      <c r="Q1303" s="977">
        <v>2610</v>
      </c>
      <c r="R1303" s="978">
        <v>1720</v>
      </c>
      <c r="S1303" s="979">
        <v>1130</v>
      </c>
      <c r="T1303" s="980">
        <v>1450</v>
      </c>
      <c r="U1303" s="981">
        <v>1230</v>
      </c>
      <c r="V1303" s="982">
        <f t="shared" ref="V1303" si="1288">SUM(Q1303:U1304)</f>
        <v>8140</v>
      </c>
      <c r="W1303" s="976" t="s">
        <v>3317</v>
      </c>
      <c r="X1303" s="976"/>
      <c r="Y1303" s="706"/>
      <c r="Z1303" s="976"/>
    </row>
    <row r="1304" spans="1:26" s="5" customFormat="1">
      <c r="A1304" s="984" t="s">
        <v>171</v>
      </c>
      <c r="B1304" s="984"/>
      <c r="C1304" s="969" t="s">
        <v>2</v>
      </c>
      <c r="D1304" s="970" t="s">
        <v>2</v>
      </c>
      <c r="E1304" s="999" t="s">
        <v>54</v>
      </c>
      <c r="F1304" s="972" t="s">
        <v>34</v>
      </c>
      <c r="G1304" s="973" t="s">
        <v>19</v>
      </c>
      <c r="H1304" s="973" t="s">
        <v>19</v>
      </c>
      <c r="I1304" s="975"/>
      <c r="J1304" s="975"/>
      <c r="K1304" s="9" t="s">
        <v>21</v>
      </c>
      <c r="L1304" s="3" t="s">
        <v>3</v>
      </c>
      <c r="M1304" s="960" t="s">
        <v>892</v>
      </c>
      <c r="N1304" s="3" t="s">
        <v>95</v>
      </c>
      <c r="O1304" s="976"/>
      <c r="P1304" s="271"/>
      <c r="Q1304" s="977"/>
      <c r="R1304" s="978"/>
      <c r="S1304" s="979"/>
      <c r="T1304" s="980"/>
      <c r="U1304" s="981"/>
      <c r="V1304" s="982"/>
      <c r="W1304" s="976" t="s">
        <v>3317</v>
      </c>
      <c r="X1304" s="976"/>
      <c r="Y1304" s="706"/>
      <c r="Z1304" s="976"/>
    </row>
    <row r="1305" spans="1:26">
      <c r="A1305" s="984" t="s">
        <v>171</v>
      </c>
      <c r="B1305" s="984" t="s">
        <v>167</v>
      </c>
      <c r="C1305" s="969" t="s">
        <v>198</v>
      </c>
      <c r="D1305" s="970" t="str">
        <f t="shared" ref="D1305" si="1289">B1305&amp;" "&amp;" "&amp;C1305</f>
        <v>11-066  冒険者エックス</v>
      </c>
      <c r="E1305" s="999" t="s">
        <v>54</v>
      </c>
      <c r="F1305" s="972" t="s">
        <v>34</v>
      </c>
      <c r="G1305" s="973" t="s">
        <v>19</v>
      </c>
      <c r="H1305" s="973" t="s">
        <v>19</v>
      </c>
      <c r="I1305" s="998" t="s">
        <v>41</v>
      </c>
      <c r="J1305" s="975">
        <v>3</v>
      </c>
      <c r="K1305" s="9" t="s">
        <v>21</v>
      </c>
      <c r="L1305" s="3" t="s">
        <v>105</v>
      </c>
      <c r="M1305" s="37" t="s">
        <v>893</v>
      </c>
      <c r="N1305" s="3" t="s">
        <v>84</v>
      </c>
      <c r="O1305" s="976"/>
      <c r="P1305" s="271"/>
      <c r="Q1305" s="977">
        <v>2690</v>
      </c>
      <c r="R1305" s="978">
        <v>1580</v>
      </c>
      <c r="S1305" s="979">
        <v>950</v>
      </c>
      <c r="T1305" s="980">
        <v>1650</v>
      </c>
      <c r="U1305" s="981">
        <v>1170</v>
      </c>
      <c r="V1305" s="982">
        <f t="shared" ref="V1305" si="1290">SUM(Q1305:U1306)</f>
        <v>8040</v>
      </c>
      <c r="W1305" s="976"/>
      <c r="X1305" s="976"/>
      <c r="Y1305" s="706"/>
      <c r="Z1305" s="976"/>
    </row>
    <row r="1306" spans="1:26">
      <c r="A1306" s="984" t="s">
        <v>171</v>
      </c>
      <c r="B1306" s="984"/>
      <c r="C1306" s="969" t="s">
        <v>198</v>
      </c>
      <c r="D1306" s="970" t="s">
        <v>2</v>
      </c>
      <c r="E1306" s="999" t="s">
        <v>54</v>
      </c>
      <c r="F1306" s="972" t="s">
        <v>34</v>
      </c>
      <c r="G1306" s="973" t="s">
        <v>19</v>
      </c>
      <c r="H1306" s="973" t="s">
        <v>19</v>
      </c>
      <c r="I1306" s="998" t="s">
        <v>41</v>
      </c>
      <c r="J1306" s="975">
        <v>3</v>
      </c>
      <c r="K1306" s="6"/>
      <c r="L1306" s="6"/>
      <c r="M1306" s="4"/>
      <c r="N1306" s="6"/>
      <c r="O1306" s="976"/>
      <c r="P1306" s="271"/>
      <c r="Q1306" s="977"/>
      <c r="R1306" s="978"/>
      <c r="S1306" s="979"/>
      <c r="T1306" s="980"/>
      <c r="U1306" s="981"/>
      <c r="V1306" s="982"/>
      <c r="W1306" s="976"/>
      <c r="X1306" s="976"/>
      <c r="Y1306" s="706"/>
      <c r="Z1306" s="976"/>
    </row>
    <row r="1307" spans="1:26">
      <c r="A1307" s="984" t="s">
        <v>171</v>
      </c>
      <c r="B1307" s="984" t="s">
        <v>168</v>
      </c>
      <c r="C1307" s="969" t="s">
        <v>199</v>
      </c>
      <c r="D1307" s="970" t="str">
        <f t="shared" ref="D1307" si="1291">B1307&amp;" "&amp;" "&amp;C1307</f>
        <v>11-067  勇者姫アンルシア</v>
      </c>
      <c r="E1307" s="999" t="s">
        <v>54</v>
      </c>
      <c r="F1307" s="972" t="s">
        <v>34</v>
      </c>
      <c r="G1307" s="973" t="s">
        <v>19</v>
      </c>
      <c r="H1307" s="986" t="s">
        <v>40</v>
      </c>
      <c r="I1307" s="975"/>
      <c r="J1307" s="975"/>
      <c r="K1307" s="9" t="s">
        <v>21</v>
      </c>
      <c r="L1307" s="3" t="s">
        <v>131</v>
      </c>
      <c r="M1307" s="37" t="s">
        <v>1015</v>
      </c>
      <c r="N1307" s="3" t="s">
        <v>85</v>
      </c>
      <c r="O1307" s="976"/>
      <c r="P1307" s="271"/>
      <c r="Q1307" s="977">
        <v>2480</v>
      </c>
      <c r="R1307" s="978">
        <v>1710</v>
      </c>
      <c r="S1307" s="979">
        <v>1440</v>
      </c>
      <c r="T1307" s="980">
        <v>1090</v>
      </c>
      <c r="U1307" s="981">
        <v>1320</v>
      </c>
      <c r="V1307" s="982">
        <f t="shared" ref="V1307" si="1292">SUM(Q1307:U1308)</f>
        <v>8040</v>
      </c>
      <c r="W1307" s="976"/>
      <c r="X1307" s="976"/>
      <c r="Y1307" s="706"/>
      <c r="Z1307" s="976"/>
    </row>
    <row r="1308" spans="1:26">
      <c r="A1308" s="984" t="s">
        <v>171</v>
      </c>
      <c r="B1308" s="984"/>
      <c r="C1308" s="969" t="s">
        <v>199</v>
      </c>
      <c r="D1308" s="970" t="s">
        <v>2</v>
      </c>
      <c r="E1308" s="999" t="s">
        <v>54</v>
      </c>
      <c r="F1308" s="972" t="s">
        <v>34</v>
      </c>
      <c r="G1308" s="973" t="s">
        <v>19</v>
      </c>
      <c r="H1308" s="986" t="s">
        <v>40</v>
      </c>
      <c r="I1308" s="975"/>
      <c r="J1308" s="975"/>
      <c r="K1308" s="7" t="s">
        <v>37</v>
      </c>
      <c r="L1308" s="3" t="s">
        <v>98</v>
      </c>
      <c r="M1308" s="960" t="s">
        <v>1113</v>
      </c>
      <c r="N1308" s="3" t="s">
        <v>86</v>
      </c>
      <c r="O1308" s="976"/>
      <c r="P1308" s="271"/>
      <c r="Q1308" s="977"/>
      <c r="R1308" s="978"/>
      <c r="S1308" s="979"/>
      <c r="T1308" s="980"/>
      <c r="U1308" s="981"/>
      <c r="V1308" s="982"/>
      <c r="W1308" s="976"/>
      <c r="X1308" s="976"/>
      <c r="Y1308" s="706"/>
      <c r="Z1308" s="976"/>
    </row>
    <row r="1309" spans="1:26">
      <c r="A1309" s="984" t="s">
        <v>171</v>
      </c>
      <c r="B1309" s="984" t="s">
        <v>169</v>
      </c>
      <c r="C1309" s="969" t="s">
        <v>200</v>
      </c>
      <c r="D1309" s="970" t="str">
        <f t="shared" ref="D1309" si="1293">B1309&amp;" "&amp;" "&amp;C1309</f>
        <v>11-068  妖剣士オーレン</v>
      </c>
      <c r="E1309" s="999" t="s">
        <v>54</v>
      </c>
      <c r="F1309" s="1013" t="s">
        <v>129</v>
      </c>
      <c r="G1309" s="973" t="s">
        <v>19</v>
      </c>
      <c r="H1309" s="973" t="s">
        <v>19</v>
      </c>
      <c r="I1309" s="1005" t="s">
        <v>90</v>
      </c>
      <c r="J1309" s="984">
        <v>2</v>
      </c>
      <c r="K1309" s="9" t="s">
        <v>21</v>
      </c>
      <c r="L1309" s="3" t="s">
        <v>131</v>
      </c>
      <c r="M1309" s="960" t="s">
        <v>1114</v>
      </c>
      <c r="N1309" s="3" t="s">
        <v>85</v>
      </c>
      <c r="O1309" s="976"/>
      <c r="P1309" s="271"/>
      <c r="Q1309" s="977">
        <v>2370</v>
      </c>
      <c r="R1309" s="978">
        <v>1530</v>
      </c>
      <c r="S1309" s="979">
        <v>1070</v>
      </c>
      <c r="T1309" s="980">
        <v>1670</v>
      </c>
      <c r="U1309" s="981">
        <v>1370</v>
      </c>
      <c r="V1309" s="982">
        <f t="shared" ref="V1309" si="1294">SUM(Q1309:U1310)</f>
        <v>8010</v>
      </c>
      <c r="W1309" s="976" t="s">
        <v>3328</v>
      </c>
      <c r="X1309" s="976"/>
      <c r="Y1309" s="706"/>
      <c r="Z1309" s="976"/>
    </row>
    <row r="1310" spans="1:26">
      <c r="A1310" s="984" t="s">
        <v>171</v>
      </c>
      <c r="B1310" s="984"/>
      <c r="C1310" s="969" t="s">
        <v>200</v>
      </c>
      <c r="D1310" s="970" t="s">
        <v>2</v>
      </c>
      <c r="E1310" s="999" t="s">
        <v>54</v>
      </c>
      <c r="F1310" s="1013" t="s">
        <v>129</v>
      </c>
      <c r="G1310" s="973" t="s">
        <v>19</v>
      </c>
      <c r="H1310" s="973" t="s">
        <v>19</v>
      </c>
      <c r="I1310" s="1005" t="s">
        <v>90</v>
      </c>
      <c r="J1310" s="984">
        <v>2</v>
      </c>
      <c r="K1310" s="6"/>
      <c r="L1310" s="6"/>
      <c r="M1310" s="4"/>
      <c r="N1310" s="6"/>
      <c r="O1310" s="976"/>
      <c r="P1310" s="271"/>
      <c r="Q1310" s="977"/>
      <c r="R1310" s="978"/>
      <c r="S1310" s="979"/>
      <c r="T1310" s="980"/>
      <c r="U1310" s="981"/>
      <c r="V1310" s="982"/>
      <c r="W1310" s="976" t="s">
        <v>3328</v>
      </c>
      <c r="X1310" s="976"/>
      <c r="Y1310" s="706"/>
      <c r="Z1310" s="976"/>
    </row>
    <row r="1311" spans="1:26">
      <c r="A1311" s="984" t="s">
        <v>171</v>
      </c>
      <c r="B1311" s="984" t="s">
        <v>170</v>
      </c>
      <c r="C1311" s="969" t="s">
        <v>1612</v>
      </c>
      <c r="D1311" s="970" t="str">
        <f t="shared" ref="D1311" si="1295">B1311&amp;" "&amp;" "&amp;C1311</f>
        <v>11-069  破戒王ベルムド</v>
      </c>
      <c r="E1311" s="999" t="s">
        <v>54</v>
      </c>
      <c r="F1311" s="1009" t="s">
        <v>75</v>
      </c>
      <c r="G1311" s="973" t="s">
        <v>19</v>
      </c>
      <c r="H1311" s="973" t="s">
        <v>19</v>
      </c>
      <c r="I1311" s="975"/>
      <c r="J1311" s="975"/>
      <c r="K1311" s="7" t="s">
        <v>37</v>
      </c>
      <c r="L1311" s="3" t="s">
        <v>205</v>
      </c>
      <c r="M1311" s="960" t="s">
        <v>894</v>
      </c>
      <c r="N1311" s="3" t="s">
        <v>95</v>
      </c>
      <c r="O1311" s="976"/>
      <c r="P1311" s="271"/>
      <c r="Q1311" s="977">
        <v>2700</v>
      </c>
      <c r="R1311" s="978">
        <v>1720</v>
      </c>
      <c r="S1311" s="979">
        <v>1030</v>
      </c>
      <c r="T1311" s="980">
        <v>1460</v>
      </c>
      <c r="U1311" s="981">
        <v>1150</v>
      </c>
      <c r="V1311" s="982">
        <f t="shared" ref="V1311" si="1296">SUM(Q1311:U1312)</f>
        <v>8060</v>
      </c>
      <c r="W1311" s="976"/>
      <c r="X1311" s="976"/>
      <c r="Y1311" s="706"/>
      <c r="Z1311" s="976"/>
    </row>
    <row r="1312" spans="1:26" s="1" customFormat="1">
      <c r="A1312" s="984" t="s">
        <v>171</v>
      </c>
      <c r="B1312" s="984"/>
      <c r="C1312" s="969" t="s">
        <v>1612</v>
      </c>
      <c r="D1312" s="970" t="s">
        <v>2</v>
      </c>
      <c r="E1312" s="999" t="s">
        <v>54</v>
      </c>
      <c r="F1312" s="1009" t="s">
        <v>75</v>
      </c>
      <c r="G1312" s="973" t="s">
        <v>19</v>
      </c>
      <c r="H1312" s="973" t="s">
        <v>19</v>
      </c>
      <c r="I1312" s="975"/>
      <c r="J1312" s="975"/>
      <c r="K1312" s="7" t="s">
        <v>37</v>
      </c>
      <c r="L1312" s="3" t="s">
        <v>98</v>
      </c>
      <c r="M1312" s="960" t="s">
        <v>1158</v>
      </c>
      <c r="N1312" s="3" t="s">
        <v>86</v>
      </c>
      <c r="O1312" s="976"/>
      <c r="P1312" s="271"/>
      <c r="Q1312" s="977"/>
      <c r="R1312" s="978"/>
      <c r="S1312" s="979"/>
      <c r="T1312" s="980"/>
      <c r="U1312" s="981"/>
      <c r="V1312" s="982"/>
      <c r="W1312" s="976"/>
      <c r="X1312" s="976"/>
      <c r="Y1312" s="706"/>
      <c r="Z1312" s="976"/>
    </row>
    <row r="1313" spans="1:26">
      <c r="A1313" s="984" t="s">
        <v>171</v>
      </c>
      <c r="B1313" s="984" t="s">
        <v>184</v>
      </c>
      <c r="C1313" s="969" t="s">
        <v>201</v>
      </c>
      <c r="D1313" s="970" t="str">
        <f t="shared" ref="D1313" si="1297">B1313&amp;" "&amp;" "&amp;C1313</f>
        <v>11-070  冥王ネルゲル</v>
      </c>
      <c r="E1313" s="993" t="s">
        <v>2633</v>
      </c>
      <c r="F1313" s="985" t="s">
        <v>74</v>
      </c>
      <c r="G1313" s="973" t="s">
        <v>19</v>
      </c>
      <c r="H1313" s="973" t="s">
        <v>19</v>
      </c>
      <c r="I1313" s="1007" t="s">
        <v>91</v>
      </c>
      <c r="J1313" s="984" t="s">
        <v>4158</v>
      </c>
      <c r="K1313" s="7" t="s">
        <v>37</v>
      </c>
      <c r="L1313" s="3" t="s">
        <v>98</v>
      </c>
      <c r="M1313" s="960" t="s">
        <v>1016</v>
      </c>
      <c r="N1313" s="3" t="s">
        <v>86</v>
      </c>
      <c r="O1313" s="976"/>
      <c r="P1313" s="271"/>
      <c r="Q1313" s="977">
        <v>2720</v>
      </c>
      <c r="R1313" s="978">
        <v>1800</v>
      </c>
      <c r="S1313" s="979">
        <v>980</v>
      </c>
      <c r="T1313" s="980">
        <v>1420</v>
      </c>
      <c r="U1313" s="981">
        <v>1480</v>
      </c>
      <c r="V1313" s="982">
        <f t="shared" ref="V1313" si="1298">SUM(Q1313:U1314)</f>
        <v>8400</v>
      </c>
      <c r="W1313" s="976"/>
      <c r="X1313" s="976"/>
      <c r="Y1313" s="706"/>
      <c r="Z1313" s="976"/>
    </row>
    <row r="1314" spans="1:26">
      <c r="A1314" s="984" t="s">
        <v>171</v>
      </c>
      <c r="B1314" s="984"/>
      <c r="C1314" s="969" t="s">
        <v>201</v>
      </c>
      <c r="D1314" s="970" t="s">
        <v>2</v>
      </c>
      <c r="E1314" s="993" t="s">
        <v>2633</v>
      </c>
      <c r="F1314" s="985" t="s">
        <v>74</v>
      </c>
      <c r="G1314" s="973" t="s">
        <v>19</v>
      </c>
      <c r="H1314" s="973" t="s">
        <v>19</v>
      </c>
      <c r="I1314" s="1007" t="s">
        <v>91</v>
      </c>
      <c r="J1314" s="984" t="s">
        <v>4158</v>
      </c>
      <c r="K1314" s="6"/>
      <c r="L1314" s="6"/>
      <c r="M1314" s="4"/>
      <c r="N1314" s="6"/>
      <c r="O1314" s="976"/>
      <c r="P1314" s="271"/>
      <c r="Q1314" s="977"/>
      <c r="R1314" s="978"/>
      <c r="S1314" s="979"/>
      <c r="T1314" s="980"/>
      <c r="U1314" s="981"/>
      <c r="V1314" s="982"/>
      <c r="W1314" s="976"/>
      <c r="X1314" s="976"/>
      <c r="Y1314" s="706"/>
      <c r="Z1314" s="976"/>
    </row>
    <row r="1315" spans="1:26">
      <c r="A1315" s="984" t="s">
        <v>171</v>
      </c>
      <c r="B1315" s="984" t="s">
        <v>185</v>
      </c>
      <c r="C1315" s="969" t="s">
        <v>202</v>
      </c>
      <c r="D1315" s="970" t="str">
        <f t="shared" ref="D1315" si="1299">B1315&amp;" "&amp;" "&amp;C1315</f>
        <v>11-071  魔勇者アンルシア</v>
      </c>
      <c r="E1315" s="993" t="s">
        <v>2633</v>
      </c>
      <c r="F1315" s="985" t="s">
        <v>74</v>
      </c>
      <c r="G1315" s="973" t="s">
        <v>19</v>
      </c>
      <c r="H1315" s="986" t="s">
        <v>40</v>
      </c>
      <c r="I1315" s="1005" t="s">
        <v>90</v>
      </c>
      <c r="J1315" s="984" t="s">
        <v>4157</v>
      </c>
      <c r="K1315" s="7" t="s">
        <v>37</v>
      </c>
      <c r="L1315" s="3" t="s">
        <v>102</v>
      </c>
      <c r="M1315" s="960" t="s">
        <v>974</v>
      </c>
      <c r="N1315" s="3" t="s">
        <v>95</v>
      </c>
      <c r="O1315" s="976"/>
      <c r="P1315" s="271"/>
      <c r="Q1315" s="977">
        <v>2570</v>
      </c>
      <c r="R1315" s="978">
        <v>1680</v>
      </c>
      <c r="S1315" s="979">
        <v>1660</v>
      </c>
      <c r="T1315" s="980">
        <v>1170</v>
      </c>
      <c r="U1315" s="981">
        <v>1310</v>
      </c>
      <c r="V1315" s="982">
        <f t="shared" ref="V1315" si="1300">SUM(Q1315:U1316)</f>
        <v>8390</v>
      </c>
      <c r="W1315" s="976"/>
      <c r="X1315" s="976"/>
      <c r="Y1315" s="706"/>
      <c r="Z1315" s="976"/>
    </row>
    <row r="1316" spans="1:26">
      <c r="A1316" s="984" t="s">
        <v>171</v>
      </c>
      <c r="B1316" s="984"/>
      <c r="C1316" s="969" t="s">
        <v>202</v>
      </c>
      <c r="D1316" s="970" t="s">
        <v>2</v>
      </c>
      <c r="E1316" s="993" t="s">
        <v>2633</v>
      </c>
      <c r="F1316" s="985" t="s">
        <v>74</v>
      </c>
      <c r="G1316" s="973" t="s">
        <v>19</v>
      </c>
      <c r="H1316" s="986" t="s">
        <v>40</v>
      </c>
      <c r="I1316" s="1005" t="s">
        <v>90</v>
      </c>
      <c r="J1316" s="984" t="s">
        <v>4157</v>
      </c>
      <c r="K1316" s="6"/>
      <c r="L1316" s="6"/>
      <c r="M1316" s="4"/>
      <c r="N1316" s="6"/>
      <c r="O1316" s="976"/>
      <c r="P1316" s="271"/>
      <c r="Q1316" s="977"/>
      <c r="R1316" s="978"/>
      <c r="S1316" s="979"/>
      <c r="T1316" s="980"/>
      <c r="U1316" s="981"/>
      <c r="V1316" s="982"/>
      <c r="W1316" s="976"/>
      <c r="X1316" s="976"/>
      <c r="Y1316" s="706"/>
      <c r="Z1316" s="976"/>
    </row>
    <row r="1317" spans="1:26">
      <c r="A1317" s="984" t="s">
        <v>206</v>
      </c>
      <c r="B1317" s="984" t="s">
        <v>679</v>
      </c>
      <c r="C1317" s="969" t="s">
        <v>2</v>
      </c>
      <c r="D1317" s="970" t="str">
        <f t="shared" ref="D1317" si="1301">B1317&amp;" "&amp;" "&amp;C1317</f>
        <v>10-001  ダイ</v>
      </c>
      <c r="E1317" s="1015" t="s">
        <v>608</v>
      </c>
      <c r="F1317" s="972" t="s">
        <v>34</v>
      </c>
      <c r="G1317" s="973" t="s">
        <v>19</v>
      </c>
      <c r="H1317" s="973" t="s">
        <v>19</v>
      </c>
      <c r="I1317" s="975"/>
      <c r="J1317" s="975"/>
      <c r="K1317" s="7" t="s">
        <v>37</v>
      </c>
      <c r="L1317" s="33" t="s">
        <v>98</v>
      </c>
      <c r="M1317" s="960" t="s">
        <v>6191</v>
      </c>
      <c r="N1317" s="30" t="s">
        <v>492</v>
      </c>
      <c r="O1317" s="976"/>
      <c r="P1317" s="271"/>
      <c r="Q1317" s="977">
        <v>1750</v>
      </c>
      <c r="R1317" s="978">
        <v>1280</v>
      </c>
      <c r="S1317" s="979">
        <v>700</v>
      </c>
      <c r="T1317" s="980">
        <v>980</v>
      </c>
      <c r="U1317" s="981">
        <v>810</v>
      </c>
      <c r="V1317" s="982">
        <f t="shared" ref="V1317" si="1302">SUM(Q1317:U1318)</f>
        <v>5520</v>
      </c>
      <c r="W1317" s="976" t="s">
        <v>3317</v>
      </c>
      <c r="X1317" s="976"/>
      <c r="Y1317" s="706"/>
      <c r="Z1317" s="976"/>
    </row>
    <row r="1318" spans="1:26">
      <c r="A1318" s="984" t="s">
        <v>206</v>
      </c>
      <c r="B1318" s="984"/>
      <c r="C1318" s="969" t="s">
        <v>2</v>
      </c>
      <c r="D1318" s="970" t="s">
        <v>2</v>
      </c>
      <c r="E1318" s="1015" t="s">
        <v>608</v>
      </c>
      <c r="F1318" s="972" t="s">
        <v>34</v>
      </c>
      <c r="G1318" s="973" t="s">
        <v>19</v>
      </c>
      <c r="H1318" s="973" t="s">
        <v>19</v>
      </c>
      <c r="I1318" s="975"/>
      <c r="J1318" s="975"/>
      <c r="K1318" s="29"/>
      <c r="L1318" s="29"/>
      <c r="M1318" s="4"/>
      <c r="N1318" s="29"/>
      <c r="O1318" s="976"/>
      <c r="P1318" s="271"/>
      <c r="Q1318" s="977"/>
      <c r="R1318" s="978"/>
      <c r="S1318" s="979"/>
      <c r="T1318" s="980"/>
      <c r="U1318" s="981"/>
      <c r="V1318" s="982"/>
      <c r="W1318" s="976" t="s">
        <v>3317</v>
      </c>
      <c r="X1318" s="976"/>
      <c r="Y1318" s="706"/>
      <c r="Z1318" s="976"/>
    </row>
    <row r="1319" spans="1:26">
      <c r="A1319" s="984" t="s">
        <v>206</v>
      </c>
      <c r="B1319" s="984" t="s">
        <v>680</v>
      </c>
      <c r="C1319" s="969" t="s">
        <v>38</v>
      </c>
      <c r="D1319" s="970" t="str">
        <f t="shared" ref="D1319" si="1303">B1319&amp;" "&amp;" "&amp;C1319</f>
        <v>10-002  ポップ</v>
      </c>
      <c r="E1319" s="1015" t="s">
        <v>608</v>
      </c>
      <c r="F1319" s="972" t="s">
        <v>34</v>
      </c>
      <c r="G1319" s="986" t="s">
        <v>40</v>
      </c>
      <c r="H1319" s="986" t="s">
        <v>40</v>
      </c>
      <c r="I1319" s="975"/>
      <c r="J1319" s="975"/>
      <c r="K1319" s="35" t="s">
        <v>21</v>
      </c>
      <c r="L1319" s="33" t="s">
        <v>131</v>
      </c>
      <c r="M1319" s="39" t="s">
        <v>895</v>
      </c>
      <c r="N1319" s="30" t="s">
        <v>495</v>
      </c>
      <c r="O1319" s="976"/>
      <c r="P1319" s="271"/>
      <c r="Q1319" s="977">
        <v>1710</v>
      </c>
      <c r="R1319" s="978">
        <v>600</v>
      </c>
      <c r="S1319" s="979">
        <v>1320</v>
      </c>
      <c r="T1319" s="980">
        <v>1050</v>
      </c>
      <c r="U1319" s="981">
        <v>830</v>
      </c>
      <c r="V1319" s="982">
        <f t="shared" ref="V1319" si="1304">SUM(Q1319:U1320)</f>
        <v>5510</v>
      </c>
      <c r="W1319" s="976" t="s">
        <v>3317</v>
      </c>
      <c r="X1319" s="976"/>
      <c r="Y1319" s="706"/>
      <c r="Z1319" s="976"/>
    </row>
    <row r="1320" spans="1:26">
      <c r="A1320" s="984" t="s">
        <v>206</v>
      </c>
      <c r="B1320" s="984"/>
      <c r="C1320" s="969" t="s">
        <v>38</v>
      </c>
      <c r="D1320" s="970" t="s">
        <v>2</v>
      </c>
      <c r="E1320" s="1015" t="s">
        <v>608</v>
      </c>
      <c r="F1320" s="972" t="s">
        <v>34</v>
      </c>
      <c r="G1320" s="986" t="s">
        <v>40</v>
      </c>
      <c r="H1320" s="986" t="s">
        <v>40</v>
      </c>
      <c r="I1320" s="975"/>
      <c r="J1320" s="975"/>
      <c r="K1320" s="29"/>
      <c r="L1320" s="29"/>
      <c r="M1320" s="4"/>
      <c r="N1320" s="29"/>
      <c r="O1320" s="976"/>
      <c r="P1320" s="271"/>
      <c r="Q1320" s="977"/>
      <c r="R1320" s="978"/>
      <c r="S1320" s="979"/>
      <c r="T1320" s="980"/>
      <c r="U1320" s="981"/>
      <c r="V1320" s="982"/>
      <c r="W1320" s="976" t="s">
        <v>3317</v>
      </c>
      <c r="X1320" s="976"/>
      <c r="Y1320" s="706"/>
      <c r="Z1320" s="976"/>
    </row>
    <row r="1321" spans="1:26">
      <c r="A1321" s="984" t="s">
        <v>206</v>
      </c>
      <c r="B1321" s="984" t="s">
        <v>681</v>
      </c>
      <c r="C1321" s="969" t="s">
        <v>4</v>
      </c>
      <c r="D1321" s="970" t="str">
        <f t="shared" ref="D1321" si="1305">B1321&amp;" "&amp;" "&amp;C1321</f>
        <v>10-003  クロコダイン</v>
      </c>
      <c r="E1321" s="1015" t="s">
        <v>608</v>
      </c>
      <c r="F1321" s="972" t="s">
        <v>34</v>
      </c>
      <c r="G1321" s="1006" t="s">
        <v>89</v>
      </c>
      <c r="H1321" s="973" t="s">
        <v>19</v>
      </c>
      <c r="I1321" s="975"/>
      <c r="J1321" s="975"/>
      <c r="K1321" s="35" t="s">
        <v>21</v>
      </c>
      <c r="L1321" s="33" t="s">
        <v>3</v>
      </c>
      <c r="M1321" s="960" t="s">
        <v>1169</v>
      </c>
      <c r="N1321" s="30" t="s">
        <v>491</v>
      </c>
      <c r="O1321" s="976"/>
      <c r="P1321" s="271"/>
      <c r="Q1321" s="977">
        <v>1890</v>
      </c>
      <c r="R1321" s="978">
        <v>1170</v>
      </c>
      <c r="S1321" s="979">
        <v>520</v>
      </c>
      <c r="T1321" s="980">
        <v>680</v>
      </c>
      <c r="U1321" s="981">
        <v>1250</v>
      </c>
      <c r="V1321" s="982">
        <f t="shared" ref="V1321" si="1306">SUM(Q1321:U1322)</f>
        <v>5510</v>
      </c>
      <c r="W1321" s="976"/>
      <c r="X1321" s="976"/>
      <c r="Y1321" s="706"/>
      <c r="Z1321" s="976"/>
    </row>
    <row r="1322" spans="1:26">
      <c r="A1322" s="984" t="s">
        <v>206</v>
      </c>
      <c r="B1322" s="984"/>
      <c r="C1322" s="969" t="s">
        <v>4</v>
      </c>
      <c r="D1322" s="970" t="s">
        <v>2</v>
      </c>
      <c r="E1322" s="1015" t="s">
        <v>608</v>
      </c>
      <c r="F1322" s="972" t="s">
        <v>34</v>
      </c>
      <c r="G1322" s="1006" t="s">
        <v>89</v>
      </c>
      <c r="H1322" s="973" t="s">
        <v>19</v>
      </c>
      <c r="I1322" s="975"/>
      <c r="J1322" s="975"/>
      <c r="K1322" s="29"/>
      <c r="L1322" s="29"/>
      <c r="M1322" s="4"/>
      <c r="N1322" s="29"/>
      <c r="O1322" s="976"/>
      <c r="P1322" s="271"/>
      <c r="Q1322" s="977"/>
      <c r="R1322" s="978"/>
      <c r="S1322" s="979"/>
      <c r="T1322" s="980"/>
      <c r="U1322" s="981"/>
      <c r="V1322" s="982"/>
      <c r="W1322" s="976"/>
      <c r="X1322" s="976"/>
      <c r="Y1322" s="706"/>
      <c r="Z1322" s="976"/>
    </row>
    <row r="1323" spans="1:26">
      <c r="A1323" s="984" t="s">
        <v>206</v>
      </c>
      <c r="B1323" s="984" t="s">
        <v>682</v>
      </c>
      <c r="C1323" s="969" t="s">
        <v>630</v>
      </c>
      <c r="D1323" s="970" t="str">
        <f t="shared" ref="D1323" si="1307">B1323&amp;" "&amp;" "&amp;C1323</f>
        <v>10-004  スライム</v>
      </c>
      <c r="E1323" s="1015" t="s">
        <v>608</v>
      </c>
      <c r="F1323" s="1014" t="s">
        <v>128</v>
      </c>
      <c r="G1323" s="973" t="s">
        <v>19</v>
      </c>
      <c r="H1323" s="973" t="s">
        <v>19</v>
      </c>
      <c r="I1323" s="975"/>
      <c r="J1323" s="975"/>
      <c r="K1323" s="35" t="s">
        <v>21</v>
      </c>
      <c r="L1323" s="33" t="s">
        <v>131</v>
      </c>
      <c r="M1323" s="960" t="s">
        <v>896</v>
      </c>
      <c r="N1323" s="30" t="s">
        <v>491</v>
      </c>
      <c r="O1323" s="976"/>
      <c r="P1323" s="271"/>
      <c r="Q1323" s="977">
        <v>1550</v>
      </c>
      <c r="R1323" s="978">
        <v>990</v>
      </c>
      <c r="S1323" s="979">
        <v>890</v>
      </c>
      <c r="T1323" s="980">
        <v>900</v>
      </c>
      <c r="U1323" s="981">
        <v>960</v>
      </c>
      <c r="V1323" s="982">
        <f t="shared" ref="V1323" si="1308">SUM(Q1323:U1324)</f>
        <v>5290</v>
      </c>
      <c r="W1323" s="976" t="s">
        <v>3327</v>
      </c>
      <c r="X1323" s="976"/>
      <c r="Y1323" s="706"/>
      <c r="Z1323" s="976"/>
    </row>
    <row r="1324" spans="1:26">
      <c r="A1324" s="984" t="s">
        <v>206</v>
      </c>
      <c r="B1324" s="984"/>
      <c r="C1324" s="969" t="s">
        <v>630</v>
      </c>
      <c r="D1324" s="970" t="s">
        <v>2</v>
      </c>
      <c r="E1324" s="1015" t="s">
        <v>608</v>
      </c>
      <c r="F1324" s="1014" t="s">
        <v>128</v>
      </c>
      <c r="G1324" s="973" t="s">
        <v>19</v>
      </c>
      <c r="H1324" s="973" t="s">
        <v>19</v>
      </c>
      <c r="I1324" s="975"/>
      <c r="J1324" s="975"/>
      <c r="K1324" s="29"/>
      <c r="L1324" s="29"/>
      <c r="M1324" s="4"/>
      <c r="N1324" s="29"/>
      <c r="O1324" s="976"/>
      <c r="P1324" s="271"/>
      <c r="Q1324" s="977"/>
      <c r="R1324" s="978"/>
      <c r="S1324" s="979"/>
      <c r="T1324" s="980"/>
      <c r="U1324" s="981"/>
      <c r="V1324" s="982"/>
      <c r="W1324" s="976" t="s">
        <v>3327</v>
      </c>
      <c r="X1324" s="976"/>
      <c r="Y1324" s="706"/>
      <c r="Z1324" s="976"/>
    </row>
    <row r="1325" spans="1:26">
      <c r="A1325" s="984" t="s">
        <v>206</v>
      </c>
      <c r="B1325" s="984" t="s">
        <v>683</v>
      </c>
      <c r="C1325" s="989" t="s">
        <v>1190</v>
      </c>
      <c r="D1325" s="970" t="str">
        <f t="shared" ref="D1325" si="1309">B1325&amp;" "&amp;" "&amp;C1325</f>
        <v>10-005  キメラ</v>
      </c>
      <c r="E1325" s="1015" t="s">
        <v>608</v>
      </c>
      <c r="F1325" s="1014" t="s">
        <v>128</v>
      </c>
      <c r="G1325" s="973" t="s">
        <v>19</v>
      </c>
      <c r="H1325" s="973" t="s">
        <v>19</v>
      </c>
      <c r="I1325" s="975"/>
      <c r="J1325" s="975"/>
      <c r="K1325" s="35" t="s">
        <v>21</v>
      </c>
      <c r="L1325" s="33" t="s">
        <v>131</v>
      </c>
      <c r="M1325" s="960" t="s">
        <v>3403</v>
      </c>
      <c r="N1325" s="30" t="s">
        <v>491</v>
      </c>
      <c r="O1325" s="976" t="s">
        <v>1198</v>
      </c>
      <c r="P1325" s="271"/>
      <c r="Q1325" s="977">
        <v>1610</v>
      </c>
      <c r="R1325" s="978">
        <v>910</v>
      </c>
      <c r="S1325" s="979">
        <v>910</v>
      </c>
      <c r="T1325" s="980">
        <v>880</v>
      </c>
      <c r="U1325" s="981">
        <v>1030</v>
      </c>
      <c r="V1325" s="982">
        <f t="shared" ref="V1325" si="1310">SUM(Q1325:U1326)</f>
        <v>5340</v>
      </c>
      <c r="W1325" s="976"/>
      <c r="X1325" s="976"/>
      <c r="Y1325" s="706"/>
      <c r="Z1325" s="976" t="s">
        <v>4601</v>
      </c>
    </row>
    <row r="1326" spans="1:26">
      <c r="A1326" s="984" t="s">
        <v>206</v>
      </c>
      <c r="B1326" s="984"/>
      <c r="C1326" s="989" t="s">
        <v>1190</v>
      </c>
      <c r="D1326" s="970" t="s">
        <v>2</v>
      </c>
      <c r="E1326" s="1015" t="s">
        <v>608</v>
      </c>
      <c r="F1326" s="1014" t="s">
        <v>128</v>
      </c>
      <c r="G1326" s="973" t="s">
        <v>19</v>
      </c>
      <c r="H1326" s="973" t="s">
        <v>19</v>
      </c>
      <c r="I1326" s="975"/>
      <c r="J1326" s="975"/>
      <c r="K1326" s="29"/>
      <c r="L1326" s="29"/>
      <c r="M1326" s="4"/>
      <c r="N1326" s="29"/>
      <c r="O1326" s="976">
        <v>1</v>
      </c>
      <c r="P1326" s="271"/>
      <c r="Q1326" s="977"/>
      <c r="R1326" s="978"/>
      <c r="S1326" s="979"/>
      <c r="T1326" s="980"/>
      <c r="U1326" s="981"/>
      <c r="V1326" s="982"/>
      <c r="W1326" s="976"/>
      <c r="X1326" s="976"/>
      <c r="Y1326" s="706"/>
      <c r="Z1326" s="976" t="s">
        <v>4601</v>
      </c>
    </row>
    <row r="1327" spans="1:26">
      <c r="A1327" s="984" t="s">
        <v>206</v>
      </c>
      <c r="B1327" s="984" t="s">
        <v>684</v>
      </c>
      <c r="C1327" s="969" t="s">
        <v>1196</v>
      </c>
      <c r="D1327" s="970" t="str">
        <f t="shared" ref="D1327" si="1311">B1327&amp;" "&amp;" "&amp;C1327</f>
        <v>10-006  いたずらもぐら</v>
      </c>
      <c r="E1327" s="1015" t="s">
        <v>608</v>
      </c>
      <c r="F1327" s="1014" t="s">
        <v>128</v>
      </c>
      <c r="G1327" s="973" t="s">
        <v>19</v>
      </c>
      <c r="H1327" s="973" t="s">
        <v>19</v>
      </c>
      <c r="I1327" s="975"/>
      <c r="J1327" s="975"/>
      <c r="K1327" s="8" t="s">
        <v>99</v>
      </c>
      <c r="L1327" s="33" t="s">
        <v>131</v>
      </c>
      <c r="M1327" s="960" t="s">
        <v>3404</v>
      </c>
      <c r="N1327" s="30" t="s">
        <v>491</v>
      </c>
      <c r="O1327" s="976"/>
      <c r="P1327" s="271"/>
      <c r="Q1327" s="977">
        <v>1700</v>
      </c>
      <c r="R1327" s="978">
        <v>950</v>
      </c>
      <c r="S1327" s="979">
        <v>760</v>
      </c>
      <c r="T1327" s="980">
        <v>1000</v>
      </c>
      <c r="U1327" s="981">
        <v>960</v>
      </c>
      <c r="V1327" s="982">
        <f t="shared" ref="V1327" si="1312">SUM(Q1327:U1328)</f>
        <v>5370</v>
      </c>
      <c r="W1327" s="976"/>
      <c r="X1327" s="976"/>
      <c r="Y1327" s="706"/>
      <c r="Z1327" s="976"/>
    </row>
    <row r="1328" spans="1:26">
      <c r="A1328" s="984" t="s">
        <v>206</v>
      </c>
      <c r="B1328" s="984"/>
      <c r="C1328" s="969" t="s">
        <v>1196</v>
      </c>
      <c r="D1328" s="970" t="s">
        <v>2</v>
      </c>
      <c r="E1328" s="1015" t="s">
        <v>608</v>
      </c>
      <c r="F1328" s="1014" t="s">
        <v>128</v>
      </c>
      <c r="G1328" s="973" t="s">
        <v>19</v>
      </c>
      <c r="H1328" s="973" t="s">
        <v>19</v>
      </c>
      <c r="I1328" s="975"/>
      <c r="J1328" s="975"/>
      <c r="K1328" s="29"/>
      <c r="L1328" s="29"/>
      <c r="M1328" s="4"/>
      <c r="N1328" s="29"/>
      <c r="O1328" s="976"/>
      <c r="P1328" s="271"/>
      <c r="Q1328" s="977"/>
      <c r="R1328" s="978"/>
      <c r="S1328" s="979"/>
      <c r="T1328" s="980"/>
      <c r="U1328" s="981"/>
      <c r="V1328" s="982"/>
      <c r="W1328" s="976"/>
      <c r="X1328" s="976"/>
      <c r="Y1328" s="706"/>
      <c r="Z1328" s="976"/>
    </row>
    <row r="1329" spans="1:26">
      <c r="A1329" s="984" t="s">
        <v>206</v>
      </c>
      <c r="B1329" s="984" t="s">
        <v>685</v>
      </c>
      <c r="C1329" s="969" t="s">
        <v>635</v>
      </c>
      <c r="D1329" s="970" t="str">
        <f t="shared" ref="D1329" si="1313">B1329&amp;" "&amp;" "&amp;C1329</f>
        <v>10-007  がいこつ</v>
      </c>
      <c r="E1329" s="1015" t="s">
        <v>608</v>
      </c>
      <c r="F1329" s="1013" t="s">
        <v>129</v>
      </c>
      <c r="G1329" s="973" t="s">
        <v>19</v>
      </c>
      <c r="H1329" s="973" t="s">
        <v>19</v>
      </c>
      <c r="I1329" s="975"/>
      <c r="J1329" s="975"/>
      <c r="K1329" s="35" t="s">
        <v>21</v>
      </c>
      <c r="L1329" s="33" t="s">
        <v>104</v>
      </c>
      <c r="M1329" s="39" t="s">
        <v>3405</v>
      </c>
      <c r="N1329" s="30" t="s">
        <v>494</v>
      </c>
      <c r="O1329" s="976"/>
      <c r="P1329" s="271"/>
      <c r="Q1329" s="977">
        <v>1690</v>
      </c>
      <c r="R1329" s="978">
        <v>1110</v>
      </c>
      <c r="S1329" s="979">
        <v>760</v>
      </c>
      <c r="T1329" s="980">
        <v>820</v>
      </c>
      <c r="U1329" s="981">
        <v>1000</v>
      </c>
      <c r="V1329" s="982">
        <f t="shared" ref="V1329" si="1314">SUM(Q1329:U1330)</f>
        <v>5380</v>
      </c>
      <c r="W1329" s="976" t="s">
        <v>3328</v>
      </c>
      <c r="X1329" s="976"/>
      <c r="Y1329" s="706"/>
      <c r="Z1329" s="976"/>
    </row>
    <row r="1330" spans="1:26">
      <c r="A1330" s="984" t="s">
        <v>206</v>
      </c>
      <c r="B1330" s="984"/>
      <c r="C1330" s="969" t="s">
        <v>635</v>
      </c>
      <c r="D1330" s="970" t="s">
        <v>2</v>
      </c>
      <c r="E1330" s="1015" t="s">
        <v>608</v>
      </c>
      <c r="F1330" s="1013" t="s">
        <v>129</v>
      </c>
      <c r="G1330" s="973" t="s">
        <v>19</v>
      </c>
      <c r="H1330" s="973" t="s">
        <v>19</v>
      </c>
      <c r="I1330" s="975"/>
      <c r="J1330" s="975"/>
      <c r="K1330" s="29"/>
      <c r="L1330" s="29"/>
      <c r="M1330" s="4"/>
      <c r="N1330" s="29"/>
      <c r="O1330" s="976"/>
      <c r="P1330" s="271"/>
      <c r="Q1330" s="977"/>
      <c r="R1330" s="978"/>
      <c r="S1330" s="979"/>
      <c r="T1330" s="980"/>
      <c r="U1330" s="981"/>
      <c r="V1330" s="982"/>
      <c r="W1330" s="976" t="s">
        <v>3328</v>
      </c>
      <c r="X1330" s="976"/>
      <c r="Y1330" s="706"/>
      <c r="Z1330" s="976"/>
    </row>
    <row r="1331" spans="1:26">
      <c r="A1331" s="984" t="s">
        <v>206</v>
      </c>
      <c r="B1331" s="984" t="s">
        <v>686</v>
      </c>
      <c r="C1331" s="969" t="s">
        <v>636</v>
      </c>
      <c r="D1331" s="970" t="str">
        <f t="shared" ref="D1331" si="1315">B1331&amp;" "&amp;" "&amp;C1331</f>
        <v>10-008  ミイラ男</v>
      </c>
      <c r="E1331" s="1015" t="s">
        <v>608</v>
      </c>
      <c r="F1331" s="1013" t="s">
        <v>129</v>
      </c>
      <c r="G1331" s="973" t="s">
        <v>19</v>
      </c>
      <c r="H1331" s="973" t="s">
        <v>19</v>
      </c>
      <c r="I1331" s="975"/>
      <c r="J1331" s="975"/>
      <c r="K1331" s="35" t="s">
        <v>21</v>
      </c>
      <c r="L1331" s="33" t="s">
        <v>3</v>
      </c>
      <c r="M1331" s="960" t="s">
        <v>1082</v>
      </c>
      <c r="N1331" s="30" t="s">
        <v>495</v>
      </c>
      <c r="O1331" s="976"/>
      <c r="P1331" s="271"/>
      <c r="Q1331" s="977">
        <v>1760</v>
      </c>
      <c r="R1331" s="978">
        <v>1030</v>
      </c>
      <c r="S1331" s="979">
        <v>700</v>
      </c>
      <c r="T1331" s="980">
        <v>840</v>
      </c>
      <c r="U1331" s="981">
        <v>1070</v>
      </c>
      <c r="V1331" s="982">
        <f t="shared" ref="V1331" si="1316">SUM(Q1331:U1332)</f>
        <v>5400</v>
      </c>
      <c r="W1331" s="976"/>
      <c r="X1331" s="976"/>
      <c r="Y1331" s="706"/>
      <c r="Z1331" s="976"/>
    </row>
    <row r="1332" spans="1:26">
      <c r="A1332" s="984" t="s">
        <v>206</v>
      </c>
      <c r="B1332" s="984"/>
      <c r="C1332" s="969" t="s">
        <v>636</v>
      </c>
      <c r="D1332" s="970" t="s">
        <v>2</v>
      </c>
      <c r="E1332" s="1015" t="s">
        <v>608</v>
      </c>
      <c r="F1332" s="1013" t="s">
        <v>129</v>
      </c>
      <c r="G1332" s="973" t="s">
        <v>19</v>
      </c>
      <c r="H1332" s="973" t="s">
        <v>19</v>
      </c>
      <c r="I1332" s="975"/>
      <c r="J1332" s="975"/>
      <c r="K1332" s="29"/>
      <c r="L1332" s="29"/>
      <c r="M1332" s="4"/>
      <c r="N1332" s="29"/>
      <c r="O1332" s="976"/>
      <c r="P1332" s="271"/>
      <c r="Q1332" s="977"/>
      <c r="R1332" s="978"/>
      <c r="S1332" s="979"/>
      <c r="T1332" s="980"/>
      <c r="U1332" s="981"/>
      <c r="V1332" s="982"/>
      <c r="W1332" s="976"/>
      <c r="X1332" s="976"/>
      <c r="Y1332" s="706"/>
      <c r="Z1332" s="976"/>
    </row>
    <row r="1333" spans="1:26">
      <c r="A1333" s="984" t="s">
        <v>206</v>
      </c>
      <c r="B1333" s="984" t="s">
        <v>687</v>
      </c>
      <c r="C1333" s="969" t="s">
        <v>644</v>
      </c>
      <c r="D1333" s="970" t="str">
        <f t="shared" ref="D1333" si="1317">B1333&amp;" "&amp;" "&amp;C1333</f>
        <v>10-009  どくどくゾンビ</v>
      </c>
      <c r="E1333" s="1015" t="s">
        <v>608</v>
      </c>
      <c r="F1333" s="1013" t="s">
        <v>129</v>
      </c>
      <c r="G1333" s="973" t="s">
        <v>19</v>
      </c>
      <c r="H1333" s="1006" t="s">
        <v>89</v>
      </c>
      <c r="I1333" s="975"/>
      <c r="J1333" s="975"/>
      <c r="K1333" s="7" t="s">
        <v>37</v>
      </c>
      <c r="L1333" s="33" t="s">
        <v>1201</v>
      </c>
      <c r="M1333" s="960" t="s">
        <v>836</v>
      </c>
      <c r="N1333" s="30" t="s">
        <v>492</v>
      </c>
      <c r="O1333" s="976"/>
      <c r="P1333" s="271"/>
      <c r="Q1333" s="977">
        <v>1660</v>
      </c>
      <c r="R1333" s="978">
        <v>1290</v>
      </c>
      <c r="S1333" s="979">
        <v>420</v>
      </c>
      <c r="T1333" s="980">
        <v>670</v>
      </c>
      <c r="U1333" s="981">
        <v>1350</v>
      </c>
      <c r="V1333" s="982">
        <f t="shared" ref="V1333" si="1318">SUM(Q1333:U1334)</f>
        <v>5390</v>
      </c>
      <c r="W1333" s="976"/>
      <c r="X1333" s="976"/>
      <c r="Y1333" s="706"/>
      <c r="Z1333" s="976"/>
    </row>
    <row r="1334" spans="1:26">
      <c r="A1334" s="984" t="s">
        <v>206</v>
      </c>
      <c r="B1334" s="984"/>
      <c r="C1334" s="969" t="s">
        <v>644</v>
      </c>
      <c r="D1334" s="970" t="s">
        <v>2</v>
      </c>
      <c r="E1334" s="1015" t="s">
        <v>608</v>
      </c>
      <c r="F1334" s="1013" t="s">
        <v>129</v>
      </c>
      <c r="G1334" s="973" t="s">
        <v>19</v>
      </c>
      <c r="H1334" s="1006" t="s">
        <v>89</v>
      </c>
      <c r="I1334" s="975"/>
      <c r="J1334" s="975"/>
      <c r="K1334" s="29"/>
      <c r="L1334" s="29"/>
      <c r="M1334" s="4"/>
      <c r="N1334" s="29"/>
      <c r="O1334" s="976"/>
      <c r="P1334" s="271"/>
      <c r="Q1334" s="977"/>
      <c r="R1334" s="978"/>
      <c r="S1334" s="979"/>
      <c r="T1334" s="980"/>
      <c r="U1334" s="981"/>
      <c r="V1334" s="982"/>
      <c r="W1334" s="976"/>
      <c r="X1334" s="976"/>
      <c r="Y1334" s="706"/>
      <c r="Z1334" s="976"/>
    </row>
    <row r="1335" spans="1:26">
      <c r="A1335" s="984" t="s">
        <v>206</v>
      </c>
      <c r="B1335" s="984" t="s">
        <v>688</v>
      </c>
      <c r="C1335" s="969" t="s">
        <v>1183</v>
      </c>
      <c r="D1335" s="970" t="str">
        <f t="shared" ref="D1335" si="1319">B1335&amp;" "&amp;" "&amp;C1335</f>
        <v>10-010  ギズモ</v>
      </c>
      <c r="E1335" s="1015" t="s">
        <v>608</v>
      </c>
      <c r="F1335" s="1012" t="s">
        <v>130</v>
      </c>
      <c r="G1335" s="1006" t="s">
        <v>89</v>
      </c>
      <c r="H1335" s="992" t="s">
        <v>88</v>
      </c>
      <c r="I1335" s="975"/>
      <c r="J1335" s="975"/>
      <c r="K1335" s="8" t="s">
        <v>99</v>
      </c>
      <c r="L1335" s="33" t="s">
        <v>131</v>
      </c>
      <c r="M1335" s="37" t="s">
        <v>3406</v>
      </c>
      <c r="N1335" s="30" t="s">
        <v>496</v>
      </c>
      <c r="O1335" s="976" t="s">
        <v>1198</v>
      </c>
      <c r="P1335" s="271"/>
      <c r="Q1335" s="977">
        <v>1660</v>
      </c>
      <c r="R1335" s="978">
        <v>770</v>
      </c>
      <c r="S1335" s="979">
        <v>990</v>
      </c>
      <c r="T1335" s="980">
        <v>940</v>
      </c>
      <c r="U1335" s="981">
        <v>1000</v>
      </c>
      <c r="V1335" s="982">
        <f t="shared" ref="V1335" si="1320">SUM(Q1335:U1336)</f>
        <v>5360</v>
      </c>
      <c r="W1335" s="976"/>
      <c r="X1335" s="976"/>
      <c r="Y1335" s="706"/>
      <c r="Z1335" s="976"/>
    </row>
    <row r="1336" spans="1:26">
      <c r="A1336" s="984" t="s">
        <v>206</v>
      </c>
      <c r="B1336" s="984"/>
      <c r="C1336" s="969" t="s">
        <v>1183</v>
      </c>
      <c r="D1336" s="970" t="s">
        <v>2</v>
      </c>
      <c r="E1336" s="1015" t="s">
        <v>608</v>
      </c>
      <c r="F1336" s="1012" t="s">
        <v>130</v>
      </c>
      <c r="G1336" s="1006" t="s">
        <v>89</v>
      </c>
      <c r="H1336" s="992" t="s">
        <v>88</v>
      </c>
      <c r="I1336" s="975"/>
      <c r="J1336" s="975"/>
      <c r="K1336" s="29"/>
      <c r="L1336" s="29"/>
      <c r="M1336" s="4"/>
      <c r="N1336" s="29"/>
      <c r="O1336" s="976">
        <v>1</v>
      </c>
      <c r="P1336" s="271"/>
      <c r="Q1336" s="977"/>
      <c r="R1336" s="978"/>
      <c r="S1336" s="979"/>
      <c r="T1336" s="980"/>
      <c r="U1336" s="981"/>
      <c r="V1336" s="982"/>
      <c r="W1336" s="976"/>
      <c r="X1336" s="976"/>
      <c r="Y1336" s="706"/>
      <c r="Z1336" s="976"/>
    </row>
    <row r="1337" spans="1:26">
      <c r="A1337" s="984" t="s">
        <v>206</v>
      </c>
      <c r="B1337" s="984" t="s">
        <v>689</v>
      </c>
      <c r="C1337" s="969" t="s">
        <v>1191</v>
      </c>
      <c r="D1337" s="970" t="str">
        <f t="shared" ref="D1337" si="1321">B1337&amp;" "&amp;" "&amp;C1337</f>
        <v>10-011  フレイム</v>
      </c>
      <c r="E1337" s="1015" t="s">
        <v>608</v>
      </c>
      <c r="F1337" s="1012" t="s">
        <v>130</v>
      </c>
      <c r="G1337" s="973" t="s">
        <v>19</v>
      </c>
      <c r="H1337" s="1006" t="s">
        <v>89</v>
      </c>
      <c r="I1337" s="975"/>
      <c r="J1337" s="975"/>
      <c r="K1337" s="7" t="s">
        <v>37</v>
      </c>
      <c r="L1337" s="33" t="s">
        <v>20</v>
      </c>
      <c r="M1337" s="960" t="s">
        <v>3407</v>
      </c>
      <c r="N1337" s="30" t="s">
        <v>491</v>
      </c>
      <c r="O1337" s="976"/>
      <c r="P1337" s="271"/>
      <c r="Q1337" s="977">
        <v>1660</v>
      </c>
      <c r="R1337" s="978">
        <v>930</v>
      </c>
      <c r="S1337" s="979">
        <v>1080</v>
      </c>
      <c r="T1337" s="980">
        <v>810</v>
      </c>
      <c r="U1337" s="981">
        <v>930</v>
      </c>
      <c r="V1337" s="982">
        <f t="shared" ref="V1337" si="1322">SUM(Q1337:U1338)</f>
        <v>5410</v>
      </c>
      <c r="W1337" s="969" t="s">
        <v>3320</v>
      </c>
      <c r="X1337" s="976"/>
      <c r="Y1337" s="706"/>
      <c r="Z1337" s="976"/>
    </row>
    <row r="1338" spans="1:26">
      <c r="A1338" s="984" t="s">
        <v>206</v>
      </c>
      <c r="B1338" s="984"/>
      <c r="C1338" s="969" t="s">
        <v>1191</v>
      </c>
      <c r="D1338" s="970" t="s">
        <v>2</v>
      </c>
      <c r="E1338" s="1015" t="s">
        <v>608</v>
      </c>
      <c r="F1338" s="1012" t="s">
        <v>130</v>
      </c>
      <c r="G1338" s="973" t="s">
        <v>19</v>
      </c>
      <c r="H1338" s="1006" t="s">
        <v>89</v>
      </c>
      <c r="I1338" s="975"/>
      <c r="J1338" s="975"/>
      <c r="K1338" s="29"/>
      <c r="L1338" s="29"/>
      <c r="M1338" s="4"/>
      <c r="N1338" s="29"/>
      <c r="O1338" s="976"/>
      <c r="P1338" s="271"/>
      <c r="Q1338" s="977"/>
      <c r="R1338" s="978"/>
      <c r="S1338" s="979"/>
      <c r="T1338" s="980"/>
      <c r="U1338" s="981"/>
      <c r="V1338" s="982"/>
      <c r="W1338" s="969" t="s">
        <v>3320</v>
      </c>
      <c r="X1338" s="976"/>
      <c r="Y1338" s="706"/>
      <c r="Z1338" s="976"/>
    </row>
    <row r="1339" spans="1:26">
      <c r="A1339" s="984" t="s">
        <v>206</v>
      </c>
      <c r="B1339" s="984" t="s">
        <v>690</v>
      </c>
      <c r="C1339" s="969" t="s">
        <v>1192</v>
      </c>
      <c r="D1339" s="970" t="str">
        <f t="shared" ref="D1339" si="1323">B1339&amp;" "&amp;" "&amp;C1339</f>
        <v>10-012  ブリザード</v>
      </c>
      <c r="E1339" s="1015" t="s">
        <v>608</v>
      </c>
      <c r="F1339" s="1012" t="s">
        <v>130</v>
      </c>
      <c r="G1339" s="973" t="s">
        <v>19</v>
      </c>
      <c r="H1339" s="1006" t="s">
        <v>89</v>
      </c>
      <c r="I1339" s="975"/>
      <c r="J1339" s="975"/>
      <c r="K1339" s="8" t="s">
        <v>99</v>
      </c>
      <c r="L1339" s="33" t="s">
        <v>104</v>
      </c>
      <c r="M1339" s="39" t="s">
        <v>3408</v>
      </c>
      <c r="N1339" s="30" t="s">
        <v>494</v>
      </c>
      <c r="O1339" s="976"/>
      <c r="P1339" s="271"/>
      <c r="Q1339" s="977">
        <v>1700</v>
      </c>
      <c r="R1339" s="978">
        <v>930</v>
      </c>
      <c r="S1339" s="979">
        <v>910</v>
      </c>
      <c r="T1339" s="980">
        <v>970</v>
      </c>
      <c r="U1339" s="981">
        <v>900</v>
      </c>
      <c r="V1339" s="982">
        <f t="shared" ref="V1339" si="1324">SUM(Q1339:U1340)</f>
        <v>5410</v>
      </c>
      <c r="W1339" s="969" t="s">
        <v>3322</v>
      </c>
      <c r="X1339" s="976"/>
      <c r="Y1339" s="706"/>
      <c r="Z1339" s="976"/>
    </row>
    <row r="1340" spans="1:26">
      <c r="A1340" s="984" t="s">
        <v>206</v>
      </c>
      <c r="B1340" s="984"/>
      <c r="C1340" s="969" t="s">
        <v>1192</v>
      </c>
      <c r="D1340" s="970" t="s">
        <v>2</v>
      </c>
      <c r="E1340" s="1015" t="s">
        <v>608</v>
      </c>
      <c r="F1340" s="1012" t="s">
        <v>130</v>
      </c>
      <c r="G1340" s="973" t="s">
        <v>19</v>
      </c>
      <c r="H1340" s="1006" t="s">
        <v>89</v>
      </c>
      <c r="I1340" s="975"/>
      <c r="J1340" s="975"/>
      <c r="K1340" s="29"/>
      <c r="L1340" s="29"/>
      <c r="M1340" s="4"/>
      <c r="N1340" s="29"/>
      <c r="O1340" s="976"/>
      <c r="P1340" s="271"/>
      <c r="Q1340" s="977"/>
      <c r="R1340" s="978"/>
      <c r="S1340" s="979"/>
      <c r="T1340" s="980"/>
      <c r="U1340" s="981"/>
      <c r="V1340" s="982"/>
      <c r="W1340" s="969" t="s">
        <v>3322</v>
      </c>
      <c r="X1340" s="976"/>
      <c r="Y1340" s="706"/>
      <c r="Z1340" s="976"/>
    </row>
    <row r="1341" spans="1:26">
      <c r="A1341" s="984" t="s">
        <v>206</v>
      </c>
      <c r="B1341" s="984" t="s">
        <v>691</v>
      </c>
      <c r="C1341" s="969" t="s">
        <v>1193</v>
      </c>
      <c r="D1341" s="970" t="str">
        <f t="shared" ref="D1341" si="1325">B1341&amp;" "&amp;" "&amp;C1341</f>
        <v>10-013  ホークマン</v>
      </c>
      <c r="E1341" s="1015" t="s">
        <v>608</v>
      </c>
      <c r="F1341" s="1009" t="s">
        <v>75</v>
      </c>
      <c r="G1341" s="973" t="s">
        <v>19</v>
      </c>
      <c r="H1341" s="992" t="s">
        <v>88</v>
      </c>
      <c r="I1341" s="975"/>
      <c r="J1341" s="975"/>
      <c r="K1341" s="35" t="s">
        <v>21</v>
      </c>
      <c r="L1341" s="33" t="s">
        <v>131</v>
      </c>
      <c r="M1341" s="960" t="s">
        <v>6192</v>
      </c>
      <c r="N1341" s="30" t="s">
        <v>491</v>
      </c>
      <c r="O1341" s="976">
        <v>3</v>
      </c>
      <c r="P1341" s="271"/>
      <c r="Q1341" s="977">
        <v>1600</v>
      </c>
      <c r="R1341" s="978">
        <v>980</v>
      </c>
      <c r="S1341" s="979">
        <v>630</v>
      </c>
      <c r="T1341" s="980">
        <v>1050</v>
      </c>
      <c r="U1341" s="981">
        <v>1150</v>
      </c>
      <c r="V1341" s="982">
        <f t="shared" ref="V1341" si="1326">SUM(Q1341:U1342)</f>
        <v>5410</v>
      </c>
      <c r="W1341" s="976"/>
      <c r="X1341" s="976"/>
      <c r="Y1341" s="706"/>
      <c r="Z1341" s="976"/>
    </row>
    <row r="1342" spans="1:26">
      <c r="A1342" s="984" t="s">
        <v>206</v>
      </c>
      <c r="B1342" s="984"/>
      <c r="C1342" s="969" t="s">
        <v>1193</v>
      </c>
      <c r="D1342" s="970" t="s">
        <v>2</v>
      </c>
      <c r="E1342" s="1015" t="s">
        <v>608</v>
      </c>
      <c r="F1342" s="1009" t="s">
        <v>75</v>
      </c>
      <c r="G1342" s="973" t="s">
        <v>19</v>
      </c>
      <c r="H1342" s="992" t="s">
        <v>88</v>
      </c>
      <c r="I1342" s="975"/>
      <c r="J1342" s="975"/>
      <c r="K1342" s="29"/>
      <c r="L1342" s="29"/>
      <c r="M1342" s="4"/>
      <c r="N1342" s="29"/>
      <c r="O1342" s="976">
        <v>1</v>
      </c>
      <c r="P1342" s="271"/>
      <c r="Q1342" s="977"/>
      <c r="R1342" s="978"/>
      <c r="S1342" s="979"/>
      <c r="T1342" s="980"/>
      <c r="U1342" s="981"/>
      <c r="V1342" s="982"/>
      <c r="W1342" s="976"/>
      <c r="X1342" s="976"/>
      <c r="Y1342" s="706"/>
      <c r="Z1342" s="976"/>
    </row>
    <row r="1343" spans="1:26">
      <c r="A1343" s="984" t="s">
        <v>206</v>
      </c>
      <c r="B1343" s="984" t="s">
        <v>692</v>
      </c>
      <c r="C1343" s="969" t="s">
        <v>1185</v>
      </c>
      <c r="D1343" s="970" t="str">
        <f t="shared" ref="D1343" si="1327">B1343&amp;" "&amp;" "&amp;C1343</f>
        <v>10-014  ゴースト</v>
      </c>
      <c r="E1343" s="1015" t="s">
        <v>608</v>
      </c>
      <c r="F1343" s="994" t="s">
        <v>78</v>
      </c>
      <c r="G1343" s="973" t="s">
        <v>19</v>
      </c>
      <c r="H1343" s="992" t="s">
        <v>88</v>
      </c>
      <c r="I1343" s="975"/>
      <c r="J1343" s="975"/>
      <c r="K1343" s="7" t="s">
        <v>37</v>
      </c>
      <c r="L1343" s="33" t="s">
        <v>98</v>
      </c>
      <c r="M1343" s="960" t="s">
        <v>1159</v>
      </c>
      <c r="N1343" s="30" t="s">
        <v>491</v>
      </c>
      <c r="O1343" s="976"/>
      <c r="P1343" s="271"/>
      <c r="Q1343" s="977">
        <v>1450</v>
      </c>
      <c r="R1343" s="978">
        <v>1170</v>
      </c>
      <c r="S1343" s="979">
        <v>1130</v>
      </c>
      <c r="T1343" s="980">
        <v>1050</v>
      </c>
      <c r="U1343" s="981">
        <v>560</v>
      </c>
      <c r="V1343" s="982">
        <f t="shared" ref="V1343" si="1328">SUM(Q1343:U1344)</f>
        <v>5360</v>
      </c>
      <c r="W1343" s="443" t="s">
        <v>3823</v>
      </c>
      <c r="X1343" s="976"/>
      <c r="Y1343" s="706"/>
      <c r="Z1343" s="976"/>
    </row>
    <row r="1344" spans="1:26">
      <c r="A1344" s="984" t="s">
        <v>206</v>
      </c>
      <c r="B1344" s="984"/>
      <c r="C1344" s="969" t="s">
        <v>1185</v>
      </c>
      <c r="D1344" s="970" t="s">
        <v>2</v>
      </c>
      <c r="E1344" s="1015" t="s">
        <v>608</v>
      </c>
      <c r="F1344" s="994" t="s">
        <v>78</v>
      </c>
      <c r="G1344" s="973" t="s">
        <v>19</v>
      </c>
      <c r="H1344" s="992" t="s">
        <v>88</v>
      </c>
      <c r="I1344" s="975"/>
      <c r="J1344" s="975"/>
      <c r="K1344" s="29"/>
      <c r="L1344" s="29"/>
      <c r="M1344" s="4"/>
      <c r="N1344" s="29"/>
      <c r="O1344" s="976"/>
      <c r="P1344" s="271"/>
      <c r="Q1344" s="977"/>
      <c r="R1344" s="978"/>
      <c r="S1344" s="979"/>
      <c r="T1344" s="980"/>
      <c r="U1344" s="981"/>
      <c r="V1344" s="982"/>
      <c r="W1344" s="443" t="s">
        <v>4566</v>
      </c>
      <c r="X1344" s="976"/>
      <c r="Y1344" s="706"/>
      <c r="Z1344" s="976"/>
    </row>
    <row r="1345" spans="1:26">
      <c r="A1345" s="984" t="s">
        <v>206</v>
      </c>
      <c r="B1345" s="984" t="s">
        <v>693</v>
      </c>
      <c r="C1345" s="969" t="s">
        <v>639</v>
      </c>
      <c r="D1345" s="970" t="str">
        <f t="shared" ref="D1345" si="1329">B1345&amp;" "&amp;" "&amp;C1345</f>
        <v>10-015  わらいぶくろ</v>
      </c>
      <c r="E1345" s="1015" t="s">
        <v>608</v>
      </c>
      <c r="F1345" s="994" t="s">
        <v>78</v>
      </c>
      <c r="G1345" s="986" t="s">
        <v>40</v>
      </c>
      <c r="H1345" s="992" t="s">
        <v>88</v>
      </c>
      <c r="I1345" s="975"/>
      <c r="J1345" s="975"/>
      <c r="K1345" s="8" t="s">
        <v>99</v>
      </c>
      <c r="L1345" s="33" t="s">
        <v>131</v>
      </c>
      <c r="M1345" s="960" t="s">
        <v>3409</v>
      </c>
      <c r="N1345" s="30" t="s">
        <v>491</v>
      </c>
      <c r="O1345" s="976"/>
      <c r="P1345" s="271"/>
      <c r="Q1345" s="977">
        <v>1590</v>
      </c>
      <c r="R1345" s="978">
        <v>690</v>
      </c>
      <c r="S1345" s="979">
        <v>1150</v>
      </c>
      <c r="T1345" s="980">
        <v>1210</v>
      </c>
      <c r="U1345" s="981">
        <v>720</v>
      </c>
      <c r="V1345" s="982">
        <f t="shared" ref="V1345" si="1330">SUM(Q1345:U1346)</f>
        <v>5360</v>
      </c>
      <c r="W1345" s="976" t="s">
        <v>3823</v>
      </c>
      <c r="X1345" s="976"/>
      <c r="Y1345" s="706"/>
      <c r="Z1345" s="976"/>
    </row>
    <row r="1346" spans="1:26">
      <c r="A1346" s="984" t="s">
        <v>206</v>
      </c>
      <c r="B1346" s="984"/>
      <c r="C1346" s="969" t="s">
        <v>639</v>
      </c>
      <c r="D1346" s="970" t="s">
        <v>2</v>
      </c>
      <c r="E1346" s="1015" t="s">
        <v>608</v>
      </c>
      <c r="F1346" s="994" t="s">
        <v>78</v>
      </c>
      <c r="G1346" s="986" t="s">
        <v>40</v>
      </c>
      <c r="H1346" s="992" t="s">
        <v>88</v>
      </c>
      <c r="I1346" s="975"/>
      <c r="J1346" s="975"/>
      <c r="K1346" s="29"/>
      <c r="L1346" s="29"/>
      <c r="M1346" s="4"/>
      <c r="N1346" s="29"/>
      <c r="O1346" s="976"/>
      <c r="P1346" s="271"/>
      <c r="Q1346" s="977"/>
      <c r="R1346" s="978"/>
      <c r="S1346" s="979"/>
      <c r="T1346" s="980"/>
      <c r="U1346" s="981"/>
      <c r="V1346" s="982"/>
      <c r="W1346" s="976" t="s">
        <v>3823</v>
      </c>
      <c r="X1346" s="976"/>
      <c r="Y1346" s="706"/>
      <c r="Z1346" s="976"/>
    </row>
    <row r="1347" spans="1:26">
      <c r="A1347" s="984" t="s">
        <v>206</v>
      </c>
      <c r="B1347" s="984" t="s">
        <v>694</v>
      </c>
      <c r="C1347" s="969" t="s">
        <v>42</v>
      </c>
      <c r="D1347" s="970" t="str">
        <f t="shared" ref="D1347" si="1331">B1347&amp;" "&amp;" "&amp;C1347</f>
        <v>10-016  レオナ</v>
      </c>
      <c r="E1347" s="1011" t="s">
        <v>629</v>
      </c>
      <c r="F1347" s="972" t="s">
        <v>34</v>
      </c>
      <c r="G1347" s="986" t="s">
        <v>40</v>
      </c>
      <c r="H1347" s="995" t="s">
        <v>80</v>
      </c>
      <c r="I1347" s="975"/>
      <c r="J1347" s="975"/>
      <c r="K1347" s="35" t="s">
        <v>21</v>
      </c>
      <c r="L1347" s="33" t="s">
        <v>270</v>
      </c>
      <c r="M1347" s="960" t="s">
        <v>897</v>
      </c>
      <c r="N1347" s="30" t="s">
        <v>496</v>
      </c>
      <c r="O1347" s="976"/>
      <c r="P1347" s="271"/>
      <c r="Q1347" s="977">
        <v>1780</v>
      </c>
      <c r="R1347" s="978">
        <v>590</v>
      </c>
      <c r="S1347" s="979">
        <v>1450</v>
      </c>
      <c r="T1347" s="980">
        <v>1100</v>
      </c>
      <c r="U1347" s="981">
        <v>920</v>
      </c>
      <c r="V1347" s="982">
        <f t="shared" ref="V1347" si="1332">SUM(Q1347:U1348)</f>
        <v>5840</v>
      </c>
      <c r="W1347" s="976" t="s">
        <v>3317</v>
      </c>
      <c r="X1347" s="976"/>
      <c r="Y1347" s="706"/>
      <c r="Z1347" s="976"/>
    </row>
    <row r="1348" spans="1:26">
      <c r="A1348" s="984" t="s">
        <v>206</v>
      </c>
      <c r="B1348" s="984"/>
      <c r="C1348" s="969" t="s">
        <v>42</v>
      </c>
      <c r="D1348" s="970" t="s">
        <v>2</v>
      </c>
      <c r="E1348" s="1011" t="s">
        <v>629</v>
      </c>
      <c r="F1348" s="972" t="s">
        <v>34</v>
      </c>
      <c r="G1348" s="986" t="s">
        <v>40</v>
      </c>
      <c r="H1348" s="995" t="s">
        <v>80</v>
      </c>
      <c r="I1348" s="975"/>
      <c r="J1348" s="975"/>
      <c r="K1348" s="29"/>
      <c r="L1348" s="29"/>
      <c r="M1348" s="4"/>
      <c r="N1348" s="29"/>
      <c r="O1348" s="976"/>
      <c r="P1348" s="271"/>
      <c r="Q1348" s="977"/>
      <c r="R1348" s="978"/>
      <c r="S1348" s="979"/>
      <c r="T1348" s="980"/>
      <c r="U1348" s="981"/>
      <c r="V1348" s="982"/>
      <c r="W1348" s="976" t="s">
        <v>3317</v>
      </c>
      <c r="X1348" s="976"/>
      <c r="Y1348" s="706"/>
      <c r="Z1348" s="976"/>
    </row>
    <row r="1349" spans="1:26">
      <c r="A1349" s="984" t="s">
        <v>206</v>
      </c>
      <c r="B1349" s="984" t="s">
        <v>695</v>
      </c>
      <c r="C1349" s="969" t="s">
        <v>38</v>
      </c>
      <c r="D1349" s="970" t="str">
        <f t="shared" ref="D1349" si="1333">B1349&amp;" "&amp;" "&amp;C1349</f>
        <v>10-017  ポップ</v>
      </c>
      <c r="E1349" s="1011" t="s">
        <v>629</v>
      </c>
      <c r="F1349" s="972" t="s">
        <v>34</v>
      </c>
      <c r="G1349" s="986" t="s">
        <v>40</v>
      </c>
      <c r="H1349" s="986" t="s">
        <v>40</v>
      </c>
      <c r="I1349" s="975"/>
      <c r="J1349" s="975"/>
      <c r="K1349" s="35" t="s">
        <v>21</v>
      </c>
      <c r="L1349" s="33" t="s">
        <v>106</v>
      </c>
      <c r="M1349" s="960" t="s">
        <v>898</v>
      </c>
      <c r="N1349" s="30" t="s">
        <v>491</v>
      </c>
      <c r="O1349" s="976"/>
      <c r="P1349" s="271"/>
      <c r="Q1349" s="977">
        <v>1840</v>
      </c>
      <c r="R1349" s="978">
        <v>640</v>
      </c>
      <c r="S1349" s="979">
        <v>1390</v>
      </c>
      <c r="T1349" s="980">
        <v>1040</v>
      </c>
      <c r="U1349" s="981">
        <v>950</v>
      </c>
      <c r="V1349" s="982">
        <f t="shared" ref="V1349" si="1334">SUM(Q1349:U1350)</f>
        <v>5860</v>
      </c>
      <c r="W1349" s="976" t="s">
        <v>3317</v>
      </c>
      <c r="X1349" s="976"/>
      <c r="Y1349" s="706"/>
      <c r="Z1349" s="976"/>
    </row>
    <row r="1350" spans="1:26">
      <c r="A1350" s="984" t="s">
        <v>206</v>
      </c>
      <c r="B1350" s="984"/>
      <c r="C1350" s="969" t="s">
        <v>38</v>
      </c>
      <c r="D1350" s="970" t="s">
        <v>2</v>
      </c>
      <c r="E1350" s="1011" t="s">
        <v>629</v>
      </c>
      <c r="F1350" s="972" t="s">
        <v>34</v>
      </c>
      <c r="G1350" s="986" t="s">
        <v>40</v>
      </c>
      <c r="H1350" s="986" t="s">
        <v>40</v>
      </c>
      <c r="I1350" s="975"/>
      <c r="J1350" s="975"/>
      <c r="K1350" s="29"/>
      <c r="L1350" s="29"/>
      <c r="M1350" s="4"/>
      <c r="N1350" s="29"/>
      <c r="O1350" s="976"/>
      <c r="P1350" s="271"/>
      <c r="Q1350" s="977"/>
      <c r="R1350" s="978"/>
      <c r="S1350" s="979"/>
      <c r="T1350" s="980"/>
      <c r="U1350" s="981"/>
      <c r="V1350" s="982"/>
      <c r="W1350" s="976" t="s">
        <v>3317</v>
      </c>
      <c r="X1350" s="976"/>
      <c r="Y1350" s="706"/>
      <c r="Z1350" s="976"/>
    </row>
    <row r="1351" spans="1:26">
      <c r="A1351" s="984" t="s">
        <v>206</v>
      </c>
      <c r="B1351" s="984" t="s">
        <v>696</v>
      </c>
      <c r="C1351" s="969" t="s">
        <v>32</v>
      </c>
      <c r="D1351" s="970" t="str">
        <f t="shared" ref="D1351" si="1335">B1351&amp;" "&amp;" "&amp;C1351</f>
        <v>10-018  バラン</v>
      </c>
      <c r="E1351" s="1011" t="s">
        <v>629</v>
      </c>
      <c r="F1351" s="1003" t="s">
        <v>35</v>
      </c>
      <c r="G1351" s="973" t="s">
        <v>19</v>
      </c>
      <c r="H1351" s="973" t="s">
        <v>19</v>
      </c>
      <c r="I1351" s="975"/>
      <c r="J1351" s="975"/>
      <c r="K1351" s="35" t="s">
        <v>21</v>
      </c>
      <c r="L1351" s="33" t="s">
        <v>104</v>
      </c>
      <c r="M1351" s="960" t="s">
        <v>3410</v>
      </c>
      <c r="N1351" s="30" t="s">
        <v>491</v>
      </c>
      <c r="O1351" s="976"/>
      <c r="P1351" s="271"/>
      <c r="Q1351" s="977">
        <v>1950</v>
      </c>
      <c r="R1351" s="978">
        <v>1040</v>
      </c>
      <c r="S1351" s="979">
        <v>970</v>
      </c>
      <c r="T1351" s="980">
        <v>1080</v>
      </c>
      <c r="U1351" s="981">
        <v>810</v>
      </c>
      <c r="V1351" s="982">
        <f t="shared" ref="V1351" si="1336">SUM(Q1351:U1352)</f>
        <v>5850</v>
      </c>
      <c r="W1351" s="976" t="s">
        <v>4572</v>
      </c>
      <c r="X1351" s="976"/>
      <c r="Y1351" s="706"/>
      <c r="Z1351" s="976"/>
    </row>
    <row r="1352" spans="1:26">
      <c r="A1352" s="984" t="s">
        <v>206</v>
      </c>
      <c r="B1352" s="984"/>
      <c r="C1352" s="969" t="s">
        <v>32</v>
      </c>
      <c r="D1352" s="970" t="s">
        <v>2</v>
      </c>
      <c r="E1352" s="1011" t="s">
        <v>629</v>
      </c>
      <c r="F1352" s="1003" t="s">
        <v>35</v>
      </c>
      <c r="G1352" s="973" t="s">
        <v>19</v>
      </c>
      <c r="H1352" s="973" t="s">
        <v>19</v>
      </c>
      <c r="I1352" s="975"/>
      <c r="J1352" s="975"/>
      <c r="K1352" s="29"/>
      <c r="L1352" s="29"/>
      <c r="M1352" s="4"/>
      <c r="N1352" s="29"/>
      <c r="O1352" s="976"/>
      <c r="P1352" s="271"/>
      <c r="Q1352" s="977"/>
      <c r="R1352" s="978"/>
      <c r="S1352" s="979"/>
      <c r="T1352" s="980"/>
      <c r="U1352" s="981"/>
      <c r="V1352" s="982"/>
      <c r="W1352" s="976" t="s">
        <v>4572</v>
      </c>
      <c r="X1352" s="976"/>
      <c r="Y1352" s="706"/>
      <c r="Z1352" s="976"/>
    </row>
    <row r="1353" spans="1:26">
      <c r="A1353" s="984" t="s">
        <v>206</v>
      </c>
      <c r="B1353" s="984" t="s">
        <v>697</v>
      </c>
      <c r="C1353" s="969" t="s">
        <v>2</v>
      </c>
      <c r="D1353" s="970" t="str">
        <f t="shared" ref="D1353" si="1337">B1353&amp;" "&amp;" "&amp;C1353</f>
        <v>10-019  ダイ</v>
      </c>
      <c r="E1353" s="1011" t="s">
        <v>629</v>
      </c>
      <c r="F1353" s="972" t="s">
        <v>34</v>
      </c>
      <c r="G1353" s="973" t="s">
        <v>19</v>
      </c>
      <c r="H1353" s="973" t="s">
        <v>19</v>
      </c>
      <c r="I1353" s="975"/>
      <c r="J1353" s="975"/>
      <c r="K1353" s="35" t="s">
        <v>21</v>
      </c>
      <c r="L1353" s="33" t="s">
        <v>270</v>
      </c>
      <c r="M1353" s="960" t="s">
        <v>3411</v>
      </c>
      <c r="N1353" s="30" t="s">
        <v>491</v>
      </c>
      <c r="O1353" s="976"/>
      <c r="P1353" s="271"/>
      <c r="Q1353" s="977">
        <v>1880</v>
      </c>
      <c r="R1353" s="978">
        <v>1130</v>
      </c>
      <c r="S1353" s="979">
        <v>800</v>
      </c>
      <c r="T1353" s="980">
        <v>1180</v>
      </c>
      <c r="U1353" s="981">
        <v>880</v>
      </c>
      <c r="V1353" s="982">
        <f t="shared" ref="V1353" si="1338">SUM(Q1353:U1354)</f>
        <v>5870</v>
      </c>
      <c r="W1353" s="976" t="s">
        <v>3317</v>
      </c>
      <c r="X1353" s="976"/>
      <c r="Y1353" s="706"/>
      <c r="Z1353" s="976"/>
    </row>
    <row r="1354" spans="1:26">
      <c r="A1354" s="984" t="s">
        <v>206</v>
      </c>
      <c r="B1354" s="984"/>
      <c r="C1354" s="969" t="s">
        <v>2</v>
      </c>
      <c r="D1354" s="970" t="s">
        <v>2</v>
      </c>
      <c r="E1354" s="1011" t="s">
        <v>629</v>
      </c>
      <c r="F1354" s="972" t="s">
        <v>34</v>
      </c>
      <c r="G1354" s="973" t="s">
        <v>19</v>
      </c>
      <c r="H1354" s="973" t="s">
        <v>19</v>
      </c>
      <c r="I1354" s="975"/>
      <c r="J1354" s="975"/>
      <c r="K1354" s="29"/>
      <c r="L1354" s="29"/>
      <c r="M1354" s="4"/>
      <c r="N1354" s="29"/>
      <c r="O1354" s="976"/>
      <c r="P1354" s="271"/>
      <c r="Q1354" s="977"/>
      <c r="R1354" s="978"/>
      <c r="S1354" s="979"/>
      <c r="T1354" s="980"/>
      <c r="U1354" s="981"/>
      <c r="V1354" s="982"/>
      <c r="W1354" s="976" t="s">
        <v>3317</v>
      </c>
      <c r="X1354" s="976"/>
      <c r="Y1354" s="706"/>
      <c r="Z1354" s="976"/>
    </row>
    <row r="1355" spans="1:26">
      <c r="A1355" s="984" t="s">
        <v>206</v>
      </c>
      <c r="B1355" s="984" t="s">
        <v>698</v>
      </c>
      <c r="C1355" s="989" t="s">
        <v>5650</v>
      </c>
      <c r="D1355" s="970" t="str">
        <f t="shared" ref="D1355" si="1339">B1355&amp;" "&amp;" "&amp;C1355</f>
        <v>10-020  ハドラー (超魔生物)</v>
      </c>
      <c r="E1355" s="1011" t="s">
        <v>629</v>
      </c>
      <c r="F1355" s="985" t="s">
        <v>74</v>
      </c>
      <c r="G1355" s="973" t="s">
        <v>19</v>
      </c>
      <c r="H1355" s="973" t="s">
        <v>19</v>
      </c>
      <c r="I1355" s="975"/>
      <c r="J1355" s="975"/>
      <c r="K1355" s="35" t="s">
        <v>21</v>
      </c>
      <c r="L1355" s="33" t="s">
        <v>3</v>
      </c>
      <c r="M1355" s="960" t="s">
        <v>899</v>
      </c>
      <c r="N1355" s="30" t="s">
        <v>496</v>
      </c>
      <c r="O1355" s="976"/>
      <c r="P1355" s="271"/>
      <c r="Q1355" s="977">
        <v>1760</v>
      </c>
      <c r="R1355" s="978">
        <v>1080</v>
      </c>
      <c r="S1355" s="979">
        <v>950</v>
      </c>
      <c r="T1355" s="980">
        <v>960</v>
      </c>
      <c r="U1355" s="981">
        <v>1120</v>
      </c>
      <c r="V1355" s="982">
        <f t="shared" ref="V1355" si="1340">SUM(Q1355:U1356)</f>
        <v>5870</v>
      </c>
      <c r="W1355" s="976"/>
      <c r="X1355" s="976"/>
      <c r="Y1355" s="706"/>
      <c r="Z1355" s="976"/>
    </row>
    <row r="1356" spans="1:26">
      <c r="A1356" s="984" t="s">
        <v>206</v>
      </c>
      <c r="B1356" s="984"/>
      <c r="C1356" s="989" t="s">
        <v>5650</v>
      </c>
      <c r="D1356" s="970" t="s">
        <v>2</v>
      </c>
      <c r="E1356" s="1011" t="s">
        <v>629</v>
      </c>
      <c r="F1356" s="985" t="s">
        <v>74</v>
      </c>
      <c r="G1356" s="973" t="s">
        <v>19</v>
      </c>
      <c r="H1356" s="973" t="s">
        <v>19</v>
      </c>
      <c r="I1356" s="975"/>
      <c r="J1356" s="975"/>
      <c r="K1356" s="29"/>
      <c r="L1356" s="29"/>
      <c r="M1356" s="4"/>
      <c r="N1356" s="29"/>
      <c r="O1356" s="976"/>
      <c r="P1356" s="271"/>
      <c r="Q1356" s="977"/>
      <c r="R1356" s="978"/>
      <c r="S1356" s="979"/>
      <c r="T1356" s="980"/>
      <c r="U1356" s="981"/>
      <c r="V1356" s="982"/>
      <c r="W1356" s="976"/>
      <c r="X1356" s="976"/>
      <c r="Y1356" s="706"/>
      <c r="Z1356" s="976"/>
    </row>
    <row r="1357" spans="1:26">
      <c r="A1357" s="984" t="s">
        <v>206</v>
      </c>
      <c r="B1357" s="984" t="s">
        <v>699</v>
      </c>
      <c r="C1357" s="969" t="s">
        <v>1197</v>
      </c>
      <c r="D1357" s="970" t="str">
        <f t="shared" ref="D1357" si="1341">B1357&amp;" "&amp;" "&amp;C1357</f>
        <v>10-021  メイジキメラ</v>
      </c>
      <c r="E1357" s="1011" t="s">
        <v>629</v>
      </c>
      <c r="F1357" s="1014" t="s">
        <v>128</v>
      </c>
      <c r="G1357" s="973" t="s">
        <v>19</v>
      </c>
      <c r="H1357" s="973" t="s">
        <v>19</v>
      </c>
      <c r="I1357" s="975"/>
      <c r="J1357" s="975"/>
      <c r="K1357" s="11" t="s">
        <v>81</v>
      </c>
      <c r="L1357" s="33" t="s">
        <v>81</v>
      </c>
      <c r="M1357" s="960" t="s">
        <v>900</v>
      </c>
      <c r="N1357" s="30" t="s">
        <v>492</v>
      </c>
      <c r="O1357" s="976"/>
      <c r="P1357" s="271"/>
      <c r="Q1357" s="977">
        <v>1780</v>
      </c>
      <c r="R1357" s="978">
        <v>1160</v>
      </c>
      <c r="S1357" s="979">
        <v>760</v>
      </c>
      <c r="T1357" s="980">
        <v>1050</v>
      </c>
      <c r="U1357" s="981">
        <v>1000</v>
      </c>
      <c r="V1357" s="982">
        <f t="shared" ref="V1357" si="1342">SUM(Q1357:U1358)</f>
        <v>5750</v>
      </c>
      <c r="W1357" s="976"/>
      <c r="X1357" s="976"/>
      <c r="Y1357" s="706"/>
      <c r="Z1357" s="976"/>
    </row>
    <row r="1358" spans="1:26">
      <c r="A1358" s="984" t="s">
        <v>206</v>
      </c>
      <c r="B1358" s="984"/>
      <c r="C1358" s="969" t="s">
        <v>1197</v>
      </c>
      <c r="D1358" s="970" t="s">
        <v>2</v>
      </c>
      <c r="E1358" s="1011" t="s">
        <v>629</v>
      </c>
      <c r="F1358" s="1014" t="s">
        <v>128</v>
      </c>
      <c r="G1358" s="973" t="s">
        <v>19</v>
      </c>
      <c r="H1358" s="973" t="s">
        <v>19</v>
      </c>
      <c r="I1358" s="975"/>
      <c r="J1358" s="975"/>
      <c r="K1358" s="29"/>
      <c r="L1358" s="29"/>
      <c r="M1358" s="4"/>
      <c r="N1358" s="29"/>
      <c r="O1358" s="976"/>
      <c r="P1358" s="271"/>
      <c r="Q1358" s="977"/>
      <c r="R1358" s="978"/>
      <c r="S1358" s="979"/>
      <c r="T1358" s="980"/>
      <c r="U1358" s="981"/>
      <c r="V1358" s="982"/>
      <c r="W1358" s="976"/>
      <c r="X1358" s="976"/>
      <c r="Y1358" s="706"/>
      <c r="Z1358" s="976"/>
    </row>
    <row r="1359" spans="1:26">
      <c r="A1359" s="984" t="s">
        <v>206</v>
      </c>
      <c r="B1359" s="984" t="s">
        <v>700</v>
      </c>
      <c r="C1359" s="969" t="s">
        <v>634</v>
      </c>
      <c r="D1359" s="970" t="str">
        <f t="shared" ref="D1359" si="1343">B1359&amp;" "&amp;" "&amp;C1359</f>
        <v>10-022  キラーパンサー</v>
      </c>
      <c r="E1359" s="1011" t="s">
        <v>629</v>
      </c>
      <c r="F1359" s="1014" t="s">
        <v>128</v>
      </c>
      <c r="G1359" s="973" t="s">
        <v>19</v>
      </c>
      <c r="H1359" s="973" t="s">
        <v>19</v>
      </c>
      <c r="I1359" s="975"/>
      <c r="J1359" s="975"/>
      <c r="K1359" s="35" t="s">
        <v>21</v>
      </c>
      <c r="L1359" s="33" t="s">
        <v>270</v>
      </c>
      <c r="M1359" s="960" t="s">
        <v>901</v>
      </c>
      <c r="N1359" s="30" t="s">
        <v>491</v>
      </c>
      <c r="O1359" s="976">
        <v>2</v>
      </c>
      <c r="P1359" s="271"/>
      <c r="Q1359" s="977">
        <v>1770</v>
      </c>
      <c r="R1359" s="978">
        <v>1120</v>
      </c>
      <c r="S1359" s="979">
        <v>480</v>
      </c>
      <c r="T1359" s="980">
        <v>1370</v>
      </c>
      <c r="U1359" s="981">
        <v>1020</v>
      </c>
      <c r="V1359" s="982">
        <f t="shared" ref="V1359" si="1344">SUM(Q1359:U1360)</f>
        <v>5760</v>
      </c>
      <c r="W1359" s="976"/>
      <c r="X1359" s="976"/>
      <c r="Y1359" s="706"/>
      <c r="Z1359" s="976"/>
    </row>
    <row r="1360" spans="1:26">
      <c r="A1360" s="984" t="s">
        <v>206</v>
      </c>
      <c r="B1360" s="984"/>
      <c r="C1360" s="969" t="s">
        <v>634</v>
      </c>
      <c r="D1360" s="970" t="s">
        <v>2</v>
      </c>
      <c r="E1360" s="1011" t="s">
        <v>629</v>
      </c>
      <c r="F1360" s="1014" t="s">
        <v>128</v>
      </c>
      <c r="G1360" s="973" t="s">
        <v>19</v>
      </c>
      <c r="H1360" s="973" t="s">
        <v>19</v>
      </c>
      <c r="I1360" s="975"/>
      <c r="J1360" s="975"/>
      <c r="K1360" s="29"/>
      <c r="L1360" s="29"/>
      <c r="M1360" s="4"/>
      <c r="N1360" s="29"/>
      <c r="O1360" s="976">
        <v>1</v>
      </c>
      <c r="P1360" s="271"/>
      <c r="Q1360" s="977"/>
      <c r="R1360" s="978"/>
      <c r="S1360" s="979"/>
      <c r="T1360" s="980"/>
      <c r="U1360" s="981"/>
      <c r="V1360" s="982"/>
      <c r="W1360" s="976"/>
      <c r="X1360" s="976"/>
      <c r="Y1360" s="706"/>
      <c r="Z1360" s="976"/>
    </row>
    <row r="1361" spans="1:26">
      <c r="A1361" s="984" t="s">
        <v>206</v>
      </c>
      <c r="B1361" s="984" t="s">
        <v>701</v>
      </c>
      <c r="C1361" s="969" t="s">
        <v>1182</v>
      </c>
      <c r="D1361" s="970" t="str">
        <f t="shared" ref="D1361" si="1345">B1361&amp;" "&amp;" "&amp;C1361</f>
        <v>10-023  ボーンファイター</v>
      </c>
      <c r="E1361" s="1011" t="s">
        <v>629</v>
      </c>
      <c r="F1361" s="1013" t="s">
        <v>129</v>
      </c>
      <c r="G1361" s="973" t="s">
        <v>19</v>
      </c>
      <c r="H1361" s="973" t="s">
        <v>19</v>
      </c>
      <c r="I1361" s="975"/>
      <c r="J1361" s="975"/>
      <c r="K1361" s="35" t="s">
        <v>21</v>
      </c>
      <c r="L1361" s="33" t="s">
        <v>506</v>
      </c>
      <c r="M1361" s="960" t="s">
        <v>1075</v>
      </c>
      <c r="N1361" s="30" t="s">
        <v>496</v>
      </c>
      <c r="O1361" s="976"/>
      <c r="P1361" s="271"/>
      <c r="Q1361" s="977">
        <v>1760</v>
      </c>
      <c r="R1361" s="978">
        <v>1300</v>
      </c>
      <c r="S1361" s="979">
        <v>650</v>
      </c>
      <c r="T1361" s="980">
        <v>1020</v>
      </c>
      <c r="U1361" s="981">
        <v>1030</v>
      </c>
      <c r="V1361" s="982">
        <f t="shared" ref="V1361" si="1346">SUM(Q1361:U1362)</f>
        <v>5760</v>
      </c>
      <c r="W1361" s="443" t="s">
        <v>3328</v>
      </c>
      <c r="X1361" s="976"/>
      <c r="Y1361" s="706"/>
      <c r="Z1361" s="976"/>
    </row>
    <row r="1362" spans="1:26">
      <c r="A1362" s="984" t="s">
        <v>206</v>
      </c>
      <c r="B1362" s="984"/>
      <c r="C1362" s="969" t="s">
        <v>1182</v>
      </c>
      <c r="D1362" s="970" t="s">
        <v>2</v>
      </c>
      <c r="E1362" s="1011" t="s">
        <v>629</v>
      </c>
      <c r="F1362" s="1013" t="s">
        <v>129</v>
      </c>
      <c r="G1362" s="973" t="s">
        <v>19</v>
      </c>
      <c r="H1362" s="973" t="s">
        <v>19</v>
      </c>
      <c r="I1362" s="975"/>
      <c r="J1362" s="975"/>
      <c r="K1362" s="29"/>
      <c r="L1362" s="29"/>
      <c r="M1362" s="4"/>
      <c r="N1362" s="29"/>
      <c r="O1362" s="976"/>
      <c r="P1362" s="271"/>
      <c r="Q1362" s="977"/>
      <c r="R1362" s="978"/>
      <c r="S1362" s="979"/>
      <c r="T1362" s="980"/>
      <c r="U1362" s="981"/>
      <c r="V1362" s="982"/>
      <c r="W1362" s="443" t="s">
        <v>4573</v>
      </c>
      <c r="X1362" s="976"/>
      <c r="Y1362" s="706"/>
      <c r="Z1362" s="976"/>
    </row>
    <row r="1363" spans="1:26">
      <c r="A1363" s="984" t="s">
        <v>206</v>
      </c>
      <c r="B1363" s="984" t="s">
        <v>702</v>
      </c>
      <c r="C1363" s="969" t="s">
        <v>645</v>
      </c>
      <c r="D1363" s="970" t="str">
        <f t="shared" ref="D1363" si="1347">B1363&amp;" "&amp;" "&amp;C1363</f>
        <v>10-024  ヒートギズモ</v>
      </c>
      <c r="E1363" s="1011" t="s">
        <v>629</v>
      </c>
      <c r="F1363" s="1012" t="s">
        <v>130</v>
      </c>
      <c r="G1363" s="1006" t="s">
        <v>89</v>
      </c>
      <c r="H1363" s="992" t="s">
        <v>88</v>
      </c>
      <c r="I1363" s="975"/>
      <c r="J1363" s="975"/>
      <c r="K1363" s="35" t="s">
        <v>21</v>
      </c>
      <c r="L1363" s="33" t="s">
        <v>107</v>
      </c>
      <c r="M1363" s="960" t="s">
        <v>1115</v>
      </c>
      <c r="N1363" s="30" t="s">
        <v>491</v>
      </c>
      <c r="O1363" s="976">
        <v>2</v>
      </c>
      <c r="P1363" s="271"/>
      <c r="Q1363" s="977">
        <v>1750</v>
      </c>
      <c r="R1363" s="978">
        <v>720</v>
      </c>
      <c r="S1363" s="979">
        <v>1160</v>
      </c>
      <c r="T1363" s="980">
        <v>1270</v>
      </c>
      <c r="U1363" s="981">
        <v>820</v>
      </c>
      <c r="V1363" s="982">
        <f t="shared" ref="V1363" si="1348">SUM(Q1363:U1364)</f>
        <v>5720</v>
      </c>
      <c r="W1363" s="969" t="s">
        <v>3320</v>
      </c>
      <c r="X1363" s="976"/>
      <c r="Y1363" s="706"/>
      <c r="Z1363" s="976"/>
    </row>
    <row r="1364" spans="1:26">
      <c r="A1364" s="984" t="s">
        <v>206</v>
      </c>
      <c r="B1364" s="984"/>
      <c r="C1364" s="969" t="s">
        <v>645</v>
      </c>
      <c r="D1364" s="970" t="s">
        <v>2</v>
      </c>
      <c r="E1364" s="1011" t="s">
        <v>629</v>
      </c>
      <c r="F1364" s="1012" t="s">
        <v>130</v>
      </c>
      <c r="G1364" s="1006" t="s">
        <v>89</v>
      </c>
      <c r="H1364" s="992" t="s">
        <v>88</v>
      </c>
      <c r="I1364" s="975"/>
      <c r="J1364" s="975"/>
      <c r="K1364" s="29"/>
      <c r="L1364" s="29"/>
      <c r="M1364" s="4"/>
      <c r="N1364" s="29"/>
      <c r="O1364" s="976">
        <v>1</v>
      </c>
      <c r="P1364" s="271"/>
      <c r="Q1364" s="977"/>
      <c r="R1364" s="978"/>
      <c r="S1364" s="979"/>
      <c r="T1364" s="980"/>
      <c r="U1364" s="981"/>
      <c r="V1364" s="982"/>
      <c r="W1364" s="969" t="s">
        <v>3320</v>
      </c>
      <c r="X1364" s="976"/>
      <c r="Y1364" s="706"/>
      <c r="Z1364" s="976"/>
    </row>
    <row r="1365" spans="1:26">
      <c r="A1365" s="984" t="s">
        <v>206</v>
      </c>
      <c r="B1365" s="984" t="s">
        <v>703</v>
      </c>
      <c r="C1365" s="969" t="s">
        <v>637</v>
      </c>
      <c r="D1365" s="970" t="str">
        <f t="shared" ref="D1365" si="1349">B1365&amp;" "&amp;" "&amp;C1365</f>
        <v>10-025  あくま神官</v>
      </c>
      <c r="E1365" s="1011" t="s">
        <v>629</v>
      </c>
      <c r="F1365" s="1009" t="s">
        <v>75</v>
      </c>
      <c r="G1365" s="986" t="s">
        <v>40</v>
      </c>
      <c r="H1365" s="973" t="s">
        <v>19</v>
      </c>
      <c r="I1365" s="975"/>
      <c r="J1365" s="975"/>
      <c r="K1365" s="8" t="s">
        <v>99</v>
      </c>
      <c r="L1365" s="34" t="s">
        <v>269</v>
      </c>
      <c r="M1365" s="39" t="s">
        <v>6193</v>
      </c>
      <c r="N1365" s="30" t="s">
        <v>494</v>
      </c>
      <c r="O1365" s="976"/>
      <c r="P1365" s="271"/>
      <c r="Q1365" s="977">
        <v>1700</v>
      </c>
      <c r="R1365" s="978">
        <v>960</v>
      </c>
      <c r="S1365" s="979">
        <v>1340</v>
      </c>
      <c r="T1365" s="980">
        <v>790</v>
      </c>
      <c r="U1365" s="981">
        <v>940</v>
      </c>
      <c r="V1365" s="982">
        <f t="shared" ref="V1365" si="1350">SUM(Q1365:U1366)</f>
        <v>5730</v>
      </c>
      <c r="W1365" s="976" t="s">
        <v>4574</v>
      </c>
      <c r="X1365" s="976"/>
      <c r="Y1365" s="706"/>
      <c r="Z1365" s="976"/>
    </row>
    <row r="1366" spans="1:26">
      <c r="A1366" s="984" t="s">
        <v>206</v>
      </c>
      <c r="B1366" s="984"/>
      <c r="C1366" s="969" t="s">
        <v>637</v>
      </c>
      <c r="D1366" s="970" t="s">
        <v>2</v>
      </c>
      <c r="E1366" s="1011" t="s">
        <v>629</v>
      </c>
      <c r="F1366" s="1009" t="s">
        <v>75</v>
      </c>
      <c r="G1366" s="986" t="s">
        <v>40</v>
      </c>
      <c r="H1366" s="973" t="s">
        <v>19</v>
      </c>
      <c r="I1366" s="975"/>
      <c r="J1366" s="975"/>
      <c r="K1366" s="29"/>
      <c r="L1366" s="29"/>
      <c r="M1366" s="4"/>
      <c r="N1366" s="29"/>
      <c r="O1366" s="976"/>
      <c r="P1366" s="271"/>
      <c r="Q1366" s="977"/>
      <c r="R1366" s="978"/>
      <c r="S1366" s="979"/>
      <c r="T1366" s="980"/>
      <c r="U1366" s="981"/>
      <c r="V1366" s="982"/>
      <c r="W1366" s="976" t="s">
        <v>4574</v>
      </c>
      <c r="X1366" s="976"/>
      <c r="Y1366" s="706"/>
      <c r="Z1366" s="976"/>
    </row>
    <row r="1367" spans="1:26">
      <c r="A1367" s="984" t="s">
        <v>206</v>
      </c>
      <c r="B1367" s="984" t="s">
        <v>704</v>
      </c>
      <c r="C1367" s="969" t="s">
        <v>125</v>
      </c>
      <c r="D1367" s="970" t="str">
        <f t="shared" ref="D1367" si="1351">B1367&amp;" "&amp;" "&amp;C1367</f>
        <v>10-026  アークデーモン</v>
      </c>
      <c r="E1367" s="1011" t="s">
        <v>629</v>
      </c>
      <c r="F1367" s="1009" t="s">
        <v>75</v>
      </c>
      <c r="G1367" s="973" t="s">
        <v>19</v>
      </c>
      <c r="H1367" s="986" t="s">
        <v>40</v>
      </c>
      <c r="I1367" s="975"/>
      <c r="J1367" s="975"/>
      <c r="K1367" s="35" t="s">
        <v>21</v>
      </c>
      <c r="L1367" s="33" t="s">
        <v>131</v>
      </c>
      <c r="M1367" s="960" t="s">
        <v>6194</v>
      </c>
      <c r="N1367" s="114" t="s">
        <v>491</v>
      </c>
      <c r="O1367" s="976"/>
      <c r="P1367" s="271"/>
      <c r="Q1367" s="977">
        <v>1790</v>
      </c>
      <c r="R1367" s="978">
        <v>1150</v>
      </c>
      <c r="S1367" s="979">
        <v>1100</v>
      </c>
      <c r="T1367" s="980">
        <v>820</v>
      </c>
      <c r="U1367" s="981">
        <v>930</v>
      </c>
      <c r="V1367" s="982">
        <f t="shared" ref="V1367" si="1352">SUM(Q1367:U1368)</f>
        <v>5790</v>
      </c>
      <c r="W1367" s="976" t="s">
        <v>4155</v>
      </c>
      <c r="X1367" s="976"/>
      <c r="Y1367" s="706"/>
      <c r="Z1367" s="976"/>
    </row>
    <row r="1368" spans="1:26">
      <c r="A1368" s="984" t="s">
        <v>206</v>
      </c>
      <c r="B1368" s="984"/>
      <c r="C1368" s="969" t="s">
        <v>125</v>
      </c>
      <c r="D1368" s="970" t="s">
        <v>2</v>
      </c>
      <c r="E1368" s="1011" t="s">
        <v>629</v>
      </c>
      <c r="F1368" s="1009" t="s">
        <v>75</v>
      </c>
      <c r="G1368" s="973" t="s">
        <v>19</v>
      </c>
      <c r="H1368" s="986" t="s">
        <v>40</v>
      </c>
      <c r="I1368" s="975"/>
      <c r="J1368" s="975"/>
      <c r="K1368" s="29"/>
      <c r="L1368" s="29"/>
      <c r="M1368" s="4"/>
      <c r="N1368" s="29"/>
      <c r="O1368" s="976"/>
      <c r="P1368" s="271"/>
      <c r="Q1368" s="977"/>
      <c r="R1368" s="978"/>
      <c r="S1368" s="979"/>
      <c r="T1368" s="980"/>
      <c r="U1368" s="981"/>
      <c r="V1368" s="982"/>
      <c r="W1368" s="976" t="s">
        <v>4155</v>
      </c>
      <c r="X1368" s="976"/>
      <c r="Y1368" s="706"/>
      <c r="Z1368" s="976"/>
    </row>
    <row r="1369" spans="1:26">
      <c r="A1369" s="984" t="s">
        <v>206</v>
      </c>
      <c r="B1369" s="984" t="s">
        <v>705</v>
      </c>
      <c r="C1369" s="969" t="s">
        <v>126</v>
      </c>
      <c r="D1369" s="970" t="str">
        <f t="shared" ref="D1369" si="1353">B1369&amp;" "&amp;" "&amp;C1369</f>
        <v>10-027  メトロゴースト</v>
      </c>
      <c r="E1369" s="1011" t="s">
        <v>629</v>
      </c>
      <c r="F1369" s="994" t="s">
        <v>78</v>
      </c>
      <c r="G1369" s="973" t="s">
        <v>19</v>
      </c>
      <c r="H1369" s="992" t="s">
        <v>88</v>
      </c>
      <c r="I1369" s="975"/>
      <c r="J1369" s="975"/>
      <c r="K1369" s="8" t="s">
        <v>99</v>
      </c>
      <c r="L1369" s="33" t="s">
        <v>131</v>
      </c>
      <c r="M1369" s="960" t="s">
        <v>3412</v>
      </c>
      <c r="N1369" s="30" t="s">
        <v>491</v>
      </c>
      <c r="O1369" s="976"/>
      <c r="P1369" s="271"/>
      <c r="Q1369" s="977">
        <v>1600</v>
      </c>
      <c r="R1369" s="978">
        <v>1160</v>
      </c>
      <c r="S1369" s="979">
        <v>1190</v>
      </c>
      <c r="T1369" s="980">
        <v>1160</v>
      </c>
      <c r="U1369" s="981">
        <v>610</v>
      </c>
      <c r="V1369" s="982">
        <f t="shared" ref="V1369" si="1354">SUM(Q1369:U1370)</f>
        <v>5720</v>
      </c>
      <c r="W1369" s="443" t="s">
        <v>3823</v>
      </c>
      <c r="X1369" s="976"/>
      <c r="Y1369" s="706"/>
      <c r="Z1369" s="976"/>
    </row>
    <row r="1370" spans="1:26">
      <c r="A1370" s="984" t="s">
        <v>206</v>
      </c>
      <c r="B1370" s="984"/>
      <c r="C1370" s="969" t="s">
        <v>126</v>
      </c>
      <c r="D1370" s="970" t="s">
        <v>2</v>
      </c>
      <c r="E1370" s="1011" t="s">
        <v>629</v>
      </c>
      <c r="F1370" s="994" t="s">
        <v>78</v>
      </c>
      <c r="G1370" s="973" t="s">
        <v>19</v>
      </c>
      <c r="H1370" s="992" t="s">
        <v>88</v>
      </c>
      <c r="I1370" s="975"/>
      <c r="J1370" s="975"/>
      <c r="K1370" s="29"/>
      <c r="L1370" s="29"/>
      <c r="M1370" s="4"/>
      <c r="N1370" s="29"/>
      <c r="O1370" s="976"/>
      <c r="P1370" s="271"/>
      <c r="Q1370" s="977"/>
      <c r="R1370" s="978"/>
      <c r="S1370" s="979"/>
      <c r="T1370" s="980"/>
      <c r="U1370" s="981"/>
      <c r="V1370" s="982"/>
      <c r="W1370" s="443" t="s">
        <v>4566</v>
      </c>
      <c r="X1370" s="976"/>
      <c r="Y1370" s="706"/>
      <c r="Z1370" s="976"/>
    </row>
    <row r="1371" spans="1:26">
      <c r="A1371" s="984" t="s">
        <v>206</v>
      </c>
      <c r="B1371" s="984" t="s">
        <v>706</v>
      </c>
      <c r="C1371" s="969" t="s">
        <v>646</v>
      </c>
      <c r="D1371" s="970" t="str">
        <f t="shared" ref="D1371" si="1355">B1371&amp;" "&amp;" "&amp;C1371</f>
        <v>10-028  おどるほうせき</v>
      </c>
      <c r="E1371" s="1011" t="s">
        <v>629</v>
      </c>
      <c r="F1371" s="994" t="s">
        <v>78</v>
      </c>
      <c r="G1371" s="992" t="s">
        <v>88</v>
      </c>
      <c r="H1371" s="992" t="s">
        <v>88</v>
      </c>
      <c r="I1371" s="975"/>
      <c r="J1371" s="975"/>
      <c r="K1371" s="35" t="s">
        <v>21</v>
      </c>
      <c r="L1371" s="33" t="s">
        <v>506</v>
      </c>
      <c r="M1371" s="960" t="s">
        <v>1116</v>
      </c>
      <c r="N1371" s="30" t="s">
        <v>491</v>
      </c>
      <c r="O1371" s="976"/>
      <c r="P1371" s="271"/>
      <c r="Q1371" s="977">
        <v>1700</v>
      </c>
      <c r="R1371" s="978">
        <v>710</v>
      </c>
      <c r="S1371" s="979">
        <v>1150</v>
      </c>
      <c r="T1371" s="980">
        <v>1160</v>
      </c>
      <c r="U1371" s="981">
        <v>990</v>
      </c>
      <c r="V1371" s="982">
        <f t="shared" ref="V1371" si="1356">SUM(Q1371:U1372)</f>
        <v>5710</v>
      </c>
      <c r="W1371" s="976" t="s">
        <v>3823</v>
      </c>
      <c r="X1371" s="976"/>
      <c r="Y1371" s="706"/>
      <c r="Z1371" s="976"/>
    </row>
    <row r="1372" spans="1:26">
      <c r="A1372" s="984" t="s">
        <v>206</v>
      </c>
      <c r="B1372" s="984"/>
      <c r="C1372" s="969" t="s">
        <v>646</v>
      </c>
      <c r="D1372" s="970" t="s">
        <v>2</v>
      </c>
      <c r="E1372" s="1011" t="s">
        <v>629</v>
      </c>
      <c r="F1372" s="994" t="s">
        <v>78</v>
      </c>
      <c r="G1372" s="992" t="s">
        <v>88</v>
      </c>
      <c r="H1372" s="992" t="s">
        <v>88</v>
      </c>
      <c r="I1372" s="975"/>
      <c r="J1372" s="975"/>
      <c r="K1372" s="29"/>
      <c r="L1372" s="29"/>
      <c r="M1372" s="4"/>
      <c r="N1372" s="29"/>
      <c r="O1372" s="976"/>
      <c r="P1372" s="271"/>
      <c r="Q1372" s="977"/>
      <c r="R1372" s="978"/>
      <c r="S1372" s="979"/>
      <c r="T1372" s="980"/>
      <c r="U1372" s="981"/>
      <c r="V1372" s="982"/>
      <c r="W1372" s="976" t="s">
        <v>3823</v>
      </c>
      <c r="X1372" s="976"/>
      <c r="Y1372" s="706"/>
      <c r="Z1372" s="976"/>
    </row>
    <row r="1373" spans="1:26">
      <c r="A1373" s="984" t="s">
        <v>206</v>
      </c>
      <c r="B1373" s="984" t="s">
        <v>707</v>
      </c>
      <c r="C1373" s="969" t="s">
        <v>638</v>
      </c>
      <c r="D1373" s="970" t="str">
        <f t="shared" ref="D1373" si="1357">B1373&amp;" "&amp;" "&amp;C1373</f>
        <v>10-029  ゴールドマン</v>
      </c>
      <c r="E1373" s="1011" t="s">
        <v>629</v>
      </c>
      <c r="F1373" s="994" t="s">
        <v>78</v>
      </c>
      <c r="G1373" s="973" t="s">
        <v>19</v>
      </c>
      <c r="H1373" s="992" t="s">
        <v>88</v>
      </c>
      <c r="I1373" s="975"/>
      <c r="J1373" s="975"/>
      <c r="K1373" s="35" t="s">
        <v>21</v>
      </c>
      <c r="L1373" s="33" t="s">
        <v>131</v>
      </c>
      <c r="M1373" s="960" t="s">
        <v>902</v>
      </c>
      <c r="N1373" s="30" t="s">
        <v>491</v>
      </c>
      <c r="O1373" s="976">
        <v>2</v>
      </c>
      <c r="P1373" s="271"/>
      <c r="Q1373" s="977">
        <v>1850</v>
      </c>
      <c r="R1373" s="978">
        <v>1110</v>
      </c>
      <c r="S1373" s="979">
        <v>580</v>
      </c>
      <c r="T1373" s="980">
        <v>860</v>
      </c>
      <c r="U1373" s="981">
        <v>1370</v>
      </c>
      <c r="V1373" s="982">
        <f t="shared" ref="V1373" si="1358">SUM(Q1373:U1374)</f>
        <v>5770</v>
      </c>
      <c r="W1373" s="976" t="s">
        <v>4567</v>
      </c>
      <c r="X1373" s="976"/>
      <c r="Y1373" s="706"/>
      <c r="Z1373" s="976"/>
    </row>
    <row r="1374" spans="1:26">
      <c r="A1374" s="984" t="s">
        <v>206</v>
      </c>
      <c r="B1374" s="984"/>
      <c r="C1374" s="969" t="s">
        <v>638</v>
      </c>
      <c r="D1374" s="970" t="s">
        <v>2</v>
      </c>
      <c r="E1374" s="1011" t="s">
        <v>629</v>
      </c>
      <c r="F1374" s="994" t="s">
        <v>78</v>
      </c>
      <c r="G1374" s="973" t="s">
        <v>19</v>
      </c>
      <c r="H1374" s="992" t="s">
        <v>88</v>
      </c>
      <c r="I1374" s="975"/>
      <c r="J1374" s="975"/>
      <c r="K1374" s="29"/>
      <c r="L1374" s="29"/>
      <c r="M1374" s="4"/>
      <c r="N1374" s="29"/>
      <c r="O1374" s="976">
        <v>1</v>
      </c>
      <c r="P1374" s="271"/>
      <c r="Q1374" s="977"/>
      <c r="R1374" s="978"/>
      <c r="S1374" s="979"/>
      <c r="T1374" s="980"/>
      <c r="U1374" s="981"/>
      <c r="V1374" s="982"/>
      <c r="W1374" s="976" t="s">
        <v>4567</v>
      </c>
      <c r="X1374" s="976"/>
      <c r="Y1374" s="706"/>
      <c r="Z1374" s="976"/>
    </row>
    <row r="1375" spans="1:26">
      <c r="A1375" s="984" t="s">
        <v>206</v>
      </c>
      <c r="B1375" s="984" t="s">
        <v>708</v>
      </c>
      <c r="C1375" s="969" t="s">
        <v>641</v>
      </c>
      <c r="D1375" s="970" t="str">
        <f t="shared" ref="D1375" si="1359">B1375&amp;" "&amp;" "&amp;C1375</f>
        <v>10-030  キラーマシン テムジン改造ver.</v>
      </c>
      <c r="E1375" s="1011" t="s">
        <v>629</v>
      </c>
      <c r="F1375" s="994" t="s">
        <v>78</v>
      </c>
      <c r="G1375" s="973" t="s">
        <v>19</v>
      </c>
      <c r="H1375" s="973" t="s">
        <v>19</v>
      </c>
      <c r="I1375" s="975"/>
      <c r="J1375" s="975"/>
      <c r="K1375" s="35" t="s">
        <v>21</v>
      </c>
      <c r="L1375" s="33" t="s">
        <v>104</v>
      </c>
      <c r="M1375" s="960" t="s">
        <v>3413</v>
      </c>
      <c r="N1375" s="30" t="s">
        <v>491</v>
      </c>
      <c r="O1375" s="976"/>
      <c r="P1375" s="271"/>
      <c r="Q1375" s="977">
        <v>1770</v>
      </c>
      <c r="R1375" s="978">
        <v>1140</v>
      </c>
      <c r="S1375" s="979">
        <v>740</v>
      </c>
      <c r="T1375" s="980">
        <v>1020</v>
      </c>
      <c r="U1375" s="981">
        <v>1120</v>
      </c>
      <c r="V1375" s="982">
        <f t="shared" ref="V1375" si="1360">SUM(Q1375:U1376)</f>
        <v>5790</v>
      </c>
      <c r="W1375" s="969" t="s">
        <v>3319</v>
      </c>
      <c r="X1375" s="976"/>
      <c r="Y1375" s="706"/>
      <c r="Z1375" s="976"/>
    </row>
    <row r="1376" spans="1:26">
      <c r="A1376" s="984" t="s">
        <v>206</v>
      </c>
      <c r="B1376" s="984"/>
      <c r="C1376" s="969" t="s">
        <v>640</v>
      </c>
      <c r="D1376" s="970" t="s">
        <v>2</v>
      </c>
      <c r="E1376" s="1011" t="s">
        <v>629</v>
      </c>
      <c r="F1376" s="994" t="s">
        <v>78</v>
      </c>
      <c r="G1376" s="973" t="s">
        <v>19</v>
      </c>
      <c r="H1376" s="973" t="s">
        <v>19</v>
      </c>
      <c r="I1376" s="975"/>
      <c r="J1376" s="975"/>
      <c r="K1376" s="29"/>
      <c r="L1376" s="29"/>
      <c r="M1376" s="4"/>
      <c r="N1376" s="29"/>
      <c r="O1376" s="976"/>
      <c r="P1376" s="271"/>
      <c r="Q1376" s="977"/>
      <c r="R1376" s="978"/>
      <c r="S1376" s="979"/>
      <c r="T1376" s="980"/>
      <c r="U1376" s="981"/>
      <c r="V1376" s="982"/>
      <c r="W1376" s="969" t="s">
        <v>3319</v>
      </c>
      <c r="X1376" s="976"/>
      <c r="Y1376" s="706"/>
      <c r="Z1376" s="976"/>
    </row>
    <row r="1377" spans="1:26">
      <c r="A1377" s="984" t="s">
        <v>206</v>
      </c>
      <c r="B1377" s="984" t="s">
        <v>207</v>
      </c>
      <c r="C1377" s="969" t="s">
        <v>2</v>
      </c>
      <c r="D1377" s="970" t="str">
        <f t="shared" ref="D1377" si="1361">B1377&amp;" "&amp;" "&amp;C1377</f>
        <v>10-031  ダイ</v>
      </c>
      <c r="E1377" s="1010" t="s">
        <v>120</v>
      </c>
      <c r="F1377" s="972" t="s">
        <v>34</v>
      </c>
      <c r="G1377" s="973" t="s">
        <v>19</v>
      </c>
      <c r="H1377" s="973" t="s">
        <v>19</v>
      </c>
      <c r="I1377" s="15"/>
      <c r="J1377" s="15"/>
      <c r="K1377" s="9" t="s">
        <v>21</v>
      </c>
      <c r="L1377" s="14" t="s">
        <v>269</v>
      </c>
      <c r="M1377" s="37" t="s">
        <v>3414</v>
      </c>
      <c r="N1377" s="3" t="s">
        <v>84</v>
      </c>
      <c r="O1377" s="976"/>
      <c r="P1377" s="271"/>
      <c r="Q1377" s="977">
        <v>2380</v>
      </c>
      <c r="R1377" s="978">
        <v>1480</v>
      </c>
      <c r="S1377" s="979">
        <v>920</v>
      </c>
      <c r="T1377" s="980">
        <v>1220</v>
      </c>
      <c r="U1377" s="981">
        <v>1100</v>
      </c>
      <c r="V1377" s="982">
        <f t="shared" ref="V1377" si="1362">SUM(Q1377:U1378)</f>
        <v>7100</v>
      </c>
      <c r="W1377" s="976" t="s">
        <v>3317</v>
      </c>
      <c r="X1377" s="976"/>
      <c r="Y1377" s="706"/>
      <c r="Z1377" s="976"/>
    </row>
    <row r="1378" spans="1:26">
      <c r="A1378" s="984" t="s">
        <v>206</v>
      </c>
      <c r="B1378" s="984"/>
      <c r="C1378" s="969" t="s">
        <v>2</v>
      </c>
      <c r="D1378" s="970" t="s">
        <v>2</v>
      </c>
      <c r="E1378" s="1010" t="s">
        <v>120</v>
      </c>
      <c r="F1378" s="972" t="s">
        <v>34</v>
      </c>
      <c r="G1378" s="973" t="s">
        <v>19</v>
      </c>
      <c r="H1378" s="973" t="s">
        <v>19</v>
      </c>
      <c r="I1378" s="15"/>
      <c r="J1378" s="15"/>
      <c r="K1378" s="14"/>
      <c r="L1378" s="14"/>
      <c r="M1378" s="4"/>
      <c r="N1378" s="14"/>
      <c r="O1378" s="976"/>
      <c r="P1378" s="271"/>
      <c r="Q1378" s="977"/>
      <c r="R1378" s="978"/>
      <c r="S1378" s="979"/>
      <c r="T1378" s="980"/>
      <c r="U1378" s="981"/>
      <c r="V1378" s="982"/>
      <c r="W1378" s="976" t="s">
        <v>3317</v>
      </c>
      <c r="X1378" s="976"/>
      <c r="Y1378" s="706"/>
      <c r="Z1378" s="976"/>
    </row>
    <row r="1379" spans="1:26">
      <c r="A1379" s="984" t="s">
        <v>206</v>
      </c>
      <c r="B1379" s="984" t="s">
        <v>208</v>
      </c>
      <c r="C1379" s="969" t="s">
        <v>172</v>
      </c>
      <c r="D1379" s="970" t="str">
        <f t="shared" ref="D1379" si="1363">B1379&amp;" "&amp;" "&amp;C1379</f>
        <v>10-032  ヒュンケル</v>
      </c>
      <c r="E1379" s="1010" t="s">
        <v>120</v>
      </c>
      <c r="F1379" s="1013" t="s">
        <v>129</v>
      </c>
      <c r="G1379" s="973" t="s">
        <v>19</v>
      </c>
      <c r="H1379" s="973" t="s">
        <v>19</v>
      </c>
      <c r="I1379" s="15"/>
      <c r="J1379" s="15"/>
      <c r="K1379" s="9" t="s">
        <v>21</v>
      </c>
      <c r="L1379" s="14" t="s">
        <v>205</v>
      </c>
      <c r="M1379" s="960" t="s">
        <v>903</v>
      </c>
      <c r="N1379" s="3" t="s">
        <v>84</v>
      </c>
      <c r="O1379" s="976"/>
      <c r="P1379" s="271"/>
      <c r="Q1379" s="977">
        <v>2440</v>
      </c>
      <c r="R1379" s="978">
        <v>1550</v>
      </c>
      <c r="S1379" s="979">
        <v>760</v>
      </c>
      <c r="T1379" s="980">
        <v>1000</v>
      </c>
      <c r="U1379" s="981">
        <v>1310</v>
      </c>
      <c r="V1379" s="982">
        <f t="shared" ref="V1379" si="1364">SUM(Q1379:U1380)</f>
        <v>7060</v>
      </c>
      <c r="W1379" s="976" t="s">
        <v>3317</v>
      </c>
      <c r="X1379" s="976"/>
      <c r="Y1379" s="706"/>
      <c r="Z1379" s="976"/>
    </row>
    <row r="1380" spans="1:26">
      <c r="A1380" s="984" t="s">
        <v>206</v>
      </c>
      <c r="B1380" s="984"/>
      <c r="C1380" s="969" t="s">
        <v>172</v>
      </c>
      <c r="D1380" s="970" t="s">
        <v>2</v>
      </c>
      <c r="E1380" s="1010" t="s">
        <v>120</v>
      </c>
      <c r="F1380" s="1013" t="s">
        <v>129</v>
      </c>
      <c r="G1380" s="973" t="s">
        <v>19</v>
      </c>
      <c r="H1380" s="973" t="s">
        <v>19</v>
      </c>
      <c r="I1380" s="15"/>
      <c r="J1380" s="15"/>
      <c r="K1380" s="14"/>
      <c r="L1380" s="14"/>
      <c r="M1380" s="4"/>
      <c r="N1380" s="14"/>
      <c r="O1380" s="976"/>
      <c r="P1380" s="271"/>
      <c r="Q1380" s="977"/>
      <c r="R1380" s="978"/>
      <c r="S1380" s="979"/>
      <c r="T1380" s="980"/>
      <c r="U1380" s="981"/>
      <c r="V1380" s="982"/>
      <c r="W1380" s="976" t="s">
        <v>3317</v>
      </c>
      <c r="X1380" s="976"/>
      <c r="Y1380" s="706"/>
      <c r="Z1380" s="976"/>
    </row>
    <row r="1381" spans="1:26">
      <c r="A1381" s="984" t="s">
        <v>206</v>
      </c>
      <c r="B1381" s="984" t="s">
        <v>209</v>
      </c>
      <c r="C1381" s="969" t="s">
        <v>183</v>
      </c>
      <c r="D1381" s="970" t="str">
        <f t="shared" ref="D1381" si="1365">B1381&amp;" "&amp;" "&amp;C1381</f>
        <v>10-033  マァム</v>
      </c>
      <c r="E1381" s="1010" t="s">
        <v>120</v>
      </c>
      <c r="F1381" s="972" t="s">
        <v>34</v>
      </c>
      <c r="G1381" s="973" t="s">
        <v>19</v>
      </c>
      <c r="H1381" s="973" t="s">
        <v>19</v>
      </c>
      <c r="I1381" s="15"/>
      <c r="J1381" s="15"/>
      <c r="K1381" s="11" t="s">
        <v>81</v>
      </c>
      <c r="L1381" s="3" t="s">
        <v>81</v>
      </c>
      <c r="M1381" s="960" t="s">
        <v>904</v>
      </c>
      <c r="N1381" s="3" t="s">
        <v>86</v>
      </c>
      <c r="O1381" s="976"/>
      <c r="P1381" s="271"/>
      <c r="Q1381" s="977">
        <v>2360</v>
      </c>
      <c r="R1381" s="978">
        <v>1370</v>
      </c>
      <c r="S1381" s="979">
        <v>920</v>
      </c>
      <c r="T1381" s="980">
        <v>1300</v>
      </c>
      <c r="U1381" s="981">
        <v>1130</v>
      </c>
      <c r="V1381" s="982">
        <f t="shared" ref="V1381" si="1366">SUM(Q1381:U1382)</f>
        <v>7080</v>
      </c>
      <c r="W1381" s="976" t="s">
        <v>3317</v>
      </c>
      <c r="X1381" s="976"/>
      <c r="Y1381" s="706"/>
      <c r="Z1381" s="976"/>
    </row>
    <row r="1382" spans="1:26">
      <c r="A1382" s="984" t="s">
        <v>206</v>
      </c>
      <c r="B1382" s="984"/>
      <c r="C1382" s="969" t="s">
        <v>183</v>
      </c>
      <c r="D1382" s="970" t="s">
        <v>2</v>
      </c>
      <c r="E1382" s="1010" t="s">
        <v>120</v>
      </c>
      <c r="F1382" s="972" t="s">
        <v>34</v>
      </c>
      <c r="G1382" s="973" t="s">
        <v>19</v>
      </c>
      <c r="H1382" s="973" t="s">
        <v>19</v>
      </c>
      <c r="I1382" s="17"/>
      <c r="J1382" s="17"/>
      <c r="K1382" s="16"/>
      <c r="L1382" s="16"/>
      <c r="M1382" s="4"/>
      <c r="N1382" s="14"/>
      <c r="O1382" s="976"/>
      <c r="P1382" s="271"/>
      <c r="Q1382" s="977"/>
      <c r="R1382" s="978"/>
      <c r="S1382" s="979"/>
      <c r="T1382" s="980"/>
      <c r="U1382" s="981"/>
      <c r="V1382" s="982"/>
      <c r="W1382" s="976" t="s">
        <v>3317</v>
      </c>
      <c r="X1382" s="976"/>
      <c r="Y1382" s="706"/>
      <c r="Z1382" s="976"/>
    </row>
    <row r="1383" spans="1:26">
      <c r="A1383" s="984" t="s">
        <v>206</v>
      </c>
      <c r="B1383" s="984" t="s">
        <v>210</v>
      </c>
      <c r="C1383" s="989" t="s">
        <v>258</v>
      </c>
      <c r="D1383" s="970" t="str">
        <f t="shared" ref="D1383" si="1367">B1383&amp;" "&amp;" "&amp;C1383</f>
        <v>10-034  ベホイミスライム</v>
      </c>
      <c r="E1383" s="1010" t="s">
        <v>120</v>
      </c>
      <c r="F1383" s="1014" t="s">
        <v>128</v>
      </c>
      <c r="G1383" s="973" t="s">
        <v>19</v>
      </c>
      <c r="H1383" s="995" t="s">
        <v>80</v>
      </c>
      <c r="I1383" s="1000" t="s">
        <v>93</v>
      </c>
      <c r="J1383" s="975">
        <v>3</v>
      </c>
      <c r="K1383" s="11" t="s">
        <v>81</v>
      </c>
      <c r="L1383" s="3" t="s">
        <v>81</v>
      </c>
      <c r="M1383" s="960" t="s">
        <v>1093</v>
      </c>
      <c r="N1383" s="3" t="s">
        <v>86</v>
      </c>
      <c r="O1383" s="976"/>
      <c r="P1383" s="271"/>
      <c r="Q1383" s="977">
        <v>2230</v>
      </c>
      <c r="R1383" s="978">
        <v>920</v>
      </c>
      <c r="S1383" s="979">
        <v>1370</v>
      </c>
      <c r="T1383" s="980">
        <v>1120</v>
      </c>
      <c r="U1383" s="981">
        <v>1240</v>
      </c>
      <c r="V1383" s="982">
        <f t="shared" ref="V1383" si="1368">SUM(Q1383:U1384)</f>
        <v>6880</v>
      </c>
      <c r="W1383" s="976" t="s">
        <v>3327</v>
      </c>
      <c r="X1383" s="976"/>
      <c r="Y1383" s="706"/>
      <c r="Z1383" s="976"/>
    </row>
    <row r="1384" spans="1:26">
      <c r="A1384" s="984" t="s">
        <v>206</v>
      </c>
      <c r="B1384" s="984"/>
      <c r="C1384" s="989" t="s">
        <v>258</v>
      </c>
      <c r="D1384" s="970" t="s">
        <v>2</v>
      </c>
      <c r="E1384" s="1010" t="s">
        <v>120</v>
      </c>
      <c r="F1384" s="1014" t="s">
        <v>128</v>
      </c>
      <c r="G1384" s="973" t="s">
        <v>19</v>
      </c>
      <c r="H1384" s="995" t="s">
        <v>80</v>
      </c>
      <c r="I1384" s="1000" t="s">
        <v>93</v>
      </c>
      <c r="J1384" s="975">
        <v>3</v>
      </c>
      <c r="K1384" s="16"/>
      <c r="L1384" s="16"/>
      <c r="M1384" s="4"/>
      <c r="N1384" s="14"/>
      <c r="O1384" s="976"/>
      <c r="P1384" s="271"/>
      <c r="Q1384" s="977"/>
      <c r="R1384" s="978"/>
      <c r="S1384" s="979"/>
      <c r="T1384" s="980"/>
      <c r="U1384" s="981"/>
      <c r="V1384" s="982"/>
      <c r="W1384" s="976" t="s">
        <v>3327</v>
      </c>
      <c r="X1384" s="976"/>
      <c r="Y1384" s="706"/>
      <c r="Z1384" s="976"/>
    </row>
    <row r="1385" spans="1:26">
      <c r="A1385" s="984" t="s">
        <v>206</v>
      </c>
      <c r="B1385" s="984" t="s">
        <v>211</v>
      </c>
      <c r="C1385" s="989" t="s">
        <v>259</v>
      </c>
      <c r="D1385" s="970" t="str">
        <f t="shared" ref="D1385" si="1369">B1385&amp;" "&amp;" "&amp;C1385</f>
        <v>10-035  ウドラー</v>
      </c>
      <c r="E1385" s="1010" t="s">
        <v>120</v>
      </c>
      <c r="F1385" s="1014" t="s">
        <v>128</v>
      </c>
      <c r="G1385" s="973" t="s">
        <v>19</v>
      </c>
      <c r="H1385" s="992" t="s">
        <v>88</v>
      </c>
      <c r="I1385" s="17"/>
      <c r="J1385" s="17"/>
      <c r="K1385" s="9" t="s">
        <v>21</v>
      </c>
      <c r="L1385" s="3" t="s">
        <v>270</v>
      </c>
      <c r="M1385" s="960" t="s">
        <v>3415</v>
      </c>
      <c r="N1385" s="3" t="s">
        <v>83</v>
      </c>
      <c r="O1385" s="976"/>
      <c r="P1385" s="271"/>
      <c r="Q1385" s="977">
        <v>2430</v>
      </c>
      <c r="R1385" s="978">
        <v>1140</v>
      </c>
      <c r="S1385" s="979">
        <v>1180</v>
      </c>
      <c r="T1385" s="980">
        <v>830</v>
      </c>
      <c r="U1385" s="981">
        <v>1400</v>
      </c>
      <c r="V1385" s="982">
        <f t="shared" ref="V1385" si="1370">SUM(Q1385:U1386)</f>
        <v>6980</v>
      </c>
      <c r="W1385" s="976"/>
      <c r="X1385" s="976"/>
      <c r="Y1385" s="706"/>
      <c r="Z1385" s="976"/>
    </row>
    <row r="1386" spans="1:26">
      <c r="A1386" s="984" t="s">
        <v>206</v>
      </c>
      <c r="B1386" s="984"/>
      <c r="C1386" s="989" t="s">
        <v>259</v>
      </c>
      <c r="D1386" s="970" t="s">
        <v>2</v>
      </c>
      <c r="E1386" s="1010" t="s">
        <v>120</v>
      </c>
      <c r="F1386" s="1014" t="s">
        <v>128</v>
      </c>
      <c r="G1386" s="973" t="s">
        <v>19</v>
      </c>
      <c r="H1386" s="992" t="s">
        <v>88</v>
      </c>
      <c r="I1386" s="17"/>
      <c r="J1386" s="17"/>
      <c r="K1386" s="16"/>
      <c r="L1386" s="16"/>
      <c r="M1386" s="4"/>
      <c r="N1386" s="14"/>
      <c r="O1386" s="976"/>
      <c r="P1386" s="271"/>
      <c r="Q1386" s="977"/>
      <c r="R1386" s="978"/>
      <c r="S1386" s="979"/>
      <c r="T1386" s="980"/>
      <c r="U1386" s="981"/>
      <c r="V1386" s="982"/>
      <c r="W1386" s="976"/>
      <c r="X1386" s="976"/>
      <c r="Y1386" s="706"/>
      <c r="Z1386" s="976"/>
    </row>
    <row r="1387" spans="1:26">
      <c r="A1387" s="984" t="s">
        <v>206</v>
      </c>
      <c r="B1387" s="984" t="s">
        <v>212</v>
      </c>
      <c r="C1387" s="989" t="s">
        <v>260</v>
      </c>
      <c r="D1387" s="970" t="str">
        <f t="shared" ref="D1387" si="1371">B1387&amp;" "&amp;" "&amp;C1387</f>
        <v>10-036  シャドウパンサー</v>
      </c>
      <c r="E1387" s="1010" t="s">
        <v>120</v>
      </c>
      <c r="F1387" s="1014" t="s">
        <v>128</v>
      </c>
      <c r="G1387" s="973" t="s">
        <v>19</v>
      </c>
      <c r="H1387" s="973" t="s">
        <v>19</v>
      </c>
      <c r="I1387" s="17"/>
      <c r="J1387" s="17"/>
      <c r="K1387" s="9" t="s">
        <v>21</v>
      </c>
      <c r="L1387" s="3" t="s">
        <v>131</v>
      </c>
      <c r="M1387" s="960" t="s">
        <v>1030</v>
      </c>
      <c r="N1387" s="3" t="s">
        <v>84</v>
      </c>
      <c r="O1387" s="976"/>
      <c r="P1387" s="271"/>
      <c r="Q1387" s="977">
        <v>2220</v>
      </c>
      <c r="R1387" s="978">
        <v>1340</v>
      </c>
      <c r="S1387" s="979">
        <v>580</v>
      </c>
      <c r="T1387" s="980">
        <v>1630</v>
      </c>
      <c r="U1387" s="981">
        <v>1210</v>
      </c>
      <c r="V1387" s="982">
        <f t="shared" ref="V1387" si="1372">SUM(Q1387:U1388)</f>
        <v>6980</v>
      </c>
      <c r="W1387" s="976"/>
      <c r="X1387" s="976"/>
      <c r="Y1387" s="706"/>
      <c r="Z1387" s="976"/>
    </row>
    <row r="1388" spans="1:26">
      <c r="A1388" s="984" t="s">
        <v>206</v>
      </c>
      <c r="B1388" s="984"/>
      <c r="C1388" s="989" t="s">
        <v>260</v>
      </c>
      <c r="D1388" s="970" t="s">
        <v>2</v>
      </c>
      <c r="E1388" s="1010" t="s">
        <v>120</v>
      </c>
      <c r="F1388" s="1014" t="s">
        <v>128</v>
      </c>
      <c r="G1388" s="973" t="s">
        <v>19</v>
      </c>
      <c r="H1388" s="973" t="s">
        <v>19</v>
      </c>
      <c r="I1388" s="17"/>
      <c r="J1388" s="17"/>
      <c r="K1388" s="16"/>
      <c r="L1388" s="16"/>
      <c r="M1388" s="4"/>
      <c r="N1388" s="14"/>
      <c r="O1388" s="976"/>
      <c r="P1388" s="271"/>
      <c r="Q1388" s="977"/>
      <c r="R1388" s="978"/>
      <c r="S1388" s="979"/>
      <c r="T1388" s="980"/>
      <c r="U1388" s="981"/>
      <c r="V1388" s="982"/>
      <c r="W1388" s="976"/>
      <c r="X1388" s="976"/>
      <c r="Y1388" s="706"/>
      <c r="Z1388" s="976"/>
    </row>
    <row r="1389" spans="1:26">
      <c r="A1389" s="984" t="s">
        <v>206</v>
      </c>
      <c r="B1389" s="984" t="s">
        <v>213</v>
      </c>
      <c r="C1389" s="989" t="s">
        <v>261</v>
      </c>
      <c r="D1389" s="970" t="str">
        <f t="shared" ref="D1389" si="1373">B1389&amp;" "&amp;" "&amp;C1389</f>
        <v>10-037  ヘルクラッシャー</v>
      </c>
      <c r="E1389" s="1010" t="s">
        <v>120</v>
      </c>
      <c r="F1389" s="1013" t="s">
        <v>129</v>
      </c>
      <c r="G1389" s="973" t="s">
        <v>19</v>
      </c>
      <c r="H1389" s="973" t="s">
        <v>19</v>
      </c>
      <c r="I1389" s="17"/>
      <c r="J1389" s="17"/>
      <c r="K1389" s="9" t="s">
        <v>21</v>
      </c>
      <c r="L1389" s="3" t="s">
        <v>3</v>
      </c>
      <c r="M1389" s="960" t="s">
        <v>1170</v>
      </c>
      <c r="N1389" s="3" t="s">
        <v>83</v>
      </c>
      <c r="O1389" s="976"/>
      <c r="P1389" s="271"/>
      <c r="Q1389" s="977">
        <v>2310</v>
      </c>
      <c r="R1389" s="978">
        <v>1410</v>
      </c>
      <c r="S1389" s="979">
        <v>760</v>
      </c>
      <c r="T1389" s="980">
        <v>1030</v>
      </c>
      <c r="U1389" s="981">
        <v>1470</v>
      </c>
      <c r="V1389" s="982">
        <f t="shared" ref="V1389" si="1374">SUM(Q1389:U1390)</f>
        <v>6980</v>
      </c>
      <c r="W1389" s="443" t="s">
        <v>3328</v>
      </c>
      <c r="X1389" s="976"/>
      <c r="Y1389" s="706"/>
      <c r="Z1389" s="976"/>
    </row>
    <row r="1390" spans="1:26">
      <c r="A1390" s="984" t="s">
        <v>206</v>
      </c>
      <c r="B1390" s="984"/>
      <c r="C1390" s="989" t="s">
        <v>261</v>
      </c>
      <c r="D1390" s="970" t="s">
        <v>2</v>
      </c>
      <c r="E1390" s="1010" t="s">
        <v>120</v>
      </c>
      <c r="F1390" s="1013" t="s">
        <v>129</v>
      </c>
      <c r="G1390" s="973" t="s">
        <v>19</v>
      </c>
      <c r="H1390" s="973" t="s">
        <v>19</v>
      </c>
      <c r="I1390" s="17"/>
      <c r="J1390" s="17"/>
      <c r="K1390" s="16"/>
      <c r="L1390" s="16"/>
      <c r="M1390" s="4"/>
      <c r="N1390" s="14"/>
      <c r="O1390" s="976"/>
      <c r="P1390" s="271"/>
      <c r="Q1390" s="977"/>
      <c r="R1390" s="978"/>
      <c r="S1390" s="979"/>
      <c r="T1390" s="980"/>
      <c r="U1390" s="981"/>
      <c r="V1390" s="982"/>
      <c r="W1390" s="443" t="s">
        <v>4573</v>
      </c>
      <c r="X1390" s="976"/>
      <c r="Y1390" s="706"/>
      <c r="Z1390" s="976"/>
    </row>
    <row r="1391" spans="1:26">
      <c r="A1391" s="984" t="s">
        <v>206</v>
      </c>
      <c r="B1391" s="984" t="s">
        <v>214</v>
      </c>
      <c r="C1391" s="989" t="s">
        <v>262</v>
      </c>
      <c r="D1391" s="970" t="str">
        <f t="shared" ref="D1391" si="1375">B1391&amp;" "&amp;" "&amp;C1391</f>
        <v>10-038  じごくのつかい</v>
      </c>
      <c r="E1391" s="1010" t="s">
        <v>120</v>
      </c>
      <c r="F1391" s="1009" t="s">
        <v>75</v>
      </c>
      <c r="G1391" s="986" t="s">
        <v>40</v>
      </c>
      <c r="H1391" s="986" t="s">
        <v>40</v>
      </c>
      <c r="I1391" s="1002" t="s">
        <v>82</v>
      </c>
      <c r="J1391" s="975">
        <v>3</v>
      </c>
      <c r="K1391" s="8" t="s">
        <v>99</v>
      </c>
      <c r="L1391" s="3" t="s">
        <v>131</v>
      </c>
      <c r="M1391" s="960" t="s">
        <v>6195</v>
      </c>
      <c r="N1391" s="3" t="s">
        <v>83</v>
      </c>
      <c r="O1391" s="976"/>
      <c r="P1391" s="271"/>
      <c r="Q1391" s="977">
        <v>2180</v>
      </c>
      <c r="R1391" s="978">
        <v>1130</v>
      </c>
      <c r="S1391" s="979">
        <v>1600</v>
      </c>
      <c r="T1391" s="980">
        <v>1010</v>
      </c>
      <c r="U1391" s="981">
        <v>1020</v>
      </c>
      <c r="V1391" s="982">
        <f t="shared" ref="V1391" si="1376">SUM(Q1391:U1392)</f>
        <v>6940</v>
      </c>
      <c r="W1391" s="976" t="s">
        <v>4574</v>
      </c>
      <c r="X1391" s="976"/>
      <c r="Y1391" s="706"/>
      <c r="Z1391" s="976"/>
    </row>
    <row r="1392" spans="1:26">
      <c r="A1392" s="984" t="s">
        <v>206</v>
      </c>
      <c r="B1392" s="984"/>
      <c r="C1392" s="989" t="s">
        <v>262</v>
      </c>
      <c r="D1392" s="970" t="s">
        <v>2</v>
      </c>
      <c r="E1392" s="1010" t="s">
        <v>120</v>
      </c>
      <c r="F1392" s="1009" t="s">
        <v>75</v>
      </c>
      <c r="G1392" s="986" t="s">
        <v>40</v>
      </c>
      <c r="H1392" s="986" t="s">
        <v>40</v>
      </c>
      <c r="I1392" s="1002" t="s">
        <v>82</v>
      </c>
      <c r="J1392" s="975">
        <v>3</v>
      </c>
      <c r="K1392" s="16"/>
      <c r="L1392" s="16"/>
      <c r="M1392" s="4"/>
      <c r="N1392" s="14"/>
      <c r="O1392" s="976"/>
      <c r="P1392" s="271"/>
      <c r="Q1392" s="977"/>
      <c r="R1392" s="978"/>
      <c r="S1392" s="979"/>
      <c r="T1392" s="980"/>
      <c r="U1392" s="981"/>
      <c r="V1392" s="982"/>
      <c r="W1392" s="976" t="s">
        <v>4574</v>
      </c>
      <c r="X1392" s="976"/>
      <c r="Y1392" s="706"/>
      <c r="Z1392" s="976"/>
    </row>
    <row r="1393" spans="1:26">
      <c r="A1393" s="984" t="s">
        <v>206</v>
      </c>
      <c r="B1393" s="984" t="s">
        <v>215</v>
      </c>
      <c r="C1393" s="989" t="s">
        <v>263</v>
      </c>
      <c r="D1393" s="970" t="str">
        <f t="shared" ref="D1393" si="1377">B1393&amp;" "&amp;" "&amp;C1393</f>
        <v>10-039  ギガンテス</v>
      </c>
      <c r="E1393" s="1010" t="s">
        <v>120</v>
      </c>
      <c r="F1393" s="1009" t="s">
        <v>75</v>
      </c>
      <c r="G1393" s="973" t="s">
        <v>19</v>
      </c>
      <c r="H1393" s="973" t="s">
        <v>19</v>
      </c>
      <c r="I1393" s="17"/>
      <c r="J1393" s="17"/>
      <c r="K1393" s="9" t="s">
        <v>21</v>
      </c>
      <c r="L1393" s="3" t="s">
        <v>131</v>
      </c>
      <c r="M1393" s="960" t="s">
        <v>3416</v>
      </c>
      <c r="N1393" s="3" t="s">
        <v>83</v>
      </c>
      <c r="O1393" s="976">
        <v>1</v>
      </c>
      <c r="P1393" s="271"/>
      <c r="Q1393" s="977">
        <v>2460</v>
      </c>
      <c r="R1393" s="978">
        <v>1510</v>
      </c>
      <c r="S1393" s="979">
        <v>690</v>
      </c>
      <c r="T1393" s="980">
        <v>760</v>
      </c>
      <c r="U1393" s="981">
        <v>1570</v>
      </c>
      <c r="V1393" s="982">
        <f t="shared" ref="V1393" si="1378">SUM(Q1393:U1394)</f>
        <v>6990</v>
      </c>
      <c r="W1393" s="976" t="s">
        <v>4108</v>
      </c>
      <c r="X1393" s="976"/>
      <c r="Y1393" s="706"/>
      <c r="Z1393" s="976"/>
    </row>
    <row r="1394" spans="1:26">
      <c r="A1394" s="984" t="s">
        <v>206</v>
      </c>
      <c r="B1394" s="984"/>
      <c r="C1394" s="989" t="s">
        <v>263</v>
      </c>
      <c r="D1394" s="970" t="s">
        <v>2</v>
      </c>
      <c r="E1394" s="1010" t="s">
        <v>120</v>
      </c>
      <c r="F1394" s="1009" t="s">
        <v>75</v>
      </c>
      <c r="G1394" s="973" t="s">
        <v>19</v>
      </c>
      <c r="H1394" s="973" t="s">
        <v>19</v>
      </c>
      <c r="I1394" s="17"/>
      <c r="J1394" s="17"/>
      <c r="K1394" s="16"/>
      <c r="L1394" s="16"/>
      <c r="M1394" s="4"/>
      <c r="N1394" s="14"/>
      <c r="O1394" s="976">
        <v>1</v>
      </c>
      <c r="P1394" s="271"/>
      <c r="Q1394" s="977"/>
      <c r="R1394" s="978"/>
      <c r="S1394" s="979"/>
      <c r="T1394" s="980"/>
      <c r="U1394" s="981"/>
      <c r="V1394" s="982"/>
      <c r="W1394" s="976" t="s">
        <v>4108</v>
      </c>
      <c r="X1394" s="976"/>
      <c r="Y1394" s="706"/>
      <c r="Z1394" s="976"/>
    </row>
    <row r="1395" spans="1:26">
      <c r="A1395" s="984" t="s">
        <v>206</v>
      </c>
      <c r="B1395" s="984" t="s">
        <v>216</v>
      </c>
      <c r="C1395" s="989" t="s">
        <v>264</v>
      </c>
      <c r="D1395" s="970" t="str">
        <f t="shared" ref="D1395" si="1379">B1395&amp;" "&amp;" "&amp;C1395</f>
        <v>10-040  シュバルツシュルト</v>
      </c>
      <c r="E1395" s="1010" t="s">
        <v>120</v>
      </c>
      <c r="F1395" s="994" t="s">
        <v>78</v>
      </c>
      <c r="G1395" s="973" t="s">
        <v>19</v>
      </c>
      <c r="H1395" s="973" t="s">
        <v>19</v>
      </c>
      <c r="I1395" s="17"/>
      <c r="J1395" s="17"/>
      <c r="K1395" s="8" t="s">
        <v>99</v>
      </c>
      <c r="L1395" s="3" t="s">
        <v>205</v>
      </c>
      <c r="M1395" s="960" t="s">
        <v>3417</v>
      </c>
      <c r="N1395" s="3" t="s">
        <v>84</v>
      </c>
      <c r="O1395" s="976"/>
      <c r="P1395" s="271"/>
      <c r="Q1395" s="977">
        <v>2320</v>
      </c>
      <c r="R1395" s="978">
        <v>1210</v>
      </c>
      <c r="S1395" s="979">
        <v>1220</v>
      </c>
      <c r="T1395" s="980">
        <v>830</v>
      </c>
      <c r="U1395" s="981">
        <v>1400</v>
      </c>
      <c r="V1395" s="982">
        <f t="shared" ref="V1395" si="1380">SUM(Q1395:U1396)</f>
        <v>6980</v>
      </c>
      <c r="W1395" s="976"/>
      <c r="X1395" s="976"/>
      <c r="Y1395" s="706"/>
      <c r="Z1395" s="976"/>
    </row>
    <row r="1396" spans="1:26">
      <c r="A1396" s="984" t="s">
        <v>206</v>
      </c>
      <c r="B1396" s="984"/>
      <c r="C1396" s="989" t="s">
        <v>264</v>
      </c>
      <c r="D1396" s="970" t="s">
        <v>2</v>
      </c>
      <c r="E1396" s="1010" t="s">
        <v>120</v>
      </c>
      <c r="F1396" s="994" t="s">
        <v>78</v>
      </c>
      <c r="G1396" s="973" t="s">
        <v>19</v>
      </c>
      <c r="H1396" s="973" t="s">
        <v>19</v>
      </c>
      <c r="I1396" s="17"/>
      <c r="J1396" s="17"/>
      <c r="K1396" s="16"/>
      <c r="L1396" s="16"/>
      <c r="M1396" s="4"/>
      <c r="N1396" s="14"/>
      <c r="O1396" s="976"/>
      <c r="P1396" s="271"/>
      <c r="Q1396" s="977"/>
      <c r="R1396" s="978"/>
      <c r="S1396" s="979"/>
      <c r="T1396" s="980"/>
      <c r="U1396" s="981"/>
      <c r="V1396" s="982"/>
      <c r="W1396" s="976"/>
      <c r="X1396" s="976"/>
      <c r="Y1396" s="706"/>
      <c r="Z1396" s="976"/>
    </row>
    <row r="1397" spans="1:26">
      <c r="A1397" s="984" t="s">
        <v>206</v>
      </c>
      <c r="B1397" s="984" t="s">
        <v>217</v>
      </c>
      <c r="C1397" s="989" t="s">
        <v>265</v>
      </c>
      <c r="D1397" s="970" t="str">
        <f t="shared" ref="D1397" si="1381">B1397&amp;" "&amp;" "&amp;C1397</f>
        <v>10-041  キラーマシン2</v>
      </c>
      <c r="E1397" s="1010" t="s">
        <v>120</v>
      </c>
      <c r="F1397" s="994" t="s">
        <v>78</v>
      </c>
      <c r="G1397" s="973" t="s">
        <v>19</v>
      </c>
      <c r="H1397" s="973" t="s">
        <v>19</v>
      </c>
      <c r="I1397" s="17"/>
      <c r="J1397" s="17"/>
      <c r="K1397" s="9" t="s">
        <v>21</v>
      </c>
      <c r="L1397" s="14" t="s">
        <v>269</v>
      </c>
      <c r="M1397" s="960" t="s">
        <v>3418</v>
      </c>
      <c r="N1397" s="3" t="s">
        <v>84</v>
      </c>
      <c r="O1397" s="976"/>
      <c r="P1397" s="271"/>
      <c r="Q1397" s="977">
        <v>2250</v>
      </c>
      <c r="R1397" s="978">
        <v>1320</v>
      </c>
      <c r="S1397" s="979">
        <v>870</v>
      </c>
      <c r="T1397" s="980">
        <v>1190</v>
      </c>
      <c r="U1397" s="981">
        <v>1350</v>
      </c>
      <c r="V1397" s="982">
        <f t="shared" ref="V1397" si="1382">SUM(Q1397:U1398)</f>
        <v>6980</v>
      </c>
      <c r="W1397" s="444" t="s">
        <v>3319</v>
      </c>
      <c r="X1397" s="976"/>
      <c r="Y1397" s="706"/>
      <c r="Z1397" s="976"/>
    </row>
    <row r="1398" spans="1:26">
      <c r="A1398" s="984" t="s">
        <v>206</v>
      </c>
      <c r="B1398" s="984"/>
      <c r="C1398" s="989" t="s">
        <v>265</v>
      </c>
      <c r="D1398" s="970" t="s">
        <v>2</v>
      </c>
      <c r="E1398" s="1010" t="s">
        <v>120</v>
      </c>
      <c r="F1398" s="994" t="s">
        <v>78</v>
      </c>
      <c r="G1398" s="973" t="s">
        <v>19</v>
      </c>
      <c r="H1398" s="973" t="s">
        <v>19</v>
      </c>
      <c r="I1398" s="17"/>
      <c r="J1398" s="17"/>
      <c r="K1398" s="16"/>
      <c r="L1398" s="16"/>
      <c r="M1398" s="4"/>
      <c r="N1398" s="14"/>
      <c r="O1398" s="976"/>
      <c r="P1398" s="271"/>
      <c r="Q1398" s="977"/>
      <c r="R1398" s="978"/>
      <c r="S1398" s="979"/>
      <c r="T1398" s="980"/>
      <c r="U1398" s="981"/>
      <c r="V1398" s="982"/>
      <c r="W1398" s="443" t="s">
        <v>4575</v>
      </c>
      <c r="X1398" s="976"/>
      <c r="Y1398" s="706"/>
      <c r="Z1398" s="976"/>
    </row>
    <row r="1399" spans="1:26">
      <c r="A1399" s="984" t="s">
        <v>206</v>
      </c>
      <c r="B1399" s="984" t="s">
        <v>218</v>
      </c>
      <c r="C1399" s="989" t="s">
        <v>266</v>
      </c>
      <c r="D1399" s="970" t="str">
        <f t="shared" ref="D1399" si="1383">B1399&amp;" "&amp;" "&amp;C1399</f>
        <v>10-042  グレイトドラゴン</v>
      </c>
      <c r="E1399" s="1010" t="s">
        <v>120</v>
      </c>
      <c r="F1399" s="1003" t="s">
        <v>35</v>
      </c>
      <c r="G1399" s="1006" t="s">
        <v>89</v>
      </c>
      <c r="H1399" s="1006" t="s">
        <v>89</v>
      </c>
      <c r="I1399" s="17"/>
      <c r="J1399" s="17"/>
      <c r="K1399" s="7" t="s">
        <v>37</v>
      </c>
      <c r="L1399" s="3" t="s">
        <v>101</v>
      </c>
      <c r="M1399" s="37" t="s">
        <v>3419</v>
      </c>
      <c r="N1399" s="3" t="s">
        <v>95</v>
      </c>
      <c r="O1399" s="976">
        <v>1</v>
      </c>
      <c r="P1399" s="271"/>
      <c r="Q1399" s="977">
        <v>2430</v>
      </c>
      <c r="R1399" s="978">
        <v>1270</v>
      </c>
      <c r="S1399" s="979">
        <v>880</v>
      </c>
      <c r="T1399" s="980">
        <v>1010</v>
      </c>
      <c r="U1399" s="981">
        <v>1400</v>
      </c>
      <c r="V1399" s="982">
        <f t="shared" ref="V1399" si="1384">SUM(Q1399:U1400)</f>
        <v>6990</v>
      </c>
      <c r="W1399" s="976"/>
      <c r="X1399" s="976"/>
      <c r="Y1399" s="706"/>
      <c r="Z1399" s="976"/>
    </row>
    <row r="1400" spans="1:26">
      <c r="A1400" s="984" t="s">
        <v>206</v>
      </c>
      <c r="B1400" s="984"/>
      <c r="C1400" s="989" t="s">
        <v>266</v>
      </c>
      <c r="D1400" s="970" t="s">
        <v>2</v>
      </c>
      <c r="E1400" s="1010" t="s">
        <v>120</v>
      </c>
      <c r="F1400" s="1003" t="s">
        <v>35</v>
      </c>
      <c r="G1400" s="1006" t="s">
        <v>89</v>
      </c>
      <c r="H1400" s="1006" t="s">
        <v>89</v>
      </c>
      <c r="I1400" s="17"/>
      <c r="J1400" s="17"/>
      <c r="K1400" s="16"/>
      <c r="L1400" s="16"/>
      <c r="M1400" s="4"/>
      <c r="N1400" s="14"/>
      <c r="O1400" s="976">
        <v>1</v>
      </c>
      <c r="P1400" s="271"/>
      <c r="Q1400" s="977"/>
      <c r="R1400" s="978"/>
      <c r="S1400" s="979"/>
      <c r="T1400" s="980"/>
      <c r="U1400" s="981"/>
      <c r="V1400" s="982"/>
      <c r="W1400" s="976"/>
      <c r="X1400" s="976"/>
      <c r="Y1400" s="706"/>
      <c r="Z1400" s="976"/>
    </row>
    <row r="1401" spans="1:26">
      <c r="A1401" s="984" t="s">
        <v>206</v>
      </c>
      <c r="B1401" s="984" t="s">
        <v>219</v>
      </c>
      <c r="C1401" s="989" t="s">
        <v>267</v>
      </c>
      <c r="D1401" s="970" t="str">
        <f t="shared" ref="D1401" si="1385">B1401&amp;" "&amp;" "&amp;C1401</f>
        <v>10-043  ヒドラ</v>
      </c>
      <c r="E1401" s="1010" t="s">
        <v>120</v>
      </c>
      <c r="F1401" s="1003" t="s">
        <v>35</v>
      </c>
      <c r="G1401" s="973" t="s">
        <v>19</v>
      </c>
      <c r="H1401" s="1006" t="s">
        <v>89</v>
      </c>
      <c r="I1401" s="17"/>
      <c r="J1401" s="17"/>
      <c r="K1401" s="7" t="s">
        <v>37</v>
      </c>
      <c r="L1401" s="14" t="s">
        <v>205</v>
      </c>
      <c r="M1401" s="960" t="s">
        <v>837</v>
      </c>
      <c r="N1401" s="3" t="s">
        <v>95</v>
      </c>
      <c r="O1401" s="976"/>
      <c r="P1401" s="271"/>
      <c r="Q1401" s="977">
        <v>2350</v>
      </c>
      <c r="R1401" s="978">
        <v>1350</v>
      </c>
      <c r="S1401" s="979">
        <v>850</v>
      </c>
      <c r="T1401" s="980">
        <v>1040</v>
      </c>
      <c r="U1401" s="981">
        <v>1410</v>
      </c>
      <c r="V1401" s="982">
        <f t="shared" ref="V1401" si="1386">SUM(Q1401:U1402)</f>
        <v>7000</v>
      </c>
      <c r="W1401" s="976"/>
      <c r="X1401" s="976"/>
      <c r="Y1401" s="706"/>
      <c r="Z1401" s="976"/>
    </row>
    <row r="1402" spans="1:26">
      <c r="A1402" s="984" t="s">
        <v>206</v>
      </c>
      <c r="B1402" s="984"/>
      <c r="C1402" s="989" t="s">
        <v>267</v>
      </c>
      <c r="D1402" s="970" t="s">
        <v>2</v>
      </c>
      <c r="E1402" s="1010" t="s">
        <v>120</v>
      </c>
      <c r="F1402" s="1003" t="s">
        <v>35</v>
      </c>
      <c r="G1402" s="973" t="s">
        <v>19</v>
      </c>
      <c r="H1402" s="1006" t="s">
        <v>89</v>
      </c>
      <c r="I1402" s="17"/>
      <c r="J1402" s="17"/>
      <c r="K1402" s="16"/>
      <c r="L1402" s="16"/>
      <c r="M1402" s="4"/>
      <c r="N1402" s="14"/>
      <c r="O1402" s="976"/>
      <c r="P1402" s="271"/>
      <c r="Q1402" s="977"/>
      <c r="R1402" s="978"/>
      <c r="S1402" s="979"/>
      <c r="T1402" s="980"/>
      <c r="U1402" s="981"/>
      <c r="V1402" s="982"/>
      <c r="W1402" s="976"/>
      <c r="X1402" s="976"/>
      <c r="Y1402" s="706"/>
      <c r="Z1402" s="976"/>
    </row>
    <row r="1403" spans="1:26">
      <c r="A1403" s="984" t="s">
        <v>206</v>
      </c>
      <c r="B1403" s="984" t="s">
        <v>220</v>
      </c>
      <c r="C1403" s="989" t="s">
        <v>268</v>
      </c>
      <c r="D1403" s="970" t="str">
        <f t="shared" ref="D1403" si="1387">B1403&amp;" "&amp;" "&amp;C1403</f>
        <v>10-044  キングリザード</v>
      </c>
      <c r="E1403" s="1010" t="s">
        <v>120</v>
      </c>
      <c r="F1403" s="1003" t="s">
        <v>35</v>
      </c>
      <c r="G1403" s="973" t="s">
        <v>19</v>
      </c>
      <c r="H1403" s="1006" t="s">
        <v>89</v>
      </c>
      <c r="I1403" s="17"/>
      <c r="J1403" s="17"/>
      <c r="K1403" s="9" t="s">
        <v>21</v>
      </c>
      <c r="L1403" s="3" t="s">
        <v>270</v>
      </c>
      <c r="M1403" s="960" t="s">
        <v>6196</v>
      </c>
      <c r="N1403" s="3" t="s">
        <v>83</v>
      </c>
      <c r="O1403" s="976"/>
      <c r="P1403" s="271"/>
      <c r="Q1403" s="977">
        <v>2430</v>
      </c>
      <c r="R1403" s="978">
        <v>1420</v>
      </c>
      <c r="S1403" s="979">
        <v>710</v>
      </c>
      <c r="T1403" s="980">
        <v>1140</v>
      </c>
      <c r="U1403" s="981">
        <v>1290</v>
      </c>
      <c r="V1403" s="982">
        <f t="shared" ref="V1403" si="1388">SUM(Q1403:U1404)</f>
        <v>6990</v>
      </c>
      <c r="W1403" s="976" t="s">
        <v>4344</v>
      </c>
      <c r="X1403" s="976"/>
      <c r="Y1403" s="706"/>
      <c r="Z1403" s="976"/>
    </row>
    <row r="1404" spans="1:26">
      <c r="A1404" s="984" t="s">
        <v>206</v>
      </c>
      <c r="B1404" s="984"/>
      <c r="C1404" s="989" t="s">
        <v>268</v>
      </c>
      <c r="D1404" s="970" t="s">
        <v>2</v>
      </c>
      <c r="E1404" s="1010" t="s">
        <v>120</v>
      </c>
      <c r="F1404" s="1003" t="s">
        <v>35</v>
      </c>
      <c r="G1404" s="973" t="s">
        <v>19</v>
      </c>
      <c r="H1404" s="1006" t="s">
        <v>89</v>
      </c>
      <c r="I1404" s="17"/>
      <c r="J1404" s="17"/>
      <c r="K1404" s="16"/>
      <c r="L1404" s="16"/>
      <c r="M1404" s="4"/>
      <c r="N1404" s="14"/>
      <c r="O1404" s="976"/>
      <c r="P1404" s="271"/>
      <c r="Q1404" s="977"/>
      <c r="R1404" s="978"/>
      <c r="S1404" s="979"/>
      <c r="T1404" s="980"/>
      <c r="U1404" s="981"/>
      <c r="V1404" s="982"/>
      <c r="W1404" s="976" t="s">
        <v>4344</v>
      </c>
      <c r="X1404" s="976"/>
      <c r="Y1404" s="706"/>
      <c r="Z1404" s="976"/>
    </row>
    <row r="1405" spans="1:26">
      <c r="A1405" s="984" t="s">
        <v>206</v>
      </c>
      <c r="B1405" s="984" t="s">
        <v>221</v>
      </c>
      <c r="C1405" s="969" t="s">
        <v>2</v>
      </c>
      <c r="D1405" s="970" t="str">
        <f t="shared" ref="D1405" si="1389">B1405&amp;" "&amp;" "&amp;C1405</f>
        <v>10-045  ダイ</v>
      </c>
      <c r="E1405" s="1008" t="s">
        <v>36</v>
      </c>
      <c r="F1405" s="972" t="s">
        <v>34</v>
      </c>
      <c r="G1405" s="973" t="s">
        <v>19</v>
      </c>
      <c r="H1405" s="973" t="s">
        <v>19</v>
      </c>
      <c r="I1405" s="1002" t="s">
        <v>82</v>
      </c>
      <c r="J1405" s="984">
        <v>2</v>
      </c>
      <c r="K1405" s="9" t="s">
        <v>21</v>
      </c>
      <c r="L1405" s="3" t="s">
        <v>104</v>
      </c>
      <c r="M1405" s="960" t="s">
        <v>3420</v>
      </c>
      <c r="N1405" s="3" t="s">
        <v>83</v>
      </c>
      <c r="O1405" s="976"/>
      <c r="P1405" s="271"/>
      <c r="Q1405" s="977">
        <v>2420</v>
      </c>
      <c r="R1405" s="978">
        <v>1660</v>
      </c>
      <c r="S1405" s="979">
        <v>1090</v>
      </c>
      <c r="T1405" s="980">
        <v>1350</v>
      </c>
      <c r="U1405" s="981">
        <v>1120</v>
      </c>
      <c r="V1405" s="982">
        <f t="shared" ref="V1405" si="1390">SUM(Q1405:U1406)</f>
        <v>7640</v>
      </c>
      <c r="W1405" s="976" t="s">
        <v>3317</v>
      </c>
      <c r="X1405" s="976"/>
      <c r="Y1405" s="706"/>
      <c r="Z1405" s="976"/>
    </row>
    <row r="1406" spans="1:26">
      <c r="A1406" s="984" t="s">
        <v>206</v>
      </c>
      <c r="B1406" s="984"/>
      <c r="C1406" s="969" t="s">
        <v>2</v>
      </c>
      <c r="D1406" s="970" t="s">
        <v>2</v>
      </c>
      <c r="E1406" s="1008" t="s">
        <v>36</v>
      </c>
      <c r="F1406" s="972" t="s">
        <v>34</v>
      </c>
      <c r="G1406" s="973" t="s">
        <v>19</v>
      </c>
      <c r="H1406" s="973" t="s">
        <v>19</v>
      </c>
      <c r="I1406" s="1002" t="s">
        <v>82</v>
      </c>
      <c r="J1406" s="984">
        <v>2</v>
      </c>
      <c r="K1406" s="16"/>
      <c r="L1406" s="16"/>
      <c r="M1406" s="4"/>
      <c r="N1406" s="14"/>
      <c r="O1406" s="976"/>
      <c r="P1406" s="271"/>
      <c r="Q1406" s="977"/>
      <c r="R1406" s="978"/>
      <c r="S1406" s="979"/>
      <c r="T1406" s="980"/>
      <c r="U1406" s="981"/>
      <c r="V1406" s="982"/>
      <c r="W1406" s="976" t="s">
        <v>3317</v>
      </c>
      <c r="X1406" s="976"/>
      <c r="Y1406" s="706"/>
      <c r="Z1406" s="976"/>
    </row>
    <row r="1407" spans="1:26">
      <c r="A1407" s="984" t="s">
        <v>206</v>
      </c>
      <c r="B1407" s="984" t="s">
        <v>222</v>
      </c>
      <c r="C1407" s="969" t="s">
        <v>38</v>
      </c>
      <c r="D1407" s="970" t="str">
        <f t="shared" ref="D1407" si="1391">B1407&amp;" "&amp;" "&amp;C1407</f>
        <v>10-046  ポップ</v>
      </c>
      <c r="E1407" s="1008" t="s">
        <v>36</v>
      </c>
      <c r="F1407" s="972" t="s">
        <v>34</v>
      </c>
      <c r="G1407" s="986" t="s">
        <v>40</v>
      </c>
      <c r="H1407" s="986" t="s">
        <v>40</v>
      </c>
      <c r="I1407" s="17"/>
      <c r="J1407" s="17"/>
      <c r="K1407" s="9" t="s">
        <v>21</v>
      </c>
      <c r="L1407" s="3" t="s">
        <v>105</v>
      </c>
      <c r="M1407" s="960" t="s">
        <v>905</v>
      </c>
      <c r="N1407" s="3" t="s">
        <v>83</v>
      </c>
      <c r="O1407" s="976"/>
      <c r="P1407" s="271"/>
      <c r="Q1407" s="977">
        <v>2340</v>
      </c>
      <c r="R1407" s="978">
        <v>950</v>
      </c>
      <c r="S1407" s="979">
        <v>1770</v>
      </c>
      <c r="T1407" s="980">
        <v>1390</v>
      </c>
      <c r="U1407" s="981">
        <v>1170</v>
      </c>
      <c r="V1407" s="982">
        <f t="shared" ref="V1407" si="1392">SUM(Q1407:U1408)</f>
        <v>7620</v>
      </c>
      <c r="W1407" s="976" t="s">
        <v>3317</v>
      </c>
      <c r="X1407" s="976"/>
      <c r="Y1407" s="706"/>
      <c r="Z1407" s="976"/>
    </row>
    <row r="1408" spans="1:26">
      <c r="A1408" s="984" t="s">
        <v>206</v>
      </c>
      <c r="B1408" s="984"/>
      <c r="C1408" s="969" t="s">
        <v>38</v>
      </c>
      <c r="D1408" s="970" t="s">
        <v>2</v>
      </c>
      <c r="E1408" s="1008" t="s">
        <v>36</v>
      </c>
      <c r="F1408" s="972" t="s">
        <v>34</v>
      </c>
      <c r="G1408" s="986" t="s">
        <v>40</v>
      </c>
      <c r="H1408" s="986" t="s">
        <v>40</v>
      </c>
      <c r="I1408" s="17"/>
      <c r="J1408" s="17"/>
      <c r="K1408" s="7" t="s">
        <v>37</v>
      </c>
      <c r="L1408" s="3" t="s">
        <v>98</v>
      </c>
      <c r="M1408" s="960" t="s">
        <v>1117</v>
      </c>
      <c r="N1408" s="3" t="s">
        <v>86</v>
      </c>
      <c r="O1408" s="976"/>
      <c r="P1408" s="271"/>
      <c r="Q1408" s="977"/>
      <c r="R1408" s="978"/>
      <c r="S1408" s="979"/>
      <c r="T1408" s="980"/>
      <c r="U1408" s="981"/>
      <c r="V1408" s="982"/>
      <c r="W1408" s="976" t="s">
        <v>3317</v>
      </c>
      <c r="X1408" s="976"/>
      <c r="Y1408" s="706"/>
      <c r="Z1408" s="976"/>
    </row>
    <row r="1409" spans="1:26">
      <c r="A1409" s="984" t="s">
        <v>206</v>
      </c>
      <c r="B1409" s="984" t="s">
        <v>223</v>
      </c>
      <c r="C1409" s="969" t="s">
        <v>183</v>
      </c>
      <c r="D1409" s="970" t="str">
        <f t="shared" ref="D1409" si="1393">B1409&amp;" "&amp;" "&amp;C1409</f>
        <v>10-047  マァム</v>
      </c>
      <c r="E1409" s="1008" t="s">
        <v>36</v>
      </c>
      <c r="F1409" s="972" t="s">
        <v>34</v>
      </c>
      <c r="G1409" s="973" t="s">
        <v>19</v>
      </c>
      <c r="H1409" s="973" t="s">
        <v>19</v>
      </c>
      <c r="I1409" s="17"/>
      <c r="J1409" s="17"/>
      <c r="K1409" s="11" t="s">
        <v>81</v>
      </c>
      <c r="L1409" s="3" t="s">
        <v>81</v>
      </c>
      <c r="M1409" s="960" t="s">
        <v>1094</v>
      </c>
      <c r="N1409" s="3" t="s">
        <v>86</v>
      </c>
      <c r="O1409" s="976"/>
      <c r="P1409" s="271"/>
      <c r="Q1409" s="977">
        <v>2420</v>
      </c>
      <c r="R1409" s="978">
        <v>1420</v>
      </c>
      <c r="S1409" s="979">
        <v>980</v>
      </c>
      <c r="T1409" s="980">
        <v>1500</v>
      </c>
      <c r="U1409" s="981">
        <v>1300</v>
      </c>
      <c r="V1409" s="982">
        <f t="shared" ref="V1409" si="1394">SUM(Q1409:U1410)</f>
        <v>7620</v>
      </c>
      <c r="W1409" s="976" t="s">
        <v>3317</v>
      </c>
      <c r="X1409" s="976"/>
      <c r="Y1409" s="706"/>
      <c r="Z1409" s="976"/>
    </row>
    <row r="1410" spans="1:26">
      <c r="A1410" s="984" t="s">
        <v>206</v>
      </c>
      <c r="B1410" s="984"/>
      <c r="C1410" s="969" t="s">
        <v>183</v>
      </c>
      <c r="D1410" s="970" t="s">
        <v>2</v>
      </c>
      <c r="E1410" s="1008" t="s">
        <v>36</v>
      </c>
      <c r="F1410" s="972" t="s">
        <v>34</v>
      </c>
      <c r="G1410" s="973" t="s">
        <v>19</v>
      </c>
      <c r="H1410" s="973" t="s">
        <v>19</v>
      </c>
      <c r="I1410" s="17"/>
      <c r="J1410" s="17"/>
      <c r="K1410" s="7" t="s">
        <v>37</v>
      </c>
      <c r="L1410" s="3" t="s">
        <v>102</v>
      </c>
      <c r="M1410" s="960" t="s">
        <v>1171</v>
      </c>
      <c r="N1410" s="3" t="s">
        <v>86</v>
      </c>
      <c r="O1410" s="976"/>
      <c r="P1410" s="271"/>
      <c r="Q1410" s="977"/>
      <c r="R1410" s="978"/>
      <c r="S1410" s="979"/>
      <c r="T1410" s="980"/>
      <c r="U1410" s="981"/>
      <c r="V1410" s="982"/>
      <c r="W1410" s="976" t="s">
        <v>3317</v>
      </c>
      <c r="X1410" s="976"/>
      <c r="Y1410" s="706"/>
      <c r="Z1410" s="976"/>
    </row>
    <row r="1411" spans="1:26">
      <c r="A1411" s="984" t="s">
        <v>206</v>
      </c>
      <c r="B1411" s="984" t="s">
        <v>224</v>
      </c>
      <c r="C1411" s="969" t="s">
        <v>172</v>
      </c>
      <c r="D1411" s="970" t="str">
        <f t="shared" ref="D1411" si="1395">B1411&amp;" "&amp;" "&amp;C1411</f>
        <v>10-048  ヒュンケル</v>
      </c>
      <c r="E1411" s="1008" t="s">
        <v>36</v>
      </c>
      <c r="F1411" s="972" t="s">
        <v>34</v>
      </c>
      <c r="G1411" s="973" t="s">
        <v>19</v>
      </c>
      <c r="H1411" s="992" t="s">
        <v>88</v>
      </c>
      <c r="I1411" s="1001" t="s">
        <v>87</v>
      </c>
      <c r="J1411" s="984">
        <v>2</v>
      </c>
      <c r="K1411" s="9" t="s">
        <v>21</v>
      </c>
      <c r="L1411" s="3" t="s">
        <v>104</v>
      </c>
      <c r="M1411" s="960" t="s">
        <v>906</v>
      </c>
      <c r="N1411" s="3" t="s">
        <v>83</v>
      </c>
      <c r="O1411" s="976"/>
      <c r="P1411" s="271"/>
      <c r="Q1411" s="977">
        <v>2440</v>
      </c>
      <c r="R1411" s="978">
        <v>1510</v>
      </c>
      <c r="S1411" s="979">
        <v>830</v>
      </c>
      <c r="T1411" s="980">
        <v>1220</v>
      </c>
      <c r="U1411" s="981">
        <v>1620</v>
      </c>
      <c r="V1411" s="982">
        <f t="shared" ref="V1411" si="1396">SUM(Q1411:U1412)</f>
        <v>7620</v>
      </c>
      <c r="W1411" s="378" t="s">
        <v>3317</v>
      </c>
      <c r="X1411" s="976"/>
      <c r="Y1411" s="706"/>
      <c r="Z1411" s="976"/>
    </row>
    <row r="1412" spans="1:26">
      <c r="A1412" s="984" t="s">
        <v>206</v>
      </c>
      <c r="B1412" s="984"/>
      <c r="C1412" s="969" t="s">
        <v>172</v>
      </c>
      <c r="D1412" s="970" t="s">
        <v>2</v>
      </c>
      <c r="E1412" s="1008" t="s">
        <v>36</v>
      </c>
      <c r="F1412" s="972" t="s">
        <v>34</v>
      </c>
      <c r="G1412" s="973" t="s">
        <v>19</v>
      </c>
      <c r="H1412" s="992" t="s">
        <v>88</v>
      </c>
      <c r="I1412" s="1001" t="s">
        <v>87</v>
      </c>
      <c r="J1412" s="984">
        <v>2</v>
      </c>
      <c r="K1412" s="16"/>
      <c r="L1412" s="16"/>
      <c r="M1412" s="4"/>
      <c r="N1412" s="14"/>
      <c r="O1412" s="976"/>
      <c r="P1412" s="271"/>
      <c r="Q1412" s="977"/>
      <c r="R1412" s="978"/>
      <c r="S1412" s="979"/>
      <c r="T1412" s="980"/>
      <c r="U1412" s="981"/>
      <c r="V1412" s="982"/>
      <c r="W1412" s="380" t="s">
        <v>4343</v>
      </c>
      <c r="X1412" s="976"/>
      <c r="Y1412" s="706"/>
      <c r="Z1412" s="976"/>
    </row>
    <row r="1413" spans="1:26">
      <c r="A1413" s="984" t="s">
        <v>206</v>
      </c>
      <c r="B1413" s="984" t="s">
        <v>225</v>
      </c>
      <c r="C1413" s="969" t="s">
        <v>44</v>
      </c>
      <c r="D1413" s="970" t="str">
        <f t="shared" ref="D1413" si="1397">B1413&amp;" "&amp;" "&amp;C1413</f>
        <v>10-049  ヒム</v>
      </c>
      <c r="E1413" s="1008" t="s">
        <v>36</v>
      </c>
      <c r="F1413" s="972" t="s">
        <v>34</v>
      </c>
      <c r="G1413" s="973" t="s">
        <v>19</v>
      </c>
      <c r="H1413" s="973" t="s">
        <v>19</v>
      </c>
      <c r="I1413" s="1005" t="s">
        <v>90</v>
      </c>
      <c r="J1413" s="984">
        <v>2</v>
      </c>
      <c r="K1413" s="9" t="s">
        <v>21</v>
      </c>
      <c r="L1413" s="3" t="s">
        <v>131</v>
      </c>
      <c r="M1413" s="960" t="s">
        <v>907</v>
      </c>
      <c r="N1413" s="14" t="s">
        <v>94</v>
      </c>
      <c r="O1413" s="976"/>
      <c r="P1413" s="271"/>
      <c r="Q1413" s="977">
        <v>2350</v>
      </c>
      <c r="R1413" s="978">
        <v>1600</v>
      </c>
      <c r="S1413" s="979">
        <v>1110</v>
      </c>
      <c r="T1413" s="980">
        <v>1280</v>
      </c>
      <c r="U1413" s="981">
        <v>1300</v>
      </c>
      <c r="V1413" s="982">
        <f t="shared" ref="V1413" si="1398">SUM(Q1413:U1414)</f>
        <v>7640</v>
      </c>
      <c r="W1413" s="976" t="s">
        <v>3330</v>
      </c>
      <c r="X1413" s="976"/>
      <c r="Y1413" s="983" t="s">
        <v>5327</v>
      </c>
      <c r="Z1413" s="976"/>
    </row>
    <row r="1414" spans="1:26">
      <c r="A1414" s="984" t="s">
        <v>206</v>
      </c>
      <c r="B1414" s="984"/>
      <c r="C1414" s="969" t="s">
        <v>44</v>
      </c>
      <c r="D1414" s="970" t="s">
        <v>2</v>
      </c>
      <c r="E1414" s="1008" t="s">
        <v>36</v>
      </c>
      <c r="F1414" s="972" t="s">
        <v>34</v>
      </c>
      <c r="G1414" s="973" t="s">
        <v>19</v>
      </c>
      <c r="H1414" s="973" t="s">
        <v>19</v>
      </c>
      <c r="I1414" s="1005" t="s">
        <v>90</v>
      </c>
      <c r="J1414" s="984">
        <v>2</v>
      </c>
      <c r="K1414" s="16"/>
      <c r="L1414" s="16"/>
      <c r="M1414" s="4"/>
      <c r="N1414" s="14"/>
      <c r="O1414" s="976"/>
      <c r="P1414" s="271"/>
      <c r="Q1414" s="977"/>
      <c r="R1414" s="978"/>
      <c r="S1414" s="979"/>
      <c r="T1414" s="980"/>
      <c r="U1414" s="981"/>
      <c r="V1414" s="982"/>
      <c r="W1414" s="976" t="s">
        <v>3330</v>
      </c>
      <c r="X1414" s="976"/>
      <c r="Y1414" s="983" t="s">
        <v>5327</v>
      </c>
      <c r="Z1414" s="976"/>
    </row>
    <row r="1415" spans="1:26">
      <c r="A1415" s="984" t="s">
        <v>206</v>
      </c>
      <c r="B1415" s="984" t="s">
        <v>226</v>
      </c>
      <c r="C1415" s="969" t="s">
        <v>189</v>
      </c>
      <c r="D1415" s="970" t="str">
        <f t="shared" ref="D1415" si="1399">B1415&amp;" "&amp;" "&amp;C1415</f>
        <v>10-050  アバン</v>
      </c>
      <c r="E1415" s="1008" t="s">
        <v>36</v>
      </c>
      <c r="F1415" s="972" t="s">
        <v>34</v>
      </c>
      <c r="G1415" s="973" t="s">
        <v>19</v>
      </c>
      <c r="H1415" s="973" t="s">
        <v>19</v>
      </c>
      <c r="I1415" s="1007" t="s">
        <v>91</v>
      </c>
      <c r="J1415" s="984">
        <v>2</v>
      </c>
      <c r="K1415" s="9" t="s">
        <v>21</v>
      </c>
      <c r="L1415" s="3" t="s">
        <v>3</v>
      </c>
      <c r="M1415" s="37" t="s">
        <v>3421</v>
      </c>
      <c r="N1415" s="3" t="s">
        <v>84</v>
      </c>
      <c r="O1415" s="976"/>
      <c r="P1415" s="271"/>
      <c r="Q1415" s="977">
        <v>2330</v>
      </c>
      <c r="R1415" s="978">
        <v>1550</v>
      </c>
      <c r="S1415" s="979">
        <v>1090</v>
      </c>
      <c r="T1415" s="980">
        <v>1300</v>
      </c>
      <c r="U1415" s="981">
        <v>1320</v>
      </c>
      <c r="V1415" s="982">
        <f t="shared" ref="V1415" si="1400">SUM(Q1415:U1416)</f>
        <v>7590</v>
      </c>
      <c r="W1415" s="976"/>
      <c r="X1415" s="976"/>
      <c r="Y1415" s="706"/>
      <c r="Z1415" s="976"/>
    </row>
    <row r="1416" spans="1:26">
      <c r="A1416" s="984" t="s">
        <v>206</v>
      </c>
      <c r="B1416" s="984"/>
      <c r="C1416" s="969" t="s">
        <v>189</v>
      </c>
      <c r="D1416" s="970" t="s">
        <v>2</v>
      </c>
      <c r="E1416" s="1008" t="s">
        <v>36</v>
      </c>
      <c r="F1416" s="972" t="s">
        <v>34</v>
      </c>
      <c r="G1416" s="973" t="s">
        <v>19</v>
      </c>
      <c r="H1416" s="973" t="s">
        <v>19</v>
      </c>
      <c r="I1416" s="1007" t="s">
        <v>91</v>
      </c>
      <c r="J1416" s="984">
        <v>2</v>
      </c>
      <c r="K1416" s="16"/>
      <c r="L1416" s="16"/>
      <c r="M1416" s="4"/>
      <c r="N1416" s="14"/>
      <c r="O1416" s="976"/>
      <c r="P1416" s="271"/>
      <c r="Q1416" s="977"/>
      <c r="R1416" s="978"/>
      <c r="S1416" s="979"/>
      <c r="T1416" s="980"/>
      <c r="U1416" s="981"/>
      <c r="V1416" s="982"/>
      <c r="W1416" s="976"/>
      <c r="X1416" s="976"/>
      <c r="Y1416" s="706"/>
      <c r="Z1416" s="976"/>
    </row>
    <row r="1417" spans="1:26">
      <c r="A1417" s="984" t="s">
        <v>206</v>
      </c>
      <c r="B1417" s="984" t="s">
        <v>227</v>
      </c>
      <c r="C1417" s="969" t="s">
        <v>4</v>
      </c>
      <c r="D1417" s="970" t="str">
        <f t="shared" ref="D1417" si="1401">B1417&amp;" "&amp;" "&amp;C1417</f>
        <v>10-051  クロコダイン</v>
      </c>
      <c r="E1417" s="1008" t="s">
        <v>36</v>
      </c>
      <c r="F1417" s="972" t="s">
        <v>34</v>
      </c>
      <c r="G1417" s="1006" t="s">
        <v>89</v>
      </c>
      <c r="H1417" s="973" t="s">
        <v>19</v>
      </c>
      <c r="I1417" s="1001" t="s">
        <v>87</v>
      </c>
      <c r="J1417" s="984">
        <v>1</v>
      </c>
      <c r="K1417" s="9" t="s">
        <v>21</v>
      </c>
      <c r="L1417" s="3" t="s">
        <v>271</v>
      </c>
      <c r="M1417" s="960" t="s">
        <v>1118</v>
      </c>
      <c r="N1417" s="3" t="s">
        <v>83</v>
      </c>
      <c r="O1417" s="976"/>
      <c r="P1417" s="271"/>
      <c r="Q1417" s="977">
        <v>2530</v>
      </c>
      <c r="R1417" s="978">
        <v>1710</v>
      </c>
      <c r="S1417" s="979">
        <v>810</v>
      </c>
      <c r="T1417" s="980">
        <v>990</v>
      </c>
      <c r="U1417" s="981">
        <v>1580</v>
      </c>
      <c r="V1417" s="982">
        <f t="shared" ref="V1417" si="1402">SUM(Q1417:U1418)</f>
        <v>7620</v>
      </c>
      <c r="W1417" s="976"/>
      <c r="X1417" s="976"/>
      <c r="Y1417" s="706"/>
      <c r="Z1417" s="976"/>
    </row>
    <row r="1418" spans="1:26">
      <c r="A1418" s="984" t="s">
        <v>206</v>
      </c>
      <c r="B1418" s="984"/>
      <c r="C1418" s="969" t="s">
        <v>4</v>
      </c>
      <c r="D1418" s="970" t="s">
        <v>2</v>
      </c>
      <c r="E1418" s="1008" t="s">
        <v>36</v>
      </c>
      <c r="F1418" s="972" t="s">
        <v>34</v>
      </c>
      <c r="G1418" s="1006" t="s">
        <v>89</v>
      </c>
      <c r="H1418" s="973" t="s">
        <v>19</v>
      </c>
      <c r="I1418" s="1001" t="s">
        <v>87</v>
      </c>
      <c r="J1418" s="984">
        <v>1</v>
      </c>
      <c r="K1418" s="14"/>
      <c r="L1418" s="14"/>
      <c r="M1418" s="4"/>
      <c r="N1418" s="14"/>
      <c r="O1418" s="976"/>
      <c r="P1418" s="271"/>
      <c r="Q1418" s="977"/>
      <c r="R1418" s="978"/>
      <c r="S1418" s="979"/>
      <c r="T1418" s="980"/>
      <c r="U1418" s="981"/>
      <c r="V1418" s="982"/>
      <c r="W1418" s="976"/>
      <c r="X1418" s="976"/>
      <c r="Y1418" s="706"/>
      <c r="Z1418" s="976"/>
    </row>
    <row r="1419" spans="1:26">
      <c r="A1419" s="984" t="s">
        <v>206</v>
      </c>
      <c r="B1419" s="984" t="s">
        <v>228</v>
      </c>
      <c r="C1419" s="969" t="s">
        <v>43</v>
      </c>
      <c r="D1419" s="970" t="str">
        <f t="shared" ref="D1419" si="1403">B1419&amp;" "&amp;" "&amp;C1419</f>
        <v>10-052  ラーハルト</v>
      </c>
      <c r="E1419" s="999" t="s">
        <v>54</v>
      </c>
      <c r="F1419" s="1003" t="s">
        <v>35</v>
      </c>
      <c r="G1419" s="973" t="s">
        <v>19</v>
      </c>
      <c r="H1419" s="973" t="s">
        <v>19</v>
      </c>
      <c r="I1419" s="15"/>
      <c r="J1419" s="15"/>
      <c r="K1419" s="7" t="s">
        <v>37</v>
      </c>
      <c r="L1419" s="3" t="s">
        <v>102</v>
      </c>
      <c r="M1419" s="960" t="s">
        <v>1172</v>
      </c>
      <c r="N1419" s="3" t="s">
        <v>86</v>
      </c>
      <c r="O1419" s="976"/>
      <c r="P1419" s="271"/>
      <c r="Q1419" s="977">
        <v>2380</v>
      </c>
      <c r="R1419" s="978">
        <v>1580</v>
      </c>
      <c r="S1419" s="979">
        <v>1330</v>
      </c>
      <c r="T1419" s="980">
        <v>1670</v>
      </c>
      <c r="U1419" s="981">
        <v>1000</v>
      </c>
      <c r="V1419" s="982">
        <f t="shared" ref="V1419" si="1404">SUM(Q1419:U1420)</f>
        <v>7960</v>
      </c>
      <c r="W1419" s="378" t="s">
        <v>3325</v>
      </c>
      <c r="X1419" s="976"/>
      <c r="Y1419" s="706"/>
      <c r="Z1419" s="976"/>
    </row>
    <row r="1420" spans="1:26">
      <c r="A1420" s="984" t="s">
        <v>206</v>
      </c>
      <c r="B1420" s="984"/>
      <c r="C1420" s="969" t="s">
        <v>43</v>
      </c>
      <c r="D1420" s="970" t="s">
        <v>2</v>
      </c>
      <c r="E1420" s="999" t="s">
        <v>54</v>
      </c>
      <c r="F1420" s="1003" t="s">
        <v>35</v>
      </c>
      <c r="G1420" s="973" t="s">
        <v>19</v>
      </c>
      <c r="H1420" s="973" t="s">
        <v>19</v>
      </c>
      <c r="I1420" s="15"/>
      <c r="J1420" s="15"/>
      <c r="K1420" s="9" t="s">
        <v>21</v>
      </c>
      <c r="L1420" s="3" t="s">
        <v>131</v>
      </c>
      <c r="M1420" s="37" t="s">
        <v>6197</v>
      </c>
      <c r="N1420" s="3" t="s">
        <v>95</v>
      </c>
      <c r="O1420" s="976"/>
      <c r="P1420" s="271"/>
      <c r="Q1420" s="977"/>
      <c r="R1420" s="978"/>
      <c r="S1420" s="979"/>
      <c r="T1420" s="980"/>
      <c r="U1420" s="981"/>
      <c r="V1420" s="982"/>
      <c r="W1420" s="378" t="s">
        <v>4343</v>
      </c>
      <c r="X1420" s="976"/>
      <c r="Y1420" s="706"/>
      <c r="Z1420" s="976"/>
    </row>
    <row r="1421" spans="1:26">
      <c r="A1421" s="984" t="s">
        <v>206</v>
      </c>
      <c r="B1421" s="984" t="s">
        <v>229</v>
      </c>
      <c r="C1421" s="969" t="s">
        <v>188</v>
      </c>
      <c r="D1421" s="970" t="str">
        <f t="shared" ref="D1421" si="1405">B1421&amp;" "&amp;" "&amp;C1421</f>
        <v>10-053  キルバーン</v>
      </c>
      <c r="E1421" s="999" t="s">
        <v>54</v>
      </c>
      <c r="F1421" s="985" t="s">
        <v>74</v>
      </c>
      <c r="G1421" s="973" t="s">
        <v>19</v>
      </c>
      <c r="H1421" s="973" t="s">
        <v>19</v>
      </c>
      <c r="I1421" s="1007" t="s">
        <v>91</v>
      </c>
      <c r="J1421" s="984" t="s">
        <v>4159</v>
      </c>
      <c r="K1421" s="8" t="s">
        <v>99</v>
      </c>
      <c r="L1421" s="3" t="s">
        <v>131</v>
      </c>
      <c r="M1421" s="960" t="s">
        <v>908</v>
      </c>
      <c r="N1421" s="3" t="s">
        <v>84</v>
      </c>
      <c r="O1421" s="976"/>
      <c r="P1421" s="271"/>
      <c r="Q1421" s="977">
        <v>2440</v>
      </c>
      <c r="R1421" s="978">
        <v>1600</v>
      </c>
      <c r="S1421" s="979">
        <v>1350</v>
      </c>
      <c r="T1421" s="980">
        <v>1340</v>
      </c>
      <c r="U1421" s="981">
        <v>1240</v>
      </c>
      <c r="V1421" s="982">
        <f t="shared" ref="V1421" si="1406">SUM(Q1421:U1422)</f>
        <v>7970</v>
      </c>
      <c r="W1421" s="976"/>
      <c r="X1421" s="976"/>
      <c r="Y1421" s="706"/>
      <c r="Z1421" s="976"/>
    </row>
    <row r="1422" spans="1:26">
      <c r="A1422" s="984" t="s">
        <v>206</v>
      </c>
      <c r="B1422" s="984"/>
      <c r="C1422" s="969" t="s">
        <v>188</v>
      </c>
      <c r="D1422" s="970" t="s">
        <v>2</v>
      </c>
      <c r="E1422" s="999" t="s">
        <v>54</v>
      </c>
      <c r="F1422" s="985" t="s">
        <v>74</v>
      </c>
      <c r="G1422" s="973" t="s">
        <v>19</v>
      </c>
      <c r="H1422" s="973" t="s">
        <v>19</v>
      </c>
      <c r="I1422" s="1007" t="s">
        <v>91</v>
      </c>
      <c r="J1422" s="984" t="s">
        <v>4159</v>
      </c>
      <c r="K1422" s="14"/>
      <c r="L1422" s="14"/>
      <c r="M1422" s="4"/>
      <c r="N1422" s="14"/>
      <c r="O1422" s="976"/>
      <c r="P1422" s="271"/>
      <c r="Q1422" s="977"/>
      <c r="R1422" s="978"/>
      <c r="S1422" s="979"/>
      <c r="T1422" s="980"/>
      <c r="U1422" s="981"/>
      <c r="V1422" s="982"/>
      <c r="W1422" s="976"/>
      <c r="X1422" s="976"/>
      <c r="Y1422" s="706"/>
      <c r="Z1422" s="976"/>
    </row>
    <row r="1423" spans="1:26">
      <c r="A1423" s="984" t="s">
        <v>206</v>
      </c>
      <c r="B1423" s="984" t="s">
        <v>230</v>
      </c>
      <c r="C1423" s="969" t="s">
        <v>187</v>
      </c>
      <c r="D1423" s="970" t="str">
        <f t="shared" ref="D1423" si="1407">B1423&amp;" "&amp;" "&amp;C1423</f>
        <v>10-054  ミストバーン</v>
      </c>
      <c r="E1423" s="999" t="s">
        <v>54</v>
      </c>
      <c r="F1423" s="994" t="s">
        <v>78</v>
      </c>
      <c r="G1423" s="973" t="s">
        <v>19</v>
      </c>
      <c r="H1423" s="973" t="s">
        <v>19</v>
      </c>
      <c r="I1423" s="1002" t="s">
        <v>82</v>
      </c>
      <c r="J1423" s="984">
        <v>2</v>
      </c>
      <c r="K1423" s="8" t="s">
        <v>99</v>
      </c>
      <c r="L1423" s="3" t="s">
        <v>131</v>
      </c>
      <c r="M1423" s="39" t="s">
        <v>3422</v>
      </c>
      <c r="N1423" s="14" t="s">
        <v>94</v>
      </c>
      <c r="O1423" s="976"/>
      <c r="P1423" s="271"/>
      <c r="Q1423" s="977">
        <v>2500</v>
      </c>
      <c r="R1423" s="978">
        <v>1630</v>
      </c>
      <c r="S1423" s="979">
        <v>1390</v>
      </c>
      <c r="T1423" s="980">
        <v>1170</v>
      </c>
      <c r="U1423" s="981">
        <v>1280</v>
      </c>
      <c r="V1423" s="982">
        <f t="shared" ref="V1423" si="1408">SUM(Q1423:U1424)</f>
        <v>7970</v>
      </c>
      <c r="W1423" s="976" t="s">
        <v>4572</v>
      </c>
      <c r="X1423" s="976"/>
      <c r="Y1423" s="706"/>
      <c r="Z1423" s="976"/>
    </row>
    <row r="1424" spans="1:26">
      <c r="A1424" s="984" t="s">
        <v>206</v>
      </c>
      <c r="B1424" s="984"/>
      <c r="C1424" s="969" t="s">
        <v>187</v>
      </c>
      <c r="D1424" s="970" t="s">
        <v>2</v>
      </c>
      <c r="E1424" s="999" t="s">
        <v>54</v>
      </c>
      <c r="F1424" s="994" t="s">
        <v>78</v>
      </c>
      <c r="G1424" s="973" t="s">
        <v>19</v>
      </c>
      <c r="H1424" s="973" t="s">
        <v>19</v>
      </c>
      <c r="I1424" s="1002" t="s">
        <v>82</v>
      </c>
      <c r="J1424" s="984">
        <v>2</v>
      </c>
      <c r="K1424" s="14"/>
      <c r="L1424" s="14"/>
      <c r="M1424" s="4"/>
      <c r="N1424" s="14"/>
      <c r="O1424" s="976"/>
      <c r="P1424" s="271"/>
      <c r="Q1424" s="977"/>
      <c r="R1424" s="978"/>
      <c r="S1424" s="979"/>
      <c r="T1424" s="980"/>
      <c r="U1424" s="981"/>
      <c r="V1424" s="982"/>
      <c r="W1424" s="976" t="s">
        <v>4572</v>
      </c>
      <c r="X1424" s="976"/>
      <c r="Y1424" s="706"/>
      <c r="Z1424" s="976"/>
    </row>
    <row r="1425" spans="1:26">
      <c r="A1425" s="984" t="s">
        <v>206</v>
      </c>
      <c r="B1425" s="984" t="s">
        <v>231</v>
      </c>
      <c r="C1425" s="989" t="s">
        <v>247</v>
      </c>
      <c r="D1425" s="970" t="str">
        <f t="shared" ref="D1425" si="1409">B1425&amp;" "&amp;" "&amp;C1425</f>
        <v>10-055  ザボエラ</v>
      </c>
      <c r="E1425" s="999" t="s">
        <v>54</v>
      </c>
      <c r="F1425" s="1009" t="s">
        <v>75</v>
      </c>
      <c r="G1425" s="992" t="s">
        <v>88</v>
      </c>
      <c r="H1425" s="986" t="s">
        <v>40</v>
      </c>
      <c r="I1425" s="15"/>
      <c r="J1425" s="15"/>
      <c r="K1425" s="32" t="s">
        <v>21</v>
      </c>
      <c r="L1425" s="3" t="s">
        <v>5372</v>
      </c>
      <c r="M1425" s="960" t="s">
        <v>3423</v>
      </c>
      <c r="N1425" s="3" t="s">
        <v>83</v>
      </c>
      <c r="O1425" s="976"/>
      <c r="P1425" s="271"/>
      <c r="Q1425" s="977">
        <v>2470</v>
      </c>
      <c r="R1425" s="978">
        <v>990</v>
      </c>
      <c r="S1425" s="979">
        <v>1840</v>
      </c>
      <c r="T1425" s="980">
        <v>1490</v>
      </c>
      <c r="U1425" s="981">
        <v>1120</v>
      </c>
      <c r="V1425" s="982">
        <f t="shared" ref="V1425" si="1410">SUM(Q1425:U1426)</f>
        <v>7910</v>
      </c>
      <c r="W1425" s="976" t="s">
        <v>4572</v>
      </c>
      <c r="X1425" s="976"/>
      <c r="Y1425" s="706"/>
      <c r="Z1425" s="976"/>
    </row>
    <row r="1426" spans="1:26">
      <c r="A1426" s="984" t="s">
        <v>206</v>
      </c>
      <c r="B1426" s="984"/>
      <c r="C1426" s="989" t="s">
        <v>247</v>
      </c>
      <c r="D1426" s="970" t="s">
        <v>2</v>
      </c>
      <c r="E1426" s="999" t="s">
        <v>54</v>
      </c>
      <c r="F1426" s="1009" t="s">
        <v>75</v>
      </c>
      <c r="G1426" s="992" t="s">
        <v>88</v>
      </c>
      <c r="H1426" s="986" t="s">
        <v>40</v>
      </c>
      <c r="I1426" s="15"/>
      <c r="J1426" s="15"/>
      <c r="K1426" s="9" t="s">
        <v>21</v>
      </c>
      <c r="L1426" s="3" t="s">
        <v>105</v>
      </c>
      <c r="M1426" s="39" t="s">
        <v>3424</v>
      </c>
      <c r="N1426" s="3" t="s">
        <v>85</v>
      </c>
      <c r="O1426" s="976"/>
      <c r="P1426" s="271"/>
      <c r="Q1426" s="977"/>
      <c r="R1426" s="978"/>
      <c r="S1426" s="979"/>
      <c r="T1426" s="980"/>
      <c r="U1426" s="981"/>
      <c r="V1426" s="982"/>
      <c r="W1426" s="976" t="s">
        <v>4572</v>
      </c>
      <c r="X1426" s="976"/>
      <c r="Y1426" s="706"/>
      <c r="Z1426" s="976"/>
    </row>
    <row r="1427" spans="1:26">
      <c r="A1427" s="984" t="s">
        <v>206</v>
      </c>
      <c r="B1427" s="984" t="s">
        <v>232</v>
      </c>
      <c r="C1427" s="989" t="s">
        <v>248</v>
      </c>
      <c r="D1427" s="970" t="str">
        <f t="shared" ref="D1427" si="1411">B1427&amp;" "&amp;" "&amp;C1427</f>
        <v>10-056  超魔生物ザムザ</v>
      </c>
      <c r="E1427" s="999" t="s">
        <v>54</v>
      </c>
      <c r="F1427" s="1009" t="s">
        <v>75</v>
      </c>
      <c r="G1427" s="973" t="s">
        <v>19</v>
      </c>
      <c r="H1427" s="992" t="s">
        <v>88</v>
      </c>
      <c r="I1427" s="1007" t="s">
        <v>91</v>
      </c>
      <c r="J1427" s="984">
        <v>2</v>
      </c>
      <c r="K1427" s="7" t="s">
        <v>37</v>
      </c>
      <c r="L1427" s="3" t="s">
        <v>98</v>
      </c>
      <c r="M1427" s="960" t="s">
        <v>1160</v>
      </c>
      <c r="N1427" s="3" t="s">
        <v>86</v>
      </c>
      <c r="O1427" s="976"/>
      <c r="P1427" s="271"/>
      <c r="Q1427" s="977">
        <v>2670</v>
      </c>
      <c r="R1427" s="978">
        <v>1670</v>
      </c>
      <c r="S1427" s="979">
        <v>1320</v>
      </c>
      <c r="T1427" s="980">
        <v>1100</v>
      </c>
      <c r="U1427" s="981">
        <v>1200</v>
      </c>
      <c r="V1427" s="982">
        <f t="shared" ref="V1427" si="1412">SUM(Q1427:U1428)</f>
        <v>7960</v>
      </c>
      <c r="W1427" s="976"/>
      <c r="X1427" s="976"/>
      <c r="Y1427" s="706"/>
      <c r="Z1427" s="976"/>
    </row>
    <row r="1428" spans="1:26">
      <c r="A1428" s="984" t="s">
        <v>206</v>
      </c>
      <c r="B1428" s="984"/>
      <c r="C1428" s="989" t="s">
        <v>248</v>
      </c>
      <c r="D1428" s="970" t="s">
        <v>2</v>
      </c>
      <c r="E1428" s="999" t="s">
        <v>54</v>
      </c>
      <c r="F1428" s="1009" t="s">
        <v>75</v>
      </c>
      <c r="G1428" s="973" t="s">
        <v>19</v>
      </c>
      <c r="H1428" s="992" t="s">
        <v>88</v>
      </c>
      <c r="I1428" s="1007" t="s">
        <v>91</v>
      </c>
      <c r="J1428" s="984">
        <v>2</v>
      </c>
      <c r="K1428" s="14"/>
      <c r="L1428" s="14"/>
      <c r="M1428" s="4"/>
      <c r="N1428" s="14"/>
      <c r="O1428" s="976"/>
      <c r="P1428" s="271"/>
      <c r="Q1428" s="977"/>
      <c r="R1428" s="978"/>
      <c r="S1428" s="979"/>
      <c r="T1428" s="980"/>
      <c r="U1428" s="981"/>
      <c r="V1428" s="982"/>
      <c r="W1428" s="976"/>
      <c r="X1428" s="976"/>
      <c r="Y1428" s="706"/>
      <c r="Z1428" s="976"/>
    </row>
    <row r="1429" spans="1:26">
      <c r="A1429" s="984" t="s">
        <v>206</v>
      </c>
      <c r="B1429" s="984" t="s">
        <v>233</v>
      </c>
      <c r="C1429" s="989" t="s">
        <v>249</v>
      </c>
      <c r="D1429" s="970" t="str">
        <f t="shared" ref="D1429" si="1413">B1429&amp;" "&amp;" "&amp;C1429</f>
        <v>10-057  フレイザード</v>
      </c>
      <c r="E1429" s="999" t="s">
        <v>54</v>
      </c>
      <c r="F1429" s="1012" t="s">
        <v>130</v>
      </c>
      <c r="G1429" s="973" t="s">
        <v>19</v>
      </c>
      <c r="H1429" s="986" t="s">
        <v>40</v>
      </c>
      <c r="I1429" s="1002" t="s">
        <v>82</v>
      </c>
      <c r="J1429" s="984" t="s">
        <v>4158</v>
      </c>
      <c r="K1429" s="7" t="s">
        <v>37</v>
      </c>
      <c r="L1429" s="3" t="s">
        <v>20</v>
      </c>
      <c r="M1429" s="4" t="s">
        <v>243</v>
      </c>
      <c r="N1429" s="14" t="s">
        <v>94</v>
      </c>
      <c r="O1429" s="976"/>
      <c r="P1429" s="271"/>
      <c r="Q1429" s="977">
        <v>2710</v>
      </c>
      <c r="R1429" s="978">
        <v>1510</v>
      </c>
      <c r="S1429" s="979">
        <v>1430</v>
      </c>
      <c r="T1429" s="980">
        <v>1060</v>
      </c>
      <c r="U1429" s="981">
        <v>1200</v>
      </c>
      <c r="V1429" s="982">
        <f t="shared" ref="V1429" si="1414">SUM(Q1429:U1430)</f>
        <v>7910</v>
      </c>
      <c r="W1429" s="194" t="s">
        <v>3321</v>
      </c>
      <c r="X1429" s="976"/>
      <c r="Y1429" s="706"/>
      <c r="Z1429" s="976"/>
    </row>
    <row r="1430" spans="1:26">
      <c r="A1430" s="984" t="s">
        <v>206</v>
      </c>
      <c r="B1430" s="984"/>
      <c r="C1430" s="989" t="s">
        <v>249</v>
      </c>
      <c r="D1430" s="970" t="s">
        <v>2</v>
      </c>
      <c r="E1430" s="999" t="s">
        <v>54</v>
      </c>
      <c r="F1430" s="1012" t="s">
        <v>130</v>
      </c>
      <c r="G1430" s="973" t="s">
        <v>19</v>
      </c>
      <c r="H1430" s="986" t="s">
        <v>40</v>
      </c>
      <c r="I1430" s="1002" t="s">
        <v>82</v>
      </c>
      <c r="J1430" s="984" t="s">
        <v>4158</v>
      </c>
      <c r="K1430" s="14"/>
      <c r="L1430" s="14"/>
      <c r="M1430" s="4"/>
      <c r="N1430" s="14"/>
      <c r="O1430" s="976"/>
      <c r="P1430" s="271"/>
      <c r="Q1430" s="977"/>
      <c r="R1430" s="978"/>
      <c r="S1430" s="979"/>
      <c r="T1430" s="980"/>
      <c r="U1430" s="981"/>
      <c r="V1430" s="982"/>
      <c r="W1430" s="194" t="s">
        <v>3323</v>
      </c>
      <c r="X1430" s="976"/>
      <c r="Y1430" s="706"/>
      <c r="Z1430" s="976"/>
    </row>
    <row r="1431" spans="1:26">
      <c r="A1431" s="984" t="s">
        <v>206</v>
      </c>
      <c r="B1431" s="984" t="s">
        <v>234</v>
      </c>
      <c r="C1431" s="969" t="s">
        <v>2</v>
      </c>
      <c r="D1431" s="970" t="str">
        <f t="shared" ref="D1431" si="1415">B1431&amp;" "&amp;" "&amp;C1431</f>
        <v>10-058  ダイ</v>
      </c>
      <c r="E1431" s="999" t="s">
        <v>54</v>
      </c>
      <c r="F1431" s="972" t="s">
        <v>34</v>
      </c>
      <c r="G1431" s="973" t="s">
        <v>19</v>
      </c>
      <c r="H1431" s="973" t="s">
        <v>19</v>
      </c>
      <c r="I1431" s="15"/>
      <c r="J1431" s="15"/>
      <c r="K1431" s="7" t="s">
        <v>37</v>
      </c>
      <c r="L1431" s="3" t="s">
        <v>102</v>
      </c>
      <c r="M1431" s="960" t="s">
        <v>3425</v>
      </c>
      <c r="N1431" s="3" t="s">
        <v>95</v>
      </c>
      <c r="O1431" s="976"/>
      <c r="P1431" s="271"/>
      <c r="Q1431" s="977">
        <v>2510</v>
      </c>
      <c r="R1431" s="978">
        <v>1680</v>
      </c>
      <c r="S1431" s="979">
        <v>1140</v>
      </c>
      <c r="T1431" s="980">
        <v>1450</v>
      </c>
      <c r="U1431" s="981">
        <v>1210</v>
      </c>
      <c r="V1431" s="982">
        <f t="shared" ref="V1431" si="1416">SUM(Q1431:U1432)</f>
        <v>7990</v>
      </c>
      <c r="W1431" s="976" t="s">
        <v>3317</v>
      </c>
      <c r="X1431" s="976"/>
      <c r="Y1431" s="983" t="s">
        <v>5327</v>
      </c>
      <c r="Z1431" s="976"/>
    </row>
    <row r="1432" spans="1:26">
      <c r="A1432" s="984" t="s">
        <v>206</v>
      </c>
      <c r="B1432" s="984"/>
      <c r="C1432" s="969" t="s">
        <v>2</v>
      </c>
      <c r="D1432" s="970" t="s">
        <v>2</v>
      </c>
      <c r="E1432" s="999" t="s">
        <v>54</v>
      </c>
      <c r="F1432" s="972" t="s">
        <v>34</v>
      </c>
      <c r="G1432" s="973" t="s">
        <v>19</v>
      </c>
      <c r="H1432" s="973" t="s">
        <v>19</v>
      </c>
      <c r="I1432" s="15"/>
      <c r="J1432" s="15"/>
      <c r="K1432" s="7" t="s">
        <v>37</v>
      </c>
      <c r="L1432" s="3" t="s">
        <v>98</v>
      </c>
      <c r="M1432" s="960" t="s">
        <v>3426</v>
      </c>
      <c r="N1432" s="3" t="s">
        <v>86</v>
      </c>
      <c r="O1432" s="976"/>
      <c r="P1432" s="271"/>
      <c r="Q1432" s="977"/>
      <c r="R1432" s="978"/>
      <c r="S1432" s="979"/>
      <c r="T1432" s="980"/>
      <c r="U1432" s="981"/>
      <c r="V1432" s="982"/>
      <c r="W1432" s="976" t="s">
        <v>3317</v>
      </c>
      <c r="X1432" s="976"/>
      <c r="Y1432" s="983" t="s">
        <v>5327</v>
      </c>
      <c r="Z1432" s="976"/>
    </row>
    <row r="1433" spans="1:26">
      <c r="A1433" s="984" t="s">
        <v>206</v>
      </c>
      <c r="B1433" s="984" t="s">
        <v>235</v>
      </c>
      <c r="C1433" s="989" t="s">
        <v>250</v>
      </c>
      <c r="D1433" s="970" t="str">
        <f t="shared" ref="D1433" si="1417">B1433&amp;" "&amp;" "&amp;C1433</f>
        <v>10-059  少年アルス</v>
      </c>
      <c r="E1433" s="999" t="s">
        <v>54</v>
      </c>
      <c r="F1433" s="972" t="s">
        <v>34</v>
      </c>
      <c r="G1433" s="973" t="s">
        <v>19</v>
      </c>
      <c r="H1433" s="973" t="s">
        <v>19</v>
      </c>
      <c r="I1433" s="1001" t="s">
        <v>87</v>
      </c>
      <c r="J1433" s="975">
        <v>3</v>
      </c>
      <c r="K1433" s="7" t="s">
        <v>37</v>
      </c>
      <c r="L1433" s="3" t="s">
        <v>98</v>
      </c>
      <c r="M1433" s="960" t="s">
        <v>1031</v>
      </c>
      <c r="N1433" s="3" t="s">
        <v>86</v>
      </c>
      <c r="O1433" s="976"/>
      <c r="P1433" s="271"/>
      <c r="Q1433" s="977">
        <v>2600</v>
      </c>
      <c r="R1433" s="978">
        <v>1550</v>
      </c>
      <c r="S1433" s="979">
        <v>1160</v>
      </c>
      <c r="T1433" s="980">
        <v>1360</v>
      </c>
      <c r="U1433" s="981">
        <v>1220</v>
      </c>
      <c r="V1433" s="982">
        <f t="shared" ref="V1433" si="1418">SUM(Q1433:U1434)</f>
        <v>7890</v>
      </c>
      <c r="W1433" s="976"/>
      <c r="X1433" s="976"/>
      <c r="Y1433" s="706"/>
      <c r="Z1433" s="976"/>
    </row>
    <row r="1434" spans="1:26">
      <c r="A1434" s="984" t="s">
        <v>206</v>
      </c>
      <c r="B1434" s="984"/>
      <c r="C1434" s="989" t="s">
        <v>250</v>
      </c>
      <c r="D1434" s="970" t="s">
        <v>2</v>
      </c>
      <c r="E1434" s="999" t="s">
        <v>54</v>
      </c>
      <c r="F1434" s="972" t="s">
        <v>34</v>
      </c>
      <c r="G1434" s="973" t="s">
        <v>19</v>
      </c>
      <c r="H1434" s="973" t="s">
        <v>19</v>
      </c>
      <c r="I1434" s="1001" t="s">
        <v>87</v>
      </c>
      <c r="J1434" s="975">
        <v>3</v>
      </c>
      <c r="K1434" s="14"/>
      <c r="L1434" s="14"/>
      <c r="M1434" s="4"/>
      <c r="N1434" s="14"/>
      <c r="O1434" s="976"/>
      <c r="P1434" s="271"/>
      <c r="Q1434" s="977"/>
      <c r="R1434" s="978"/>
      <c r="S1434" s="979"/>
      <c r="T1434" s="980"/>
      <c r="U1434" s="981"/>
      <c r="V1434" s="982"/>
      <c r="W1434" s="976"/>
      <c r="X1434" s="976"/>
      <c r="Y1434" s="706"/>
      <c r="Z1434" s="976"/>
    </row>
    <row r="1435" spans="1:26">
      <c r="A1435" s="984" t="s">
        <v>206</v>
      </c>
      <c r="B1435" s="984" t="s">
        <v>236</v>
      </c>
      <c r="C1435" s="989" t="s">
        <v>251</v>
      </c>
      <c r="D1435" s="970" t="str">
        <f t="shared" ref="D1435" si="1419">B1435&amp;" "&amp;" "&amp;C1435</f>
        <v>10-060  王子キーファ</v>
      </c>
      <c r="E1435" s="999" t="s">
        <v>54</v>
      </c>
      <c r="F1435" s="972" t="s">
        <v>34</v>
      </c>
      <c r="G1435" s="973" t="s">
        <v>19</v>
      </c>
      <c r="H1435" s="973" t="s">
        <v>19</v>
      </c>
      <c r="I1435" s="15"/>
      <c r="J1435" s="15"/>
      <c r="K1435" s="9" t="s">
        <v>21</v>
      </c>
      <c r="L1435" s="3" t="s">
        <v>3</v>
      </c>
      <c r="M1435" s="960" t="s">
        <v>3427</v>
      </c>
      <c r="N1435" s="3" t="s">
        <v>83</v>
      </c>
      <c r="O1435" s="976"/>
      <c r="P1435" s="271"/>
      <c r="Q1435" s="977">
        <v>2510</v>
      </c>
      <c r="R1435" s="978">
        <v>1680</v>
      </c>
      <c r="S1435" s="979">
        <v>1130</v>
      </c>
      <c r="T1435" s="980">
        <v>1150</v>
      </c>
      <c r="U1435" s="981">
        <v>1420</v>
      </c>
      <c r="V1435" s="982">
        <f t="shared" ref="V1435" si="1420">SUM(Q1435:U1436)</f>
        <v>7890</v>
      </c>
      <c r="W1435" s="976"/>
      <c r="X1435" s="976"/>
      <c r="Y1435" s="706"/>
      <c r="Z1435" s="976"/>
    </row>
    <row r="1436" spans="1:26">
      <c r="A1436" s="984" t="s">
        <v>206</v>
      </c>
      <c r="B1436" s="984"/>
      <c r="C1436" s="989" t="s">
        <v>251</v>
      </c>
      <c r="D1436" s="970" t="s">
        <v>2</v>
      </c>
      <c r="E1436" s="999" t="s">
        <v>54</v>
      </c>
      <c r="F1436" s="972" t="s">
        <v>34</v>
      </c>
      <c r="G1436" s="973" t="s">
        <v>19</v>
      </c>
      <c r="H1436" s="973" t="s">
        <v>19</v>
      </c>
      <c r="I1436" s="15"/>
      <c r="J1436" s="15"/>
      <c r="K1436" s="9" t="s">
        <v>21</v>
      </c>
      <c r="L1436" s="3" t="s">
        <v>131</v>
      </c>
      <c r="M1436" s="960" t="s">
        <v>1032</v>
      </c>
      <c r="N1436" s="3" t="s">
        <v>84</v>
      </c>
      <c r="O1436" s="976"/>
      <c r="P1436" s="271"/>
      <c r="Q1436" s="977"/>
      <c r="R1436" s="978"/>
      <c r="S1436" s="979"/>
      <c r="T1436" s="980"/>
      <c r="U1436" s="981"/>
      <c r="V1436" s="982"/>
      <c r="W1436" s="976"/>
      <c r="X1436" s="976"/>
      <c r="Y1436" s="706"/>
      <c r="Z1436" s="976"/>
    </row>
    <row r="1437" spans="1:26">
      <c r="A1437" s="984" t="s">
        <v>206</v>
      </c>
      <c r="B1437" s="984" t="s">
        <v>237</v>
      </c>
      <c r="C1437" s="989" t="s">
        <v>252</v>
      </c>
      <c r="D1437" s="970" t="str">
        <f t="shared" ref="D1437" si="1421">B1437&amp;" "&amp;" "&amp;C1437</f>
        <v>10-061  マリベル</v>
      </c>
      <c r="E1437" s="999" t="s">
        <v>54</v>
      </c>
      <c r="F1437" s="972" t="s">
        <v>34</v>
      </c>
      <c r="G1437" s="986" t="s">
        <v>40</v>
      </c>
      <c r="H1437" s="986" t="s">
        <v>40</v>
      </c>
      <c r="I1437" s="1000" t="s">
        <v>93</v>
      </c>
      <c r="J1437" s="984">
        <v>2</v>
      </c>
      <c r="K1437" s="9" t="s">
        <v>21</v>
      </c>
      <c r="L1437" s="3" t="s">
        <v>131</v>
      </c>
      <c r="M1437" s="960" t="s">
        <v>3428</v>
      </c>
      <c r="N1437" s="3" t="s">
        <v>83</v>
      </c>
      <c r="O1437" s="976"/>
      <c r="P1437" s="271"/>
      <c r="Q1437" s="977">
        <v>2370</v>
      </c>
      <c r="R1437" s="978">
        <v>1090</v>
      </c>
      <c r="S1437" s="979">
        <v>1770</v>
      </c>
      <c r="T1437" s="980">
        <v>1380</v>
      </c>
      <c r="U1437" s="981">
        <v>1280</v>
      </c>
      <c r="V1437" s="982">
        <f t="shared" ref="V1437" si="1422">SUM(Q1437:U1438)</f>
        <v>7890</v>
      </c>
      <c r="W1437" s="976"/>
      <c r="X1437" s="976"/>
      <c r="Y1437" s="706"/>
      <c r="Z1437" s="976"/>
    </row>
    <row r="1438" spans="1:26">
      <c r="A1438" s="984" t="s">
        <v>206</v>
      </c>
      <c r="B1438" s="984"/>
      <c r="C1438" s="989" t="s">
        <v>252</v>
      </c>
      <c r="D1438" s="970" t="s">
        <v>2</v>
      </c>
      <c r="E1438" s="999" t="s">
        <v>54</v>
      </c>
      <c r="F1438" s="972" t="s">
        <v>34</v>
      </c>
      <c r="G1438" s="986" t="s">
        <v>40</v>
      </c>
      <c r="H1438" s="986" t="s">
        <v>40</v>
      </c>
      <c r="I1438" s="1000" t="s">
        <v>93</v>
      </c>
      <c r="J1438" s="984">
        <v>2</v>
      </c>
      <c r="K1438" s="14"/>
      <c r="L1438" s="14"/>
      <c r="M1438" s="4"/>
      <c r="N1438" s="14"/>
      <c r="O1438" s="976"/>
      <c r="P1438" s="271"/>
      <c r="Q1438" s="977"/>
      <c r="R1438" s="978"/>
      <c r="S1438" s="979"/>
      <c r="T1438" s="980"/>
      <c r="U1438" s="981"/>
      <c r="V1438" s="982"/>
      <c r="W1438" s="976"/>
      <c r="X1438" s="976"/>
      <c r="Y1438" s="706"/>
      <c r="Z1438" s="976"/>
    </row>
    <row r="1439" spans="1:26">
      <c r="A1439" s="984" t="s">
        <v>206</v>
      </c>
      <c r="B1439" s="984" t="s">
        <v>238</v>
      </c>
      <c r="C1439" s="989" t="s">
        <v>253</v>
      </c>
      <c r="D1439" s="970" t="str">
        <f t="shared" ref="D1439" si="1423">B1439&amp;" "&amp;" "&amp;C1439</f>
        <v>10-062  れんごくまちょう</v>
      </c>
      <c r="E1439" s="999" t="s">
        <v>54</v>
      </c>
      <c r="F1439" s="1014" t="s">
        <v>128</v>
      </c>
      <c r="G1439" s="973" t="s">
        <v>19</v>
      </c>
      <c r="H1439" s="1006" t="s">
        <v>89</v>
      </c>
      <c r="I1439" s="15"/>
      <c r="J1439" s="15"/>
      <c r="K1439" s="7" t="s">
        <v>37</v>
      </c>
      <c r="L1439" s="3" t="s">
        <v>20</v>
      </c>
      <c r="M1439" s="960" t="s">
        <v>1091</v>
      </c>
      <c r="N1439" s="3" t="s">
        <v>83</v>
      </c>
      <c r="O1439" s="976"/>
      <c r="P1439" s="271"/>
      <c r="Q1439" s="977">
        <v>2580</v>
      </c>
      <c r="R1439" s="978">
        <v>1420</v>
      </c>
      <c r="S1439" s="979">
        <v>790</v>
      </c>
      <c r="T1439" s="980">
        <v>1630</v>
      </c>
      <c r="U1439" s="981">
        <v>1440</v>
      </c>
      <c r="V1439" s="982">
        <f t="shared" ref="V1439" si="1424">SUM(Q1439:U1440)</f>
        <v>7860</v>
      </c>
      <c r="W1439" s="969" t="s">
        <v>3320</v>
      </c>
      <c r="X1439" s="976"/>
      <c r="Y1439" s="706"/>
      <c r="Z1439" s="976"/>
    </row>
    <row r="1440" spans="1:26">
      <c r="A1440" s="984" t="s">
        <v>206</v>
      </c>
      <c r="B1440" s="984"/>
      <c r="C1440" s="989" t="s">
        <v>253</v>
      </c>
      <c r="D1440" s="970" t="s">
        <v>2</v>
      </c>
      <c r="E1440" s="999" t="s">
        <v>54</v>
      </c>
      <c r="F1440" s="1014" t="s">
        <v>128</v>
      </c>
      <c r="G1440" s="973" t="s">
        <v>19</v>
      </c>
      <c r="H1440" s="1006" t="s">
        <v>89</v>
      </c>
      <c r="I1440" s="15"/>
      <c r="J1440" s="15"/>
      <c r="K1440" s="7" t="s">
        <v>37</v>
      </c>
      <c r="L1440" s="3" t="s">
        <v>102</v>
      </c>
      <c r="M1440" s="960" t="s">
        <v>1173</v>
      </c>
      <c r="N1440" s="3" t="s">
        <v>86</v>
      </c>
      <c r="O1440" s="976"/>
      <c r="P1440" s="271"/>
      <c r="Q1440" s="977"/>
      <c r="R1440" s="978"/>
      <c r="S1440" s="979"/>
      <c r="T1440" s="980"/>
      <c r="U1440" s="981"/>
      <c r="V1440" s="982"/>
      <c r="W1440" s="969" t="s">
        <v>3320</v>
      </c>
      <c r="X1440" s="976"/>
      <c r="Y1440" s="706"/>
      <c r="Z1440" s="976"/>
    </row>
    <row r="1441" spans="1:26">
      <c r="A1441" s="984" t="s">
        <v>206</v>
      </c>
      <c r="B1441" s="984" t="s">
        <v>239</v>
      </c>
      <c r="C1441" s="989" t="s">
        <v>254</v>
      </c>
      <c r="D1441" s="970" t="str">
        <f t="shared" ref="D1441" si="1425">B1441&amp;" "&amp;" "&amp;C1441</f>
        <v>10-063  ギガントドラゴン</v>
      </c>
      <c r="E1441" s="999" t="s">
        <v>54</v>
      </c>
      <c r="F1441" s="1003" t="s">
        <v>35</v>
      </c>
      <c r="G1441" s="973" t="s">
        <v>19</v>
      </c>
      <c r="H1441" s="973" t="s">
        <v>19</v>
      </c>
      <c r="I1441" s="15"/>
      <c r="J1441" s="15"/>
      <c r="K1441" s="8" t="s">
        <v>99</v>
      </c>
      <c r="L1441" s="3" t="s">
        <v>131</v>
      </c>
      <c r="M1441" s="960" t="s">
        <v>6198</v>
      </c>
      <c r="N1441" s="3" t="s">
        <v>84</v>
      </c>
      <c r="O1441" s="976"/>
      <c r="P1441" s="271"/>
      <c r="Q1441" s="977">
        <v>2620</v>
      </c>
      <c r="R1441" s="978">
        <v>1680</v>
      </c>
      <c r="S1441" s="979">
        <v>770</v>
      </c>
      <c r="T1441" s="980">
        <v>1040</v>
      </c>
      <c r="U1441" s="981">
        <v>1750</v>
      </c>
      <c r="V1441" s="982">
        <f t="shared" ref="V1441" si="1426">SUM(Q1441:U1442)</f>
        <v>7860</v>
      </c>
      <c r="W1441" s="976" t="s">
        <v>4344</v>
      </c>
      <c r="X1441" s="976"/>
      <c r="Y1441" s="706"/>
      <c r="Z1441" s="976"/>
    </row>
    <row r="1442" spans="1:26">
      <c r="A1442" s="984" t="s">
        <v>206</v>
      </c>
      <c r="B1442" s="984"/>
      <c r="C1442" s="989" t="s">
        <v>254</v>
      </c>
      <c r="D1442" s="970" t="s">
        <v>2</v>
      </c>
      <c r="E1442" s="999" t="s">
        <v>54</v>
      </c>
      <c r="F1442" s="1003" t="s">
        <v>35</v>
      </c>
      <c r="G1442" s="973" t="s">
        <v>19</v>
      </c>
      <c r="H1442" s="973" t="s">
        <v>19</v>
      </c>
      <c r="I1442" s="15"/>
      <c r="J1442" s="15"/>
      <c r="K1442" s="9" t="s">
        <v>21</v>
      </c>
      <c r="L1442" s="3" t="s">
        <v>3</v>
      </c>
      <c r="M1442" s="960" t="s">
        <v>909</v>
      </c>
      <c r="N1442" s="3" t="s">
        <v>83</v>
      </c>
      <c r="O1442" s="976"/>
      <c r="P1442" s="271"/>
      <c r="Q1442" s="977"/>
      <c r="R1442" s="978"/>
      <c r="S1442" s="979"/>
      <c r="T1442" s="980"/>
      <c r="U1442" s="981"/>
      <c r="V1442" s="982"/>
      <c r="W1442" s="976" t="s">
        <v>4344</v>
      </c>
      <c r="X1442" s="976"/>
      <c r="Y1442" s="706"/>
      <c r="Z1442" s="976"/>
    </row>
    <row r="1443" spans="1:26">
      <c r="A1443" s="984" t="s">
        <v>206</v>
      </c>
      <c r="B1443" s="984" t="s">
        <v>240</v>
      </c>
      <c r="C1443" s="989" t="s">
        <v>255</v>
      </c>
      <c r="D1443" s="970" t="str">
        <f t="shared" ref="D1443" si="1427">B1443&amp;" "&amp;" "&amp;C1443</f>
        <v>10-064  超越魔獣ダムド</v>
      </c>
      <c r="E1443" s="999" t="s">
        <v>54</v>
      </c>
      <c r="F1443" s="985" t="s">
        <v>74</v>
      </c>
      <c r="G1443" s="992" t="s">
        <v>88</v>
      </c>
      <c r="H1443" s="992" t="s">
        <v>88</v>
      </c>
      <c r="I1443" s="1007" t="s">
        <v>91</v>
      </c>
      <c r="J1443" s="984">
        <v>1</v>
      </c>
      <c r="K1443" s="8" t="s">
        <v>99</v>
      </c>
      <c r="L1443" s="3" t="s">
        <v>4150</v>
      </c>
      <c r="M1443" s="960" t="s">
        <v>3429</v>
      </c>
      <c r="N1443" s="3" t="s">
        <v>83</v>
      </c>
      <c r="O1443" s="976"/>
      <c r="P1443" s="271"/>
      <c r="Q1443" s="977">
        <v>2570</v>
      </c>
      <c r="R1443" s="978">
        <v>1380</v>
      </c>
      <c r="S1443" s="979">
        <v>1700</v>
      </c>
      <c r="T1443" s="980">
        <v>1290</v>
      </c>
      <c r="U1443" s="981">
        <v>1050</v>
      </c>
      <c r="V1443" s="982">
        <f t="shared" ref="V1443" si="1428">SUM(Q1443:U1444)</f>
        <v>7990</v>
      </c>
      <c r="W1443" s="976"/>
      <c r="X1443" s="976"/>
      <c r="Y1443" s="706"/>
      <c r="Z1443" s="976"/>
    </row>
    <row r="1444" spans="1:26">
      <c r="A1444" s="984" t="s">
        <v>206</v>
      </c>
      <c r="B1444" s="984"/>
      <c r="C1444" s="989" t="s">
        <v>255</v>
      </c>
      <c r="D1444" s="970" t="s">
        <v>2</v>
      </c>
      <c r="E1444" s="999" t="s">
        <v>54</v>
      </c>
      <c r="F1444" s="985" t="s">
        <v>74</v>
      </c>
      <c r="G1444" s="992" t="s">
        <v>88</v>
      </c>
      <c r="H1444" s="992" t="s">
        <v>88</v>
      </c>
      <c r="I1444" s="1007" t="s">
        <v>91</v>
      </c>
      <c r="J1444" s="984">
        <v>1</v>
      </c>
      <c r="K1444" s="14"/>
      <c r="L1444" s="14"/>
      <c r="M1444" s="4"/>
      <c r="N1444" s="14"/>
      <c r="O1444" s="976"/>
      <c r="P1444" s="271"/>
      <c r="Q1444" s="977"/>
      <c r="R1444" s="978"/>
      <c r="S1444" s="979"/>
      <c r="T1444" s="980"/>
      <c r="U1444" s="981"/>
      <c r="V1444" s="982"/>
      <c r="W1444" s="976"/>
      <c r="X1444" s="976"/>
      <c r="Y1444" s="706"/>
      <c r="Z1444" s="976"/>
    </row>
    <row r="1445" spans="1:26">
      <c r="A1445" s="984" t="s">
        <v>206</v>
      </c>
      <c r="B1445" s="984" t="s">
        <v>241</v>
      </c>
      <c r="C1445" s="989" t="s">
        <v>256</v>
      </c>
      <c r="D1445" s="970" t="str">
        <f t="shared" ref="D1445" si="1429">B1445&amp;" "&amp;" "&amp;C1445</f>
        <v>10-065  ロン・ベルク</v>
      </c>
      <c r="E1445" s="993" t="s">
        <v>2633</v>
      </c>
      <c r="F1445" s="972" t="s">
        <v>34</v>
      </c>
      <c r="G1445" s="973" t="s">
        <v>19</v>
      </c>
      <c r="H1445" s="973" t="s">
        <v>19</v>
      </c>
      <c r="I1445" s="15"/>
      <c r="J1445" s="15"/>
      <c r="K1445" s="7" t="s">
        <v>37</v>
      </c>
      <c r="L1445" s="3" t="s">
        <v>102</v>
      </c>
      <c r="M1445" s="960" t="s">
        <v>910</v>
      </c>
      <c r="N1445" s="3" t="s">
        <v>84</v>
      </c>
      <c r="O1445" s="976"/>
      <c r="P1445" s="271"/>
      <c r="Q1445" s="977">
        <v>2510</v>
      </c>
      <c r="R1445" s="978">
        <v>1800</v>
      </c>
      <c r="S1445" s="979">
        <v>1230</v>
      </c>
      <c r="T1445" s="980">
        <v>1520</v>
      </c>
      <c r="U1445" s="981">
        <v>1250</v>
      </c>
      <c r="V1445" s="982">
        <f t="shared" ref="V1445" si="1430">SUM(Q1445:U1446)</f>
        <v>8310</v>
      </c>
      <c r="W1445" s="976"/>
      <c r="X1445" s="976"/>
      <c r="Y1445" s="706"/>
      <c r="Z1445" s="976"/>
    </row>
    <row r="1446" spans="1:26">
      <c r="A1446" s="984" t="s">
        <v>206</v>
      </c>
      <c r="B1446" s="984"/>
      <c r="C1446" s="989" t="s">
        <v>256</v>
      </c>
      <c r="D1446" s="970" t="s">
        <v>2</v>
      </c>
      <c r="E1446" s="993" t="s">
        <v>2633</v>
      </c>
      <c r="F1446" s="972" t="s">
        <v>34</v>
      </c>
      <c r="G1446" s="973" t="s">
        <v>19</v>
      </c>
      <c r="H1446" s="973" t="s">
        <v>19</v>
      </c>
      <c r="I1446" s="15"/>
      <c r="J1446" s="15"/>
      <c r="K1446" s="9" t="s">
        <v>21</v>
      </c>
      <c r="L1446" s="3" t="s">
        <v>104</v>
      </c>
      <c r="M1446" s="960" t="s">
        <v>911</v>
      </c>
      <c r="N1446" s="3" t="s">
        <v>84</v>
      </c>
      <c r="O1446" s="976"/>
      <c r="P1446" s="271"/>
      <c r="Q1446" s="977"/>
      <c r="R1446" s="978"/>
      <c r="S1446" s="979"/>
      <c r="T1446" s="980"/>
      <c r="U1446" s="981"/>
      <c r="V1446" s="982"/>
      <c r="W1446" s="976"/>
      <c r="X1446" s="976"/>
      <c r="Y1446" s="706"/>
      <c r="Z1446" s="976"/>
    </row>
    <row r="1447" spans="1:26">
      <c r="A1447" s="984" t="s">
        <v>206</v>
      </c>
      <c r="B1447" s="984" t="s">
        <v>242</v>
      </c>
      <c r="C1447" s="969" t="s">
        <v>4556</v>
      </c>
      <c r="D1447" s="970" t="str">
        <f t="shared" ref="D1447" si="1431">B1447&amp;" "&amp;" "&amp;C1447</f>
        <v>10-066  ヒュンケル</v>
      </c>
      <c r="E1447" s="993" t="s">
        <v>2633</v>
      </c>
      <c r="F1447" s="972" t="s">
        <v>34</v>
      </c>
      <c r="G1447" s="973" t="s">
        <v>19</v>
      </c>
      <c r="H1447" s="992" t="s">
        <v>88</v>
      </c>
      <c r="I1447" s="15"/>
      <c r="J1447" s="15"/>
      <c r="K1447" s="7" t="s">
        <v>37</v>
      </c>
      <c r="L1447" s="3" t="s">
        <v>272</v>
      </c>
      <c r="M1447" s="4" t="s">
        <v>244</v>
      </c>
      <c r="N1447" s="3" t="s">
        <v>273</v>
      </c>
      <c r="O1447" s="976"/>
      <c r="P1447" s="271"/>
      <c r="Q1447" s="977">
        <v>1</v>
      </c>
      <c r="R1447" s="978">
        <v>2000</v>
      </c>
      <c r="S1447" s="979">
        <v>1130</v>
      </c>
      <c r="T1447" s="980">
        <v>2080</v>
      </c>
      <c r="U1447" s="981">
        <v>1880</v>
      </c>
      <c r="V1447" s="982">
        <f t="shared" ref="V1447" si="1432">SUM(Q1447:U1448)</f>
        <v>7091</v>
      </c>
      <c r="W1447" s="378" t="s">
        <v>3317</v>
      </c>
      <c r="X1447" s="976"/>
      <c r="Y1447" s="706"/>
      <c r="Z1447" s="976"/>
    </row>
    <row r="1448" spans="1:26">
      <c r="A1448" s="984" t="s">
        <v>206</v>
      </c>
      <c r="B1448" s="984"/>
      <c r="C1448" s="969" t="s">
        <v>172</v>
      </c>
      <c r="D1448" s="970" t="s">
        <v>2</v>
      </c>
      <c r="E1448" s="993" t="s">
        <v>2633</v>
      </c>
      <c r="F1448" s="972" t="s">
        <v>34</v>
      </c>
      <c r="G1448" s="973" t="s">
        <v>19</v>
      </c>
      <c r="H1448" s="992" t="s">
        <v>88</v>
      </c>
      <c r="I1448" s="15"/>
      <c r="J1448" s="15"/>
      <c r="K1448" s="9" t="s">
        <v>21</v>
      </c>
      <c r="L1448" s="3" t="s">
        <v>131</v>
      </c>
      <c r="M1448" s="960" t="s">
        <v>1119</v>
      </c>
      <c r="N1448" s="3" t="s">
        <v>85</v>
      </c>
      <c r="O1448" s="976"/>
      <c r="P1448" s="271"/>
      <c r="Q1448" s="977"/>
      <c r="R1448" s="978"/>
      <c r="S1448" s="979"/>
      <c r="T1448" s="980"/>
      <c r="U1448" s="981"/>
      <c r="V1448" s="982"/>
      <c r="W1448" s="380" t="s">
        <v>4343</v>
      </c>
      <c r="X1448" s="976"/>
      <c r="Y1448" s="706"/>
      <c r="Z1448" s="976"/>
    </row>
    <row r="1449" spans="1:26">
      <c r="A1449" s="984" t="s">
        <v>206</v>
      </c>
      <c r="B1449" s="984" t="s">
        <v>245</v>
      </c>
      <c r="C1449" s="969" t="s">
        <v>42</v>
      </c>
      <c r="D1449" s="970" t="str">
        <f t="shared" ref="D1449" si="1433">B1449&amp;" "&amp;" "&amp;C1449</f>
        <v>10-067  レオナ</v>
      </c>
      <c r="E1449" s="993" t="s">
        <v>2633</v>
      </c>
      <c r="F1449" s="972" t="s">
        <v>34</v>
      </c>
      <c r="G1449" s="986" t="s">
        <v>40</v>
      </c>
      <c r="H1449" s="995" t="s">
        <v>80</v>
      </c>
      <c r="I1449" s="1000" t="s">
        <v>93</v>
      </c>
      <c r="J1449" s="984" t="s">
        <v>4158</v>
      </c>
      <c r="K1449" s="11" t="s">
        <v>81</v>
      </c>
      <c r="L1449" s="3" t="s">
        <v>81</v>
      </c>
      <c r="M1449" s="37" t="s">
        <v>912</v>
      </c>
      <c r="N1449" s="3" t="s">
        <v>86</v>
      </c>
      <c r="O1449" s="976"/>
      <c r="P1449" s="271"/>
      <c r="Q1449" s="977">
        <v>2580</v>
      </c>
      <c r="R1449" s="978">
        <v>970</v>
      </c>
      <c r="S1449" s="979">
        <v>1820</v>
      </c>
      <c r="T1449" s="980">
        <v>1570</v>
      </c>
      <c r="U1449" s="981">
        <v>1350</v>
      </c>
      <c r="V1449" s="982">
        <f t="shared" ref="V1449" si="1434">SUM(Q1449:U1450)</f>
        <v>8290</v>
      </c>
      <c r="W1449" s="976" t="s">
        <v>3317</v>
      </c>
      <c r="X1449" s="976"/>
      <c r="Y1449" s="706"/>
      <c r="Z1449" s="976"/>
    </row>
    <row r="1450" spans="1:26">
      <c r="A1450" s="984" t="s">
        <v>206</v>
      </c>
      <c r="B1450" s="984"/>
      <c r="C1450" s="969" t="s">
        <v>42</v>
      </c>
      <c r="D1450" s="970" t="s">
        <v>2</v>
      </c>
      <c r="E1450" s="993" t="s">
        <v>2633</v>
      </c>
      <c r="F1450" s="972" t="s">
        <v>34</v>
      </c>
      <c r="G1450" s="986" t="s">
        <v>40</v>
      </c>
      <c r="H1450" s="995" t="s">
        <v>80</v>
      </c>
      <c r="I1450" s="1000" t="s">
        <v>93</v>
      </c>
      <c r="J1450" s="984" t="s">
        <v>4158</v>
      </c>
      <c r="K1450" s="14"/>
      <c r="L1450" s="14"/>
      <c r="M1450" s="4"/>
      <c r="N1450" s="14"/>
      <c r="O1450" s="976"/>
      <c r="P1450" s="271"/>
      <c r="Q1450" s="977"/>
      <c r="R1450" s="978"/>
      <c r="S1450" s="979"/>
      <c r="T1450" s="980"/>
      <c r="U1450" s="981"/>
      <c r="V1450" s="982"/>
      <c r="W1450" s="976" t="s">
        <v>3317</v>
      </c>
      <c r="X1450" s="976"/>
      <c r="Y1450" s="706"/>
      <c r="Z1450" s="976"/>
    </row>
    <row r="1451" spans="1:26">
      <c r="A1451" s="984" t="s">
        <v>206</v>
      </c>
      <c r="B1451" s="984" t="s">
        <v>246</v>
      </c>
      <c r="C1451" s="989" t="s">
        <v>257</v>
      </c>
      <c r="D1451" s="970" t="str">
        <f t="shared" ref="D1451" si="1435">B1451&amp;" "&amp;" "&amp;C1451</f>
        <v>10-068  オルゴ・デミーラ</v>
      </c>
      <c r="E1451" s="993" t="s">
        <v>2633</v>
      </c>
      <c r="F1451" s="985" t="s">
        <v>74</v>
      </c>
      <c r="G1451" s="986" t="s">
        <v>40</v>
      </c>
      <c r="H1451" s="986" t="s">
        <v>40</v>
      </c>
      <c r="I1451" s="1007" t="s">
        <v>91</v>
      </c>
      <c r="J1451" s="984" t="s">
        <v>4159</v>
      </c>
      <c r="K1451" s="9" t="s">
        <v>21</v>
      </c>
      <c r="L1451" s="3" t="s">
        <v>106</v>
      </c>
      <c r="M1451" s="960" t="s">
        <v>1120</v>
      </c>
      <c r="N1451" s="3" t="s">
        <v>83</v>
      </c>
      <c r="O1451" s="976"/>
      <c r="P1451" s="271"/>
      <c r="Q1451" s="977">
        <v>2560</v>
      </c>
      <c r="R1451" s="978">
        <v>1110</v>
      </c>
      <c r="S1451" s="979">
        <v>1710</v>
      </c>
      <c r="T1451" s="980">
        <v>1490</v>
      </c>
      <c r="U1451" s="981">
        <v>1380</v>
      </c>
      <c r="V1451" s="982">
        <f t="shared" ref="V1451" si="1436">SUM(Q1451:U1452)</f>
        <v>8250</v>
      </c>
      <c r="W1451" s="976"/>
      <c r="X1451" s="976"/>
      <c r="Y1451" s="706"/>
      <c r="Z1451" s="976"/>
    </row>
    <row r="1452" spans="1:26">
      <c r="A1452" s="984" t="s">
        <v>206</v>
      </c>
      <c r="B1452" s="984"/>
      <c r="C1452" s="989" t="s">
        <v>257</v>
      </c>
      <c r="D1452" s="970" t="s">
        <v>2</v>
      </c>
      <c r="E1452" s="993" t="s">
        <v>2633</v>
      </c>
      <c r="F1452" s="985" t="s">
        <v>74</v>
      </c>
      <c r="G1452" s="986" t="s">
        <v>40</v>
      </c>
      <c r="H1452" s="986" t="s">
        <v>40</v>
      </c>
      <c r="I1452" s="1007" t="s">
        <v>91</v>
      </c>
      <c r="J1452" s="984" t="s">
        <v>4159</v>
      </c>
      <c r="K1452" s="14"/>
      <c r="L1452" s="14"/>
      <c r="M1452" s="4"/>
      <c r="N1452" s="14"/>
      <c r="O1452" s="976"/>
      <c r="P1452" s="271"/>
      <c r="Q1452" s="977"/>
      <c r="R1452" s="978"/>
      <c r="S1452" s="979"/>
      <c r="T1452" s="980"/>
      <c r="U1452" s="981"/>
      <c r="V1452" s="982"/>
      <c r="W1452" s="976"/>
      <c r="X1452" s="976"/>
      <c r="Y1452" s="706"/>
      <c r="Z1452" s="976"/>
    </row>
    <row r="1453" spans="1:26">
      <c r="A1453" s="984" t="s">
        <v>274</v>
      </c>
      <c r="B1453" s="984" t="s">
        <v>709</v>
      </c>
      <c r="C1453" s="969" t="s">
        <v>2</v>
      </c>
      <c r="D1453" s="970" t="str">
        <f t="shared" ref="D1453" si="1437">B1453&amp;" "&amp;" "&amp;C1453</f>
        <v>09-001  ダイ</v>
      </c>
      <c r="E1453" s="1015" t="s">
        <v>608</v>
      </c>
      <c r="F1453" s="972" t="s">
        <v>34</v>
      </c>
      <c r="G1453" s="973" t="s">
        <v>19</v>
      </c>
      <c r="H1453" s="973" t="s">
        <v>19</v>
      </c>
      <c r="I1453" s="975"/>
      <c r="J1453" s="975"/>
      <c r="K1453" s="35" t="s">
        <v>21</v>
      </c>
      <c r="L1453" s="33" t="s">
        <v>105</v>
      </c>
      <c r="M1453" s="960" t="s">
        <v>845</v>
      </c>
      <c r="N1453" s="30" t="s">
        <v>491</v>
      </c>
      <c r="O1453" s="976"/>
      <c r="P1453" s="271"/>
      <c r="Q1453" s="977">
        <v>1720</v>
      </c>
      <c r="R1453" s="978">
        <v>1050</v>
      </c>
      <c r="S1453" s="979">
        <v>730</v>
      </c>
      <c r="T1453" s="980">
        <v>1060</v>
      </c>
      <c r="U1453" s="981">
        <v>810</v>
      </c>
      <c r="V1453" s="982">
        <f t="shared" ref="V1453" si="1438">SUM(Q1453:U1454)</f>
        <v>5370</v>
      </c>
      <c r="W1453" s="976" t="s">
        <v>3317</v>
      </c>
      <c r="X1453" s="976"/>
      <c r="Y1453" s="706"/>
      <c r="Z1453" s="976"/>
    </row>
    <row r="1454" spans="1:26">
      <c r="A1454" s="984" t="s">
        <v>274</v>
      </c>
      <c r="B1454" s="984"/>
      <c r="C1454" s="969" t="s">
        <v>2</v>
      </c>
      <c r="D1454" s="970" t="s">
        <v>2</v>
      </c>
      <c r="E1454" s="1015" t="s">
        <v>608</v>
      </c>
      <c r="F1454" s="972" t="s">
        <v>34</v>
      </c>
      <c r="G1454" s="973" t="s">
        <v>19</v>
      </c>
      <c r="H1454" s="973" t="s">
        <v>19</v>
      </c>
      <c r="I1454" s="975"/>
      <c r="J1454" s="975"/>
      <c r="K1454" s="29"/>
      <c r="L1454" s="29"/>
      <c r="M1454" s="4"/>
      <c r="N1454" s="29"/>
      <c r="O1454" s="976"/>
      <c r="P1454" s="271"/>
      <c r="Q1454" s="977"/>
      <c r="R1454" s="978"/>
      <c r="S1454" s="979"/>
      <c r="T1454" s="980"/>
      <c r="U1454" s="981"/>
      <c r="V1454" s="982"/>
      <c r="W1454" s="976" t="s">
        <v>3317</v>
      </c>
      <c r="X1454" s="976"/>
      <c r="Y1454" s="706"/>
      <c r="Z1454" s="976"/>
    </row>
    <row r="1455" spans="1:26">
      <c r="A1455" s="984" t="s">
        <v>274</v>
      </c>
      <c r="B1455" s="984" t="s">
        <v>710</v>
      </c>
      <c r="C1455" s="969" t="s">
        <v>38</v>
      </c>
      <c r="D1455" s="970" t="str">
        <f t="shared" ref="D1455" si="1439">B1455&amp;" "&amp;" "&amp;C1455</f>
        <v>09-002  ポップ</v>
      </c>
      <c r="E1455" s="1015" t="s">
        <v>608</v>
      </c>
      <c r="F1455" s="972" t="s">
        <v>34</v>
      </c>
      <c r="G1455" s="986" t="s">
        <v>40</v>
      </c>
      <c r="H1455" s="986" t="s">
        <v>40</v>
      </c>
      <c r="I1455" s="975"/>
      <c r="J1455" s="975"/>
      <c r="K1455" s="35" t="s">
        <v>21</v>
      </c>
      <c r="L1455" s="33" t="s">
        <v>106</v>
      </c>
      <c r="M1455" s="960" t="s">
        <v>1033</v>
      </c>
      <c r="N1455" s="30" t="s">
        <v>495</v>
      </c>
      <c r="O1455" s="976"/>
      <c r="P1455" s="271"/>
      <c r="Q1455" s="977">
        <v>1680</v>
      </c>
      <c r="R1455" s="978">
        <v>580</v>
      </c>
      <c r="S1455" s="979">
        <v>1320</v>
      </c>
      <c r="T1455" s="980">
        <v>970</v>
      </c>
      <c r="U1455" s="981">
        <v>810</v>
      </c>
      <c r="V1455" s="982">
        <f t="shared" ref="V1455" si="1440">SUM(Q1455:U1456)</f>
        <v>5360</v>
      </c>
      <c r="W1455" s="976" t="s">
        <v>3317</v>
      </c>
      <c r="X1455" s="976"/>
      <c r="Y1455" s="706"/>
      <c r="Z1455" s="976"/>
    </row>
    <row r="1456" spans="1:26">
      <c r="A1456" s="984" t="s">
        <v>274</v>
      </c>
      <c r="B1456" s="984"/>
      <c r="C1456" s="969" t="s">
        <v>38</v>
      </c>
      <c r="D1456" s="970" t="s">
        <v>2</v>
      </c>
      <c r="E1456" s="1015" t="s">
        <v>608</v>
      </c>
      <c r="F1456" s="972" t="s">
        <v>34</v>
      </c>
      <c r="G1456" s="986" t="s">
        <v>40</v>
      </c>
      <c r="H1456" s="986" t="s">
        <v>40</v>
      </c>
      <c r="I1456" s="975"/>
      <c r="J1456" s="975"/>
      <c r="K1456" s="29"/>
      <c r="L1456" s="29"/>
      <c r="M1456" s="4"/>
      <c r="N1456" s="29"/>
      <c r="O1456" s="976"/>
      <c r="P1456" s="271"/>
      <c r="Q1456" s="977"/>
      <c r="R1456" s="978"/>
      <c r="S1456" s="979"/>
      <c r="T1456" s="980"/>
      <c r="U1456" s="981"/>
      <c r="V1456" s="982"/>
      <c r="W1456" s="976" t="s">
        <v>3317</v>
      </c>
      <c r="X1456" s="976"/>
      <c r="Y1456" s="706"/>
      <c r="Z1456" s="976"/>
    </row>
    <row r="1457" spans="1:26">
      <c r="A1457" s="984" t="s">
        <v>274</v>
      </c>
      <c r="B1457" s="984" t="s">
        <v>711</v>
      </c>
      <c r="C1457" s="969" t="s">
        <v>1179</v>
      </c>
      <c r="D1457" s="970" t="str">
        <f t="shared" ref="D1457" si="1441">B1457&amp;" "&amp;" "&amp;C1457</f>
        <v>09-003  スライムベス</v>
      </c>
      <c r="E1457" s="1015" t="s">
        <v>608</v>
      </c>
      <c r="F1457" s="1014" t="s">
        <v>128</v>
      </c>
      <c r="G1457" s="973" t="s">
        <v>19</v>
      </c>
      <c r="H1457" s="973" t="s">
        <v>19</v>
      </c>
      <c r="I1457" s="975"/>
      <c r="J1457" s="975"/>
      <c r="K1457" s="35" t="s">
        <v>21</v>
      </c>
      <c r="L1457" s="33" t="s">
        <v>104</v>
      </c>
      <c r="M1457" s="960" t="s">
        <v>3430</v>
      </c>
      <c r="N1457" s="30" t="s">
        <v>491</v>
      </c>
      <c r="O1457" s="976">
        <v>3</v>
      </c>
      <c r="P1457" s="271"/>
      <c r="Q1457" s="977">
        <v>1600</v>
      </c>
      <c r="R1457" s="978">
        <v>910</v>
      </c>
      <c r="S1457" s="979">
        <v>840</v>
      </c>
      <c r="T1457" s="980">
        <v>940</v>
      </c>
      <c r="U1457" s="981">
        <v>870</v>
      </c>
      <c r="V1457" s="982">
        <f t="shared" ref="V1457" si="1442">SUM(Q1457:U1458)</f>
        <v>5160</v>
      </c>
      <c r="W1457" s="976" t="s">
        <v>3327</v>
      </c>
      <c r="X1457" s="976"/>
      <c r="Y1457" s="706"/>
      <c r="Z1457" s="976"/>
    </row>
    <row r="1458" spans="1:26">
      <c r="A1458" s="984" t="s">
        <v>274</v>
      </c>
      <c r="B1458" s="984"/>
      <c r="C1458" s="969" t="s">
        <v>1179</v>
      </c>
      <c r="D1458" s="970" t="s">
        <v>2</v>
      </c>
      <c r="E1458" s="1015" t="s">
        <v>608</v>
      </c>
      <c r="F1458" s="1014" t="s">
        <v>128</v>
      </c>
      <c r="G1458" s="973" t="s">
        <v>19</v>
      </c>
      <c r="H1458" s="973" t="s">
        <v>19</v>
      </c>
      <c r="I1458" s="975"/>
      <c r="J1458" s="975"/>
      <c r="K1458" s="29"/>
      <c r="L1458" s="29"/>
      <c r="M1458" s="4"/>
      <c r="N1458" s="29"/>
      <c r="O1458" s="976">
        <v>1</v>
      </c>
      <c r="P1458" s="271"/>
      <c r="Q1458" s="977"/>
      <c r="R1458" s="978"/>
      <c r="S1458" s="979"/>
      <c r="T1458" s="980"/>
      <c r="U1458" s="981"/>
      <c r="V1458" s="982"/>
      <c r="W1458" s="976" t="s">
        <v>3327</v>
      </c>
      <c r="X1458" s="976"/>
      <c r="Y1458" s="706"/>
      <c r="Z1458" s="976"/>
    </row>
    <row r="1459" spans="1:26">
      <c r="A1459" s="984" t="s">
        <v>274</v>
      </c>
      <c r="B1459" s="984" t="s">
        <v>712</v>
      </c>
      <c r="C1459" s="969" t="s">
        <v>642</v>
      </c>
      <c r="D1459" s="970" t="str">
        <f t="shared" ref="D1459" si="1443">B1459&amp;" "&amp;" "&amp;C1459</f>
        <v>09-004  メイジドラキー</v>
      </c>
      <c r="E1459" s="1015" t="s">
        <v>608</v>
      </c>
      <c r="F1459" s="1014" t="s">
        <v>128</v>
      </c>
      <c r="G1459" s="973" t="s">
        <v>19</v>
      </c>
      <c r="H1459" s="992" t="s">
        <v>88</v>
      </c>
      <c r="I1459" s="975"/>
      <c r="J1459" s="975"/>
      <c r="K1459" s="35" t="s">
        <v>21</v>
      </c>
      <c r="L1459" s="34" t="s">
        <v>269</v>
      </c>
      <c r="M1459" s="960" t="s">
        <v>1121</v>
      </c>
      <c r="N1459" s="30" t="s">
        <v>491</v>
      </c>
      <c r="O1459" s="976"/>
      <c r="P1459" s="271"/>
      <c r="Q1459" s="977">
        <v>1530</v>
      </c>
      <c r="R1459" s="978">
        <v>880</v>
      </c>
      <c r="S1459" s="979">
        <v>1060</v>
      </c>
      <c r="T1459" s="980">
        <v>1080</v>
      </c>
      <c r="U1459" s="981">
        <v>660</v>
      </c>
      <c r="V1459" s="982">
        <f t="shared" ref="V1459" si="1444">SUM(Q1459:U1460)</f>
        <v>5210</v>
      </c>
      <c r="W1459" s="976"/>
      <c r="X1459" s="976"/>
      <c r="Y1459" s="706"/>
      <c r="Z1459" s="976"/>
    </row>
    <row r="1460" spans="1:26">
      <c r="A1460" s="984" t="s">
        <v>274</v>
      </c>
      <c r="B1460" s="984"/>
      <c r="C1460" s="969" t="s">
        <v>642</v>
      </c>
      <c r="D1460" s="970" t="s">
        <v>2</v>
      </c>
      <c r="E1460" s="1015" t="s">
        <v>608</v>
      </c>
      <c r="F1460" s="1014" t="s">
        <v>128</v>
      </c>
      <c r="G1460" s="973" t="s">
        <v>19</v>
      </c>
      <c r="H1460" s="992" t="s">
        <v>88</v>
      </c>
      <c r="I1460" s="975"/>
      <c r="J1460" s="975"/>
      <c r="K1460" s="29"/>
      <c r="L1460" s="29"/>
      <c r="M1460" s="4"/>
      <c r="N1460" s="29"/>
      <c r="O1460" s="976"/>
      <c r="P1460" s="271"/>
      <c r="Q1460" s="977"/>
      <c r="R1460" s="978"/>
      <c r="S1460" s="979"/>
      <c r="T1460" s="980"/>
      <c r="U1460" s="981"/>
      <c r="V1460" s="982"/>
      <c r="W1460" s="976"/>
      <c r="X1460" s="976"/>
      <c r="Y1460" s="706"/>
      <c r="Z1460" s="976"/>
    </row>
    <row r="1461" spans="1:26">
      <c r="A1461" s="984" t="s">
        <v>274</v>
      </c>
      <c r="B1461" s="984" t="s">
        <v>713</v>
      </c>
      <c r="C1461" s="969" t="s">
        <v>1199</v>
      </c>
      <c r="D1461" s="970" t="str">
        <f t="shared" ref="D1461" si="1445">B1461&amp;" "&amp;" "&amp;C1461</f>
        <v>09-005  じんめんじゅ</v>
      </c>
      <c r="E1461" s="1015" t="s">
        <v>608</v>
      </c>
      <c r="F1461" s="1014" t="s">
        <v>128</v>
      </c>
      <c r="G1461" s="973" t="s">
        <v>19</v>
      </c>
      <c r="H1461" s="992" t="s">
        <v>88</v>
      </c>
      <c r="I1461" s="975"/>
      <c r="J1461" s="975"/>
      <c r="K1461" s="35" t="s">
        <v>21</v>
      </c>
      <c r="L1461" s="33" t="s">
        <v>104</v>
      </c>
      <c r="M1461" s="960" t="s">
        <v>1034</v>
      </c>
      <c r="N1461" s="30" t="s">
        <v>494</v>
      </c>
      <c r="O1461" s="976"/>
      <c r="P1461" s="271"/>
      <c r="Q1461" s="977">
        <v>1750</v>
      </c>
      <c r="R1461" s="978">
        <v>820</v>
      </c>
      <c r="S1461" s="979">
        <v>1070</v>
      </c>
      <c r="T1461" s="980">
        <v>660</v>
      </c>
      <c r="U1461" s="981">
        <v>960</v>
      </c>
      <c r="V1461" s="982">
        <f t="shared" ref="V1461" si="1446">SUM(Q1461:U1462)</f>
        <v>5260</v>
      </c>
      <c r="W1461" s="976"/>
      <c r="X1461" s="976"/>
      <c r="Y1461" s="706"/>
      <c r="Z1461" s="976"/>
    </row>
    <row r="1462" spans="1:26">
      <c r="A1462" s="984" t="s">
        <v>274</v>
      </c>
      <c r="B1462" s="984"/>
      <c r="C1462" s="969" t="s">
        <v>1199</v>
      </c>
      <c r="D1462" s="970" t="s">
        <v>2</v>
      </c>
      <c r="E1462" s="1015" t="s">
        <v>608</v>
      </c>
      <c r="F1462" s="1014" t="s">
        <v>128</v>
      </c>
      <c r="G1462" s="973" t="s">
        <v>19</v>
      </c>
      <c r="H1462" s="992" t="s">
        <v>88</v>
      </c>
      <c r="I1462" s="975"/>
      <c r="J1462" s="975"/>
      <c r="K1462" s="29"/>
      <c r="L1462" s="29"/>
      <c r="M1462" s="4"/>
      <c r="N1462" s="29"/>
      <c r="O1462" s="976"/>
      <c r="P1462" s="271"/>
      <c r="Q1462" s="977"/>
      <c r="R1462" s="978"/>
      <c r="S1462" s="979"/>
      <c r="T1462" s="980"/>
      <c r="U1462" s="981"/>
      <c r="V1462" s="982"/>
      <c r="W1462" s="976"/>
      <c r="X1462" s="976"/>
      <c r="Y1462" s="706"/>
      <c r="Z1462" s="976"/>
    </row>
    <row r="1463" spans="1:26">
      <c r="A1463" s="984" t="s">
        <v>274</v>
      </c>
      <c r="B1463" s="984" t="s">
        <v>714</v>
      </c>
      <c r="C1463" s="969" t="s">
        <v>1181</v>
      </c>
      <c r="D1463" s="970" t="str">
        <f t="shared" ref="D1463" si="1447">B1463&amp;" "&amp;" "&amp;C1463</f>
        <v>09-006  くさった死体</v>
      </c>
      <c r="E1463" s="1015" t="s">
        <v>608</v>
      </c>
      <c r="F1463" s="1013" t="s">
        <v>129</v>
      </c>
      <c r="G1463" s="973" t="s">
        <v>19</v>
      </c>
      <c r="H1463" s="1006" t="s">
        <v>89</v>
      </c>
      <c r="I1463" s="975"/>
      <c r="J1463" s="975"/>
      <c r="K1463" s="35" t="s">
        <v>21</v>
      </c>
      <c r="L1463" s="33" t="s">
        <v>3</v>
      </c>
      <c r="M1463" s="960" t="s">
        <v>3431</v>
      </c>
      <c r="N1463" s="30" t="s">
        <v>491</v>
      </c>
      <c r="O1463" s="976">
        <v>3</v>
      </c>
      <c r="P1463" s="271"/>
      <c r="Q1463" s="977">
        <v>1630</v>
      </c>
      <c r="R1463" s="978">
        <v>1210</v>
      </c>
      <c r="S1463" s="979">
        <v>420</v>
      </c>
      <c r="T1463" s="980">
        <v>680</v>
      </c>
      <c r="U1463" s="981">
        <v>1290</v>
      </c>
      <c r="V1463" s="982">
        <f t="shared" ref="V1463" si="1448">SUM(Q1463:U1464)</f>
        <v>5230</v>
      </c>
      <c r="W1463" s="976"/>
      <c r="X1463" s="976"/>
      <c r="Y1463" s="706"/>
      <c r="Z1463" s="976"/>
    </row>
    <row r="1464" spans="1:26">
      <c r="A1464" s="984" t="s">
        <v>274</v>
      </c>
      <c r="B1464" s="984"/>
      <c r="C1464" s="969" t="s">
        <v>1181</v>
      </c>
      <c r="D1464" s="970" t="s">
        <v>2</v>
      </c>
      <c r="E1464" s="1015" t="s">
        <v>608</v>
      </c>
      <c r="F1464" s="1013" t="s">
        <v>129</v>
      </c>
      <c r="G1464" s="973" t="s">
        <v>19</v>
      </c>
      <c r="H1464" s="1006" t="s">
        <v>89</v>
      </c>
      <c r="I1464" s="975"/>
      <c r="J1464" s="975"/>
      <c r="K1464" s="29"/>
      <c r="L1464" s="29"/>
      <c r="M1464" s="4"/>
      <c r="N1464" s="29"/>
      <c r="O1464" s="976">
        <v>1</v>
      </c>
      <c r="P1464" s="271"/>
      <c r="Q1464" s="977"/>
      <c r="R1464" s="978"/>
      <c r="S1464" s="979"/>
      <c r="T1464" s="980"/>
      <c r="U1464" s="981"/>
      <c r="V1464" s="982"/>
      <c r="W1464" s="976"/>
      <c r="X1464" s="976"/>
      <c r="Y1464" s="706"/>
      <c r="Z1464" s="976"/>
    </row>
    <row r="1465" spans="1:26">
      <c r="A1465" s="984" t="s">
        <v>274</v>
      </c>
      <c r="B1465" s="984" t="s">
        <v>715</v>
      </c>
      <c r="C1465" s="969" t="s">
        <v>176</v>
      </c>
      <c r="D1465" s="970" t="str">
        <f t="shared" ref="D1465" si="1449">B1465&amp;" "&amp;" "&amp;C1465</f>
        <v>09-007  しりょうのきし</v>
      </c>
      <c r="E1465" s="1015" t="s">
        <v>608</v>
      </c>
      <c r="F1465" s="1013" t="s">
        <v>129</v>
      </c>
      <c r="G1465" s="973" t="s">
        <v>19</v>
      </c>
      <c r="H1465" s="973" t="s">
        <v>19</v>
      </c>
      <c r="I1465" s="975"/>
      <c r="J1465" s="975"/>
      <c r="K1465" s="35" t="s">
        <v>21</v>
      </c>
      <c r="L1465" s="33" t="s">
        <v>3</v>
      </c>
      <c r="M1465" s="960" t="s">
        <v>6199</v>
      </c>
      <c r="N1465" s="30" t="s">
        <v>496</v>
      </c>
      <c r="O1465" s="976"/>
      <c r="P1465" s="271"/>
      <c r="Q1465" s="977">
        <v>1650</v>
      </c>
      <c r="R1465" s="978">
        <v>930</v>
      </c>
      <c r="S1465" s="979">
        <v>700</v>
      </c>
      <c r="T1465" s="980">
        <v>980</v>
      </c>
      <c r="U1465" s="981">
        <v>1020</v>
      </c>
      <c r="V1465" s="982">
        <f t="shared" ref="V1465" si="1450">SUM(Q1465:U1466)</f>
        <v>5280</v>
      </c>
      <c r="W1465" s="976" t="s">
        <v>3328</v>
      </c>
      <c r="X1465" s="976"/>
      <c r="Y1465" s="706"/>
      <c r="Z1465" s="976"/>
    </row>
    <row r="1466" spans="1:26">
      <c r="A1466" s="984" t="s">
        <v>274</v>
      </c>
      <c r="B1466" s="984"/>
      <c r="C1466" s="969" t="s">
        <v>176</v>
      </c>
      <c r="D1466" s="970" t="s">
        <v>2</v>
      </c>
      <c r="E1466" s="1015" t="s">
        <v>608</v>
      </c>
      <c r="F1466" s="1013" t="s">
        <v>129</v>
      </c>
      <c r="G1466" s="973" t="s">
        <v>19</v>
      </c>
      <c r="H1466" s="973" t="s">
        <v>19</v>
      </c>
      <c r="I1466" s="975"/>
      <c r="J1466" s="975"/>
      <c r="K1466" s="29"/>
      <c r="L1466" s="29"/>
      <c r="M1466" s="4"/>
      <c r="N1466" s="29"/>
      <c r="O1466" s="976"/>
      <c r="P1466" s="271"/>
      <c r="Q1466" s="977"/>
      <c r="R1466" s="978"/>
      <c r="S1466" s="979"/>
      <c r="T1466" s="980"/>
      <c r="U1466" s="981"/>
      <c r="V1466" s="982"/>
      <c r="W1466" s="976" t="s">
        <v>3328</v>
      </c>
      <c r="X1466" s="976"/>
      <c r="Y1466" s="706"/>
      <c r="Z1466" s="976"/>
    </row>
    <row r="1467" spans="1:26">
      <c r="A1467" s="984" t="s">
        <v>274</v>
      </c>
      <c r="B1467" s="984" t="s">
        <v>716</v>
      </c>
      <c r="C1467" s="969" t="s">
        <v>645</v>
      </c>
      <c r="D1467" s="970" t="str">
        <f t="shared" ref="D1467" si="1451">B1467&amp;" "&amp;" "&amp;C1467</f>
        <v>09-008  ヒートギズモ</v>
      </c>
      <c r="E1467" s="1015" t="s">
        <v>608</v>
      </c>
      <c r="F1467" s="1012" t="s">
        <v>130</v>
      </c>
      <c r="G1467" s="1006" t="s">
        <v>89</v>
      </c>
      <c r="H1467" s="992" t="s">
        <v>88</v>
      </c>
      <c r="I1467" s="975"/>
      <c r="J1467" s="975"/>
      <c r="K1467" s="7" t="s">
        <v>37</v>
      </c>
      <c r="L1467" s="33" t="s">
        <v>20</v>
      </c>
      <c r="M1467" s="960" t="s">
        <v>3432</v>
      </c>
      <c r="N1467" s="30" t="s">
        <v>496</v>
      </c>
      <c r="O1467" s="976"/>
      <c r="P1467" s="271"/>
      <c r="Q1467" s="977">
        <v>1600</v>
      </c>
      <c r="R1467" s="978">
        <v>680</v>
      </c>
      <c r="S1467" s="979">
        <v>1140</v>
      </c>
      <c r="T1467" s="980">
        <v>900</v>
      </c>
      <c r="U1467" s="981">
        <v>910</v>
      </c>
      <c r="V1467" s="982">
        <f t="shared" ref="V1467" si="1452">SUM(Q1467:U1468)</f>
        <v>5230</v>
      </c>
      <c r="W1467" s="969" t="s">
        <v>3320</v>
      </c>
      <c r="X1467" s="976"/>
      <c r="Y1467" s="706"/>
      <c r="Z1467" s="976"/>
    </row>
    <row r="1468" spans="1:26">
      <c r="A1468" s="984" t="s">
        <v>274</v>
      </c>
      <c r="B1468" s="984"/>
      <c r="C1468" s="969" t="s">
        <v>645</v>
      </c>
      <c r="D1468" s="970" t="s">
        <v>2</v>
      </c>
      <c r="E1468" s="1015" t="s">
        <v>608</v>
      </c>
      <c r="F1468" s="1012" t="s">
        <v>130</v>
      </c>
      <c r="G1468" s="1006" t="s">
        <v>89</v>
      </c>
      <c r="H1468" s="992" t="s">
        <v>88</v>
      </c>
      <c r="I1468" s="975"/>
      <c r="J1468" s="975"/>
      <c r="K1468" s="29"/>
      <c r="L1468" s="29"/>
      <c r="M1468" s="4"/>
      <c r="N1468" s="29"/>
      <c r="O1468" s="976"/>
      <c r="P1468" s="271"/>
      <c r="Q1468" s="977"/>
      <c r="R1468" s="978"/>
      <c r="S1468" s="979"/>
      <c r="T1468" s="980"/>
      <c r="U1468" s="981"/>
      <c r="V1468" s="982"/>
      <c r="W1468" s="969" t="s">
        <v>3320</v>
      </c>
      <c r="X1468" s="976"/>
      <c r="Y1468" s="706"/>
      <c r="Z1468" s="976"/>
    </row>
    <row r="1469" spans="1:26">
      <c r="A1469" s="984" t="s">
        <v>274</v>
      </c>
      <c r="B1469" s="984" t="s">
        <v>717</v>
      </c>
      <c r="C1469" s="969" t="s">
        <v>177</v>
      </c>
      <c r="D1469" s="970" t="str">
        <f t="shared" ref="D1469" si="1453">B1469&amp;" "&amp;" "&amp;C1469</f>
        <v>09-009  フロストギズモ</v>
      </c>
      <c r="E1469" s="1015" t="s">
        <v>608</v>
      </c>
      <c r="F1469" s="1012" t="s">
        <v>130</v>
      </c>
      <c r="G1469" s="1006" t="s">
        <v>89</v>
      </c>
      <c r="H1469" s="992" t="s">
        <v>88</v>
      </c>
      <c r="I1469" s="975"/>
      <c r="J1469" s="975"/>
      <c r="K1469" s="7" t="s">
        <v>37</v>
      </c>
      <c r="L1469" s="33" t="s">
        <v>20</v>
      </c>
      <c r="M1469" s="960" t="s">
        <v>3433</v>
      </c>
      <c r="N1469" s="30" t="s">
        <v>491</v>
      </c>
      <c r="O1469" s="976">
        <v>3</v>
      </c>
      <c r="P1469" s="271"/>
      <c r="Q1469" s="977">
        <v>1620</v>
      </c>
      <c r="R1469" s="978">
        <v>660</v>
      </c>
      <c r="S1469" s="979">
        <v>1110</v>
      </c>
      <c r="T1469" s="980">
        <v>990</v>
      </c>
      <c r="U1469" s="981">
        <v>870</v>
      </c>
      <c r="V1469" s="982">
        <f t="shared" ref="V1469" si="1454">SUM(Q1469:U1470)</f>
        <v>5250</v>
      </c>
      <c r="W1469" s="969" t="s">
        <v>3322</v>
      </c>
      <c r="X1469" s="976"/>
      <c r="Y1469" s="706"/>
      <c r="Z1469" s="976"/>
    </row>
    <row r="1470" spans="1:26">
      <c r="A1470" s="984" t="s">
        <v>274</v>
      </c>
      <c r="B1470" s="984"/>
      <c r="C1470" s="969" t="s">
        <v>177</v>
      </c>
      <c r="D1470" s="970" t="s">
        <v>2</v>
      </c>
      <c r="E1470" s="1015" t="s">
        <v>608</v>
      </c>
      <c r="F1470" s="1012" t="s">
        <v>130</v>
      </c>
      <c r="G1470" s="1006" t="s">
        <v>89</v>
      </c>
      <c r="H1470" s="992" t="s">
        <v>88</v>
      </c>
      <c r="I1470" s="975"/>
      <c r="J1470" s="975"/>
      <c r="K1470" s="29"/>
      <c r="L1470" s="29"/>
      <c r="M1470" s="4"/>
      <c r="N1470" s="29"/>
      <c r="O1470" s="976">
        <v>1</v>
      </c>
      <c r="P1470" s="271"/>
      <c r="Q1470" s="977"/>
      <c r="R1470" s="978"/>
      <c r="S1470" s="979"/>
      <c r="T1470" s="980"/>
      <c r="U1470" s="981"/>
      <c r="V1470" s="982"/>
      <c r="W1470" s="969" t="s">
        <v>3322</v>
      </c>
      <c r="X1470" s="976"/>
      <c r="Y1470" s="706"/>
      <c r="Z1470" s="976"/>
    </row>
    <row r="1471" spans="1:26">
      <c r="A1471" s="984" t="s">
        <v>274</v>
      </c>
      <c r="B1471" s="984" t="s">
        <v>718</v>
      </c>
      <c r="C1471" s="969" t="s">
        <v>1194</v>
      </c>
      <c r="D1471" s="970" t="str">
        <f t="shared" ref="D1471" si="1455">B1471&amp;" "&amp;" "&amp;C1471</f>
        <v>09-010  ガーゴイル</v>
      </c>
      <c r="E1471" s="1015" t="s">
        <v>608</v>
      </c>
      <c r="F1471" s="1009" t="s">
        <v>75</v>
      </c>
      <c r="G1471" s="973" t="s">
        <v>1195</v>
      </c>
      <c r="H1471" s="992" t="s">
        <v>88</v>
      </c>
      <c r="I1471" s="975"/>
      <c r="J1471" s="975"/>
      <c r="K1471" s="8" t="s">
        <v>99</v>
      </c>
      <c r="L1471" s="33" t="s">
        <v>131</v>
      </c>
      <c r="M1471" s="960" t="s">
        <v>3434</v>
      </c>
      <c r="N1471" s="30" t="s">
        <v>491</v>
      </c>
      <c r="O1471" s="976">
        <v>3</v>
      </c>
      <c r="P1471" s="271"/>
      <c r="Q1471" s="977">
        <v>1610</v>
      </c>
      <c r="R1471" s="978">
        <v>1010</v>
      </c>
      <c r="S1471" s="979">
        <v>600</v>
      </c>
      <c r="T1471" s="980">
        <v>990</v>
      </c>
      <c r="U1471" s="981">
        <v>1060</v>
      </c>
      <c r="V1471" s="982">
        <f t="shared" ref="V1471" si="1456">SUM(Q1471:U1472)</f>
        <v>5270</v>
      </c>
      <c r="W1471" s="976"/>
      <c r="X1471" s="976"/>
      <c r="Y1471" s="706"/>
      <c r="Z1471" s="976"/>
    </row>
    <row r="1472" spans="1:26">
      <c r="A1472" s="984" t="s">
        <v>274</v>
      </c>
      <c r="B1472" s="984"/>
      <c r="C1472" s="969" t="s">
        <v>1194</v>
      </c>
      <c r="D1472" s="970" t="s">
        <v>2</v>
      </c>
      <c r="E1472" s="1015" t="s">
        <v>608</v>
      </c>
      <c r="F1472" s="1009" t="s">
        <v>75</v>
      </c>
      <c r="G1472" s="973" t="s">
        <v>19</v>
      </c>
      <c r="H1472" s="992" t="s">
        <v>88</v>
      </c>
      <c r="I1472" s="975"/>
      <c r="J1472" s="975"/>
      <c r="K1472" s="29"/>
      <c r="L1472" s="29"/>
      <c r="M1472" s="4"/>
      <c r="N1472" s="29"/>
      <c r="O1472" s="976">
        <v>1</v>
      </c>
      <c r="P1472" s="271"/>
      <c r="Q1472" s="977"/>
      <c r="R1472" s="978"/>
      <c r="S1472" s="979"/>
      <c r="T1472" s="980"/>
      <c r="U1472" s="981"/>
      <c r="V1472" s="982"/>
      <c r="W1472" s="976"/>
      <c r="X1472" s="976"/>
      <c r="Y1472" s="706"/>
      <c r="Z1472" s="976"/>
    </row>
    <row r="1473" spans="1:26">
      <c r="A1473" s="984" t="s">
        <v>274</v>
      </c>
      <c r="B1473" s="984" t="s">
        <v>719</v>
      </c>
      <c r="C1473" s="969" t="s">
        <v>637</v>
      </c>
      <c r="D1473" s="970" t="str">
        <f t="shared" ref="D1473" si="1457">B1473&amp;" "&amp;" "&amp;C1473</f>
        <v>09-011  あくま神官</v>
      </c>
      <c r="E1473" s="1015" t="s">
        <v>608</v>
      </c>
      <c r="F1473" s="1009" t="s">
        <v>75</v>
      </c>
      <c r="G1473" s="986" t="s">
        <v>40</v>
      </c>
      <c r="H1473" s="973" t="s">
        <v>19</v>
      </c>
      <c r="I1473" s="975"/>
      <c r="J1473" s="975"/>
      <c r="K1473" s="8" t="s">
        <v>99</v>
      </c>
      <c r="L1473" s="33" t="s">
        <v>131</v>
      </c>
      <c r="M1473" s="37" t="s">
        <v>3435</v>
      </c>
      <c r="N1473" s="30" t="s">
        <v>496</v>
      </c>
      <c r="O1473" s="976"/>
      <c r="P1473" s="271"/>
      <c r="Q1473" s="977">
        <v>1560</v>
      </c>
      <c r="R1473" s="978">
        <v>890</v>
      </c>
      <c r="S1473" s="979">
        <v>1250</v>
      </c>
      <c r="T1473" s="980">
        <v>730</v>
      </c>
      <c r="U1473" s="981">
        <v>810</v>
      </c>
      <c r="V1473" s="982">
        <f t="shared" ref="V1473" si="1458">SUM(Q1473:U1474)</f>
        <v>5240</v>
      </c>
      <c r="W1473" s="976" t="s">
        <v>4574</v>
      </c>
      <c r="X1473" s="976"/>
      <c r="Y1473" s="706"/>
      <c r="Z1473" s="976"/>
    </row>
    <row r="1474" spans="1:26">
      <c r="A1474" s="984" t="s">
        <v>274</v>
      </c>
      <c r="B1474" s="984"/>
      <c r="C1474" s="969" t="s">
        <v>637</v>
      </c>
      <c r="D1474" s="970" t="s">
        <v>2</v>
      </c>
      <c r="E1474" s="1015" t="s">
        <v>608</v>
      </c>
      <c r="F1474" s="1009" t="s">
        <v>75</v>
      </c>
      <c r="G1474" s="986" t="s">
        <v>40</v>
      </c>
      <c r="H1474" s="973" t="s">
        <v>19</v>
      </c>
      <c r="I1474" s="975"/>
      <c r="J1474" s="975"/>
      <c r="K1474" s="29"/>
      <c r="L1474" s="29"/>
      <c r="M1474" s="4"/>
      <c r="N1474" s="29"/>
      <c r="O1474" s="976"/>
      <c r="P1474" s="271"/>
      <c r="Q1474" s="977"/>
      <c r="R1474" s="978"/>
      <c r="S1474" s="979"/>
      <c r="T1474" s="980"/>
      <c r="U1474" s="981"/>
      <c r="V1474" s="982"/>
      <c r="W1474" s="976" t="s">
        <v>4574</v>
      </c>
      <c r="X1474" s="976"/>
      <c r="Y1474" s="706"/>
      <c r="Z1474" s="976"/>
    </row>
    <row r="1475" spans="1:26">
      <c r="A1475" s="984" t="s">
        <v>274</v>
      </c>
      <c r="B1475" s="984" t="s">
        <v>720</v>
      </c>
      <c r="C1475" s="969" t="s">
        <v>1184</v>
      </c>
      <c r="D1475" s="970" t="str">
        <f t="shared" ref="D1475" si="1459">B1475&amp;" "&amp;" "&amp;C1475</f>
        <v>09-012  さまようよろい</v>
      </c>
      <c r="E1475" s="1015" t="s">
        <v>608</v>
      </c>
      <c r="F1475" s="994" t="s">
        <v>78</v>
      </c>
      <c r="G1475" s="973" t="s">
        <v>19</v>
      </c>
      <c r="H1475" s="973" t="s">
        <v>19</v>
      </c>
      <c r="I1475" s="975"/>
      <c r="J1475" s="975"/>
      <c r="K1475" s="35" t="s">
        <v>21</v>
      </c>
      <c r="L1475" s="33" t="s">
        <v>270</v>
      </c>
      <c r="M1475" s="960" t="s">
        <v>913</v>
      </c>
      <c r="N1475" s="30" t="s">
        <v>496</v>
      </c>
      <c r="O1475" s="976"/>
      <c r="P1475" s="271"/>
      <c r="Q1475" s="977">
        <v>1670</v>
      </c>
      <c r="R1475" s="978">
        <v>1140</v>
      </c>
      <c r="S1475" s="979">
        <v>600</v>
      </c>
      <c r="T1475" s="980">
        <v>620</v>
      </c>
      <c r="U1475" s="981">
        <v>1210</v>
      </c>
      <c r="V1475" s="982">
        <f t="shared" ref="V1475" si="1460">SUM(Q1475:U1476)</f>
        <v>5240</v>
      </c>
      <c r="W1475" s="976"/>
      <c r="X1475" s="976"/>
      <c r="Y1475" s="706"/>
      <c r="Z1475" s="976"/>
    </row>
    <row r="1476" spans="1:26">
      <c r="A1476" s="984" t="s">
        <v>274</v>
      </c>
      <c r="B1476" s="984"/>
      <c r="C1476" s="969" t="s">
        <v>1184</v>
      </c>
      <c r="D1476" s="970" t="s">
        <v>2</v>
      </c>
      <c r="E1476" s="1015" t="s">
        <v>608</v>
      </c>
      <c r="F1476" s="994" t="s">
        <v>78</v>
      </c>
      <c r="G1476" s="973" t="s">
        <v>19</v>
      </c>
      <c r="H1476" s="973" t="s">
        <v>19</v>
      </c>
      <c r="I1476" s="975"/>
      <c r="J1476" s="975"/>
      <c r="K1476" s="29"/>
      <c r="L1476" s="29"/>
      <c r="M1476" s="4"/>
      <c r="N1476" s="29"/>
      <c r="O1476" s="976"/>
      <c r="P1476" s="271"/>
      <c r="Q1476" s="977"/>
      <c r="R1476" s="978"/>
      <c r="S1476" s="979"/>
      <c r="T1476" s="980"/>
      <c r="U1476" s="981"/>
      <c r="V1476" s="982"/>
      <c r="W1476" s="976"/>
      <c r="X1476" s="976"/>
      <c r="Y1476" s="706"/>
      <c r="Z1476" s="976"/>
    </row>
    <row r="1477" spans="1:26">
      <c r="A1477" s="984" t="s">
        <v>274</v>
      </c>
      <c r="B1477" s="984" t="s">
        <v>721</v>
      </c>
      <c r="C1477" s="969" t="s">
        <v>646</v>
      </c>
      <c r="D1477" s="970" t="str">
        <f t="shared" ref="D1477" si="1461">B1477&amp;" "&amp;" "&amp;C1477</f>
        <v>09-013  おどるほうせき</v>
      </c>
      <c r="E1477" s="1015" t="s">
        <v>608</v>
      </c>
      <c r="F1477" s="994" t="s">
        <v>78</v>
      </c>
      <c r="G1477" s="992" t="s">
        <v>88</v>
      </c>
      <c r="H1477" s="992" t="s">
        <v>88</v>
      </c>
      <c r="I1477" s="975"/>
      <c r="J1477" s="975"/>
      <c r="K1477" s="8" t="s">
        <v>99</v>
      </c>
      <c r="L1477" s="33" t="s">
        <v>131</v>
      </c>
      <c r="M1477" s="39" t="s">
        <v>3436</v>
      </c>
      <c r="N1477" s="30" t="s">
        <v>494</v>
      </c>
      <c r="O1477" s="976" t="s">
        <v>1198</v>
      </c>
      <c r="P1477" s="271"/>
      <c r="Q1477" s="977">
        <v>1570</v>
      </c>
      <c r="R1477" s="978">
        <v>660</v>
      </c>
      <c r="S1477" s="979">
        <v>1140</v>
      </c>
      <c r="T1477" s="980">
        <v>1000</v>
      </c>
      <c r="U1477" s="981">
        <v>850</v>
      </c>
      <c r="V1477" s="982">
        <f t="shared" ref="V1477" si="1462">SUM(Q1477:U1478)</f>
        <v>5220</v>
      </c>
      <c r="W1477" s="976" t="s">
        <v>3823</v>
      </c>
      <c r="X1477" s="976"/>
      <c r="Y1477" s="706"/>
      <c r="Z1477" s="976"/>
    </row>
    <row r="1478" spans="1:26">
      <c r="A1478" s="984" t="s">
        <v>274</v>
      </c>
      <c r="B1478" s="984"/>
      <c r="C1478" s="969" t="s">
        <v>646</v>
      </c>
      <c r="D1478" s="970" t="s">
        <v>2</v>
      </c>
      <c r="E1478" s="1015" t="s">
        <v>608</v>
      </c>
      <c r="F1478" s="994" t="s">
        <v>78</v>
      </c>
      <c r="G1478" s="992" t="s">
        <v>88</v>
      </c>
      <c r="H1478" s="992" t="s">
        <v>88</v>
      </c>
      <c r="I1478" s="975"/>
      <c r="J1478" s="975"/>
      <c r="K1478" s="29"/>
      <c r="L1478" s="29"/>
      <c r="M1478" s="4"/>
      <c r="N1478" s="29"/>
      <c r="O1478" s="976">
        <v>1</v>
      </c>
      <c r="P1478" s="271"/>
      <c r="Q1478" s="977"/>
      <c r="R1478" s="978"/>
      <c r="S1478" s="979"/>
      <c r="T1478" s="980"/>
      <c r="U1478" s="981"/>
      <c r="V1478" s="982"/>
      <c r="W1478" s="976" t="s">
        <v>3823</v>
      </c>
      <c r="X1478" s="976"/>
      <c r="Y1478" s="706"/>
      <c r="Z1478" s="976"/>
    </row>
    <row r="1479" spans="1:26">
      <c r="A1479" s="984" t="s">
        <v>274</v>
      </c>
      <c r="B1479" s="984" t="s">
        <v>722</v>
      </c>
      <c r="C1479" s="969" t="s">
        <v>542</v>
      </c>
      <c r="D1479" s="970" t="str">
        <f t="shared" ref="D1479" si="1463">B1479&amp;" "&amp;" "&amp;C1479</f>
        <v>09-014  ドラゴン</v>
      </c>
      <c r="E1479" s="1015" t="s">
        <v>608</v>
      </c>
      <c r="F1479" s="1003" t="s">
        <v>35</v>
      </c>
      <c r="G1479" s="973" t="s">
        <v>19</v>
      </c>
      <c r="H1479" s="1006" t="s">
        <v>89</v>
      </c>
      <c r="I1479" s="975"/>
      <c r="J1479" s="975"/>
      <c r="K1479" s="35" t="s">
        <v>21</v>
      </c>
      <c r="L1479" s="33" t="s">
        <v>107</v>
      </c>
      <c r="M1479" s="960" t="s">
        <v>6200</v>
      </c>
      <c r="N1479" s="30" t="s">
        <v>491</v>
      </c>
      <c r="O1479" s="976">
        <v>3</v>
      </c>
      <c r="P1479" s="271"/>
      <c r="Q1479" s="977">
        <v>1670</v>
      </c>
      <c r="R1479" s="978">
        <v>900</v>
      </c>
      <c r="S1479" s="979">
        <v>710</v>
      </c>
      <c r="T1479" s="980">
        <v>1010</v>
      </c>
      <c r="U1479" s="981">
        <v>950</v>
      </c>
      <c r="V1479" s="982">
        <f t="shared" ref="V1479" si="1464">SUM(Q1479:U1480)</f>
        <v>5240</v>
      </c>
      <c r="W1479" s="976" t="s">
        <v>4344</v>
      </c>
      <c r="X1479" s="976"/>
      <c r="Y1479" s="706"/>
      <c r="Z1479" s="976"/>
    </row>
    <row r="1480" spans="1:26">
      <c r="A1480" s="984" t="s">
        <v>274</v>
      </c>
      <c r="B1480" s="984"/>
      <c r="C1480" s="969" t="s">
        <v>542</v>
      </c>
      <c r="D1480" s="970" t="s">
        <v>2</v>
      </c>
      <c r="E1480" s="1015" t="s">
        <v>608</v>
      </c>
      <c r="F1480" s="1003" t="s">
        <v>35</v>
      </c>
      <c r="G1480" s="973" t="s">
        <v>19</v>
      </c>
      <c r="H1480" s="1006" t="s">
        <v>89</v>
      </c>
      <c r="I1480" s="975"/>
      <c r="J1480" s="975"/>
      <c r="K1480" s="29"/>
      <c r="L1480" s="29"/>
      <c r="M1480" s="4"/>
      <c r="N1480" s="29"/>
      <c r="O1480" s="976">
        <v>1</v>
      </c>
      <c r="P1480" s="271"/>
      <c r="Q1480" s="977"/>
      <c r="R1480" s="978"/>
      <c r="S1480" s="979"/>
      <c r="T1480" s="980"/>
      <c r="U1480" s="981"/>
      <c r="V1480" s="982"/>
      <c r="W1480" s="976" t="s">
        <v>4344</v>
      </c>
      <c r="X1480" s="976"/>
      <c r="Y1480" s="706"/>
      <c r="Z1480" s="976"/>
    </row>
    <row r="1481" spans="1:26">
      <c r="A1481" s="984" t="s">
        <v>274</v>
      </c>
      <c r="B1481" s="984" t="s">
        <v>723</v>
      </c>
      <c r="C1481" s="969" t="s">
        <v>543</v>
      </c>
      <c r="D1481" s="970" t="str">
        <f t="shared" ref="D1481" si="1465">B1481&amp;" "&amp;" "&amp;C1481</f>
        <v>09-015  キースドラゴン</v>
      </c>
      <c r="E1481" s="1015" t="s">
        <v>608</v>
      </c>
      <c r="F1481" s="1003" t="s">
        <v>35</v>
      </c>
      <c r="G1481" s="973" t="s">
        <v>19</v>
      </c>
      <c r="H1481" s="1006" t="s">
        <v>89</v>
      </c>
      <c r="I1481" s="975"/>
      <c r="J1481" s="975"/>
      <c r="K1481" s="35" t="s">
        <v>21</v>
      </c>
      <c r="L1481" s="33" t="s">
        <v>3</v>
      </c>
      <c r="M1481" s="960" t="s">
        <v>6201</v>
      </c>
      <c r="N1481" s="30" t="s">
        <v>491</v>
      </c>
      <c r="O1481" s="976"/>
      <c r="P1481" s="271"/>
      <c r="Q1481" s="977">
        <v>1670</v>
      </c>
      <c r="R1481" s="978">
        <v>960</v>
      </c>
      <c r="S1481" s="979">
        <v>700</v>
      </c>
      <c r="T1481" s="980">
        <v>890</v>
      </c>
      <c r="U1481" s="981">
        <v>1050</v>
      </c>
      <c r="V1481" s="982">
        <f t="shared" ref="V1481" si="1466">SUM(Q1481:U1482)</f>
        <v>5270</v>
      </c>
      <c r="W1481" s="976"/>
      <c r="X1481" s="976"/>
      <c r="Y1481" s="706"/>
      <c r="Z1481" s="976"/>
    </row>
    <row r="1482" spans="1:26">
      <c r="A1482" s="984" t="s">
        <v>274</v>
      </c>
      <c r="B1482" s="984"/>
      <c r="C1482" s="969" t="s">
        <v>543</v>
      </c>
      <c r="D1482" s="970" t="s">
        <v>2</v>
      </c>
      <c r="E1482" s="1015" t="s">
        <v>608</v>
      </c>
      <c r="F1482" s="1003" t="s">
        <v>35</v>
      </c>
      <c r="G1482" s="973" t="s">
        <v>19</v>
      </c>
      <c r="H1482" s="1006" t="s">
        <v>89</v>
      </c>
      <c r="I1482" s="975"/>
      <c r="J1482" s="975"/>
      <c r="K1482" s="29"/>
      <c r="L1482" s="29"/>
      <c r="M1482" s="4"/>
      <c r="N1482" s="29"/>
      <c r="O1482" s="976"/>
      <c r="P1482" s="271"/>
      <c r="Q1482" s="977"/>
      <c r="R1482" s="978"/>
      <c r="S1482" s="979"/>
      <c r="T1482" s="980"/>
      <c r="U1482" s="981"/>
      <c r="V1482" s="982"/>
      <c r="W1482" s="976"/>
      <c r="X1482" s="976"/>
      <c r="Y1482" s="706"/>
      <c r="Z1482" s="976"/>
    </row>
    <row r="1483" spans="1:26">
      <c r="A1483" s="984" t="s">
        <v>274</v>
      </c>
      <c r="B1483" s="984" t="s">
        <v>724</v>
      </c>
      <c r="C1483" s="969" t="s">
        <v>189</v>
      </c>
      <c r="D1483" s="970" t="str">
        <f t="shared" ref="D1483" si="1467">B1483&amp;" "&amp;" "&amp;C1483</f>
        <v>09-016  アバン</v>
      </c>
      <c r="E1483" s="1011" t="s">
        <v>629</v>
      </c>
      <c r="F1483" s="972" t="s">
        <v>34</v>
      </c>
      <c r="G1483" s="973" t="s">
        <v>19</v>
      </c>
      <c r="H1483" s="973" t="s">
        <v>19</v>
      </c>
      <c r="I1483" s="975"/>
      <c r="J1483" s="975"/>
      <c r="K1483" s="7" t="s">
        <v>37</v>
      </c>
      <c r="L1483" s="33" t="s">
        <v>1201</v>
      </c>
      <c r="M1483" s="960" t="s">
        <v>838</v>
      </c>
      <c r="N1483" s="30" t="s">
        <v>490</v>
      </c>
      <c r="O1483" s="976"/>
      <c r="P1483" s="271"/>
      <c r="Q1483" s="977">
        <v>1810</v>
      </c>
      <c r="R1483" s="978">
        <v>930</v>
      </c>
      <c r="S1483" s="979">
        <v>980</v>
      </c>
      <c r="T1483" s="980">
        <v>1000</v>
      </c>
      <c r="U1483" s="981">
        <v>960</v>
      </c>
      <c r="V1483" s="982">
        <f t="shared" ref="V1483" si="1468">SUM(Q1483:U1484)</f>
        <v>5680</v>
      </c>
      <c r="W1483" s="976"/>
      <c r="X1483" s="976"/>
      <c r="Y1483" s="706"/>
      <c r="Z1483" s="976"/>
    </row>
    <row r="1484" spans="1:26">
      <c r="A1484" s="984" t="s">
        <v>274</v>
      </c>
      <c r="B1484" s="984"/>
      <c r="C1484" s="969" t="s">
        <v>189</v>
      </c>
      <c r="D1484" s="970" t="s">
        <v>2</v>
      </c>
      <c r="E1484" s="1011" t="s">
        <v>629</v>
      </c>
      <c r="F1484" s="972" t="s">
        <v>34</v>
      </c>
      <c r="G1484" s="973" t="s">
        <v>19</v>
      </c>
      <c r="H1484" s="973" t="s">
        <v>19</v>
      </c>
      <c r="I1484" s="975"/>
      <c r="J1484" s="975"/>
      <c r="K1484" s="29"/>
      <c r="L1484" s="29"/>
      <c r="M1484" s="4"/>
      <c r="N1484" s="29"/>
      <c r="O1484" s="976"/>
      <c r="P1484" s="271"/>
      <c r="Q1484" s="977"/>
      <c r="R1484" s="978"/>
      <c r="S1484" s="979"/>
      <c r="T1484" s="980"/>
      <c r="U1484" s="981"/>
      <c r="V1484" s="982"/>
      <c r="W1484" s="976"/>
      <c r="X1484" s="976"/>
      <c r="Y1484" s="706"/>
      <c r="Z1484" s="976"/>
    </row>
    <row r="1485" spans="1:26">
      <c r="A1485" s="984" t="s">
        <v>274</v>
      </c>
      <c r="B1485" s="984" t="s">
        <v>725</v>
      </c>
      <c r="C1485" s="969" t="s">
        <v>595</v>
      </c>
      <c r="D1485" s="970" t="str">
        <f t="shared" ref="D1485" si="1469">B1485&amp;" "&amp;" "&amp;C1485</f>
        <v>09-017  ハドラー</v>
      </c>
      <c r="E1485" s="1011" t="s">
        <v>629</v>
      </c>
      <c r="F1485" s="985" t="s">
        <v>74</v>
      </c>
      <c r="G1485" s="986" t="s">
        <v>40</v>
      </c>
      <c r="H1485" s="986" t="s">
        <v>40</v>
      </c>
      <c r="I1485" s="975"/>
      <c r="J1485" s="975"/>
      <c r="K1485" s="35" t="s">
        <v>21</v>
      </c>
      <c r="L1485" s="33" t="s">
        <v>106</v>
      </c>
      <c r="M1485" s="960" t="s">
        <v>3437</v>
      </c>
      <c r="N1485" s="30" t="s">
        <v>496</v>
      </c>
      <c r="O1485" s="976"/>
      <c r="P1485" s="271"/>
      <c r="Q1485" s="977">
        <v>1840</v>
      </c>
      <c r="R1485" s="978">
        <v>990</v>
      </c>
      <c r="S1485" s="979">
        <v>960</v>
      </c>
      <c r="T1485" s="980">
        <v>860</v>
      </c>
      <c r="U1485" s="981">
        <v>1040</v>
      </c>
      <c r="V1485" s="982">
        <f t="shared" ref="V1485" si="1470">SUM(Q1485:U1486)</f>
        <v>5690</v>
      </c>
      <c r="W1485" s="976"/>
      <c r="X1485" s="976"/>
      <c r="Y1485" s="706"/>
      <c r="Z1485" s="976"/>
    </row>
    <row r="1486" spans="1:26">
      <c r="A1486" s="984" t="s">
        <v>274</v>
      </c>
      <c r="B1486" s="984"/>
      <c r="C1486" s="969" t="s">
        <v>595</v>
      </c>
      <c r="D1486" s="970" t="s">
        <v>2</v>
      </c>
      <c r="E1486" s="1011" t="s">
        <v>629</v>
      </c>
      <c r="F1486" s="985" t="s">
        <v>74</v>
      </c>
      <c r="G1486" s="986" t="s">
        <v>40</v>
      </c>
      <c r="H1486" s="986" t="s">
        <v>40</v>
      </c>
      <c r="I1486" s="975"/>
      <c r="J1486" s="975"/>
      <c r="K1486" s="29"/>
      <c r="L1486" s="29"/>
      <c r="M1486" s="4"/>
      <c r="N1486" s="29"/>
      <c r="O1486" s="976"/>
      <c r="P1486" s="271"/>
      <c r="Q1486" s="977"/>
      <c r="R1486" s="978"/>
      <c r="S1486" s="979"/>
      <c r="T1486" s="980"/>
      <c r="U1486" s="981"/>
      <c r="V1486" s="982"/>
      <c r="W1486" s="976"/>
      <c r="X1486" s="976"/>
      <c r="Y1486" s="706"/>
      <c r="Z1486" s="976"/>
    </row>
    <row r="1487" spans="1:26">
      <c r="A1487" s="984" t="s">
        <v>274</v>
      </c>
      <c r="B1487" s="984" t="s">
        <v>726</v>
      </c>
      <c r="C1487" s="969" t="s">
        <v>4</v>
      </c>
      <c r="D1487" s="970" t="str">
        <f t="shared" ref="D1487" si="1471">B1487&amp;" "&amp;" "&amp;C1487</f>
        <v>09-018  クロコダイン</v>
      </c>
      <c r="E1487" s="1011" t="s">
        <v>629</v>
      </c>
      <c r="F1487" s="1014" t="s">
        <v>128</v>
      </c>
      <c r="G1487" s="1006" t="s">
        <v>89</v>
      </c>
      <c r="H1487" s="973" t="s">
        <v>19</v>
      </c>
      <c r="I1487" s="975"/>
      <c r="J1487" s="975"/>
      <c r="K1487" s="35" t="s">
        <v>21</v>
      </c>
      <c r="L1487" s="33" t="s">
        <v>105</v>
      </c>
      <c r="M1487" s="960" t="s">
        <v>914</v>
      </c>
      <c r="N1487" s="30" t="s">
        <v>491</v>
      </c>
      <c r="O1487" s="976"/>
      <c r="P1487" s="271"/>
      <c r="Q1487" s="977">
        <v>1930</v>
      </c>
      <c r="R1487" s="978">
        <v>1170</v>
      </c>
      <c r="S1487" s="979">
        <v>630</v>
      </c>
      <c r="T1487" s="980">
        <v>740</v>
      </c>
      <c r="U1487" s="981">
        <v>1190</v>
      </c>
      <c r="V1487" s="982">
        <f t="shared" ref="V1487" si="1472">SUM(Q1487:U1488)</f>
        <v>5660</v>
      </c>
      <c r="W1487" s="976" t="s">
        <v>4572</v>
      </c>
      <c r="X1487" s="976"/>
      <c r="Y1487" s="706"/>
      <c r="Z1487" s="976"/>
    </row>
    <row r="1488" spans="1:26">
      <c r="A1488" s="984" t="s">
        <v>274</v>
      </c>
      <c r="B1488" s="984"/>
      <c r="C1488" s="969" t="s">
        <v>4</v>
      </c>
      <c r="D1488" s="970" t="s">
        <v>2</v>
      </c>
      <c r="E1488" s="1011" t="s">
        <v>629</v>
      </c>
      <c r="F1488" s="1014" t="s">
        <v>128</v>
      </c>
      <c r="G1488" s="1006" t="s">
        <v>89</v>
      </c>
      <c r="H1488" s="973" t="s">
        <v>19</v>
      </c>
      <c r="I1488" s="975"/>
      <c r="J1488" s="975"/>
      <c r="K1488" s="29"/>
      <c r="L1488" s="29"/>
      <c r="M1488" s="4"/>
      <c r="N1488" s="29"/>
      <c r="O1488" s="976"/>
      <c r="P1488" s="271"/>
      <c r="Q1488" s="977"/>
      <c r="R1488" s="978"/>
      <c r="S1488" s="979"/>
      <c r="T1488" s="980"/>
      <c r="U1488" s="981"/>
      <c r="V1488" s="982"/>
      <c r="W1488" s="976" t="s">
        <v>4572</v>
      </c>
      <c r="X1488" s="976"/>
      <c r="Y1488" s="706"/>
      <c r="Z1488" s="976"/>
    </row>
    <row r="1489" spans="1:26">
      <c r="A1489" s="984" t="s">
        <v>274</v>
      </c>
      <c r="B1489" s="984" t="s">
        <v>727</v>
      </c>
      <c r="C1489" s="969" t="s">
        <v>2</v>
      </c>
      <c r="D1489" s="970" t="str">
        <f t="shared" ref="D1489" si="1473">B1489&amp;" "&amp;" "&amp;C1489</f>
        <v>09-019  ダイ</v>
      </c>
      <c r="E1489" s="1011" t="s">
        <v>629</v>
      </c>
      <c r="F1489" s="972" t="s">
        <v>34</v>
      </c>
      <c r="G1489" s="973" t="s">
        <v>19</v>
      </c>
      <c r="H1489" s="973" t="s">
        <v>19</v>
      </c>
      <c r="I1489" s="975"/>
      <c r="J1489" s="975"/>
      <c r="K1489" s="7" t="s">
        <v>37</v>
      </c>
      <c r="L1489" s="33" t="s">
        <v>98</v>
      </c>
      <c r="M1489" s="960" t="s">
        <v>1035</v>
      </c>
      <c r="N1489" s="30" t="s">
        <v>492</v>
      </c>
      <c r="O1489" s="976"/>
      <c r="P1489" s="271"/>
      <c r="Q1489" s="977">
        <v>1830</v>
      </c>
      <c r="R1489" s="978">
        <v>1110</v>
      </c>
      <c r="S1489" s="979">
        <v>780</v>
      </c>
      <c r="T1489" s="980">
        <v>1140</v>
      </c>
      <c r="U1489" s="981">
        <v>860</v>
      </c>
      <c r="V1489" s="982">
        <f t="shared" ref="V1489" si="1474">SUM(Q1489:U1490)</f>
        <v>5720</v>
      </c>
      <c r="W1489" s="976" t="s">
        <v>3317</v>
      </c>
      <c r="X1489" s="976"/>
      <c r="Y1489" s="706"/>
      <c r="Z1489" s="976"/>
    </row>
    <row r="1490" spans="1:26">
      <c r="A1490" s="984" t="s">
        <v>274</v>
      </c>
      <c r="B1490" s="984"/>
      <c r="C1490" s="969" t="s">
        <v>2</v>
      </c>
      <c r="D1490" s="970" t="s">
        <v>2</v>
      </c>
      <c r="E1490" s="1011" t="s">
        <v>629</v>
      </c>
      <c r="F1490" s="972" t="s">
        <v>34</v>
      </c>
      <c r="G1490" s="973" t="s">
        <v>19</v>
      </c>
      <c r="H1490" s="973" t="s">
        <v>19</v>
      </c>
      <c r="I1490" s="975"/>
      <c r="J1490" s="975"/>
      <c r="K1490" s="29"/>
      <c r="L1490" s="29"/>
      <c r="M1490" s="4"/>
      <c r="N1490" s="29"/>
      <c r="O1490" s="976"/>
      <c r="P1490" s="271"/>
      <c r="Q1490" s="977"/>
      <c r="R1490" s="978"/>
      <c r="S1490" s="979"/>
      <c r="T1490" s="980"/>
      <c r="U1490" s="981"/>
      <c r="V1490" s="982"/>
      <c r="W1490" s="976" t="s">
        <v>3317</v>
      </c>
      <c r="X1490" s="976"/>
      <c r="Y1490" s="706"/>
      <c r="Z1490" s="976"/>
    </row>
    <row r="1491" spans="1:26">
      <c r="A1491" s="984" t="s">
        <v>274</v>
      </c>
      <c r="B1491" s="984" t="s">
        <v>728</v>
      </c>
      <c r="C1491" s="969" t="s">
        <v>38</v>
      </c>
      <c r="D1491" s="970" t="str">
        <f t="shared" ref="D1491" si="1475">B1491&amp;" "&amp;" "&amp;C1491</f>
        <v>09-020  ポップ</v>
      </c>
      <c r="E1491" s="1011" t="s">
        <v>629</v>
      </c>
      <c r="F1491" s="972" t="s">
        <v>34</v>
      </c>
      <c r="G1491" s="986" t="s">
        <v>40</v>
      </c>
      <c r="H1491" s="986" t="s">
        <v>40</v>
      </c>
      <c r="I1491" s="975"/>
      <c r="J1491" s="975"/>
      <c r="K1491" s="35" t="s">
        <v>21</v>
      </c>
      <c r="L1491" s="33" t="s">
        <v>105</v>
      </c>
      <c r="M1491" s="960" t="s">
        <v>915</v>
      </c>
      <c r="N1491" s="30" t="s">
        <v>490</v>
      </c>
      <c r="O1491" s="976"/>
      <c r="P1491" s="271"/>
      <c r="Q1491" s="977">
        <v>1790</v>
      </c>
      <c r="R1491" s="978">
        <v>640</v>
      </c>
      <c r="S1491" s="979">
        <v>1380</v>
      </c>
      <c r="T1491" s="980">
        <v>1030</v>
      </c>
      <c r="U1491" s="981">
        <v>870</v>
      </c>
      <c r="V1491" s="982">
        <f t="shared" ref="V1491" si="1476">SUM(Q1491:U1492)</f>
        <v>5710</v>
      </c>
      <c r="W1491" s="976" t="s">
        <v>3317</v>
      </c>
      <c r="X1491" s="976"/>
      <c r="Y1491" s="706"/>
      <c r="Z1491" s="976"/>
    </row>
    <row r="1492" spans="1:26">
      <c r="A1492" s="984" t="s">
        <v>274</v>
      </c>
      <c r="B1492" s="984"/>
      <c r="C1492" s="969" t="s">
        <v>38</v>
      </c>
      <c r="D1492" s="970" t="s">
        <v>2</v>
      </c>
      <c r="E1492" s="1011" t="s">
        <v>629</v>
      </c>
      <c r="F1492" s="972" t="s">
        <v>34</v>
      </c>
      <c r="G1492" s="986" t="s">
        <v>40</v>
      </c>
      <c r="H1492" s="986" t="s">
        <v>40</v>
      </c>
      <c r="I1492" s="975"/>
      <c r="J1492" s="975"/>
      <c r="K1492" s="29"/>
      <c r="L1492" s="29"/>
      <c r="M1492" s="4"/>
      <c r="N1492" s="29"/>
      <c r="O1492" s="976"/>
      <c r="P1492" s="271"/>
      <c r="Q1492" s="977"/>
      <c r="R1492" s="978"/>
      <c r="S1492" s="979"/>
      <c r="T1492" s="980"/>
      <c r="U1492" s="981"/>
      <c r="V1492" s="982"/>
      <c r="W1492" s="976" t="s">
        <v>3317</v>
      </c>
      <c r="X1492" s="976"/>
      <c r="Y1492" s="706"/>
      <c r="Z1492" s="976"/>
    </row>
    <row r="1493" spans="1:26">
      <c r="A1493" s="984" t="s">
        <v>274</v>
      </c>
      <c r="B1493" s="984" t="s">
        <v>729</v>
      </c>
      <c r="C1493" s="969" t="s">
        <v>631</v>
      </c>
      <c r="D1493" s="970" t="str">
        <f t="shared" ref="D1493" si="1477">B1493&amp;" "&amp;" "&amp;C1493</f>
        <v>09-021  ホイミスライム</v>
      </c>
      <c r="E1493" s="1011" t="s">
        <v>629</v>
      </c>
      <c r="F1493" s="1014" t="s">
        <v>128</v>
      </c>
      <c r="G1493" s="973" t="s">
        <v>19</v>
      </c>
      <c r="H1493" s="995" t="s">
        <v>80</v>
      </c>
      <c r="I1493" s="975"/>
      <c r="J1493" s="975"/>
      <c r="K1493" s="11" t="s">
        <v>81</v>
      </c>
      <c r="L1493" s="538" t="s">
        <v>81</v>
      </c>
      <c r="M1493" s="960" t="s">
        <v>3438</v>
      </c>
      <c r="N1493" s="30" t="s">
        <v>492</v>
      </c>
      <c r="O1493" s="976"/>
      <c r="P1493" s="271"/>
      <c r="Q1493" s="977">
        <v>1720</v>
      </c>
      <c r="R1493" s="978">
        <v>700</v>
      </c>
      <c r="S1493" s="979">
        <v>1210</v>
      </c>
      <c r="T1493" s="980">
        <v>1050</v>
      </c>
      <c r="U1493" s="981">
        <v>870</v>
      </c>
      <c r="V1493" s="982">
        <f t="shared" ref="V1493" si="1478">SUM(Q1493:U1494)</f>
        <v>5550</v>
      </c>
      <c r="W1493" s="976" t="s">
        <v>3327</v>
      </c>
      <c r="X1493" s="976"/>
      <c r="Y1493" s="706"/>
      <c r="Z1493" s="976"/>
    </row>
    <row r="1494" spans="1:26">
      <c r="A1494" s="984" t="s">
        <v>274</v>
      </c>
      <c r="B1494" s="984"/>
      <c r="C1494" s="969" t="s">
        <v>631</v>
      </c>
      <c r="D1494" s="970" t="s">
        <v>2</v>
      </c>
      <c r="E1494" s="1011" t="s">
        <v>629</v>
      </c>
      <c r="F1494" s="1014" t="s">
        <v>128</v>
      </c>
      <c r="G1494" s="973" t="s">
        <v>19</v>
      </c>
      <c r="H1494" s="995" t="s">
        <v>80</v>
      </c>
      <c r="I1494" s="975"/>
      <c r="J1494" s="975"/>
      <c r="K1494" s="29"/>
      <c r="L1494" s="29"/>
      <c r="M1494" s="4"/>
      <c r="N1494" s="29"/>
      <c r="O1494" s="976"/>
      <c r="P1494" s="271"/>
      <c r="Q1494" s="977"/>
      <c r="R1494" s="978"/>
      <c r="S1494" s="979"/>
      <c r="T1494" s="980"/>
      <c r="U1494" s="981"/>
      <c r="V1494" s="982"/>
      <c r="W1494" s="976" t="s">
        <v>3327</v>
      </c>
      <c r="X1494" s="976"/>
      <c r="Y1494" s="706"/>
      <c r="Z1494" s="976"/>
    </row>
    <row r="1495" spans="1:26">
      <c r="A1495" s="984" t="s">
        <v>274</v>
      </c>
      <c r="B1495" s="984" t="s">
        <v>730</v>
      </c>
      <c r="C1495" s="969" t="s">
        <v>632</v>
      </c>
      <c r="D1495" s="970" t="str">
        <f t="shared" ref="D1495" si="1479">B1495&amp;" "&amp;" "&amp;C1495</f>
        <v>09-022  トンブレロ</v>
      </c>
      <c r="E1495" s="1011" t="s">
        <v>629</v>
      </c>
      <c r="F1495" s="1014" t="s">
        <v>128</v>
      </c>
      <c r="G1495" s="1006" t="s">
        <v>89</v>
      </c>
      <c r="H1495" s="992" t="s">
        <v>88</v>
      </c>
      <c r="I1495" s="975"/>
      <c r="J1495" s="975"/>
      <c r="K1495" s="35" t="s">
        <v>21</v>
      </c>
      <c r="L1495" s="33" t="s">
        <v>131</v>
      </c>
      <c r="M1495" s="960" t="s">
        <v>3439</v>
      </c>
      <c r="N1495" s="30" t="s">
        <v>491</v>
      </c>
      <c r="O1495" s="976"/>
      <c r="P1495" s="271"/>
      <c r="Q1495" s="977">
        <v>1660</v>
      </c>
      <c r="R1495" s="978">
        <v>660</v>
      </c>
      <c r="S1495" s="979">
        <v>1130</v>
      </c>
      <c r="T1495" s="980">
        <v>1000</v>
      </c>
      <c r="U1495" s="981">
        <v>1100</v>
      </c>
      <c r="V1495" s="982">
        <f t="shared" ref="V1495" si="1480">SUM(Q1495:U1496)</f>
        <v>5550</v>
      </c>
      <c r="W1495" s="976" t="s">
        <v>4565</v>
      </c>
      <c r="X1495" s="976"/>
      <c r="Y1495" s="706"/>
      <c r="Z1495" s="976"/>
    </row>
    <row r="1496" spans="1:26">
      <c r="A1496" s="984" t="s">
        <v>274</v>
      </c>
      <c r="B1496" s="984"/>
      <c r="C1496" s="969" t="s">
        <v>632</v>
      </c>
      <c r="D1496" s="970" t="s">
        <v>2</v>
      </c>
      <c r="E1496" s="1011" t="s">
        <v>629</v>
      </c>
      <c r="F1496" s="1014" t="s">
        <v>128</v>
      </c>
      <c r="G1496" s="1006" t="s">
        <v>89</v>
      </c>
      <c r="H1496" s="992" t="s">
        <v>88</v>
      </c>
      <c r="I1496" s="975"/>
      <c r="J1496" s="975"/>
      <c r="K1496" s="29"/>
      <c r="L1496" s="29"/>
      <c r="M1496" s="4"/>
      <c r="N1496" s="29"/>
      <c r="O1496" s="976"/>
      <c r="P1496" s="271"/>
      <c r="Q1496" s="977"/>
      <c r="R1496" s="978"/>
      <c r="S1496" s="979"/>
      <c r="T1496" s="980"/>
      <c r="U1496" s="981"/>
      <c r="V1496" s="982"/>
      <c r="W1496" s="976" t="s">
        <v>4565</v>
      </c>
      <c r="X1496" s="976"/>
      <c r="Y1496" s="706"/>
      <c r="Z1496" s="976"/>
    </row>
    <row r="1497" spans="1:26">
      <c r="A1497" s="984" t="s">
        <v>274</v>
      </c>
      <c r="B1497" s="984" t="s">
        <v>731</v>
      </c>
      <c r="C1497" s="969" t="s">
        <v>633</v>
      </c>
      <c r="D1497" s="970" t="str">
        <f t="shared" ref="D1497" si="1481">B1497&amp;" "&amp;" "&amp;C1497</f>
        <v>09-023  ライオンヘッド</v>
      </c>
      <c r="E1497" s="1011" t="s">
        <v>629</v>
      </c>
      <c r="F1497" s="1014" t="s">
        <v>128</v>
      </c>
      <c r="G1497" s="1006" t="s">
        <v>89</v>
      </c>
      <c r="H1497" s="986" t="s">
        <v>40</v>
      </c>
      <c r="I1497" s="975"/>
      <c r="J1497" s="975"/>
      <c r="K1497" s="35" t="s">
        <v>21</v>
      </c>
      <c r="L1497" s="33" t="s">
        <v>506</v>
      </c>
      <c r="M1497" s="960" t="s">
        <v>1122</v>
      </c>
      <c r="N1497" s="30" t="s">
        <v>491</v>
      </c>
      <c r="O1497" s="976"/>
      <c r="P1497" s="271"/>
      <c r="Q1497" s="977">
        <v>1830</v>
      </c>
      <c r="R1497" s="978">
        <v>880</v>
      </c>
      <c r="S1497" s="979">
        <v>1020</v>
      </c>
      <c r="T1497" s="980">
        <v>1030</v>
      </c>
      <c r="U1497" s="981">
        <v>880</v>
      </c>
      <c r="V1497" s="982">
        <f t="shared" ref="V1497" si="1482">SUM(Q1497:U1498)</f>
        <v>5640</v>
      </c>
      <c r="W1497" s="976"/>
      <c r="X1497" s="976"/>
      <c r="Y1497" s="706"/>
      <c r="Z1497" s="976"/>
    </row>
    <row r="1498" spans="1:26">
      <c r="A1498" s="984" t="s">
        <v>274</v>
      </c>
      <c r="B1498" s="984"/>
      <c r="C1498" s="969" t="s">
        <v>633</v>
      </c>
      <c r="D1498" s="970" t="s">
        <v>2</v>
      </c>
      <c r="E1498" s="1011" t="s">
        <v>629</v>
      </c>
      <c r="F1498" s="1014" t="s">
        <v>128</v>
      </c>
      <c r="G1498" s="1006" t="s">
        <v>89</v>
      </c>
      <c r="H1498" s="986" t="s">
        <v>40</v>
      </c>
      <c r="I1498" s="975"/>
      <c r="J1498" s="975"/>
      <c r="K1498" s="29"/>
      <c r="L1498" s="29"/>
      <c r="M1498" s="4"/>
      <c r="N1498" s="29"/>
      <c r="O1498" s="976"/>
      <c r="P1498" s="271"/>
      <c r="Q1498" s="977"/>
      <c r="R1498" s="978"/>
      <c r="S1498" s="979"/>
      <c r="T1498" s="980"/>
      <c r="U1498" s="981"/>
      <c r="V1498" s="982"/>
      <c r="W1498" s="976"/>
      <c r="X1498" s="976"/>
      <c r="Y1498" s="706"/>
      <c r="Z1498" s="976"/>
    </row>
    <row r="1499" spans="1:26">
      <c r="A1499" s="984" t="s">
        <v>274</v>
      </c>
      <c r="B1499" s="984" t="s">
        <v>732</v>
      </c>
      <c r="C1499" s="969" t="s">
        <v>644</v>
      </c>
      <c r="D1499" s="970" t="str">
        <f t="shared" ref="D1499" si="1483">B1499&amp;" "&amp;" "&amp;C1499</f>
        <v>09-024  どくどくゾンビ</v>
      </c>
      <c r="E1499" s="1011" t="s">
        <v>629</v>
      </c>
      <c r="F1499" s="1013" t="s">
        <v>129</v>
      </c>
      <c r="G1499" s="973" t="s">
        <v>19</v>
      </c>
      <c r="H1499" s="1006" t="s">
        <v>89</v>
      </c>
      <c r="I1499" s="975"/>
      <c r="J1499" s="975"/>
      <c r="K1499" s="7" t="s">
        <v>37</v>
      </c>
      <c r="L1499" s="33" t="s">
        <v>1201</v>
      </c>
      <c r="M1499" s="960" t="s">
        <v>6202</v>
      </c>
      <c r="N1499" s="30" t="s">
        <v>492</v>
      </c>
      <c r="O1499" s="976" t="s">
        <v>1200</v>
      </c>
      <c r="P1499" s="271"/>
      <c r="Q1499" s="977">
        <v>1780</v>
      </c>
      <c r="R1499" s="978">
        <v>1300</v>
      </c>
      <c r="S1499" s="979">
        <v>420</v>
      </c>
      <c r="T1499" s="980">
        <v>690</v>
      </c>
      <c r="U1499" s="981">
        <v>1390</v>
      </c>
      <c r="V1499" s="982">
        <f t="shared" ref="V1499" si="1484">SUM(Q1499:U1500)</f>
        <v>5580</v>
      </c>
      <c r="W1499" s="976"/>
      <c r="X1499" s="976"/>
      <c r="Y1499" s="706"/>
      <c r="Z1499" s="976"/>
    </row>
    <row r="1500" spans="1:26">
      <c r="A1500" s="984" t="s">
        <v>274</v>
      </c>
      <c r="B1500" s="984"/>
      <c r="C1500" s="969" t="s">
        <v>644</v>
      </c>
      <c r="D1500" s="970" t="s">
        <v>2</v>
      </c>
      <c r="E1500" s="1011" t="s">
        <v>629</v>
      </c>
      <c r="F1500" s="1013" t="s">
        <v>129</v>
      </c>
      <c r="G1500" s="973" t="s">
        <v>19</v>
      </c>
      <c r="H1500" s="1006" t="s">
        <v>89</v>
      </c>
      <c r="I1500" s="975"/>
      <c r="J1500" s="975"/>
      <c r="K1500" s="29"/>
      <c r="L1500" s="29"/>
      <c r="M1500" s="4"/>
      <c r="N1500" s="29"/>
      <c r="O1500" s="976">
        <v>1</v>
      </c>
      <c r="P1500" s="271"/>
      <c r="Q1500" s="977"/>
      <c r="R1500" s="978"/>
      <c r="S1500" s="979"/>
      <c r="T1500" s="980"/>
      <c r="U1500" s="981"/>
      <c r="V1500" s="982"/>
      <c r="W1500" s="976"/>
      <c r="X1500" s="976"/>
      <c r="Y1500" s="706"/>
      <c r="Z1500" s="976"/>
    </row>
    <row r="1501" spans="1:26">
      <c r="A1501" s="984" t="s">
        <v>274</v>
      </c>
      <c r="B1501" s="984" t="s">
        <v>733</v>
      </c>
      <c r="C1501" s="969" t="s">
        <v>636</v>
      </c>
      <c r="D1501" s="970" t="str">
        <f t="shared" ref="D1501" si="1485">B1501&amp;" "&amp;" "&amp;C1501</f>
        <v>09-025  ミイラ男</v>
      </c>
      <c r="E1501" s="1011" t="s">
        <v>629</v>
      </c>
      <c r="F1501" s="1013" t="s">
        <v>129</v>
      </c>
      <c r="G1501" s="973" t="s">
        <v>19</v>
      </c>
      <c r="H1501" s="973" t="s">
        <v>19</v>
      </c>
      <c r="I1501" s="975"/>
      <c r="J1501" s="975"/>
      <c r="K1501" s="35" t="s">
        <v>21</v>
      </c>
      <c r="L1501" s="33" t="s">
        <v>131</v>
      </c>
      <c r="M1501" s="960" t="s">
        <v>6203</v>
      </c>
      <c r="N1501" s="30" t="s">
        <v>491</v>
      </c>
      <c r="O1501" s="976"/>
      <c r="P1501" s="271"/>
      <c r="Q1501" s="977">
        <v>1820</v>
      </c>
      <c r="R1501" s="978">
        <v>1070</v>
      </c>
      <c r="S1501" s="979">
        <v>720</v>
      </c>
      <c r="T1501" s="980">
        <v>870</v>
      </c>
      <c r="U1501" s="981">
        <v>1110</v>
      </c>
      <c r="V1501" s="982">
        <f t="shared" ref="V1501" si="1486">SUM(Q1501:U1502)</f>
        <v>5590</v>
      </c>
      <c r="W1501" s="976"/>
      <c r="X1501" s="976"/>
      <c r="Y1501" s="706"/>
      <c r="Z1501" s="976"/>
    </row>
    <row r="1502" spans="1:26">
      <c r="A1502" s="984" t="s">
        <v>274</v>
      </c>
      <c r="B1502" s="984"/>
      <c r="C1502" s="969" t="s">
        <v>636</v>
      </c>
      <c r="D1502" s="970" t="s">
        <v>2</v>
      </c>
      <c r="E1502" s="1011" t="s">
        <v>629</v>
      </c>
      <c r="F1502" s="1013" t="s">
        <v>129</v>
      </c>
      <c r="G1502" s="973" t="s">
        <v>19</v>
      </c>
      <c r="H1502" s="973" t="s">
        <v>19</v>
      </c>
      <c r="I1502" s="975"/>
      <c r="J1502" s="975"/>
      <c r="K1502" s="29"/>
      <c r="L1502" s="29"/>
      <c r="M1502" s="4"/>
      <c r="N1502" s="29"/>
      <c r="O1502" s="976"/>
      <c r="P1502" s="271"/>
      <c r="Q1502" s="977"/>
      <c r="R1502" s="978"/>
      <c r="S1502" s="979"/>
      <c r="T1502" s="980"/>
      <c r="U1502" s="981"/>
      <c r="V1502" s="982"/>
      <c r="W1502" s="976"/>
      <c r="X1502" s="976"/>
      <c r="Y1502" s="706"/>
      <c r="Z1502" s="976"/>
    </row>
    <row r="1503" spans="1:26">
      <c r="A1503" s="984" t="s">
        <v>274</v>
      </c>
      <c r="B1503" s="984" t="s">
        <v>734</v>
      </c>
      <c r="C1503" s="969" t="s">
        <v>123</v>
      </c>
      <c r="D1503" s="970" t="str">
        <f t="shared" ref="D1503" si="1487">B1503&amp;" "&amp;" "&amp;C1503</f>
        <v>09-026  ばくだん岩</v>
      </c>
      <c r="E1503" s="1011" t="s">
        <v>629</v>
      </c>
      <c r="F1503" s="1012" t="s">
        <v>130</v>
      </c>
      <c r="G1503" s="973" t="s">
        <v>19</v>
      </c>
      <c r="H1503" s="973" t="s">
        <v>19</v>
      </c>
      <c r="I1503" s="975"/>
      <c r="J1503" s="975"/>
      <c r="K1503" s="7" t="s">
        <v>37</v>
      </c>
      <c r="L1503" s="33" t="s">
        <v>506</v>
      </c>
      <c r="M1503" s="960" t="s">
        <v>1004</v>
      </c>
      <c r="N1503" s="30" t="s">
        <v>490</v>
      </c>
      <c r="O1503" s="976"/>
      <c r="P1503" s="271"/>
      <c r="Q1503" s="977">
        <v>1820</v>
      </c>
      <c r="R1503" s="978">
        <v>1080</v>
      </c>
      <c r="S1503" s="979">
        <v>720</v>
      </c>
      <c r="T1503" s="980">
        <v>790</v>
      </c>
      <c r="U1503" s="981">
        <v>1200</v>
      </c>
      <c r="V1503" s="982">
        <f t="shared" ref="V1503" si="1488">SUM(Q1503:U1504)</f>
        <v>5610</v>
      </c>
      <c r="W1503" s="976"/>
      <c r="X1503" s="976"/>
      <c r="Y1503" s="706"/>
      <c r="Z1503" s="976"/>
    </row>
    <row r="1504" spans="1:26">
      <c r="A1504" s="984" t="s">
        <v>274</v>
      </c>
      <c r="B1504" s="984"/>
      <c r="C1504" s="969" t="s">
        <v>123</v>
      </c>
      <c r="D1504" s="970" t="s">
        <v>2</v>
      </c>
      <c r="E1504" s="1011" t="s">
        <v>629</v>
      </c>
      <c r="F1504" s="1012" t="s">
        <v>130</v>
      </c>
      <c r="G1504" s="973" t="s">
        <v>19</v>
      </c>
      <c r="H1504" s="973" t="s">
        <v>19</v>
      </c>
      <c r="I1504" s="975"/>
      <c r="J1504" s="975"/>
      <c r="K1504" s="29"/>
      <c r="L1504" s="29"/>
      <c r="M1504" s="4"/>
      <c r="N1504" s="29"/>
      <c r="O1504" s="976"/>
      <c r="P1504" s="271"/>
      <c r="Q1504" s="977"/>
      <c r="R1504" s="978"/>
      <c r="S1504" s="979"/>
      <c r="T1504" s="980"/>
      <c r="U1504" s="981"/>
      <c r="V1504" s="982"/>
      <c r="W1504" s="976"/>
      <c r="X1504" s="976"/>
      <c r="Y1504" s="706"/>
      <c r="Z1504" s="976"/>
    </row>
    <row r="1505" spans="1:26">
      <c r="A1505" s="984" t="s">
        <v>274</v>
      </c>
      <c r="B1505" s="984" t="s">
        <v>735</v>
      </c>
      <c r="C1505" s="969" t="s">
        <v>178</v>
      </c>
      <c r="D1505" s="970" t="str">
        <f t="shared" ref="D1505" si="1489">B1505&amp;" "&amp;" "&amp;C1505</f>
        <v>09-027  ボストロール</v>
      </c>
      <c r="E1505" s="1011" t="s">
        <v>629</v>
      </c>
      <c r="F1505" s="1009" t="s">
        <v>75</v>
      </c>
      <c r="G1505" s="973" t="s">
        <v>19</v>
      </c>
      <c r="H1505" s="973" t="s">
        <v>19</v>
      </c>
      <c r="I1505" s="975"/>
      <c r="J1505" s="975"/>
      <c r="K1505" s="7" t="s">
        <v>37</v>
      </c>
      <c r="L1505" s="33" t="s">
        <v>1201</v>
      </c>
      <c r="M1505" s="960" t="s">
        <v>916</v>
      </c>
      <c r="N1505" s="30" t="s">
        <v>490</v>
      </c>
      <c r="O1505" s="976">
        <v>2</v>
      </c>
      <c r="P1505" s="271"/>
      <c r="Q1505" s="977">
        <v>1910</v>
      </c>
      <c r="R1505" s="978">
        <v>1340</v>
      </c>
      <c r="S1505" s="979">
        <v>740</v>
      </c>
      <c r="T1505" s="980">
        <v>490</v>
      </c>
      <c r="U1505" s="981">
        <v>1140</v>
      </c>
      <c r="V1505" s="982">
        <f t="shared" ref="V1505" si="1490">SUM(Q1505:U1506)</f>
        <v>5620</v>
      </c>
      <c r="W1505" s="976" t="s">
        <v>4108</v>
      </c>
      <c r="X1505" s="976"/>
      <c r="Y1505" s="706"/>
      <c r="Z1505" s="976"/>
    </row>
    <row r="1506" spans="1:26">
      <c r="A1506" s="984" t="s">
        <v>274</v>
      </c>
      <c r="B1506" s="984"/>
      <c r="C1506" s="969" t="s">
        <v>178</v>
      </c>
      <c r="D1506" s="970" t="s">
        <v>2</v>
      </c>
      <c r="E1506" s="1011" t="s">
        <v>629</v>
      </c>
      <c r="F1506" s="1009" t="s">
        <v>75</v>
      </c>
      <c r="G1506" s="973" t="s">
        <v>19</v>
      </c>
      <c r="H1506" s="973" t="s">
        <v>19</v>
      </c>
      <c r="I1506" s="975"/>
      <c r="J1506" s="975"/>
      <c r="K1506" s="29"/>
      <c r="L1506" s="29"/>
      <c r="M1506" s="4"/>
      <c r="N1506" s="29"/>
      <c r="O1506" s="976">
        <v>1</v>
      </c>
      <c r="P1506" s="271"/>
      <c r="Q1506" s="977"/>
      <c r="R1506" s="978"/>
      <c r="S1506" s="979"/>
      <c r="T1506" s="980"/>
      <c r="U1506" s="981"/>
      <c r="V1506" s="982"/>
      <c r="W1506" s="976" t="s">
        <v>4108</v>
      </c>
      <c r="X1506" s="976"/>
      <c r="Y1506" s="706"/>
      <c r="Z1506" s="976"/>
    </row>
    <row r="1507" spans="1:26">
      <c r="A1507" s="984" t="s">
        <v>274</v>
      </c>
      <c r="B1507" s="984" t="s">
        <v>736</v>
      </c>
      <c r="C1507" s="969" t="s">
        <v>3331</v>
      </c>
      <c r="D1507" s="970" t="str">
        <f t="shared" ref="D1507" si="1491">B1507&amp;" "&amp;" "&amp;C1507</f>
        <v>09-028  ゴーレム</v>
      </c>
      <c r="E1507" s="1011" t="s">
        <v>629</v>
      </c>
      <c r="F1507" s="994" t="s">
        <v>78</v>
      </c>
      <c r="G1507" s="973" t="s">
        <v>19</v>
      </c>
      <c r="H1507" s="973" t="s">
        <v>19</v>
      </c>
      <c r="I1507" s="975"/>
      <c r="J1507" s="975"/>
      <c r="K1507" s="35" t="s">
        <v>21</v>
      </c>
      <c r="L1507" s="33" t="s">
        <v>3</v>
      </c>
      <c r="M1507" s="960" t="s">
        <v>1174</v>
      </c>
      <c r="N1507" s="30" t="s">
        <v>491</v>
      </c>
      <c r="O1507" s="976">
        <v>2</v>
      </c>
      <c r="P1507" s="271"/>
      <c r="Q1507" s="977">
        <v>1880</v>
      </c>
      <c r="R1507" s="978">
        <v>1160</v>
      </c>
      <c r="S1507" s="979">
        <v>670</v>
      </c>
      <c r="T1507" s="980">
        <v>760</v>
      </c>
      <c r="U1507" s="981">
        <v>1130</v>
      </c>
      <c r="V1507" s="982">
        <f t="shared" ref="V1507" si="1492">SUM(Q1507:U1508)</f>
        <v>5600</v>
      </c>
      <c r="W1507" s="976"/>
      <c r="X1507" s="976"/>
      <c r="Y1507" s="706"/>
      <c r="Z1507" s="976"/>
    </row>
    <row r="1508" spans="1:26">
      <c r="A1508" s="984" t="s">
        <v>274</v>
      </c>
      <c r="B1508" s="984"/>
      <c r="C1508" s="969" t="s">
        <v>3331</v>
      </c>
      <c r="D1508" s="970" t="s">
        <v>2</v>
      </c>
      <c r="E1508" s="1011" t="s">
        <v>629</v>
      </c>
      <c r="F1508" s="994" t="s">
        <v>78</v>
      </c>
      <c r="G1508" s="973" t="s">
        <v>19</v>
      </c>
      <c r="H1508" s="973" t="s">
        <v>19</v>
      </c>
      <c r="I1508" s="975"/>
      <c r="J1508" s="975"/>
      <c r="K1508" s="29"/>
      <c r="L1508" s="29"/>
      <c r="M1508" s="4"/>
      <c r="N1508" s="29"/>
      <c r="O1508" s="976">
        <v>1</v>
      </c>
      <c r="P1508" s="271"/>
      <c r="Q1508" s="977"/>
      <c r="R1508" s="978"/>
      <c r="S1508" s="979"/>
      <c r="T1508" s="980"/>
      <c r="U1508" s="981"/>
      <c r="V1508" s="982"/>
      <c r="W1508" s="976"/>
      <c r="X1508" s="976"/>
      <c r="Y1508" s="706"/>
      <c r="Z1508" s="976"/>
    </row>
    <row r="1509" spans="1:26">
      <c r="A1509" s="984" t="s">
        <v>274</v>
      </c>
      <c r="B1509" s="984" t="s">
        <v>737</v>
      </c>
      <c r="C1509" s="989" t="s">
        <v>541</v>
      </c>
      <c r="D1509" s="970" t="str">
        <f t="shared" ref="D1509" si="1493">B1509&amp;" "&amp;" "&amp;C1509</f>
        <v>09-029  キラーアーマー</v>
      </c>
      <c r="E1509" s="1011" t="s">
        <v>629</v>
      </c>
      <c r="F1509" s="994" t="s">
        <v>78</v>
      </c>
      <c r="G1509" s="973" t="s">
        <v>19</v>
      </c>
      <c r="H1509" s="973" t="s">
        <v>19</v>
      </c>
      <c r="I1509" s="975"/>
      <c r="J1509" s="975"/>
      <c r="K1509" s="35" t="s">
        <v>21</v>
      </c>
      <c r="L1509" s="33" t="s">
        <v>270</v>
      </c>
      <c r="M1509" s="960" t="s">
        <v>1076</v>
      </c>
      <c r="N1509" s="30" t="s">
        <v>491</v>
      </c>
      <c r="O1509" s="976"/>
      <c r="P1509" s="271"/>
      <c r="Q1509" s="977">
        <v>1820</v>
      </c>
      <c r="R1509" s="978">
        <v>1210</v>
      </c>
      <c r="S1509" s="979">
        <v>700</v>
      </c>
      <c r="T1509" s="980">
        <v>730</v>
      </c>
      <c r="U1509" s="981">
        <v>1150</v>
      </c>
      <c r="V1509" s="982">
        <f t="shared" ref="V1509" si="1494">SUM(Q1509:U1510)</f>
        <v>5610</v>
      </c>
      <c r="W1509" s="976"/>
      <c r="X1509" s="976"/>
      <c r="Y1509" s="706"/>
      <c r="Z1509" s="976"/>
    </row>
    <row r="1510" spans="1:26">
      <c r="A1510" s="984" t="s">
        <v>274</v>
      </c>
      <c r="B1510" s="984"/>
      <c r="C1510" s="989" t="s">
        <v>541</v>
      </c>
      <c r="D1510" s="970" t="s">
        <v>2</v>
      </c>
      <c r="E1510" s="1011" t="s">
        <v>629</v>
      </c>
      <c r="F1510" s="994" t="s">
        <v>78</v>
      </c>
      <c r="G1510" s="973" t="s">
        <v>19</v>
      </c>
      <c r="H1510" s="973" t="s">
        <v>19</v>
      </c>
      <c r="I1510" s="975"/>
      <c r="J1510" s="975"/>
      <c r="K1510" s="29"/>
      <c r="L1510" s="29"/>
      <c r="M1510" s="4"/>
      <c r="N1510" s="29"/>
      <c r="O1510" s="976"/>
      <c r="P1510" s="271"/>
      <c r="Q1510" s="977"/>
      <c r="R1510" s="978"/>
      <c r="S1510" s="979"/>
      <c r="T1510" s="980"/>
      <c r="U1510" s="981"/>
      <c r="V1510" s="982"/>
      <c r="W1510" s="976"/>
      <c r="X1510" s="976"/>
      <c r="Y1510" s="706"/>
      <c r="Z1510" s="976"/>
    </row>
    <row r="1511" spans="1:26">
      <c r="A1511" s="984" t="s">
        <v>274</v>
      </c>
      <c r="B1511" s="984" t="s">
        <v>738</v>
      </c>
      <c r="C1511" s="969" t="s">
        <v>182</v>
      </c>
      <c r="D1511" s="970" t="str">
        <f t="shared" ref="D1511" si="1495">B1511&amp;" "&amp;" "&amp;C1511</f>
        <v>09-030  スカイドラゴン</v>
      </c>
      <c r="E1511" s="1011" t="s">
        <v>629</v>
      </c>
      <c r="F1511" s="1003" t="s">
        <v>35</v>
      </c>
      <c r="G1511" s="1006" t="s">
        <v>89</v>
      </c>
      <c r="H1511" s="1006" t="s">
        <v>89</v>
      </c>
      <c r="I1511" s="975"/>
      <c r="J1511" s="975"/>
      <c r="K1511" s="35" t="s">
        <v>21</v>
      </c>
      <c r="L1511" s="33" t="s">
        <v>107</v>
      </c>
      <c r="M1511" s="960" t="s">
        <v>3440</v>
      </c>
      <c r="N1511" s="30" t="s">
        <v>496</v>
      </c>
      <c r="O1511" s="976"/>
      <c r="P1511" s="271"/>
      <c r="Q1511" s="977">
        <v>1790</v>
      </c>
      <c r="R1511" s="978">
        <v>1060</v>
      </c>
      <c r="S1511" s="979">
        <v>760</v>
      </c>
      <c r="T1511" s="980">
        <v>1070</v>
      </c>
      <c r="U1511" s="981">
        <v>960</v>
      </c>
      <c r="V1511" s="982">
        <f t="shared" ref="V1511" si="1496">SUM(Q1511:U1512)</f>
        <v>5640</v>
      </c>
      <c r="W1511" s="976"/>
      <c r="X1511" s="976"/>
      <c r="Y1511" s="706"/>
      <c r="Z1511" s="976"/>
    </row>
    <row r="1512" spans="1:26">
      <c r="A1512" s="984" t="s">
        <v>274</v>
      </c>
      <c r="B1512" s="984"/>
      <c r="C1512" s="969" t="s">
        <v>182</v>
      </c>
      <c r="D1512" s="970" t="s">
        <v>2</v>
      </c>
      <c r="E1512" s="1011" t="s">
        <v>629</v>
      </c>
      <c r="F1512" s="1003" t="s">
        <v>35</v>
      </c>
      <c r="G1512" s="1006" t="s">
        <v>89</v>
      </c>
      <c r="H1512" s="1006" t="s">
        <v>89</v>
      </c>
      <c r="I1512" s="975"/>
      <c r="J1512" s="975"/>
      <c r="K1512" s="29"/>
      <c r="L1512" s="29"/>
      <c r="M1512" s="4"/>
      <c r="N1512" s="29"/>
      <c r="O1512" s="976"/>
      <c r="P1512" s="271"/>
      <c r="Q1512" s="977"/>
      <c r="R1512" s="978"/>
      <c r="S1512" s="979"/>
      <c r="T1512" s="980"/>
      <c r="U1512" s="981"/>
      <c r="V1512" s="982"/>
      <c r="W1512" s="976"/>
      <c r="X1512" s="976"/>
      <c r="Y1512" s="706"/>
      <c r="Z1512" s="976"/>
    </row>
    <row r="1513" spans="1:26">
      <c r="A1513" s="984" t="s">
        <v>274</v>
      </c>
      <c r="B1513" s="984" t="s">
        <v>275</v>
      </c>
      <c r="C1513" s="969" t="s">
        <v>2</v>
      </c>
      <c r="D1513" s="970" t="str">
        <f t="shared" ref="D1513" si="1497">B1513&amp;" "&amp;" "&amp;C1513</f>
        <v>09-031  ダイ</v>
      </c>
      <c r="E1513" s="1010" t="s">
        <v>120</v>
      </c>
      <c r="F1513" s="972" t="s">
        <v>34</v>
      </c>
      <c r="G1513" s="973" t="s">
        <v>19</v>
      </c>
      <c r="H1513" s="973" t="s">
        <v>19</v>
      </c>
      <c r="I1513" s="15"/>
      <c r="J1513" s="15"/>
      <c r="K1513" s="9" t="s">
        <v>21</v>
      </c>
      <c r="L1513" s="3" t="s">
        <v>131</v>
      </c>
      <c r="M1513" s="960" t="s">
        <v>1123</v>
      </c>
      <c r="N1513" s="3" t="s">
        <v>83</v>
      </c>
      <c r="O1513" s="976"/>
      <c r="P1513" s="271"/>
      <c r="Q1513" s="977">
        <v>2330</v>
      </c>
      <c r="R1513" s="978">
        <v>1490</v>
      </c>
      <c r="S1513" s="979">
        <v>900</v>
      </c>
      <c r="T1513" s="980">
        <v>1220</v>
      </c>
      <c r="U1513" s="981">
        <v>1010</v>
      </c>
      <c r="V1513" s="982">
        <f t="shared" ref="V1513" si="1498">SUM(Q1513:U1514)</f>
        <v>6950</v>
      </c>
      <c r="W1513" s="976" t="s">
        <v>3317</v>
      </c>
      <c r="X1513" s="976"/>
      <c r="Y1513" s="706"/>
      <c r="Z1513" s="976"/>
    </row>
    <row r="1514" spans="1:26">
      <c r="A1514" s="984" t="s">
        <v>274</v>
      </c>
      <c r="B1514" s="984"/>
      <c r="C1514" s="969" t="s">
        <v>2</v>
      </c>
      <c r="D1514" s="970" t="s">
        <v>2</v>
      </c>
      <c r="E1514" s="1010" t="s">
        <v>120</v>
      </c>
      <c r="F1514" s="972" t="s">
        <v>34</v>
      </c>
      <c r="G1514" s="973" t="s">
        <v>19</v>
      </c>
      <c r="H1514" s="973" t="s">
        <v>19</v>
      </c>
      <c r="I1514" s="15"/>
      <c r="J1514" s="15"/>
      <c r="K1514" s="19"/>
      <c r="L1514" s="14"/>
      <c r="M1514" s="4"/>
      <c r="N1514" s="14"/>
      <c r="O1514" s="976"/>
      <c r="P1514" s="271"/>
      <c r="Q1514" s="977"/>
      <c r="R1514" s="978"/>
      <c r="S1514" s="979"/>
      <c r="T1514" s="980"/>
      <c r="U1514" s="981"/>
      <c r="V1514" s="982"/>
      <c r="W1514" s="976" t="s">
        <v>3317</v>
      </c>
      <c r="X1514" s="976"/>
      <c r="Y1514" s="706"/>
      <c r="Z1514" s="976"/>
    </row>
    <row r="1515" spans="1:26">
      <c r="A1515" s="984" t="s">
        <v>274</v>
      </c>
      <c r="B1515" s="984" t="s">
        <v>276</v>
      </c>
      <c r="C1515" s="969" t="s">
        <v>42</v>
      </c>
      <c r="D1515" s="970" t="str">
        <f t="shared" ref="D1515" si="1499">B1515&amp;" "&amp;" "&amp;C1515</f>
        <v>09-032  レオナ</v>
      </c>
      <c r="E1515" s="1010" t="s">
        <v>120</v>
      </c>
      <c r="F1515" s="972" t="s">
        <v>34</v>
      </c>
      <c r="G1515" s="986" t="s">
        <v>40</v>
      </c>
      <c r="H1515" s="995" t="s">
        <v>80</v>
      </c>
      <c r="I1515" s="15"/>
      <c r="J1515" s="15"/>
      <c r="K1515" s="7" t="s">
        <v>37</v>
      </c>
      <c r="L1515" s="3" t="s">
        <v>98</v>
      </c>
      <c r="M1515" s="960" t="s">
        <v>3441</v>
      </c>
      <c r="N1515" s="3" t="s">
        <v>83</v>
      </c>
      <c r="O1515" s="976"/>
      <c r="P1515" s="271"/>
      <c r="Q1515" s="977">
        <v>2230</v>
      </c>
      <c r="R1515" s="978">
        <v>740</v>
      </c>
      <c r="S1515" s="979">
        <v>1560</v>
      </c>
      <c r="T1515" s="980">
        <v>1280</v>
      </c>
      <c r="U1515" s="981">
        <v>1090</v>
      </c>
      <c r="V1515" s="982">
        <f t="shared" ref="V1515" si="1500">SUM(Q1515:U1516)</f>
        <v>6900</v>
      </c>
      <c r="W1515" s="976" t="s">
        <v>3317</v>
      </c>
      <c r="X1515" s="976"/>
      <c r="Y1515" s="706"/>
      <c r="Z1515" s="976"/>
    </row>
    <row r="1516" spans="1:26">
      <c r="A1516" s="984" t="s">
        <v>274</v>
      </c>
      <c r="B1516" s="984"/>
      <c r="C1516" s="969" t="s">
        <v>42</v>
      </c>
      <c r="D1516" s="970" t="s">
        <v>2</v>
      </c>
      <c r="E1516" s="1010" t="s">
        <v>120</v>
      </c>
      <c r="F1516" s="972" t="s">
        <v>34</v>
      </c>
      <c r="G1516" s="986" t="s">
        <v>40</v>
      </c>
      <c r="H1516" s="995" t="s">
        <v>80</v>
      </c>
      <c r="I1516" s="15"/>
      <c r="J1516" s="15"/>
      <c r="K1516" s="19"/>
      <c r="L1516" s="14"/>
      <c r="M1516" s="4"/>
      <c r="N1516" s="14"/>
      <c r="O1516" s="976"/>
      <c r="P1516" s="271"/>
      <c r="Q1516" s="977"/>
      <c r="R1516" s="978"/>
      <c r="S1516" s="979"/>
      <c r="T1516" s="980"/>
      <c r="U1516" s="981"/>
      <c r="V1516" s="982"/>
      <c r="W1516" s="976" t="s">
        <v>3317</v>
      </c>
      <c r="X1516" s="976"/>
      <c r="Y1516" s="706"/>
      <c r="Z1516" s="976"/>
    </row>
    <row r="1517" spans="1:26">
      <c r="A1517" s="984" t="s">
        <v>274</v>
      </c>
      <c r="B1517" s="984" t="s">
        <v>277</v>
      </c>
      <c r="C1517" s="969" t="s">
        <v>172</v>
      </c>
      <c r="D1517" s="970" t="str">
        <f t="shared" ref="D1517" si="1501">B1517&amp;" "&amp;" "&amp;C1517</f>
        <v>09-033  ヒュンケル</v>
      </c>
      <c r="E1517" s="1010" t="s">
        <v>120</v>
      </c>
      <c r="F1517" s="972" t="s">
        <v>34</v>
      </c>
      <c r="G1517" s="973" t="s">
        <v>19</v>
      </c>
      <c r="H1517" s="973" t="s">
        <v>19</v>
      </c>
      <c r="I1517" s="15"/>
      <c r="J1517" s="15"/>
      <c r="K1517" s="7" t="s">
        <v>37</v>
      </c>
      <c r="L1517" s="3" t="s">
        <v>101</v>
      </c>
      <c r="M1517" s="960" t="s">
        <v>1036</v>
      </c>
      <c r="N1517" s="3" t="s">
        <v>86</v>
      </c>
      <c r="O1517" s="976"/>
      <c r="P1517" s="271"/>
      <c r="Q1517" s="977">
        <v>2390</v>
      </c>
      <c r="R1517" s="978">
        <v>1400</v>
      </c>
      <c r="S1517" s="979">
        <v>680</v>
      </c>
      <c r="T1517" s="980">
        <v>980</v>
      </c>
      <c r="U1517" s="981">
        <v>1460</v>
      </c>
      <c r="V1517" s="982">
        <f t="shared" ref="V1517" si="1502">SUM(Q1517:U1518)</f>
        <v>6910</v>
      </c>
      <c r="W1517" s="976" t="s">
        <v>3317</v>
      </c>
      <c r="X1517" s="976"/>
      <c r="Y1517" s="706"/>
      <c r="Z1517" s="976"/>
    </row>
    <row r="1518" spans="1:26">
      <c r="A1518" s="984" t="s">
        <v>274</v>
      </c>
      <c r="B1518" s="984"/>
      <c r="C1518" s="969" t="s">
        <v>172</v>
      </c>
      <c r="D1518" s="970" t="s">
        <v>2</v>
      </c>
      <c r="E1518" s="1010" t="s">
        <v>120</v>
      </c>
      <c r="F1518" s="972" t="s">
        <v>34</v>
      </c>
      <c r="G1518" s="973" t="s">
        <v>19</v>
      </c>
      <c r="H1518" s="973" t="s">
        <v>19</v>
      </c>
      <c r="I1518" s="17"/>
      <c r="J1518" s="17"/>
      <c r="K1518" s="20"/>
      <c r="L1518" s="16"/>
      <c r="M1518" s="4"/>
      <c r="N1518" s="14"/>
      <c r="O1518" s="976"/>
      <c r="P1518" s="271"/>
      <c r="Q1518" s="977"/>
      <c r="R1518" s="978"/>
      <c r="S1518" s="979"/>
      <c r="T1518" s="980"/>
      <c r="U1518" s="981"/>
      <c r="V1518" s="982"/>
      <c r="W1518" s="976" t="s">
        <v>3317</v>
      </c>
      <c r="X1518" s="976"/>
      <c r="Y1518" s="706"/>
      <c r="Z1518" s="976"/>
    </row>
    <row r="1519" spans="1:26">
      <c r="A1519" s="984" t="s">
        <v>274</v>
      </c>
      <c r="B1519" s="984" t="s">
        <v>278</v>
      </c>
      <c r="C1519" s="989" t="s">
        <v>316</v>
      </c>
      <c r="D1519" s="970" t="str">
        <f t="shared" ref="D1519" si="1503">B1519&amp;" "&amp;" "&amp;C1519</f>
        <v>09-034  鎧武装フレイザード</v>
      </c>
      <c r="E1519" s="1010" t="s">
        <v>120</v>
      </c>
      <c r="F1519" s="994" t="s">
        <v>78</v>
      </c>
      <c r="G1519" s="973" t="s">
        <v>19</v>
      </c>
      <c r="H1519" s="973" t="s">
        <v>19</v>
      </c>
      <c r="I1519" s="15"/>
      <c r="J1519" s="15"/>
      <c r="K1519" s="7" t="s">
        <v>37</v>
      </c>
      <c r="L1519" s="14" t="s">
        <v>205</v>
      </c>
      <c r="M1519" s="960" t="s">
        <v>3442</v>
      </c>
      <c r="N1519" s="3" t="s">
        <v>84</v>
      </c>
      <c r="O1519" s="976"/>
      <c r="P1519" s="271"/>
      <c r="Q1519" s="977">
        <v>2500</v>
      </c>
      <c r="R1519" s="978">
        <v>1180</v>
      </c>
      <c r="S1519" s="979">
        <v>1160</v>
      </c>
      <c r="T1519" s="980">
        <v>840</v>
      </c>
      <c r="U1519" s="981">
        <v>1250</v>
      </c>
      <c r="V1519" s="982">
        <f t="shared" ref="V1519" si="1504">SUM(Q1519:U1520)</f>
        <v>6930</v>
      </c>
      <c r="W1519" s="976"/>
      <c r="X1519" s="976"/>
      <c r="Y1519" s="706"/>
      <c r="Z1519" s="976"/>
    </row>
    <row r="1520" spans="1:26">
      <c r="A1520" s="984" t="s">
        <v>274</v>
      </c>
      <c r="B1520" s="984"/>
      <c r="C1520" s="989" t="s">
        <v>316</v>
      </c>
      <c r="D1520" s="970" t="s">
        <v>2</v>
      </c>
      <c r="E1520" s="1010" t="s">
        <v>120</v>
      </c>
      <c r="F1520" s="994" t="s">
        <v>78</v>
      </c>
      <c r="G1520" s="973" t="s">
        <v>19</v>
      </c>
      <c r="H1520" s="973" t="s">
        <v>19</v>
      </c>
      <c r="I1520" s="15"/>
      <c r="J1520" s="15"/>
      <c r="K1520" s="20"/>
      <c r="L1520" s="16"/>
      <c r="M1520" s="4"/>
      <c r="N1520" s="14"/>
      <c r="O1520" s="976"/>
      <c r="P1520" s="271"/>
      <c r="Q1520" s="977"/>
      <c r="R1520" s="978"/>
      <c r="S1520" s="979"/>
      <c r="T1520" s="980"/>
      <c r="U1520" s="981"/>
      <c r="V1520" s="982"/>
      <c r="W1520" s="976"/>
      <c r="X1520" s="976"/>
      <c r="Y1520" s="706"/>
      <c r="Z1520" s="976"/>
    </row>
    <row r="1521" spans="1:26">
      <c r="A1521" s="984" t="s">
        <v>274</v>
      </c>
      <c r="B1521" s="984" t="s">
        <v>279</v>
      </c>
      <c r="C1521" s="969" t="s">
        <v>187</v>
      </c>
      <c r="D1521" s="970" t="str">
        <f t="shared" ref="D1521" si="1505">B1521&amp;" "&amp;" "&amp;C1521</f>
        <v>09-035  ミストバーン</v>
      </c>
      <c r="E1521" s="1010" t="s">
        <v>120</v>
      </c>
      <c r="F1521" s="994" t="s">
        <v>78</v>
      </c>
      <c r="G1521" s="973" t="s">
        <v>19</v>
      </c>
      <c r="H1521" s="973" t="s">
        <v>19</v>
      </c>
      <c r="I1521" s="17"/>
      <c r="J1521" s="17"/>
      <c r="K1521" s="8" t="s">
        <v>99</v>
      </c>
      <c r="L1521" s="3" t="s">
        <v>131</v>
      </c>
      <c r="M1521" s="960" t="s">
        <v>3443</v>
      </c>
      <c r="N1521" s="3" t="s">
        <v>83</v>
      </c>
      <c r="O1521" s="976"/>
      <c r="P1521" s="271"/>
      <c r="Q1521" s="977">
        <v>2270</v>
      </c>
      <c r="R1521" s="978">
        <v>1400</v>
      </c>
      <c r="S1521" s="979">
        <v>1180</v>
      </c>
      <c r="T1521" s="980">
        <v>970</v>
      </c>
      <c r="U1521" s="981">
        <v>1080</v>
      </c>
      <c r="V1521" s="982">
        <f t="shared" ref="V1521" si="1506">SUM(Q1521:U1522)</f>
        <v>6900</v>
      </c>
      <c r="W1521" s="976" t="s">
        <v>4572</v>
      </c>
      <c r="X1521" s="976"/>
      <c r="Y1521" s="706"/>
      <c r="Z1521" s="976"/>
    </row>
    <row r="1522" spans="1:26">
      <c r="A1522" s="984" t="s">
        <v>274</v>
      </c>
      <c r="B1522" s="984"/>
      <c r="C1522" s="969" t="s">
        <v>187</v>
      </c>
      <c r="D1522" s="970" t="s">
        <v>2</v>
      </c>
      <c r="E1522" s="1010" t="s">
        <v>120</v>
      </c>
      <c r="F1522" s="994" t="s">
        <v>78</v>
      </c>
      <c r="G1522" s="973" t="s">
        <v>19</v>
      </c>
      <c r="H1522" s="973" t="s">
        <v>19</v>
      </c>
      <c r="I1522" s="17"/>
      <c r="J1522" s="17"/>
      <c r="K1522" s="20"/>
      <c r="L1522" s="16"/>
      <c r="M1522" s="4"/>
      <c r="N1522" s="14"/>
      <c r="O1522" s="976"/>
      <c r="P1522" s="271"/>
      <c r="Q1522" s="977"/>
      <c r="R1522" s="978"/>
      <c r="S1522" s="979"/>
      <c r="T1522" s="980"/>
      <c r="U1522" s="981"/>
      <c r="V1522" s="982"/>
      <c r="W1522" s="976" t="s">
        <v>4572</v>
      </c>
      <c r="X1522" s="976"/>
      <c r="Y1522" s="706"/>
      <c r="Z1522" s="976"/>
    </row>
    <row r="1523" spans="1:26">
      <c r="A1523" s="984" t="s">
        <v>274</v>
      </c>
      <c r="B1523" s="984" t="s">
        <v>280</v>
      </c>
      <c r="C1523" s="969" t="s">
        <v>121</v>
      </c>
      <c r="D1523" s="970" t="str">
        <f t="shared" ref="D1523" si="1507">B1523&amp;" "&amp;" "&amp;C1523</f>
        <v>09-036  れんごく天馬</v>
      </c>
      <c r="E1523" s="1010" t="s">
        <v>120</v>
      </c>
      <c r="F1523" s="1014" t="s">
        <v>128</v>
      </c>
      <c r="G1523" s="992" t="s">
        <v>88</v>
      </c>
      <c r="H1523" s="1006" t="s">
        <v>89</v>
      </c>
      <c r="I1523" s="17"/>
      <c r="J1523" s="17"/>
      <c r="K1523" s="9" t="s">
        <v>21</v>
      </c>
      <c r="L1523" s="3" t="s">
        <v>330</v>
      </c>
      <c r="M1523" s="960" t="s">
        <v>1124</v>
      </c>
      <c r="N1523" s="3" t="s">
        <v>83</v>
      </c>
      <c r="O1523" s="976"/>
      <c r="P1523" s="271"/>
      <c r="Q1523" s="977">
        <v>2180</v>
      </c>
      <c r="R1523" s="978">
        <v>1260</v>
      </c>
      <c r="S1523" s="979">
        <v>910</v>
      </c>
      <c r="T1523" s="980">
        <v>1480</v>
      </c>
      <c r="U1523" s="981">
        <v>1000</v>
      </c>
      <c r="V1523" s="982">
        <f t="shared" ref="V1523" si="1508">SUM(Q1523:U1524)</f>
        <v>6830</v>
      </c>
      <c r="W1523" s="969" t="s">
        <v>3320</v>
      </c>
      <c r="X1523" s="976"/>
      <c r="Y1523" s="706"/>
      <c r="Z1523" s="976"/>
    </row>
    <row r="1524" spans="1:26">
      <c r="A1524" s="984" t="s">
        <v>274</v>
      </c>
      <c r="B1524" s="984"/>
      <c r="C1524" s="969" t="s">
        <v>121</v>
      </c>
      <c r="D1524" s="970" t="s">
        <v>2</v>
      </c>
      <c r="E1524" s="1010" t="s">
        <v>120</v>
      </c>
      <c r="F1524" s="1014" t="s">
        <v>128</v>
      </c>
      <c r="G1524" s="992" t="s">
        <v>88</v>
      </c>
      <c r="H1524" s="1006" t="s">
        <v>89</v>
      </c>
      <c r="I1524" s="17"/>
      <c r="J1524" s="17"/>
      <c r="K1524" s="20"/>
      <c r="L1524" s="16"/>
      <c r="M1524" s="4"/>
      <c r="N1524" s="14"/>
      <c r="O1524" s="976"/>
      <c r="P1524" s="271"/>
      <c r="Q1524" s="977"/>
      <c r="R1524" s="978"/>
      <c r="S1524" s="979"/>
      <c r="T1524" s="980"/>
      <c r="U1524" s="981"/>
      <c r="V1524" s="982"/>
      <c r="W1524" s="969" t="s">
        <v>3320</v>
      </c>
      <c r="X1524" s="976"/>
      <c r="Y1524" s="706"/>
      <c r="Z1524" s="976"/>
    </row>
    <row r="1525" spans="1:26">
      <c r="A1525" s="984" t="s">
        <v>274</v>
      </c>
      <c r="B1525" s="984" t="s">
        <v>281</v>
      </c>
      <c r="C1525" s="989" t="s">
        <v>317</v>
      </c>
      <c r="D1525" s="970" t="str">
        <f t="shared" ref="D1525" si="1509">B1525&amp;" "&amp;" "&amp;C1525</f>
        <v>09-037  キングスライム</v>
      </c>
      <c r="E1525" s="1010" t="s">
        <v>120</v>
      </c>
      <c r="F1525" s="1014" t="s">
        <v>128</v>
      </c>
      <c r="G1525" s="973" t="s">
        <v>19</v>
      </c>
      <c r="H1525" s="973" t="s">
        <v>19</v>
      </c>
      <c r="I1525" s="17"/>
      <c r="J1525" s="17"/>
      <c r="K1525" s="9" t="s">
        <v>21</v>
      </c>
      <c r="L1525" s="14" t="s">
        <v>205</v>
      </c>
      <c r="M1525" s="960" t="s">
        <v>917</v>
      </c>
      <c r="N1525" s="3" t="s">
        <v>84</v>
      </c>
      <c r="O1525" s="976"/>
      <c r="P1525" s="271"/>
      <c r="Q1525" s="977">
        <v>2490</v>
      </c>
      <c r="R1525" s="978">
        <v>1230</v>
      </c>
      <c r="S1525" s="979">
        <v>860</v>
      </c>
      <c r="T1525" s="980">
        <v>960</v>
      </c>
      <c r="U1525" s="981">
        <v>1280</v>
      </c>
      <c r="V1525" s="982">
        <f t="shared" ref="V1525" si="1510">SUM(Q1525:U1526)</f>
        <v>6820</v>
      </c>
      <c r="W1525" s="976" t="s">
        <v>3327</v>
      </c>
      <c r="X1525" s="976"/>
      <c r="Y1525" s="706"/>
      <c r="Z1525" s="976"/>
    </row>
    <row r="1526" spans="1:26">
      <c r="A1526" s="984" t="s">
        <v>274</v>
      </c>
      <c r="B1526" s="984"/>
      <c r="C1526" s="989" t="s">
        <v>317</v>
      </c>
      <c r="D1526" s="970" t="s">
        <v>2</v>
      </c>
      <c r="E1526" s="1010" t="s">
        <v>120</v>
      </c>
      <c r="F1526" s="1014" t="s">
        <v>128</v>
      </c>
      <c r="G1526" s="973" t="s">
        <v>19</v>
      </c>
      <c r="H1526" s="973" t="s">
        <v>19</v>
      </c>
      <c r="I1526" s="17"/>
      <c r="J1526" s="17"/>
      <c r="K1526" s="20"/>
      <c r="L1526" s="16"/>
      <c r="M1526" s="4"/>
      <c r="N1526" s="14"/>
      <c r="O1526" s="976"/>
      <c r="P1526" s="271"/>
      <c r="Q1526" s="977"/>
      <c r="R1526" s="978"/>
      <c r="S1526" s="979"/>
      <c r="T1526" s="980"/>
      <c r="U1526" s="981"/>
      <c r="V1526" s="982"/>
      <c r="W1526" s="976" t="s">
        <v>3327</v>
      </c>
      <c r="X1526" s="976"/>
      <c r="Y1526" s="706"/>
      <c r="Z1526" s="976"/>
    </row>
    <row r="1527" spans="1:26">
      <c r="A1527" s="984" t="s">
        <v>274</v>
      </c>
      <c r="B1527" s="984" t="s">
        <v>282</v>
      </c>
      <c r="C1527" s="989" t="s">
        <v>318</v>
      </c>
      <c r="D1527" s="970" t="str">
        <f t="shared" ref="D1527" si="1511">B1527&amp;" "&amp;" "&amp;C1527</f>
        <v>09-038  マミー</v>
      </c>
      <c r="E1527" s="1010" t="s">
        <v>120</v>
      </c>
      <c r="F1527" s="1013" t="s">
        <v>129</v>
      </c>
      <c r="G1527" s="973" t="s">
        <v>19</v>
      </c>
      <c r="H1527" s="992" t="s">
        <v>88</v>
      </c>
      <c r="I1527" s="15"/>
      <c r="J1527" s="15"/>
      <c r="K1527" s="9" t="s">
        <v>21</v>
      </c>
      <c r="L1527" s="3" t="s">
        <v>3</v>
      </c>
      <c r="M1527" s="960" t="s">
        <v>6204</v>
      </c>
      <c r="N1527" s="3" t="s">
        <v>84</v>
      </c>
      <c r="O1527" s="976"/>
      <c r="P1527" s="271"/>
      <c r="Q1527" s="977">
        <v>2270</v>
      </c>
      <c r="R1527" s="978">
        <v>1440</v>
      </c>
      <c r="S1527" s="979">
        <v>770</v>
      </c>
      <c r="T1527" s="980">
        <v>960</v>
      </c>
      <c r="U1527" s="981">
        <v>1360</v>
      </c>
      <c r="V1527" s="982">
        <f t="shared" ref="V1527" si="1512">SUM(Q1527:U1528)</f>
        <v>6800</v>
      </c>
      <c r="W1527" s="976"/>
      <c r="X1527" s="976"/>
      <c r="Y1527" s="706"/>
      <c r="Z1527" s="976"/>
    </row>
    <row r="1528" spans="1:26">
      <c r="A1528" s="984" t="s">
        <v>274</v>
      </c>
      <c r="B1528" s="984"/>
      <c r="C1528" s="989" t="s">
        <v>318</v>
      </c>
      <c r="D1528" s="970" t="s">
        <v>2</v>
      </c>
      <c r="E1528" s="1010" t="s">
        <v>120</v>
      </c>
      <c r="F1528" s="1013" t="s">
        <v>129</v>
      </c>
      <c r="G1528" s="973" t="s">
        <v>19</v>
      </c>
      <c r="H1528" s="992" t="s">
        <v>88</v>
      </c>
      <c r="I1528" s="15"/>
      <c r="J1528" s="15"/>
      <c r="K1528" s="20"/>
      <c r="L1528" s="16"/>
      <c r="M1528" s="4"/>
      <c r="N1528" s="14"/>
      <c r="O1528" s="976"/>
      <c r="P1528" s="271"/>
      <c r="Q1528" s="977"/>
      <c r="R1528" s="978"/>
      <c r="S1528" s="979"/>
      <c r="T1528" s="980"/>
      <c r="U1528" s="981"/>
      <c r="V1528" s="982"/>
      <c r="W1528" s="976"/>
      <c r="X1528" s="976"/>
      <c r="Y1528" s="706"/>
      <c r="Z1528" s="976"/>
    </row>
    <row r="1529" spans="1:26">
      <c r="A1529" s="984" t="s">
        <v>274</v>
      </c>
      <c r="B1529" s="984" t="s">
        <v>283</v>
      </c>
      <c r="C1529" s="969" t="s">
        <v>122</v>
      </c>
      <c r="D1529" s="970" t="str">
        <f t="shared" ref="D1529" si="1513">B1529&amp;" "&amp;" "&amp;C1529</f>
        <v>09-039  グール</v>
      </c>
      <c r="E1529" s="1010" t="s">
        <v>120</v>
      </c>
      <c r="F1529" s="1013" t="s">
        <v>129</v>
      </c>
      <c r="G1529" s="973" t="s">
        <v>19</v>
      </c>
      <c r="H1529" s="1006" t="s">
        <v>89</v>
      </c>
      <c r="I1529" s="17"/>
      <c r="J1529" s="17"/>
      <c r="K1529" s="9" t="s">
        <v>21</v>
      </c>
      <c r="L1529" s="3" t="s">
        <v>3</v>
      </c>
      <c r="M1529" s="960" t="s">
        <v>6205</v>
      </c>
      <c r="N1529" s="14" t="s">
        <v>94</v>
      </c>
      <c r="O1529" s="976"/>
      <c r="P1529" s="271"/>
      <c r="Q1529" s="977">
        <v>2300</v>
      </c>
      <c r="R1529" s="978">
        <v>1510</v>
      </c>
      <c r="S1529" s="979">
        <v>630</v>
      </c>
      <c r="T1529" s="980">
        <v>860</v>
      </c>
      <c r="U1529" s="981">
        <v>1490</v>
      </c>
      <c r="V1529" s="982">
        <f t="shared" ref="V1529" si="1514">SUM(Q1529:U1530)</f>
        <v>6790</v>
      </c>
      <c r="W1529" s="976"/>
      <c r="X1529" s="976"/>
      <c r="Y1529" s="706"/>
      <c r="Z1529" s="976"/>
    </row>
    <row r="1530" spans="1:26">
      <c r="A1530" s="984" t="s">
        <v>274</v>
      </c>
      <c r="B1530" s="984"/>
      <c r="C1530" s="969" t="s">
        <v>122</v>
      </c>
      <c r="D1530" s="970" t="s">
        <v>2</v>
      </c>
      <c r="E1530" s="1010" t="s">
        <v>120</v>
      </c>
      <c r="F1530" s="1013" t="s">
        <v>129</v>
      </c>
      <c r="G1530" s="973" t="s">
        <v>19</v>
      </c>
      <c r="H1530" s="1006" t="s">
        <v>89</v>
      </c>
      <c r="I1530" s="17"/>
      <c r="J1530" s="17"/>
      <c r="K1530" s="20"/>
      <c r="L1530" s="16"/>
      <c r="M1530" s="4"/>
      <c r="N1530" s="14"/>
      <c r="O1530" s="976"/>
      <c r="P1530" s="271"/>
      <c r="Q1530" s="977"/>
      <c r="R1530" s="978"/>
      <c r="S1530" s="979"/>
      <c r="T1530" s="980"/>
      <c r="U1530" s="981"/>
      <c r="V1530" s="982"/>
      <c r="W1530" s="976"/>
      <c r="X1530" s="976"/>
      <c r="Y1530" s="706"/>
      <c r="Z1530" s="976"/>
    </row>
    <row r="1531" spans="1:26">
      <c r="A1531" s="984" t="s">
        <v>274</v>
      </c>
      <c r="B1531" s="984" t="s">
        <v>284</v>
      </c>
      <c r="C1531" s="969" t="s">
        <v>124</v>
      </c>
      <c r="D1531" s="970" t="str">
        <f t="shared" ref="D1531" si="1515">B1531&amp;" "&amp;" "&amp;C1531</f>
        <v>09-040  メガザルロック</v>
      </c>
      <c r="E1531" s="1010" t="s">
        <v>120</v>
      </c>
      <c r="F1531" s="1012" t="s">
        <v>130</v>
      </c>
      <c r="G1531" s="973" t="s">
        <v>19</v>
      </c>
      <c r="H1531" s="973" t="s">
        <v>19</v>
      </c>
      <c r="I1531" s="17"/>
      <c r="J1531" s="17"/>
      <c r="K1531" s="11" t="s">
        <v>81</v>
      </c>
      <c r="L1531" s="3" t="s">
        <v>81</v>
      </c>
      <c r="M1531" s="960" t="s">
        <v>1017</v>
      </c>
      <c r="N1531" s="3" t="s">
        <v>86</v>
      </c>
      <c r="O1531" s="976"/>
      <c r="P1531" s="271"/>
      <c r="Q1531" s="977">
        <v>2370</v>
      </c>
      <c r="R1531" s="978">
        <v>1380</v>
      </c>
      <c r="S1531" s="979">
        <v>820</v>
      </c>
      <c r="T1531" s="980">
        <v>920</v>
      </c>
      <c r="U1531" s="981">
        <v>1350</v>
      </c>
      <c r="V1531" s="982">
        <f t="shared" ref="V1531" si="1516">SUM(Q1531:U1532)</f>
        <v>6840</v>
      </c>
      <c r="W1531" s="976"/>
      <c r="X1531" s="976"/>
      <c r="Y1531" s="706"/>
      <c r="Z1531" s="976"/>
    </row>
    <row r="1532" spans="1:26">
      <c r="A1532" s="984" t="s">
        <v>274</v>
      </c>
      <c r="B1532" s="984"/>
      <c r="C1532" s="969" t="s">
        <v>124</v>
      </c>
      <c r="D1532" s="970" t="s">
        <v>2</v>
      </c>
      <c r="E1532" s="1010" t="s">
        <v>120</v>
      </c>
      <c r="F1532" s="1012" t="s">
        <v>130</v>
      </c>
      <c r="G1532" s="973" t="s">
        <v>19</v>
      </c>
      <c r="H1532" s="973" t="s">
        <v>19</v>
      </c>
      <c r="I1532" s="17"/>
      <c r="J1532" s="17"/>
      <c r="K1532" s="20"/>
      <c r="L1532" s="16"/>
      <c r="M1532" s="4"/>
      <c r="N1532" s="14"/>
      <c r="O1532" s="976"/>
      <c r="P1532" s="271"/>
      <c r="Q1532" s="977"/>
      <c r="R1532" s="978"/>
      <c r="S1532" s="979"/>
      <c r="T1532" s="980"/>
      <c r="U1532" s="981"/>
      <c r="V1532" s="982"/>
      <c r="W1532" s="976"/>
      <c r="X1532" s="976"/>
      <c r="Y1532" s="706"/>
      <c r="Z1532" s="976"/>
    </row>
    <row r="1533" spans="1:26">
      <c r="A1533" s="984" t="s">
        <v>274</v>
      </c>
      <c r="B1533" s="984" t="s">
        <v>285</v>
      </c>
      <c r="C1533" s="969" t="s">
        <v>125</v>
      </c>
      <c r="D1533" s="970" t="str">
        <f t="shared" ref="D1533" si="1517">B1533&amp;" "&amp;" "&amp;C1533</f>
        <v>09-041  アークデーモン</v>
      </c>
      <c r="E1533" s="1010" t="s">
        <v>120</v>
      </c>
      <c r="F1533" s="1009" t="s">
        <v>75</v>
      </c>
      <c r="G1533" s="973" t="s">
        <v>19</v>
      </c>
      <c r="H1533" s="986" t="s">
        <v>40</v>
      </c>
      <c r="I1533" s="17"/>
      <c r="J1533" s="17"/>
      <c r="K1533" s="8" t="s">
        <v>99</v>
      </c>
      <c r="L1533" s="3" t="s">
        <v>131</v>
      </c>
      <c r="M1533" s="960" t="s">
        <v>3444</v>
      </c>
      <c r="N1533" s="3" t="s">
        <v>83</v>
      </c>
      <c r="O1533" s="976"/>
      <c r="P1533" s="271"/>
      <c r="Q1533" s="977">
        <v>2220</v>
      </c>
      <c r="R1533" s="978">
        <v>1260</v>
      </c>
      <c r="S1533" s="979">
        <v>1340</v>
      </c>
      <c r="T1533" s="980">
        <v>940</v>
      </c>
      <c r="U1533" s="981">
        <v>1070</v>
      </c>
      <c r="V1533" s="982">
        <f t="shared" ref="V1533" si="1518">SUM(Q1533:U1534)</f>
        <v>6830</v>
      </c>
      <c r="W1533" s="976" t="s">
        <v>4155</v>
      </c>
      <c r="X1533" s="976"/>
      <c r="Y1533" s="706"/>
      <c r="Z1533" s="976"/>
    </row>
    <row r="1534" spans="1:26">
      <c r="A1534" s="984" t="s">
        <v>274</v>
      </c>
      <c r="B1534" s="984"/>
      <c r="C1534" s="969" t="s">
        <v>125</v>
      </c>
      <c r="D1534" s="970" t="s">
        <v>2</v>
      </c>
      <c r="E1534" s="1010" t="s">
        <v>120</v>
      </c>
      <c r="F1534" s="1009" t="s">
        <v>75</v>
      </c>
      <c r="G1534" s="973" t="s">
        <v>19</v>
      </c>
      <c r="H1534" s="986" t="s">
        <v>40</v>
      </c>
      <c r="I1534" s="17"/>
      <c r="J1534" s="17"/>
      <c r="K1534" s="20"/>
      <c r="L1534" s="16"/>
      <c r="M1534" s="4"/>
      <c r="N1534" s="14"/>
      <c r="O1534" s="976"/>
      <c r="P1534" s="271"/>
      <c r="Q1534" s="977"/>
      <c r="R1534" s="978"/>
      <c r="S1534" s="979"/>
      <c r="T1534" s="980"/>
      <c r="U1534" s="981"/>
      <c r="V1534" s="982"/>
      <c r="W1534" s="976" t="s">
        <v>4155</v>
      </c>
      <c r="X1534" s="976"/>
      <c r="Y1534" s="706"/>
      <c r="Z1534" s="976"/>
    </row>
    <row r="1535" spans="1:26">
      <c r="A1535" s="984" t="s">
        <v>274</v>
      </c>
      <c r="B1535" s="984" t="s">
        <v>286</v>
      </c>
      <c r="C1535" s="969" t="s">
        <v>127</v>
      </c>
      <c r="D1535" s="970" t="str">
        <f t="shared" ref="D1535" si="1519">B1535&amp;" "&amp;" "&amp;C1535</f>
        <v>09-042  ブラックドラゴン</v>
      </c>
      <c r="E1535" s="1010" t="s">
        <v>120</v>
      </c>
      <c r="F1535" s="1003" t="s">
        <v>35</v>
      </c>
      <c r="G1535" s="1006" t="s">
        <v>89</v>
      </c>
      <c r="H1535" s="1006" t="s">
        <v>89</v>
      </c>
      <c r="I1535" s="17"/>
      <c r="J1535" s="17"/>
      <c r="K1535" s="7" t="s">
        <v>37</v>
      </c>
      <c r="L1535" s="3" t="s">
        <v>98</v>
      </c>
      <c r="M1535" s="960" t="s">
        <v>6206</v>
      </c>
      <c r="N1535" s="3" t="s">
        <v>86</v>
      </c>
      <c r="O1535" s="976"/>
      <c r="P1535" s="271"/>
      <c r="Q1535" s="977">
        <v>2340</v>
      </c>
      <c r="R1535" s="978">
        <v>1290</v>
      </c>
      <c r="S1535" s="979">
        <v>940</v>
      </c>
      <c r="T1535" s="980">
        <v>870</v>
      </c>
      <c r="U1535" s="981">
        <v>1400</v>
      </c>
      <c r="V1535" s="982">
        <f t="shared" ref="V1535" si="1520">SUM(Q1535:U1536)</f>
        <v>6840</v>
      </c>
      <c r="W1535" s="976"/>
      <c r="X1535" s="976"/>
      <c r="Y1535" s="706"/>
      <c r="Z1535" s="976"/>
    </row>
    <row r="1536" spans="1:26">
      <c r="A1536" s="984" t="s">
        <v>274</v>
      </c>
      <c r="B1536" s="984"/>
      <c r="C1536" s="969" t="s">
        <v>127</v>
      </c>
      <c r="D1536" s="970" t="s">
        <v>2</v>
      </c>
      <c r="E1536" s="1010" t="s">
        <v>120</v>
      </c>
      <c r="F1536" s="1003" t="s">
        <v>35</v>
      </c>
      <c r="G1536" s="1006" t="s">
        <v>89</v>
      </c>
      <c r="H1536" s="1006" t="s">
        <v>89</v>
      </c>
      <c r="I1536" s="17"/>
      <c r="J1536" s="17"/>
      <c r="K1536" s="20"/>
      <c r="L1536" s="16"/>
      <c r="M1536" s="4"/>
      <c r="N1536" s="14"/>
      <c r="O1536" s="976"/>
      <c r="P1536" s="271"/>
      <c r="Q1536" s="977"/>
      <c r="R1536" s="978"/>
      <c r="S1536" s="979"/>
      <c r="T1536" s="980"/>
      <c r="U1536" s="981"/>
      <c r="V1536" s="982"/>
      <c r="W1536" s="976"/>
      <c r="X1536" s="976"/>
      <c r="Y1536" s="706"/>
      <c r="Z1536" s="976"/>
    </row>
    <row r="1537" spans="1:26">
      <c r="A1537" s="984" t="s">
        <v>274</v>
      </c>
      <c r="B1537" s="984" t="s">
        <v>287</v>
      </c>
      <c r="C1537" s="989" t="s">
        <v>268</v>
      </c>
      <c r="D1537" s="970" t="str">
        <f t="shared" ref="D1537" si="1521">B1537&amp;" "&amp;" "&amp;C1537</f>
        <v>09-043  キングリザード</v>
      </c>
      <c r="E1537" s="1010" t="s">
        <v>120</v>
      </c>
      <c r="F1537" s="1003" t="s">
        <v>35</v>
      </c>
      <c r="G1537" s="973" t="s">
        <v>19</v>
      </c>
      <c r="H1537" s="1006" t="s">
        <v>89</v>
      </c>
      <c r="I1537" s="17"/>
      <c r="J1537" s="17"/>
      <c r="K1537" s="9" t="s">
        <v>21</v>
      </c>
      <c r="L1537" s="3" t="s">
        <v>131</v>
      </c>
      <c r="M1537" s="960" t="s">
        <v>6207</v>
      </c>
      <c r="N1537" s="3" t="s">
        <v>95</v>
      </c>
      <c r="O1537" s="976"/>
      <c r="P1537" s="271"/>
      <c r="Q1537" s="977">
        <v>2380</v>
      </c>
      <c r="R1537" s="978">
        <v>1430</v>
      </c>
      <c r="S1537" s="979">
        <v>680</v>
      </c>
      <c r="T1537" s="980">
        <v>1140</v>
      </c>
      <c r="U1537" s="981">
        <v>1210</v>
      </c>
      <c r="V1537" s="982">
        <f t="shared" ref="V1537" si="1522">SUM(Q1537:U1538)</f>
        <v>6840</v>
      </c>
      <c r="W1537" s="976" t="s">
        <v>4344</v>
      </c>
      <c r="X1537" s="976"/>
      <c r="Y1537" s="706"/>
      <c r="Z1537" s="976"/>
    </row>
    <row r="1538" spans="1:26">
      <c r="A1538" s="984" t="s">
        <v>274</v>
      </c>
      <c r="B1538" s="984"/>
      <c r="C1538" s="989" t="s">
        <v>268</v>
      </c>
      <c r="D1538" s="970" t="s">
        <v>2</v>
      </c>
      <c r="E1538" s="1010" t="s">
        <v>120</v>
      </c>
      <c r="F1538" s="1003" t="s">
        <v>35</v>
      </c>
      <c r="G1538" s="973" t="s">
        <v>19</v>
      </c>
      <c r="H1538" s="1006" t="s">
        <v>89</v>
      </c>
      <c r="I1538" s="17"/>
      <c r="J1538" s="17"/>
      <c r="K1538" s="20"/>
      <c r="L1538" s="16"/>
      <c r="M1538" s="4"/>
      <c r="N1538" s="14"/>
      <c r="O1538" s="976"/>
      <c r="P1538" s="271"/>
      <c r="Q1538" s="977"/>
      <c r="R1538" s="978"/>
      <c r="S1538" s="979"/>
      <c r="T1538" s="980"/>
      <c r="U1538" s="981"/>
      <c r="V1538" s="982"/>
      <c r="W1538" s="976" t="s">
        <v>4344</v>
      </c>
      <c r="X1538" s="976"/>
      <c r="Y1538" s="706"/>
      <c r="Z1538" s="976"/>
    </row>
    <row r="1539" spans="1:26">
      <c r="A1539" s="984" t="s">
        <v>274</v>
      </c>
      <c r="B1539" s="984" t="s">
        <v>288</v>
      </c>
      <c r="C1539" s="969" t="s">
        <v>179</v>
      </c>
      <c r="D1539" s="970" t="str">
        <f t="shared" ref="D1539" si="1523">B1539&amp;" "&amp;" "&amp;C1539</f>
        <v>09-044  キラーマジンガ</v>
      </c>
      <c r="E1539" s="1010" t="s">
        <v>120</v>
      </c>
      <c r="F1539" s="994" t="s">
        <v>78</v>
      </c>
      <c r="G1539" s="973" t="s">
        <v>19</v>
      </c>
      <c r="H1539" s="973" t="s">
        <v>19</v>
      </c>
      <c r="I1539" s="17"/>
      <c r="J1539" s="17"/>
      <c r="K1539" s="9" t="s">
        <v>21</v>
      </c>
      <c r="L1539" s="3" t="s">
        <v>5372</v>
      </c>
      <c r="M1539" s="960" t="s">
        <v>1077</v>
      </c>
      <c r="N1539" s="3" t="s">
        <v>83</v>
      </c>
      <c r="O1539" s="976"/>
      <c r="P1539" s="271"/>
      <c r="Q1539" s="977">
        <v>2300</v>
      </c>
      <c r="R1539" s="978">
        <v>1270</v>
      </c>
      <c r="S1539" s="979">
        <v>810</v>
      </c>
      <c r="T1539" s="980">
        <v>1290</v>
      </c>
      <c r="U1539" s="981">
        <v>1190</v>
      </c>
      <c r="V1539" s="982">
        <f t="shared" ref="V1539" si="1524">SUM(Q1539:U1540)</f>
        <v>6860</v>
      </c>
      <c r="W1539" s="444" t="s">
        <v>3319</v>
      </c>
      <c r="X1539" s="976"/>
      <c r="Y1539" s="706"/>
      <c r="Z1539" s="976"/>
    </row>
    <row r="1540" spans="1:26">
      <c r="A1540" s="984" t="s">
        <v>274</v>
      </c>
      <c r="B1540" s="984"/>
      <c r="C1540" s="969" t="s">
        <v>179</v>
      </c>
      <c r="D1540" s="970" t="s">
        <v>2</v>
      </c>
      <c r="E1540" s="1010" t="s">
        <v>120</v>
      </c>
      <c r="F1540" s="994" t="s">
        <v>78</v>
      </c>
      <c r="G1540" s="973" t="s">
        <v>19</v>
      </c>
      <c r="H1540" s="973" t="s">
        <v>19</v>
      </c>
      <c r="I1540" s="17"/>
      <c r="J1540" s="17"/>
      <c r="K1540" s="20"/>
      <c r="L1540" s="16"/>
      <c r="M1540" s="4"/>
      <c r="N1540" s="14"/>
      <c r="O1540" s="976"/>
      <c r="P1540" s="271"/>
      <c r="Q1540" s="977"/>
      <c r="R1540" s="978"/>
      <c r="S1540" s="979"/>
      <c r="T1540" s="980"/>
      <c r="U1540" s="981"/>
      <c r="V1540" s="982"/>
      <c r="W1540" s="443" t="s">
        <v>4575</v>
      </c>
      <c r="X1540" s="976"/>
      <c r="Y1540" s="706"/>
      <c r="Z1540" s="976"/>
    </row>
    <row r="1541" spans="1:26">
      <c r="A1541" s="984" t="s">
        <v>274</v>
      </c>
      <c r="B1541" s="984" t="s">
        <v>289</v>
      </c>
      <c r="C1541" s="969" t="s">
        <v>2</v>
      </c>
      <c r="D1541" s="970" t="str">
        <f t="shared" ref="D1541" si="1525">B1541&amp;" "&amp;" "&amp;C1541</f>
        <v>09-045  ダイ</v>
      </c>
      <c r="E1541" s="1008" t="s">
        <v>36</v>
      </c>
      <c r="F1541" s="972" t="s">
        <v>34</v>
      </c>
      <c r="G1541" s="973" t="s">
        <v>19</v>
      </c>
      <c r="H1541" s="973" t="s">
        <v>19</v>
      </c>
      <c r="I1541" s="1005" t="s">
        <v>90</v>
      </c>
      <c r="J1541" s="984">
        <v>1</v>
      </c>
      <c r="K1541" s="9" t="s">
        <v>21</v>
      </c>
      <c r="L1541" s="3" t="s">
        <v>270</v>
      </c>
      <c r="M1541" s="960" t="s">
        <v>1125</v>
      </c>
      <c r="N1541" s="3" t="s">
        <v>84</v>
      </c>
      <c r="O1541" s="976"/>
      <c r="P1541" s="271"/>
      <c r="Q1541" s="977">
        <v>2380</v>
      </c>
      <c r="R1541" s="978">
        <v>1660</v>
      </c>
      <c r="S1541" s="979">
        <v>990</v>
      </c>
      <c r="T1541" s="980">
        <v>1350</v>
      </c>
      <c r="U1541" s="981">
        <v>1110</v>
      </c>
      <c r="V1541" s="982">
        <f t="shared" ref="V1541" si="1526">SUM(Q1541:U1542)</f>
        <v>7490</v>
      </c>
      <c r="W1541" s="976" t="s">
        <v>3317</v>
      </c>
      <c r="X1541" s="976"/>
      <c r="Y1541" s="706"/>
      <c r="Z1541" s="976"/>
    </row>
    <row r="1542" spans="1:26">
      <c r="A1542" s="984" t="s">
        <v>274</v>
      </c>
      <c r="B1542" s="984"/>
      <c r="C1542" s="969" t="s">
        <v>2</v>
      </c>
      <c r="D1542" s="970" t="s">
        <v>2</v>
      </c>
      <c r="E1542" s="1008" t="s">
        <v>36</v>
      </c>
      <c r="F1542" s="972" t="s">
        <v>34</v>
      </c>
      <c r="G1542" s="973" t="s">
        <v>19</v>
      </c>
      <c r="H1542" s="973" t="s">
        <v>19</v>
      </c>
      <c r="I1542" s="1005" t="s">
        <v>90</v>
      </c>
      <c r="J1542" s="984">
        <v>1</v>
      </c>
      <c r="K1542" s="20"/>
      <c r="L1542" s="16"/>
      <c r="M1542" s="4"/>
      <c r="N1542" s="14"/>
      <c r="O1542" s="976"/>
      <c r="P1542" s="271"/>
      <c r="Q1542" s="977"/>
      <c r="R1542" s="978"/>
      <c r="S1542" s="979"/>
      <c r="T1542" s="980"/>
      <c r="U1542" s="981"/>
      <c r="V1542" s="982"/>
      <c r="W1542" s="976" t="s">
        <v>3317</v>
      </c>
      <c r="X1542" s="976"/>
      <c r="Y1542" s="706"/>
      <c r="Z1542" s="976"/>
    </row>
    <row r="1543" spans="1:26">
      <c r="A1543" s="984" t="s">
        <v>274</v>
      </c>
      <c r="B1543" s="984" t="s">
        <v>290</v>
      </c>
      <c r="C1543" s="989" t="s">
        <v>5650</v>
      </c>
      <c r="D1543" s="970" t="str">
        <f t="shared" ref="D1543" si="1527">B1543&amp;" "&amp;" "&amp;C1543</f>
        <v>09-046  ハドラー (超魔生物)</v>
      </c>
      <c r="E1543" s="1008" t="s">
        <v>36</v>
      </c>
      <c r="F1543" s="985" t="s">
        <v>74</v>
      </c>
      <c r="G1543" s="973" t="s">
        <v>19</v>
      </c>
      <c r="H1543" s="973" t="s">
        <v>19</v>
      </c>
      <c r="I1543" s="17"/>
      <c r="J1543" s="17"/>
      <c r="K1543" s="7" t="s">
        <v>37</v>
      </c>
      <c r="L1543" s="3" t="s">
        <v>98</v>
      </c>
      <c r="M1543" s="960" t="s">
        <v>1037</v>
      </c>
      <c r="N1543" s="3" t="s">
        <v>86</v>
      </c>
      <c r="O1543" s="976"/>
      <c r="P1543" s="271"/>
      <c r="Q1543" s="977">
        <v>2140</v>
      </c>
      <c r="R1543" s="978">
        <v>1680</v>
      </c>
      <c r="S1543" s="979">
        <v>1290</v>
      </c>
      <c r="T1543" s="980">
        <v>1150</v>
      </c>
      <c r="U1543" s="981">
        <v>1230</v>
      </c>
      <c r="V1543" s="982">
        <f t="shared" ref="V1543" si="1528">SUM(Q1543:U1544)</f>
        <v>7490</v>
      </c>
      <c r="W1543" s="976"/>
      <c r="X1543" s="976"/>
      <c r="Y1543" s="706"/>
      <c r="Z1543" s="976"/>
    </row>
    <row r="1544" spans="1:26">
      <c r="A1544" s="984" t="s">
        <v>274</v>
      </c>
      <c r="B1544" s="984"/>
      <c r="C1544" s="989" t="s">
        <v>5650</v>
      </c>
      <c r="D1544" s="970" t="s">
        <v>2</v>
      </c>
      <c r="E1544" s="1008" t="s">
        <v>36</v>
      </c>
      <c r="F1544" s="985" t="s">
        <v>74</v>
      </c>
      <c r="G1544" s="973" t="s">
        <v>19</v>
      </c>
      <c r="H1544" s="973" t="s">
        <v>19</v>
      </c>
      <c r="I1544" s="17"/>
      <c r="J1544" s="17"/>
      <c r="K1544" s="9" t="s">
        <v>21</v>
      </c>
      <c r="L1544" s="3" t="s">
        <v>105</v>
      </c>
      <c r="M1544" s="960" t="s">
        <v>1038</v>
      </c>
      <c r="N1544" s="3" t="s">
        <v>95</v>
      </c>
      <c r="O1544" s="976"/>
      <c r="P1544" s="271"/>
      <c r="Q1544" s="977"/>
      <c r="R1544" s="978"/>
      <c r="S1544" s="979"/>
      <c r="T1544" s="980"/>
      <c r="U1544" s="981"/>
      <c r="V1544" s="982"/>
      <c r="W1544" s="976"/>
      <c r="X1544" s="976"/>
      <c r="Y1544" s="706"/>
      <c r="Z1544" s="976"/>
    </row>
    <row r="1545" spans="1:26">
      <c r="A1545" s="984" t="s">
        <v>274</v>
      </c>
      <c r="B1545" s="984" t="s">
        <v>291</v>
      </c>
      <c r="C1545" s="969" t="s">
        <v>44</v>
      </c>
      <c r="D1545" s="970" t="str">
        <f t="shared" ref="D1545" si="1529">B1545&amp;" "&amp;" "&amp;C1545</f>
        <v>09-047  ヒム</v>
      </c>
      <c r="E1545" s="1008" t="s">
        <v>36</v>
      </c>
      <c r="F1545" s="985" t="s">
        <v>74</v>
      </c>
      <c r="G1545" s="973" t="s">
        <v>19</v>
      </c>
      <c r="H1545" s="973" t="s">
        <v>19</v>
      </c>
      <c r="I1545" s="1005" t="s">
        <v>90</v>
      </c>
      <c r="J1545" s="984">
        <v>2</v>
      </c>
      <c r="K1545" s="7" t="s">
        <v>37</v>
      </c>
      <c r="L1545" s="3" t="s">
        <v>20</v>
      </c>
      <c r="M1545" s="960" t="s">
        <v>830</v>
      </c>
      <c r="N1545" s="3" t="s">
        <v>83</v>
      </c>
      <c r="O1545" s="976"/>
      <c r="P1545" s="271"/>
      <c r="Q1545" s="977">
        <v>2330</v>
      </c>
      <c r="R1545" s="978">
        <v>1340</v>
      </c>
      <c r="S1545" s="979">
        <v>1100</v>
      </c>
      <c r="T1545" s="980">
        <v>1270</v>
      </c>
      <c r="U1545" s="981">
        <v>1430</v>
      </c>
      <c r="V1545" s="982">
        <f t="shared" ref="V1545" si="1530">SUM(Q1545:U1546)</f>
        <v>7470</v>
      </c>
      <c r="W1545" s="976" t="s">
        <v>3330</v>
      </c>
      <c r="X1545" s="976"/>
      <c r="Y1545" s="706"/>
      <c r="Z1545" s="976"/>
    </row>
    <row r="1546" spans="1:26">
      <c r="A1546" s="984" t="s">
        <v>274</v>
      </c>
      <c r="B1546" s="984"/>
      <c r="C1546" s="969" t="s">
        <v>44</v>
      </c>
      <c r="D1546" s="970" t="s">
        <v>2</v>
      </c>
      <c r="E1546" s="1008" t="s">
        <v>36</v>
      </c>
      <c r="F1546" s="985" t="s">
        <v>74</v>
      </c>
      <c r="G1546" s="973" t="s">
        <v>19</v>
      </c>
      <c r="H1546" s="973" t="s">
        <v>19</v>
      </c>
      <c r="I1546" s="1005" t="s">
        <v>90</v>
      </c>
      <c r="J1546" s="984">
        <v>2</v>
      </c>
      <c r="K1546" s="6"/>
      <c r="L1546" s="3"/>
      <c r="M1546" s="4"/>
      <c r="N1546" s="14"/>
      <c r="O1546" s="976"/>
      <c r="P1546" s="271"/>
      <c r="Q1546" s="977"/>
      <c r="R1546" s="978"/>
      <c r="S1546" s="979"/>
      <c r="T1546" s="980"/>
      <c r="U1546" s="981"/>
      <c r="V1546" s="982"/>
      <c r="W1546" s="976" t="s">
        <v>3330</v>
      </c>
      <c r="X1546" s="976"/>
      <c r="Y1546" s="706"/>
      <c r="Z1546" s="976"/>
    </row>
    <row r="1547" spans="1:26">
      <c r="A1547" s="984" t="s">
        <v>274</v>
      </c>
      <c r="B1547" s="984" t="s">
        <v>292</v>
      </c>
      <c r="C1547" s="989" t="s">
        <v>320</v>
      </c>
      <c r="D1547" s="970" t="str">
        <f t="shared" ref="D1547" si="1531">B1547&amp;" "&amp;" "&amp;C1547</f>
        <v>09-048  アルビナス</v>
      </c>
      <c r="E1547" s="1008" t="s">
        <v>36</v>
      </c>
      <c r="F1547" s="985" t="s">
        <v>74</v>
      </c>
      <c r="G1547" s="992" t="s">
        <v>88</v>
      </c>
      <c r="H1547" s="992" t="s">
        <v>88</v>
      </c>
      <c r="I1547" s="1000" t="s">
        <v>93</v>
      </c>
      <c r="J1547" s="975">
        <v>3</v>
      </c>
      <c r="K1547" s="9" t="s">
        <v>21</v>
      </c>
      <c r="L1547" s="3" t="s">
        <v>105</v>
      </c>
      <c r="M1547" s="37" t="s">
        <v>918</v>
      </c>
      <c r="N1547" s="3" t="s">
        <v>84</v>
      </c>
      <c r="O1547" s="976"/>
      <c r="P1547" s="271"/>
      <c r="Q1547" s="977">
        <v>2500</v>
      </c>
      <c r="R1547" s="978">
        <v>760</v>
      </c>
      <c r="S1547" s="979">
        <v>1480</v>
      </c>
      <c r="T1547" s="980">
        <v>1500</v>
      </c>
      <c r="U1547" s="981">
        <v>1230</v>
      </c>
      <c r="V1547" s="982">
        <f t="shared" ref="V1547" si="1532">SUM(Q1547:U1548)</f>
        <v>7470</v>
      </c>
      <c r="W1547" s="976" t="s">
        <v>3330</v>
      </c>
      <c r="X1547" s="976"/>
      <c r="Y1547" s="706"/>
      <c r="Z1547" s="976"/>
    </row>
    <row r="1548" spans="1:26">
      <c r="A1548" s="984" t="s">
        <v>274</v>
      </c>
      <c r="B1548" s="984"/>
      <c r="C1548" s="989" t="s">
        <v>320</v>
      </c>
      <c r="D1548" s="970" t="s">
        <v>2</v>
      </c>
      <c r="E1548" s="1008" t="s">
        <v>36</v>
      </c>
      <c r="F1548" s="985" t="s">
        <v>74</v>
      </c>
      <c r="G1548" s="992" t="s">
        <v>88</v>
      </c>
      <c r="H1548" s="992" t="s">
        <v>88</v>
      </c>
      <c r="I1548" s="1000" t="s">
        <v>93</v>
      </c>
      <c r="J1548" s="975">
        <v>3</v>
      </c>
      <c r="K1548" s="20"/>
      <c r="L1548" s="16"/>
      <c r="M1548" s="4"/>
      <c r="N1548" s="14"/>
      <c r="O1548" s="976"/>
      <c r="P1548" s="271"/>
      <c r="Q1548" s="977"/>
      <c r="R1548" s="978"/>
      <c r="S1548" s="979"/>
      <c r="T1548" s="980"/>
      <c r="U1548" s="981"/>
      <c r="V1548" s="982"/>
      <c r="W1548" s="976" t="s">
        <v>3330</v>
      </c>
      <c r="X1548" s="976"/>
      <c r="Y1548" s="706"/>
      <c r="Z1548" s="976"/>
    </row>
    <row r="1549" spans="1:26">
      <c r="A1549" s="984" t="s">
        <v>274</v>
      </c>
      <c r="B1549" s="984" t="s">
        <v>293</v>
      </c>
      <c r="C1549" s="969" t="s">
        <v>321</v>
      </c>
      <c r="D1549" s="970" t="str">
        <f t="shared" ref="D1549" si="1533">B1549&amp;" "&amp;" "&amp;C1549</f>
        <v>09-049  シグマ</v>
      </c>
      <c r="E1549" s="1008" t="s">
        <v>36</v>
      </c>
      <c r="F1549" s="985" t="s">
        <v>74</v>
      </c>
      <c r="G1549" s="973" t="s">
        <v>19</v>
      </c>
      <c r="H1549" s="992" t="s">
        <v>88</v>
      </c>
      <c r="I1549" s="15"/>
      <c r="J1549" s="15"/>
      <c r="K1549" s="9" t="s">
        <v>21</v>
      </c>
      <c r="L1549" s="3" t="s">
        <v>105</v>
      </c>
      <c r="M1549" s="37" t="s">
        <v>919</v>
      </c>
      <c r="N1549" s="3" t="s">
        <v>83</v>
      </c>
      <c r="O1549" s="976"/>
      <c r="P1549" s="271"/>
      <c r="Q1549" s="977">
        <v>2340</v>
      </c>
      <c r="R1549" s="978">
        <v>1440</v>
      </c>
      <c r="S1549" s="979">
        <v>860</v>
      </c>
      <c r="T1549" s="980">
        <v>1520</v>
      </c>
      <c r="U1549" s="981">
        <v>1310</v>
      </c>
      <c r="V1549" s="982">
        <f t="shared" ref="V1549" si="1534">SUM(Q1549:U1550)</f>
        <v>7470</v>
      </c>
      <c r="W1549" s="443" t="s">
        <v>3330</v>
      </c>
      <c r="X1549" s="976"/>
      <c r="Y1549" s="706"/>
      <c r="Z1549" s="976"/>
    </row>
    <row r="1550" spans="1:26">
      <c r="A1550" s="984" t="s">
        <v>274</v>
      </c>
      <c r="B1550" s="984"/>
      <c r="C1550" s="969" t="s">
        <v>321</v>
      </c>
      <c r="D1550" s="970" t="s">
        <v>2</v>
      </c>
      <c r="E1550" s="1008" t="s">
        <v>36</v>
      </c>
      <c r="F1550" s="985" t="s">
        <v>74</v>
      </c>
      <c r="G1550" s="973" t="s">
        <v>19</v>
      </c>
      <c r="H1550" s="992" t="s">
        <v>88</v>
      </c>
      <c r="I1550" s="15"/>
      <c r="J1550" s="15"/>
      <c r="K1550" s="9" t="s">
        <v>21</v>
      </c>
      <c r="L1550" s="3" t="s">
        <v>131</v>
      </c>
      <c r="M1550" s="960" t="s">
        <v>3445</v>
      </c>
      <c r="N1550" s="3" t="s">
        <v>83</v>
      </c>
      <c r="O1550" s="976"/>
      <c r="P1550" s="271"/>
      <c r="Q1550" s="977"/>
      <c r="R1550" s="978"/>
      <c r="S1550" s="979"/>
      <c r="T1550" s="980"/>
      <c r="U1550" s="981"/>
      <c r="V1550" s="982"/>
      <c r="W1550" s="443" t="s">
        <v>4335</v>
      </c>
      <c r="X1550" s="976"/>
      <c r="Y1550" s="706"/>
      <c r="Z1550" s="976"/>
    </row>
    <row r="1551" spans="1:26">
      <c r="A1551" s="984" t="s">
        <v>274</v>
      </c>
      <c r="B1551" s="984" t="s">
        <v>294</v>
      </c>
      <c r="C1551" s="969" t="s">
        <v>322</v>
      </c>
      <c r="D1551" s="970" t="str">
        <f t="shared" ref="D1551" si="1535">B1551&amp;" "&amp;" "&amp;C1551</f>
        <v>09-050  フェンブレン</v>
      </c>
      <c r="E1551" s="1008" t="s">
        <v>36</v>
      </c>
      <c r="F1551" s="985" t="s">
        <v>74</v>
      </c>
      <c r="G1551" s="973" t="s">
        <v>19</v>
      </c>
      <c r="H1551" s="973" t="s">
        <v>19</v>
      </c>
      <c r="I1551" s="1002" t="s">
        <v>82</v>
      </c>
      <c r="J1551" s="975">
        <v>3</v>
      </c>
      <c r="K1551" s="7" t="s">
        <v>37</v>
      </c>
      <c r="L1551" s="3" t="s">
        <v>39</v>
      </c>
      <c r="M1551" s="960" t="s">
        <v>3446</v>
      </c>
      <c r="N1551" s="3" t="s">
        <v>95</v>
      </c>
      <c r="O1551" s="976"/>
      <c r="P1551" s="271"/>
      <c r="Q1551" s="977">
        <v>2270</v>
      </c>
      <c r="R1551" s="978">
        <v>1400</v>
      </c>
      <c r="S1551" s="979">
        <v>1130</v>
      </c>
      <c r="T1551" s="980">
        <v>1420</v>
      </c>
      <c r="U1551" s="981">
        <v>1250</v>
      </c>
      <c r="V1551" s="982">
        <f t="shared" ref="V1551" si="1536">SUM(Q1551:U1552)</f>
        <v>7470</v>
      </c>
      <c r="W1551" s="976" t="s">
        <v>3330</v>
      </c>
      <c r="X1551" s="976"/>
      <c r="Y1551" s="706"/>
      <c r="Z1551" s="976"/>
    </row>
    <row r="1552" spans="1:26">
      <c r="A1552" s="984" t="s">
        <v>274</v>
      </c>
      <c r="B1552" s="984"/>
      <c r="C1552" s="969" t="s">
        <v>322</v>
      </c>
      <c r="D1552" s="970" t="s">
        <v>2</v>
      </c>
      <c r="E1552" s="1008" t="s">
        <v>36</v>
      </c>
      <c r="F1552" s="985" t="s">
        <v>74</v>
      </c>
      <c r="G1552" s="973" t="s">
        <v>19</v>
      </c>
      <c r="H1552" s="973" t="s">
        <v>19</v>
      </c>
      <c r="I1552" s="1002" t="s">
        <v>82</v>
      </c>
      <c r="J1552" s="975">
        <v>3</v>
      </c>
      <c r="K1552" s="20"/>
      <c r="L1552" s="16"/>
      <c r="M1552" s="4"/>
      <c r="N1552" s="14"/>
      <c r="O1552" s="976"/>
      <c r="P1552" s="271"/>
      <c r="Q1552" s="977"/>
      <c r="R1552" s="978"/>
      <c r="S1552" s="979"/>
      <c r="T1552" s="980"/>
      <c r="U1552" s="981"/>
      <c r="V1552" s="982"/>
      <c r="W1552" s="976" t="s">
        <v>3330</v>
      </c>
      <c r="X1552" s="976"/>
      <c r="Y1552" s="706"/>
      <c r="Z1552" s="976"/>
    </row>
    <row r="1553" spans="1:26">
      <c r="A1553" s="984" t="s">
        <v>274</v>
      </c>
      <c r="B1553" s="984" t="s">
        <v>295</v>
      </c>
      <c r="C1553" s="969" t="s">
        <v>5</v>
      </c>
      <c r="D1553" s="970" t="str">
        <f t="shared" ref="D1553" si="1537">B1553&amp;" "&amp;" "&amp;C1553</f>
        <v>09-051  ブロック</v>
      </c>
      <c r="E1553" s="1008" t="s">
        <v>36</v>
      </c>
      <c r="F1553" s="985" t="s">
        <v>74</v>
      </c>
      <c r="G1553" s="973" t="s">
        <v>19</v>
      </c>
      <c r="H1553" s="973" t="s">
        <v>19</v>
      </c>
      <c r="I1553" s="15"/>
      <c r="J1553" s="15"/>
      <c r="K1553" s="9" t="s">
        <v>21</v>
      </c>
      <c r="L1553" s="3" t="s">
        <v>3</v>
      </c>
      <c r="M1553" s="960" t="s">
        <v>920</v>
      </c>
      <c r="N1553" s="3" t="s">
        <v>83</v>
      </c>
      <c r="O1553" s="976"/>
      <c r="P1553" s="271"/>
      <c r="Q1553" s="977">
        <v>2590</v>
      </c>
      <c r="R1553" s="978">
        <v>1490</v>
      </c>
      <c r="S1553" s="979">
        <v>850</v>
      </c>
      <c r="T1553" s="980">
        <v>950</v>
      </c>
      <c r="U1553" s="981">
        <v>1590</v>
      </c>
      <c r="V1553" s="982">
        <f t="shared" ref="V1553" si="1538">SUM(Q1553:U1554)</f>
        <v>7470</v>
      </c>
      <c r="W1553" s="976" t="s">
        <v>3330</v>
      </c>
      <c r="X1553" s="976"/>
      <c r="Y1553" s="706"/>
      <c r="Z1553" s="976"/>
    </row>
    <row r="1554" spans="1:26">
      <c r="A1554" s="984" t="s">
        <v>274</v>
      </c>
      <c r="B1554" s="984"/>
      <c r="C1554" s="969" t="s">
        <v>5</v>
      </c>
      <c r="D1554" s="970" t="s">
        <v>2</v>
      </c>
      <c r="E1554" s="1008" t="s">
        <v>36</v>
      </c>
      <c r="F1554" s="985" t="s">
        <v>74</v>
      </c>
      <c r="G1554" s="973" t="s">
        <v>19</v>
      </c>
      <c r="H1554" s="973" t="s">
        <v>19</v>
      </c>
      <c r="I1554" s="15"/>
      <c r="J1554" s="15"/>
      <c r="K1554" s="9" t="s">
        <v>21</v>
      </c>
      <c r="L1554" s="3" t="s">
        <v>3</v>
      </c>
      <c r="M1554" s="960" t="s">
        <v>3447</v>
      </c>
      <c r="N1554" s="3" t="s">
        <v>95</v>
      </c>
      <c r="O1554" s="976"/>
      <c r="P1554" s="271"/>
      <c r="Q1554" s="977"/>
      <c r="R1554" s="978"/>
      <c r="S1554" s="979"/>
      <c r="T1554" s="980"/>
      <c r="U1554" s="981"/>
      <c r="V1554" s="982"/>
      <c r="W1554" s="976" t="s">
        <v>3330</v>
      </c>
      <c r="X1554" s="976"/>
      <c r="Y1554" s="706"/>
      <c r="Z1554" s="976"/>
    </row>
    <row r="1555" spans="1:26">
      <c r="A1555" s="984" t="s">
        <v>274</v>
      </c>
      <c r="B1555" s="984" t="s">
        <v>296</v>
      </c>
      <c r="C1555" s="969" t="s">
        <v>2</v>
      </c>
      <c r="D1555" s="970" t="str">
        <f t="shared" ref="D1555" si="1539">B1555&amp;" "&amp;" "&amp;C1555</f>
        <v>09-052  ダイ</v>
      </c>
      <c r="E1555" s="999" t="s">
        <v>54</v>
      </c>
      <c r="F1555" s="972" t="s">
        <v>34</v>
      </c>
      <c r="G1555" s="973" t="s">
        <v>19</v>
      </c>
      <c r="H1555" s="973" t="s">
        <v>19</v>
      </c>
      <c r="I1555" s="15"/>
      <c r="J1555" s="15"/>
      <c r="K1555" s="9" t="s">
        <v>21</v>
      </c>
      <c r="L1555" s="3" t="s">
        <v>131</v>
      </c>
      <c r="M1555" s="960" t="s">
        <v>1039</v>
      </c>
      <c r="N1555" s="3" t="s">
        <v>83</v>
      </c>
      <c r="O1555" s="976"/>
      <c r="P1555" s="271"/>
      <c r="Q1555" s="977">
        <v>2470</v>
      </c>
      <c r="R1555" s="978">
        <v>1690</v>
      </c>
      <c r="S1555" s="979">
        <v>1060</v>
      </c>
      <c r="T1555" s="980">
        <v>1420</v>
      </c>
      <c r="U1555" s="981">
        <v>1200</v>
      </c>
      <c r="V1555" s="982">
        <f t="shared" ref="V1555" si="1540">SUM(Q1555:U1556)</f>
        <v>7840</v>
      </c>
      <c r="W1555" s="976" t="s">
        <v>3317</v>
      </c>
      <c r="X1555" s="976"/>
      <c r="Y1555" s="706"/>
      <c r="Z1555" s="976"/>
    </row>
    <row r="1556" spans="1:26">
      <c r="A1556" s="984" t="s">
        <v>274</v>
      </c>
      <c r="B1556" s="984"/>
      <c r="C1556" s="969" t="s">
        <v>2</v>
      </c>
      <c r="D1556" s="970" t="s">
        <v>2</v>
      </c>
      <c r="E1556" s="999" t="s">
        <v>54</v>
      </c>
      <c r="F1556" s="972" t="s">
        <v>34</v>
      </c>
      <c r="G1556" s="973" t="s">
        <v>19</v>
      </c>
      <c r="H1556" s="973" t="s">
        <v>19</v>
      </c>
      <c r="I1556" s="15"/>
      <c r="J1556" s="15"/>
      <c r="K1556" s="9" t="s">
        <v>21</v>
      </c>
      <c r="L1556" s="3" t="s">
        <v>131</v>
      </c>
      <c r="M1556" s="960" t="s">
        <v>1126</v>
      </c>
      <c r="N1556" s="3" t="s">
        <v>83</v>
      </c>
      <c r="O1556" s="976"/>
      <c r="P1556" s="271"/>
      <c r="Q1556" s="977"/>
      <c r="R1556" s="978"/>
      <c r="S1556" s="979"/>
      <c r="T1556" s="980"/>
      <c r="U1556" s="981"/>
      <c r="V1556" s="982"/>
      <c r="W1556" s="976" t="s">
        <v>3317</v>
      </c>
      <c r="X1556" s="976"/>
      <c r="Y1556" s="706"/>
      <c r="Z1556" s="976"/>
    </row>
    <row r="1557" spans="1:26">
      <c r="A1557" s="984" t="s">
        <v>274</v>
      </c>
      <c r="B1557" s="984" t="s">
        <v>297</v>
      </c>
      <c r="C1557" s="969" t="s">
        <v>38</v>
      </c>
      <c r="D1557" s="970" t="str">
        <f t="shared" ref="D1557" si="1541">B1557&amp;" "&amp;" "&amp;C1557</f>
        <v>09-053  ポップ</v>
      </c>
      <c r="E1557" s="999" t="s">
        <v>54</v>
      </c>
      <c r="F1557" s="972" t="s">
        <v>34</v>
      </c>
      <c r="G1557" s="986" t="s">
        <v>40</v>
      </c>
      <c r="H1557" s="986" t="s">
        <v>40</v>
      </c>
      <c r="I1557" s="1002" t="s">
        <v>82</v>
      </c>
      <c r="J1557" s="975">
        <v>3</v>
      </c>
      <c r="K1557" s="9" t="s">
        <v>21</v>
      </c>
      <c r="L1557" s="3" t="s">
        <v>3</v>
      </c>
      <c r="M1557" s="960" t="s">
        <v>1083</v>
      </c>
      <c r="N1557" s="3" t="s">
        <v>95</v>
      </c>
      <c r="O1557" s="976"/>
      <c r="P1557" s="271"/>
      <c r="Q1557" s="977">
        <v>2480</v>
      </c>
      <c r="R1557" s="978">
        <v>940</v>
      </c>
      <c r="S1557" s="979">
        <v>1780</v>
      </c>
      <c r="T1557" s="980">
        <v>1420</v>
      </c>
      <c r="U1557" s="981">
        <v>1200</v>
      </c>
      <c r="V1557" s="982">
        <f t="shared" ref="V1557" si="1542">SUM(Q1557:U1558)</f>
        <v>7820</v>
      </c>
      <c r="W1557" s="976" t="s">
        <v>3317</v>
      </c>
      <c r="X1557" s="976"/>
      <c r="Y1557" s="706"/>
      <c r="Z1557" s="976"/>
    </row>
    <row r="1558" spans="1:26">
      <c r="A1558" s="984" t="s">
        <v>274</v>
      </c>
      <c r="B1558" s="984"/>
      <c r="C1558" s="969" t="s">
        <v>38</v>
      </c>
      <c r="D1558" s="970" t="s">
        <v>2</v>
      </c>
      <c r="E1558" s="999" t="s">
        <v>54</v>
      </c>
      <c r="F1558" s="972" t="s">
        <v>34</v>
      </c>
      <c r="G1558" s="986" t="s">
        <v>40</v>
      </c>
      <c r="H1558" s="986" t="s">
        <v>40</v>
      </c>
      <c r="I1558" s="1002" t="s">
        <v>82</v>
      </c>
      <c r="J1558" s="975">
        <v>3</v>
      </c>
      <c r="K1558" s="19"/>
      <c r="L1558" s="14"/>
      <c r="M1558" s="4"/>
      <c r="N1558" s="14"/>
      <c r="O1558" s="976"/>
      <c r="P1558" s="271"/>
      <c r="Q1558" s="977"/>
      <c r="R1558" s="978"/>
      <c r="S1558" s="979"/>
      <c r="T1558" s="980"/>
      <c r="U1558" s="981"/>
      <c r="V1558" s="982"/>
      <c r="W1558" s="976" t="s">
        <v>3317</v>
      </c>
      <c r="X1558" s="976"/>
      <c r="Y1558" s="706"/>
      <c r="Z1558" s="976"/>
    </row>
    <row r="1559" spans="1:26">
      <c r="A1559" s="984" t="s">
        <v>274</v>
      </c>
      <c r="B1559" s="984" t="s">
        <v>298</v>
      </c>
      <c r="C1559" s="969" t="s">
        <v>183</v>
      </c>
      <c r="D1559" s="970" t="str">
        <f t="shared" ref="D1559" si="1543">B1559&amp;" "&amp;" "&amp;C1559</f>
        <v>09-054  マァム</v>
      </c>
      <c r="E1559" s="999" t="s">
        <v>54</v>
      </c>
      <c r="F1559" s="972" t="s">
        <v>34</v>
      </c>
      <c r="G1559" s="973" t="s">
        <v>19</v>
      </c>
      <c r="H1559" s="973" t="s">
        <v>19</v>
      </c>
      <c r="I1559" s="1005" t="s">
        <v>90</v>
      </c>
      <c r="J1559" s="984">
        <v>2</v>
      </c>
      <c r="K1559" s="9" t="s">
        <v>21</v>
      </c>
      <c r="L1559" s="3" t="s">
        <v>131</v>
      </c>
      <c r="M1559" s="960" t="s">
        <v>1127</v>
      </c>
      <c r="N1559" s="3" t="s">
        <v>85</v>
      </c>
      <c r="O1559" s="976"/>
      <c r="P1559" s="271"/>
      <c r="Q1559" s="977">
        <v>2490</v>
      </c>
      <c r="R1559" s="978">
        <v>1480</v>
      </c>
      <c r="S1559" s="979">
        <v>1000</v>
      </c>
      <c r="T1559" s="980">
        <v>1520</v>
      </c>
      <c r="U1559" s="981">
        <v>1330</v>
      </c>
      <c r="V1559" s="982">
        <f t="shared" ref="V1559" si="1544">SUM(Q1559:U1560)</f>
        <v>7820</v>
      </c>
      <c r="W1559" s="976" t="s">
        <v>3317</v>
      </c>
      <c r="X1559" s="976"/>
      <c r="Y1559" s="706"/>
      <c r="Z1559" s="976"/>
    </row>
    <row r="1560" spans="1:26">
      <c r="A1560" s="984" t="s">
        <v>274</v>
      </c>
      <c r="B1560" s="984"/>
      <c r="C1560" s="969" t="s">
        <v>183</v>
      </c>
      <c r="D1560" s="970" t="s">
        <v>2</v>
      </c>
      <c r="E1560" s="999" t="s">
        <v>54</v>
      </c>
      <c r="F1560" s="972" t="s">
        <v>34</v>
      </c>
      <c r="G1560" s="973" t="s">
        <v>19</v>
      </c>
      <c r="H1560" s="973" t="s">
        <v>19</v>
      </c>
      <c r="I1560" s="1005" t="s">
        <v>90</v>
      </c>
      <c r="J1560" s="984">
        <v>2</v>
      </c>
      <c r="K1560" s="19"/>
      <c r="L1560" s="14"/>
      <c r="M1560" s="4"/>
      <c r="N1560" s="14"/>
      <c r="O1560" s="976"/>
      <c r="P1560" s="271"/>
      <c r="Q1560" s="977"/>
      <c r="R1560" s="978"/>
      <c r="S1560" s="979"/>
      <c r="T1560" s="980"/>
      <c r="U1560" s="981"/>
      <c r="V1560" s="982"/>
      <c r="W1560" s="976" t="s">
        <v>3317</v>
      </c>
      <c r="X1560" s="976"/>
      <c r="Y1560" s="706"/>
      <c r="Z1560" s="976"/>
    </row>
    <row r="1561" spans="1:26">
      <c r="A1561" s="984" t="s">
        <v>274</v>
      </c>
      <c r="B1561" s="984" t="s">
        <v>299</v>
      </c>
      <c r="C1561" s="989" t="s">
        <v>5650</v>
      </c>
      <c r="D1561" s="970" t="str">
        <f t="shared" ref="D1561" si="1545">B1561&amp;" "&amp;" "&amp;C1561</f>
        <v>09-055  ハドラー (超魔生物)</v>
      </c>
      <c r="E1561" s="999" t="s">
        <v>54</v>
      </c>
      <c r="F1561" s="985" t="s">
        <v>74</v>
      </c>
      <c r="G1561" s="973" t="s">
        <v>19</v>
      </c>
      <c r="H1561" s="973" t="s">
        <v>19</v>
      </c>
      <c r="I1561" s="15"/>
      <c r="J1561" s="15"/>
      <c r="K1561" s="9" t="s">
        <v>21</v>
      </c>
      <c r="L1561" s="3" t="s">
        <v>105</v>
      </c>
      <c r="M1561" s="960" t="s">
        <v>921</v>
      </c>
      <c r="N1561" s="3" t="s">
        <v>95</v>
      </c>
      <c r="O1561" s="976"/>
      <c r="P1561" s="271"/>
      <c r="Q1561" s="977">
        <v>2280</v>
      </c>
      <c r="R1561" s="978">
        <v>1710</v>
      </c>
      <c r="S1561" s="979">
        <v>1350</v>
      </c>
      <c r="T1561" s="980">
        <v>1210</v>
      </c>
      <c r="U1561" s="981">
        <v>1290</v>
      </c>
      <c r="V1561" s="982">
        <f t="shared" ref="V1561" si="1546">SUM(Q1561:U1562)</f>
        <v>7840</v>
      </c>
      <c r="W1561" s="976"/>
      <c r="X1561" s="976"/>
      <c r="Y1561" s="983" t="s">
        <v>5327</v>
      </c>
      <c r="Z1561" s="976"/>
    </row>
    <row r="1562" spans="1:26">
      <c r="A1562" s="984" t="s">
        <v>274</v>
      </c>
      <c r="B1562" s="984"/>
      <c r="C1562" s="989" t="s">
        <v>5650</v>
      </c>
      <c r="D1562" s="970" t="s">
        <v>2</v>
      </c>
      <c r="E1562" s="999" t="s">
        <v>54</v>
      </c>
      <c r="F1562" s="985" t="s">
        <v>74</v>
      </c>
      <c r="G1562" s="973" t="s">
        <v>19</v>
      </c>
      <c r="H1562" s="973" t="s">
        <v>19</v>
      </c>
      <c r="I1562" s="15"/>
      <c r="J1562" s="15"/>
      <c r="K1562" s="9" t="s">
        <v>21</v>
      </c>
      <c r="L1562" s="3" t="s">
        <v>131</v>
      </c>
      <c r="M1562" s="960" t="s">
        <v>922</v>
      </c>
      <c r="N1562" s="3" t="s">
        <v>83</v>
      </c>
      <c r="O1562" s="976"/>
      <c r="P1562" s="271"/>
      <c r="Q1562" s="977"/>
      <c r="R1562" s="978"/>
      <c r="S1562" s="979"/>
      <c r="T1562" s="980"/>
      <c r="U1562" s="981"/>
      <c r="V1562" s="982"/>
      <c r="W1562" s="976"/>
      <c r="X1562" s="976"/>
      <c r="Y1562" s="983" t="s">
        <v>5327</v>
      </c>
      <c r="Z1562" s="976"/>
    </row>
    <row r="1563" spans="1:26">
      <c r="A1563" s="984" t="s">
        <v>274</v>
      </c>
      <c r="B1563" s="984" t="s">
        <v>300</v>
      </c>
      <c r="C1563" s="989" t="s">
        <v>320</v>
      </c>
      <c r="D1563" s="970" t="str">
        <f t="shared" ref="D1563" si="1547">B1563&amp;" "&amp;" "&amp;C1563</f>
        <v>09-056  アルビナス</v>
      </c>
      <c r="E1563" s="999" t="s">
        <v>54</v>
      </c>
      <c r="F1563" s="985" t="s">
        <v>74</v>
      </c>
      <c r="G1563" s="992" t="s">
        <v>88</v>
      </c>
      <c r="H1563" s="992" t="s">
        <v>88</v>
      </c>
      <c r="I1563" s="15"/>
      <c r="J1563" s="15"/>
      <c r="K1563" s="9" t="s">
        <v>21</v>
      </c>
      <c r="L1563" s="3" t="s">
        <v>105</v>
      </c>
      <c r="M1563" s="960" t="s">
        <v>846</v>
      </c>
      <c r="N1563" s="3" t="s">
        <v>95</v>
      </c>
      <c r="O1563" s="976"/>
      <c r="P1563" s="271"/>
      <c r="Q1563" s="977">
        <v>2500</v>
      </c>
      <c r="R1563" s="978">
        <v>810</v>
      </c>
      <c r="S1563" s="979">
        <v>1590</v>
      </c>
      <c r="T1563" s="980">
        <v>1630</v>
      </c>
      <c r="U1563" s="981">
        <v>1310</v>
      </c>
      <c r="V1563" s="982">
        <f t="shared" ref="V1563" si="1548">SUM(Q1563:U1564)</f>
        <v>7840</v>
      </c>
      <c r="W1563" s="976" t="s">
        <v>3330</v>
      </c>
      <c r="X1563" s="976"/>
      <c r="Y1563" s="706"/>
      <c r="Z1563" s="976"/>
    </row>
    <row r="1564" spans="1:26">
      <c r="A1564" s="984" t="s">
        <v>274</v>
      </c>
      <c r="B1564" s="984"/>
      <c r="C1564" s="989" t="s">
        <v>320</v>
      </c>
      <c r="D1564" s="970" t="s">
        <v>2</v>
      </c>
      <c r="E1564" s="999" t="s">
        <v>54</v>
      </c>
      <c r="F1564" s="985" t="s">
        <v>74</v>
      </c>
      <c r="G1564" s="992" t="s">
        <v>88</v>
      </c>
      <c r="H1564" s="992" t="s">
        <v>88</v>
      </c>
      <c r="I1564" s="15"/>
      <c r="J1564" s="15"/>
      <c r="K1564" s="9" t="s">
        <v>21</v>
      </c>
      <c r="L1564" s="3" t="s">
        <v>131</v>
      </c>
      <c r="M1564" s="960" t="s">
        <v>1128</v>
      </c>
      <c r="N1564" s="3" t="s">
        <v>83</v>
      </c>
      <c r="O1564" s="976"/>
      <c r="P1564" s="271"/>
      <c r="Q1564" s="977"/>
      <c r="R1564" s="978"/>
      <c r="S1564" s="979"/>
      <c r="T1564" s="980"/>
      <c r="U1564" s="981"/>
      <c r="V1564" s="982"/>
      <c r="W1564" s="976" t="s">
        <v>3330</v>
      </c>
      <c r="X1564" s="976"/>
      <c r="Y1564" s="706"/>
      <c r="Z1564" s="976"/>
    </row>
    <row r="1565" spans="1:26">
      <c r="A1565" s="984" t="s">
        <v>274</v>
      </c>
      <c r="B1565" s="984" t="s">
        <v>301</v>
      </c>
      <c r="C1565" s="989" t="s">
        <v>323</v>
      </c>
      <c r="D1565" s="970" t="str">
        <f t="shared" ref="D1565" si="1549">B1565&amp;" "&amp;" "&amp;C1565</f>
        <v>09-057  守り人ナイン</v>
      </c>
      <c r="E1565" s="999" t="s">
        <v>54</v>
      </c>
      <c r="F1565" s="972" t="s">
        <v>34</v>
      </c>
      <c r="G1565" s="992" t="s">
        <v>88</v>
      </c>
      <c r="H1565" s="992" t="s">
        <v>88</v>
      </c>
      <c r="I1565" s="15"/>
      <c r="J1565" s="15"/>
      <c r="K1565" s="7" t="s">
        <v>37</v>
      </c>
      <c r="L1565" s="3" t="s">
        <v>98</v>
      </c>
      <c r="M1565" s="960" t="s">
        <v>1040</v>
      </c>
      <c r="N1565" s="3" t="s">
        <v>86</v>
      </c>
      <c r="O1565" s="976"/>
      <c r="P1565" s="271"/>
      <c r="Q1565" s="977">
        <v>2500</v>
      </c>
      <c r="R1565" s="978">
        <v>1450</v>
      </c>
      <c r="S1565" s="979">
        <v>960</v>
      </c>
      <c r="T1565" s="980">
        <v>1560</v>
      </c>
      <c r="U1565" s="981">
        <v>1270</v>
      </c>
      <c r="V1565" s="982">
        <f t="shared" ref="V1565" si="1550">SUM(Q1565:U1566)</f>
        <v>7740</v>
      </c>
      <c r="W1565" s="976"/>
      <c r="X1565" s="976"/>
      <c r="Y1565" s="706"/>
      <c r="Z1565" s="976"/>
    </row>
    <row r="1566" spans="1:26">
      <c r="A1566" s="984" t="s">
        <v>274</v>
      </c>
      <c r="B1566" s="984"/>
      <c r="C1566" s="989" t="s">
        <v>323</v>
      </c>
      <c r="D1566" s="970" t="s">
        <v>2</v>
      </c>
      <c r="E1566" s="999" t="s">
        <v>54</v>
      </c>
      <c r="F1566" s="972" t="s">
        <v>34</v>
      </c>
      <c r="G1566" s="992" t="s">
        <v>88</v>
      </c>
      <c r="H1566" s="992" t="s">
        <v>88</v>
      </c>
      <c r="I1566" s="15"/>
      <c r="J1566" s="15"/>
      <c r="K1566" s="9" t="s">
        <v>21</v>
      </c>
      <c r="L1566" s="3" t="s">
        <v>330</v>
      </c>
      <c r="M1566" s="960" t="s">
        <v>1129</v>
      </c>
      <c r="N1566" s="3" t="s">
        <v>83</v>
      </c>
      <c r="O1566" s="976"/>
      <c r="P1566" s="271"/>
      <c r="Q1566" s="977"/>
      <c r="R1566" s="978"/>
      <c r="S1566" s="979"/>
      <c r="T1566" s="980"/>
      <c r="U1566" s="981"/>
      <c r="V1566" s="982"/>
      <c r="W1566" s="976"/>
      <c r="X1566" s="976"/>
      <c r="Y1566" s="706"/>
      <c r="Z1566" s="976"/>
    </row>
    <row r="1567" spans="1:26">
      <c r="A1567" s="984" t="s">
        <v>274</v>
      </c>
      <c r="B1567" s="984" t="s">
        <v>302</v>
      </c>
      <c r="C1567" s="969" t="s">
        <v>324</v>
      </c>
      <c r="D1567" s="970" t="str">
        <f t="shared" ref="D1567" si="1551">B1567&amp;" "&amp;" "&amp;C1567</f>
        <v>09-058  サンディ</v>
      </c>
      <c r="E1567" s="999" t="s">
        <v>54</v>
      </c>
      <c r="F1567" s="972" t="s">
        <v>34</v>
      </c>
      <c r="G1567" s="992" t="s">
        <v>88</v>
      </c>
      <c r="H1567" s="995" t="s">
        <v>80</v>
      </c>
      <c r="I1567" s="1000" t="s">
        <v>93</v>
      </c>
      <c r="J1567" s="975">
        <v>3</v>
      </c>
      <c r="K1567" s="7" t="s">
        <v>37</v>
      </c>
      <c r="L1567" s="3" t="s">
        <v>98</v>
      </c>
      <c r="M1567" s="960" t="s">
        <v>3448</v>
      </c>
      <c r="N1567" s="3" t="s">
        <v>86</v>
      </c>
      <c r="O1567" s="976"/>
      <c r="P1567" s="271"/>
      <c r="Q1567" s="977">
        <v>2450</v>
      </c>
      <c r="R1567" s="978">
        <v>1030</v>
      </c>
      <c r="S1567" s="979">
        <v>1560</v>
      </c>
      <c r="T1567" s="980">
        <v>1520</v>
      </c>
      <c r="U1567" s="981">
        <v>1180</v>
      </c>
      <c r="V1567" s="982">
        <f t="shared" ref="V1567" si="1552">SUM(Q1567:U1568)</f>
        <v>7740</v>
      </c>
      <c r="W1567" s="976"/>
      <c r="X1567" s="976"/>
      <c r="Y1567" s="706"/>
      <c r="Z1567" s="976"/>
    </row>
    <row r="1568" spans="1:26">
      <c r="A1568" s="984" t="s">
        <v>274</v>
      </c>
      <c r="B1568" s="984"/>
      <c r="C1568" s="969" t="s">
        <v>324</v>
      </c>
      <c r="D1568" s="970" t="s">
        <v>2</v>
      </c>
      <c r="E1568" s="999" t="s">
        <v>54</v>
      </c>
      <c r="F1568" s="972" t="s">
        <v>34</v>
      </c>
      <c r="G1568" s="992" t="s">
        <v>88</v>
      </c>
      <c r="H1568" s="995" t="s">
        <v>80</v>
      </c>
      <c r="I1568" s="1000" t="s">
        <v>93</v>
      </c>
      <c r="J1568" s="975">
        <v>3</v>
      </c>
      <c r="K1568" s="6"/>
      <c r="L1568" s="3"/>
      <c r="M1568" s="4"/>
      <c r="N1568" s="3"/>
      <c r="O1568" s="976"/>
      <c r="P1568" s="271"/>
      <c r="Q1568" s="977"/>
      <c r="R1568" s="978"/>
      <c r="S1568" s="979"/>
      <c r="T1568" s="980"/>
      <c r="U1568" s="981"/>
      <c r="V1568" s="982"/>
      <c r="W1568" s="976"/>
      <c r="X1568" s="976"/>
      <c r="Y1568" s="706"/>
      <c r="Z1568" s="976"/>
    </row>
    <row r="1569" spans="1:26">
      <c r="A1569" s="984" t="s">
        <v>274</v>
      </c>
      <c r="B1569" s="984" t="s">
        <v>303</v>
      </c>
      <c r="C1569" s="989" t="s">
        <v>325</v>
      </c>
      <c r="D1569" s="970" t="str">
        <f t="shared" ref="D1569" si="1553">B1569&amp;" "&amp;" "&amp;C1569</f>
        <v>09-059  ゲルニック将軍</v>
      </c>
      <c r="E1569" s="999" t="s">
        <v>54</v>
      </c>
      <c r="F1569" s="1014" t="s">
        <v>128</v>
      </c>
      <c r="G1569" s="986" t="s">
        <v>40</v>
      </c>
      <c r="H1569" s="986" t="s">
        <v>40</v>
      </c>
      <c r="I1569" s="1002" t="s">
        <v>82</v>
      </c>
      <c r="J1569" s="984">
        <v>2</v>
      </c>
      <c r="K1569" s="8" t="s">
        <v>99</v>
      </c>
      <c r="L1569" s="3" t="s">
        <v>131</v>
      </c>
      <c r="M1569" s="960" t="s">
        <v>3449</v>
      </c>
      <c r="N1569" s="3" t="s">
        <v>84</v>
      </c>
      <c r="O1569" s="976"/>
      <c r="P1569" s="271"/>
      <c r="Q1569" s="977">
        <v>2450</v>
      </c>
      <c r="R1569" s="978">
        <v>920</v>
      </c>
      <c r="S1569" s="979">
        <v>1690</v>
      </c>
      <c r="T1569" s="980">
        <v>1490</v>
      </c>
      <c r="U1569" s="981">
        <v>1190</v>
      </c>
      <c r="V1569" s="982">
        <f t="shared" ref="V1569" si="1554">SUM(Q1569:U1570)</f>
        <v>7740</v>
      </c>
      <c r="W1569" s="976"/>
      <c r="X1569" s="976"/>
      <c r="Y1569" s="706"/>
      <c r="Z1569" s="976"/>
    </row>
    <row r="1570" spans="1:26">
      <c r="A1570" s="984" t="s">
        <v>274</v>
      </c>
      <c r="B1570" s="984"/>
      <c r="C1570" s="989" t="s">
        <v>325</v>
      </c>
      <c r="D1570" s="970" t="s">
        <v>2</v>
      </c>
      <c r="E1570" s="999" t="s">
        <v>54</v>
      </c>
      <c r="F1570" s="1014" t="s">
        <v>128</v>
      </c>
      <c r="G1570" s="986" t="s">
        <v>40</v>
      </c>
      <c r="H1570" s="986" t="s">
        <v>40</v>
      </c>
      <c r="I1570" s="1002" t="s">
        <v>82</v>
      </c>
      <c r="J1570" s="984">
        <v>2</v>
      </c>
      <c r="K1570" s="10"/>
      <c r="L1570" s="3"/>
      <c r="M1570" s="4"/>
      <c r="N1570" s="14"/>
      <c r="O1570" s="976"/>
      <c r="P1570" s="271"/>
      <c r="Q1570" s="977"/>
      <c r="R1570" s="978"/>
      <c r="S1570" s="979"/>
      <c r="T1570" s="980"/>
      <c r="U1570" s="981"/>
      <c r="V1570" s="982"/>
      <c r="W1570" s="976"/>
      <c r="X1570" s="976"/>
      <c r="Y1570" s="706"/>
      <c r="Z1570" s="976"/>
    </row>
    <row r="1571" spans="1:26">
      <c r="A1571" s="984" t="s">
        <v>274</v>
      </c>
      <c r="B1571" s="984" t="s">
        <v>304</v>
      </c>
      <c r="C1571" s="989" t="s">
        <v>326</v>
      </c>
      <c r="D1571" s="970" t="str">
        <f t="shared" ref="D1571" si="1555">B1571&amp;" "&amp;" "&amp;C1571</f>
        <v>09-060  ギュメイ将軍</v>
      </c>
      <c r="E1571" s="999" t="s">
        <v>54</v>
      </c>
      <c r="F1571" s="1014" t="s">
        <v>128</v>
      </c>
      <c r="G1571" s="973" t="s">
        <v>19</v>
      </c>
      <c r="H1571" s="973" t="s">
        <v>19</v>
      </c>
      <c r="I1571" s="1005" t="s">
        <v>90</v>
      </c>
      <c r="J1571" s="984">
        <v>2</v>
      </c>
      <c r="K1571" s="9" t="s">
        <v>21</v>
      </c>
      <c r="L1571" s="3" t="s">
        <v>131</v>
      </c>
      <c r="M1571" s="960" t="s">
        <v>3450</v>
      </c>
      <c r="N1571" s="3" t="s">
        <v>83</v>
      </c>
      <c r="O1571" s="976"/>
      <c r="P1571" s="271"/>
      <c r="Q1571" s="977">
        <v>2490</v>
      </c>
      <c r="R1571" s="978">
        <v>1620</v>
      </c>
      <c r="S1571" s="979">
        <v>1120</v>
      </c>
      <c r="T1571" s="980">
        <v>1370</v>
      </c>
      <c r="U1571" s="981">
        <v>1160</v>
      </c>
      <c r="V1571" s="982">
        <f t="shared" ref="V1571" si="1556">SUM(Q1571:U1572)</f>
        <v>7760</v>
      </c>
      <c r="W1571" s="976"/>
      <c r="X1571" s="976"/>
      <c r="Y1571" s="706"/>
      <c r="Z1571" s="976"/>
    </row>
    <row r="1572" spans="1:26">
      <c r="A1572" s="984" t="s">
        <v>274</v>
      </c>
      <c r="B1572" s="984"/>
      <c r="C1572" s="989" t="s">
        <v>326</v>
      </c>
      <c r="D1572" s="970" t="s">
        <v>2</v>
      </c>
      <c r="E1572" s="999" t="s">
        <v>54</v>
      </c>
      <c r="F1572" s="1014" t="s">
        <v>128</v>
      </c>
      <c r="G1572" s="973" t="s">
        <v>19</v>
      </c>
      <c r="H1572" s="973" t="s">
        <v>19</v>
      </c>
      <c r="I1572" s="1005" t="s">
        <v>90</v>
      </c>
      <c r="J1572" s="984">
        <v>2</v>
      </c>
      <c r="K1572" s="6"/>
      <c r="L1572" s="3"/>
      <c r="M1572" s="4"/>
      <c r="N1572" s="3"/>
      <c r="O1572" s="976"/>
      <c r="P1572" s="271"/>
      <c r="Q1572" s="977"/>
      <c r="R1572" s="978"/>
      <c r="S1572" s="979"/>
      <c r="T1572" s="980"/>
      <c r="U1572" s="981"/>
      <c r="V1572" s="982"/>
      <c r="W1572" s="976"/>
      <c r="X1572" s="976"/>
      <c r="Y1572" s="706"/>
      <c r="Z1572" s="976"/>
    </row>
    <row r="1573" spans="1:26">
      <c r="A1573" s="984" t="s">
        <v>274</v>
      </c>
      <c r="B1573" s="984" t="s">
        <v>305</v>
      </c>
      <c r="C1573" s="989" t="s">
        <v>327</v>
      </c>
      <c r="D1573" s="970" t="str">
        <f t="shared" ref="D1573" si="1557">B1573&amp;" "&amp;" "&amp;C1573</f>
        <v>09-061  ゴレオン将軍</v>
      </c>
      <c r="E1573" s="999" t="s">
        <v>54</v>
      </c>
      <c r="F1573" s="1014" t="s">
        <v>128</v>
      </c>
      <c r="G1573" s="973" t="s">
        <v>19</v>
      </c>
      <c r="H1573" s="973" t="s">
        <v>19</v>
      </c>
      <c r="I1573" s="1000" t="s">
        <v>93</v>
      </c>
      <c r="J1573" s="984">
        <v>4</v>
      </c>
      <c r="K1573" s="9" t="s">
        <v>21</v>
      </c>
      <c r="L1573" s="3" t="s">
        <v>131</v>
      </c>
      <c r="M1573" s="960" t="s">
        <v>3451</v>
      </c>
      <c r="N1573" s="3" t="s">
        <v>83</v>
      </c>
      <c r="O1573" s="976"/>
      <c r="P1573" s="271"/>
      <c r="Q1573" s="977">
        <v>2590</v>
      </c>
      <c r="R1573" s="978">
        <v>1700</v>
      </c>
      <c r="S1573" s="979">
        <v>920</v>
      </c>
      <c r="T1573" s="980">
        <v>1020</v>
      </c>
      <c r="U1573" s="981">
        <v>1510</v>
      </c>
      <c r="V1573" s="982">
        <f t="shared" ref="V1573" si="1558">SUM(Q1573:U1574)</f>
        <v>7740</v>
      </c>
      <c r="W1573" s="976"/>
      <c r="X1573" s="976"/>
      <c r="Y1573" s="706"/>
      <c r="Z1573" s="976"/>
    </row>
    <row r="1574" spans="1:26">
      <c r="A1574" s="984" t="s">
        <v>274</v>
      </c>
      <c r="B1574" s="984"/>
      <c r="C1574" s="989" t="s">
        <v>327</v>
      </c>
      <c r="D1574" s="970" t="s">
        <v>2</v>
      </c>
      <c r="E1574" s="999" t="s">
        <v>54</v>
      </c>
      <c r="F1574" s="1014" t="s">
        <v>128</v>
      </c>
      <c r="G1574" s="973" t="s">
        <v>19</v>
      </c>
      <c r="H1574" s="973" t="s">
        <v>19</v>
      </c>
      <c r="I1574" s="1000" t="s">
        <v>93</v>
      </c>
      <c r="J1574" s="984">
        <v>4</v>
      </c>
      <c r="K1574" s="19"/>
      <c r="L1574" s="14"/>
      <c r="M1574" s="4"/>
      <c r="N1574" s="14"/>
      <c r="O1574" s="976"/>
      <c r="P1574" s="271"/>
      <c r="Q1574" s="977"/>
      <c r="R1574" s="978"/>
      <c r="S1574" s="979"/>
      <c r="T1574" s="980"/>
      <c r="U1574" s="981"/>
      <c r="V1574" s="982"/>
      <c r="W1574" s="976"/>
      <c r="X1574" s="976"/>
      <c r="Y1574" s="706"/>
      <c r="Z1574" s="976"/>
    </row>
    <row r="1575" spans="1:26">
      <c r="A1575" s="984" t="s">
        <v>274</v>
      </c>
      <c r="B1575" s="984" t="s">
        <v>306</v>
      </c>
      <c r="C1575" s="989" t="s">
        <v>328</v>
      </c>
      <c r="D1575" s="970" t="str">
        <f t="shared" ref="D1575" si="1559">B1575&amp;" "&amp;" "&amp;C1575</f>
        <v>09-062  超越魔王ダムド</v>
      </c>
      <c r="E1575" s="999" t="s">
        <v>54</v>
      </c>
      <c r="F1575" s="985" t="s">
        <v>74</v>
      </c>
      <c r="G1575" s="973" t="s">
        <v>19</v>
      </c>
      <c r="H1575" s="973" t="s">
        <v>19</v>
      </c>
      <c r="I1575" s="1002" t="s">
        <v>82</v>
      </c>
      <c r="J1575" s="975">
        <v>3</v>
      </c>
      <c r="K1575" s="7" t="s">
        <v>37</v>
      </c>
      <c r="L1575" s="18" t="s">
        <v>205</v>
      </c>
      <c r="M1575" s="960" t="s">
        <v>3452</v>
      </c>
      <c r="N1575" s="3" t="s">
        <v>95</v>
      </c>
      <c r="O1575" s="976"/>
      <c r="P1575" s="271"/>
      <c r="Q1575" s="977">
        <v>2630</v>
      </c>
      <c r="R1575" s="978">
        <v>1700</v>
      </c>
      <c r="S1575" s="979">
        <v>1300</v>
      </c>
      <c r="T1575" s="980">
        <v>1270</v>
      </c>
      <c r="U1575" s="981">
        <v>940</v>
      </c>
      <c r="V1575" s="982">
        <f t="shared" ref="V1575" si="1560">SUM(Q1575:U1576)</f>
        <v>7840</v>
      </c>
      <c r="W1575" s="976"/>
      <c r="X1575" s="976"/>
      <c r="Y1575" s="706"/>
      <c r="Z1575" s="976"/>
    </row>
    <row r="1576" spans="1:26">
      <c r="A1576" s="984" t="s">
        <v>274</v>
      </c>
      <c r="B1576" s="984"/>
      <c r="C1576" s="989" t="s">
        <v>328</v>
      </c>
      <c r="D1576" s="970" t="s">
        <v>2</v>
      </c>
      <c r="E1576" s="999" t="s">
        <v>54</v>
      </c>
      <c r="F1576" s="985" t="s">
        <v>74</v>
      </c>
      <c r="G1576" s="973" t="s">
        <v>19</v>
      </c>
      <c r="H1576" s="973" t="s">
        <v>19</v>
      </c>
      <c r="I1576" s="1002" t="s">
        <v>82</v>
      </c>
      <c r="J1576" s="975">
        <v>3</v>
      </c>
      <c r="K1576" s="6"/>
      <c r="L1576" s="3"/>
      <c r="M1576" s="4"/>
      <c r="N1576" s="3"/>
      <c r="O1576" s="976"/>
      <c r="P1576" s="271"/>
      <c r="Q1576" s="977"/>
      <c r="R1576" s="978"/>
      <c r="S1576" s="979"/>
      <c r="T1576" s="980"/>
      <c r="U1576" s="981"/>
      <c r="V1576" s="982"/>
      <c r="W1576" s="976"/>
      <c r="X1576" s="976"/>
      <c r="Y1576" s="706"/>
      <c r="Z1576" s="976"/>
    </row>
    <row r="1577" spans="1:26">
      <c r="A1577" s="984" t="s">
        <v>274</v>
      </c>
      <c r="B1577" s="984" t="s">
        <v>307</v>
      </c>
      <c r="C1577" s="969" t="s">
        <v>2</v>
      </c>
      <c r="D1577" s="970" t="str">
        <f t="shared" ref="D1577" si="1561">B1577&amp;" "&amp;" "&amp;C1577</f>
        <v>09-063  ダイ</v>
      </c>
      <c r="E1577" s="993" t="s">
        <v>2633</v>
      </c>
      <c r="F1577" s="972" t="s">
        <v>34</v>
      </c>
      <c r="G1577" s="973" t="s">
        <v>19</v>
      </c>
      <c r="H1577" s="973" t="s">
        <v>19</v>
      </c>
      <c r="I1577" s="1005" t="s">
        <v>90</v>
      </c>
      <c r="J1577" s="984" t="s">
        <v>4158</v>
      </c>
      <c r="K1577" s="9" t="s">
        <v>21</v>
      </c>
      <c r="L1577" s="3" t="s">
        <v>105</v>
      </c>
      <c r="M1577" s="960" t="s">
        <v>1130</v>
      </c>
      <c r="N1577" s="3" t="s">
        <v>85</v>
      </c>
      <c r="O1577" s="976"/>
      <c r="P1577" s="271"/>
      <c r="Q1577" s="977">
        <v>2580</v>
      </c>
      <c r="R1577" s="978">
        <v>1750</v>
      </c>
      <c r="S1577" s="979">
        <v>1150</v>
      </c>
      <c r="T1577" s="980">
        <v>1470</v>
      </c>
      <c r="U1577" s="981">
        <v>1240</v>
      </c>
      <c r="V1577" s="982">
        <f t="shared" ref="V1577" si="1562">SUM(Q1577:U1578)</f>
        <v>8190</v>
      </c>
      <c r="W1577" s="976" t="s">
        <v>3317</v>
      </c>
      <c r="X1577" s="976"/>
      <c r="Y1577" s="706"/>
      <c r="Z1577" s="976"/>
    </row>
    <row r="1578" spans="1:26">
      <c r="A1578" s="984" t="s">
        <v>274</v>
      </c>
      <c r="B1578" s="984"/>
      <c r="C1578" s="969" t="s">
        <v>2</v>
      </c>
      <c r="D1578" s="970" t="s">
        <v>2</v>
      </c>
      <c r="E1578" s="993" t="s">
        <v>2633</v>
      </c>
      <c r="F1578" s="972" t="s">
        <v>34</v>
      </c>
      <c r="G1578" s="973" t="s">
        <v>19</v>
      </c>
      <c r="H1578" s="973" t="s">
        <v>19</v>
      </c>
      <c r="I1578" s="1005" t="s">
        <v>90</v>
      </c>
      <c r="J1578" s="984" t="s">
        <v>4158</v>
      </c>
      <c r="K1578" s="6"/>
      <c r="L1578" s="3"/>
      <c r="M1578" s="4"/>
      <c r="N1578" s="3"/>
      <c r="O1578" s="976"/>
      <c r="P1578" s="271"/>
      <c r="Q1578" s="977"/>
      <c r="R1578" s="978"/>
      <c r="S1578" s="979"/>
      <c r="T1578" s="980"/>
      <c r="U1578" s="981"/>
      <c r="V1578" s="982"/>
      <c r="W1578" s="976" t="s">
        <v>3317</v>
      </c>
      <c r="X1578" s="976"/>
      <c r="Y1578" s="706"/>
      <c r="Z1578" s="976"/>
    </row>
    <row r="1579" spans="1:26">
      <c r="A1579" s="984" t="s">
        <v>274</v>
      </c>
      <c r="B1579" s="984" t="s">
        <v>308</v>
      </c>
      <c r="C1579" s="969" t="s">
        <v>3300</v>
      </c>
      <c r="D1579" s="970" t="str">
        <f t="shared" ref="D1579" si="1563">B1579&amp;" "&amp;" "&amp;C1579</f>
        <v>09-064  ポップ (大魔導士)</v>
      </c>
      <c r="E1579" s="993" t="s">
        <v>2633</v>
      </c>
      <c r="F1579" s="972" t="s">
        <v>34</v>
      </c>
      <c r="G1579" s="986" t="s">
        <v>40</v>
      </c>
      <c r="H1579" s="986" t="s">
        <v>40</v>
      </c>
      <c r="I1579" s="15"/>
      <c r="J1579" s="15"/>
      <c r="K1579" s="9" t="s">
        <v>21</v>
      </c>
      <c r="L1579" s="3" t="s">
        <v>106</v>
      </c>
      <c r="M1579" s="960" t="s">
        <v>1131</v>
      </c>
      <c r="N1579" s="3" t="s">
        <v>85</v>
      </c>
      <c r="O1579" s="976"/>
      <c r="P1579" s="271"/>
      <c r="Q1579" s="977">
        <v>2590</v>
      </c>
      <c r="R1579" s="978">
        <v>1010</v>
      </c>
      <c r="S1579" s="979">
        <v>1800</v>
      </c>
      <c r="T1579" s="980">
        <v>1490</v>
      </c>
      <c r="U1579" s="981">
        <v>1290</v>
      </c>
      <c r="V1579" s="982">
        <f t="shared" ref="V1579" si="1564">SUM(Q1579:U1580)</f>
        <v>8180</v>
      </c>
      <c r="W1579" s="976" t="s">
        <v>3317</v>
      </c>
      <c r="X1579" s="976"/>
      <c r="Y1579" s="706"/>
      <c r="Z1579" s="976"/>
    </row>
    <row r="1580" spans="1:26">
      <c r="A1580" s="984" t="s">
        <v>274</v>
      </c>
      <c r="B1580" s="984"/>
      <c r="C1580" s="969" t="s">
        <v>3300</v>
      </c>
      <c r="D1580" s="970" t="s">
        <v>2</v>
      </c>
      <c r="E1580" s="993" t="s">
        <v>2633</v>
      </c>
      <c r="F1580" s="972" t="s">
        <v>34</v>
      </c>
      <c r="G1580" s="986" t="s">
        <v>40</v>
      </c>
      <c r="H1580" s="986" t="s">
        <v>40</v>
      </c>
      <c r="I1580" s="15"/>
      <c r="J1580" s="15"/>
      <c r="K1580" s="11" t="s">
        <v>81</v>
      </c>
      <c r="L1580" s="3" t="s">
        <v>81</v>
      </c>
      <c r="M1580" s="960" t="s">
        <v>3453</v>
      </c>
      <c r="N1580" s="3" t="s">
        <v>95</v>
      </c>
      <c r="O1580" s="976"/>
      <c r="P1580" s="271"/>
      <c r="Q1580" s="977"/>
      <c r="R1580" s="978"/>
      <c r="S1580" s="979"/>
      <c r="T1580" s="980"/>
      <c r="U1580" s="981"/>
      <c r="V1580" s="982"/>
      <c r="W1580" s="976" t="s">
        <v>3317</v>
      </c>
      <c r="X1580" s="976"/>
      <c r="Y1580" s="706"/>
      <c r="Z1580" s="976"/>
    </row>
    <row r="1581" spans="1:26">
      <c r="A1581" s="984" t="s">
        <v>274</v>
      </c>
      <c r="B1581" s="984" t="s">
        <v>309</v>
      </c>
      <c r="C1581" s="969" t="s">
        <v>183</v>
      </c>
      <c r="D1581" s="970" t="str">
        <f t="shared" ref="D1581" si="1565">B1581&amp;" "&amp;" "&amp;C1581</f>
        <v>09-065  マァム</v>
      </c>
      <c r="E1581" s="993" t="s">
        <v>2633</v>
      </c>
      <c r="F1581" s="972" t="s">
        <v>34</v>
      </c>
      <c r="G1581" s="973" t="s">
        <v>19</v>
      </c>
      <c r="H1581" s="973" t="s">
        <v>19</v>
      </c>
      <c r="I1581" s="15"/>
      <c r="J1581" s="15"/>
      <c r="K1581" s="9" t="s">
        <v>21</v>
      </c>
      <c r="L1581" s="3" t="s">
        <v>105</v>
      </c>
      <c r="M1581" s="960" t="s">
        <v>847</v>
      </c>
      <c r="N1581" s="3" t="s">
        <v>83</v>
      </c>
      <c r="O1581" s="976"/>
      <c r="P1581" s="271"/>
      <c r="Q1581" s="977">
        <v>2590</v>
      </c>
      <c r="R1581" s="978">
        <v>1640</v>
      </c>
      <c r="S1581" s="979">
        <v>990</v>
      </c>
      <c r="T1581" s="980">
        <v>1600</v>
      </c>
      <c r="U1581" s="981">
        <v>1360</v>
      </c>
      <c r="V1581" s="982">
        <f t="shared" ref="V1581" si="1566">SUM(Q1581:U1582)</f>
        <v>8180</v>
      </c>
      <c r="W1581" s="976" t="s">
        <v>3317</v>
      </c>
      <c r="X1581" s="976"/>
      <c r="Y1581" s="706"/>
      <c r="Z1581" s="976"/>
    </row>
    <row r="1582" spans="1:26">
      <c r="A1582" s="984" t="s">
        <v>274</v>
      </c>
      <c r="B1582" s="984"/>
      <c r="C1582" s="969" t="s">
        <v>183</v>
      </c>
      <c r="D1582" s="970" t="s">
        <v>2</v>
      </c>
      <c r="E1582" s="993" t="s">
        <v>2633</v>
      </c>
      <c r="F1582" s="972" t="s">
        <v>34</v>
      </c>
      <c r="G1582" s="973" t="s">
        <v>19</v>
      </c>
      <c r="H1582" s="973" t="s">
        <v>19</v>
      </c>
      <c r="I1582" s="15"/>
      <c r="J1582" s="15"/>
      <c r="K1582" s="9" t="s">
        <v>21</v>
      </c>
      <c r="L1582" s="3" t="s">
        <v>104</v>
      </c>
      <c r="M1582" s="960" t="s">
        <v>1132</v>
      </c>
      <c r="N1582" s="3" t="s">
        <v>83</v>
      </c>
      <c r="O1582" s="976"/>
      <c r="P1582" s="271"/>
      <c r="Q1582" s="977"/>
      <c r="R1582" s="978"/>
      <c r="S1582" s="979"/>
      <c r="T1582" s="980"/>
      <c r="U1582" s="981"/>
      <c r="V1582" s="982"/>
      <c r="W1582" s="976" t="s">
        <v>3317</v>
      </c>
      <c r="X1582" s="976"/>
      <c r="Y1582" s="706"/>
      <c r="Z1582" s="976"/>
    </row>
    <row r="1583" spans="1:26">
      <c r="A1583" s="984" t="s">
        <v>274</v>
      </c>
      <c r="B1583" s="984" t="s">
        <v>310</v>
      </c>
      <c r="C1583" s="969" t="s">
        <v>331</v>
      </c>
      <c r="D1583" s="970" t="str">
        <f t="shared" ref="D1583" si="1567">B1583&amp;" "&amp;" "&amp;C1583</f>
        <v>09-066  闇竜バルボロス</v>
      </c>
      <c r="E1583" s="993" t="s">
        <v>2633</v>
      </c>
      <c r="F1583" s="985" t="s">
        <v>74</v>
      </c>
      <c r="G1583" s="1006" t="s">
        <v>89</v>
      </c>
      <c r="H1583" s="992" t="s">
        <v>88</v>
      </c>
      <c r="I1583" s="1002" t="s">
        <v>82</v>
      </c>
      <c r="J1583" s="984" t="s">
        <v>4157</v>
      </c>
      <c r="K1583" s="9" t="s">
        <v>21</v>
      </c>
      <c r="L1583" s="3" t="s">
        <v>107</v>
      </c>
      <c r="M1583" s="960" t="s">
        <v>6208</v>
      </c>
      <c r="N1583" s="3" t="s">
        <v>83</v>
      </c>
      <c r="O1583" s="976"/>
      <c r="P1583" s="271"/>
      <c r="Q1583" s="977">
        <v>2650</v>
      </c>
      <c r="R1583" s="978">
        <v>1610</v>
      </c>
      <c r="S1583" s="979">
        <v>1030</v>
      </c>
      <c r="T1583" s="980">
        <v>1330</v>
      </c>
      <c r="U1583" s="981">
        <v>1480</v>
      </c>
      <c r="V1583" s="982">
        <f t="shared" ref="V1583" si="1568">SUM(Q1583:U1584)</f>
        <v>8100</v>
      </c>
      <c r="W1583" s="976"/>
      <c r="X1583" s="976"/>
      <c r="Y1583" s="706"/>
      <c r="Z1583" s="976"/>
    </row>
    <row r="1584" spans="1:26">
      <c r="A1584" s="984" t="s">
        <v>274</v>
      </c>
      <c r="B1584" s="984"/>
      <c r="C1584" s="969" t="s">
        <v>331</v>
      </c>
      <c r="D1584" s="970" t="s">
        <v>2</v>
      </c>
      <c r="E1584" s="993" t="s">
        <v>2633</v>
      </c>
      <c r="F1584" s="985" t="s">
        <v>74</v>
      </c>
      <c r="G1584" s="1006" t="s">
        <v>89</v>
      </c>
      <c r="H1584" s="992" t="s">
        <v>88</v>
      </c>
      <c r="I1584" s="1002" t="s">
        <v>82</v>
      </c>
      <c r="J1584" s="984" t="s">
        <v>4157</v>
      </c>
      <c r="K1584" s="6"/>
      <c r="L1584" s="3"/>
      <c r="M1584" s="4"/>
      <c r="N1584" s="3"/>
      <c r="O1584" s="976"/>
      <c r="P1584" s="271"/>
      <c r="Q1584" s="977"/>
      <c r="R1584" s="978"/>
      <c r="S1584" s="979"/>
      <c r="T1584" s="980"/>
      <c r="U1584" s="981"/>
      <c r="V1584" s="982"/>
      <c r="W1584" s="976"/>
      <c r="X1584" s="976"/>
      <c r="Y1584" s="706"/>
      <c r="Z1584" s="976"/>
    </row>
    <row r="1585" spans="1:26">
      <c r="A1585" s="984" t="s">
        <v>274</v>
      </c>
      <c r="B1585" s="984" t="s">
        <v>311</v>
      </c>
      <c r="C1585" s="969" t="s">
        <v>42</v>
      </c>
      <c r="D1585" s="970" t="str">
        <f t="shared" ref="D1585" si="1569">B1585&amp;" "&amp;" "&amp;C1585</f>
        <v>09-067  レオナ</v>
      </c>
      <c r="E1585" s="999" t="s">
        <v>54</v>
      </c>
      <c r="F1585" s="972" t="s">
        <v>34</v>
      </c>
      <c r="G1585" s="986" t="s">
        <v>40</v>
      </c>
      <c r="H1585" s="995" t="s">
        <v>80</v>
      </c>
      <c r="I1585" s="15"/>
      <c r="J1585" s="15"/>
      <c r="K1585" s="11" t="s">
        <v>81</v>
      </c>
      <c r="L1585" s="3" t="s">
        <v>81</v>
      </c>
      <c r="M1585" s="960" t="s">
        <v>1018</v>
      </c>
      <c r="N1585" s="3" t="s">
        <v>86</v>
      </c>
      <c r="O1585" s="976"/>
      <c r="P1585" s="271"/>
      <c r="Q1585" s="977">
        <v>2400</v>
      </c>
      <c r="R1585" s="978">
        <v>880</v>
      </c>
      <c r="S1585" s="979">
        <v>1780</v>
      </c>
      <c r="T1585" s="980">
        <v>1470</v>
      </c>
      <c r="U1585" s="981">
        <v>1260</v>
      </c>
      <c r="V1585" s="982">
        <f t="shared" ref="V1585" si="1570">SUM(Q1585:U1586)</f>
        <v>7790</v>
      </c>
      <c r="W1585" s="976" t="s">
        <v>3317</v>
      </c>
      <c r="X1585" s="976"/>
      <c r="Y1585" s="706"/>
      <c r="Z1585" s="976"/>
    </row>
    <row r="1586" spans="1:26">
      <c r="A1586" s="984" t="s">
        <v>274</v>
      </c>
      <c r="B1586" s="984"/>
      <c r="C1586" s="969" t="s">
        <v>42</v>
      </c>
      <c r="D1586" s="970" t="s">
        <v>2</v>
      </c>
      <c r="E1586" s="999" t="s">
        <v>54</v>
      </c>
      <c r="F1586" s="972" t="s">
        <v>34</v>
      </c>
      <c r="G1586" s="986" t="s">
        <v>40</v>
      </c>
      <c r="H1586" s="995" t="s">
        <v>80</v>
      </c>
      <c r="I1586" s="15"/>
      <c r="J1586" s="15"/>
      <c r="K1586" s="9" t="s">
        <v>21</v>
      </c>
      <c r="L1586" s="3" t="s">
        <v>3</v>
      </c>
      <c r="M1586" s="960" t="s">
        <v>3454</v>
      </c>
      <c r="N1586" s="3" t="s">
        <v>83</v>
      </c>
      <c r="O1586" s="976"/>
      <c r="P1586" s="271"/>
      <c r="Q1586" s="977"/>
      <c r="R1586" s="978"/>
      <c r="S1586" s="979"/>
      <c r="T1586" s="980"/>
      <c r="U1586" s="981"/>
      <c r="V1586" s="982"/>
      <c r="W1586" s="976" t="s">
        <v>3317</v>
      </c>
      <c r="X1586" s="976"/>
      <c r="Y1586" s="706"/>
      <c r="Z1586" s="976"/>
    </row>
    <row r="1587" spans="1:26">
      <c r="A1587" s="984" t="s">
        <v>274</v>
      </c>
      <c r="B1587" s="984" t="s">
        <v>312</v>
      </c>
      <c r="C1587" s="969" t="s">
        <v>172</v>
      </c>
      <c r="D1587" s="970" t="str">
        <f t="shared" ref="D1587" si="1571">B1587&amp;" "&amp;" "&amp;C1587</f>
        <v>09-068  ヒュンケル</v>
      </c>
      <c r="E1587" s="999" t="s">
        <v>54</v>
      </c>
      <c r="F1587" s="972" t="s">
        <v>34</v>
      </c>
      <c r="G1587" s="973" t="s">
        <v>19</v>
      </c>
      <c r="H1587" s="973" t="s">
        <v>19</v>
      </c>
      <c r="I1587" s="15"/>
      <c r="J1587" s="15"/>
      <c r="K1587" s="7" t="s">
        <v>37</v>
      </c>
      <c r="L1587" s="18" t="s">
        <v>98</v>
      </c>
      <c r="M1587" s="960" t="s">
        <v>1041</v>
      </c>
      <c r="N1587" s="3" t="s">
        <v>86</v>
      </c>
      <c r="O1587" s="976"/>
      <c r="P1587" s="271"/>
      <c r="Q1587" s="977">
        <v>2500</v>
      </c>
      <c r="R1587" s="978">
        <v>1660</v>
      </c>
      <c r="S1587" s="979">
        <v>820</v>
      </c>
      <c r="T1587" s="980">
        <v>1220</v>
      </c>
      <c r="U1587" s="981">
        <v>1620</v>
      </c>
      <c r="V1587" s="982">
        <f t="shared" ref="V1587" si="1572">SUM(Q1587:U1588)</f>
        <v>7820</v>
      </c>
      <c r="W1587" s="378" t="s">
        <v>3317</v>
      </c>
      <c r="X1587" s="976"/>
      <c r="Y1587" s="706"/>
      <c r="Z1587" s="976"/>
    </row>
    <row r="1588" spans="1:26">
      <c r="A1588" s="984" t="s">
        <v>274</v>
      </c>
      <c r="B1588" s="984"/>
      <c r="C1588" s="969" t="s">
        <v>172</v>
      </c>
      <c r="D1588" s="970" t="s">
        <v>2</v>
      </c>
      <c r="E1588" s="999" t="s">
        <v>54</v>
      </c>
      <c r="F1588" s="972" t="s">
        <v>34</v>
      </c>
      <c r="G1588" s="973" t="s">
        <v>19</v>
      </c>
      <c r="H1588" s="973" t="s">
        <v>19</v>
      </c>
      <c r="I1588" s="15"/>
      <c r="J1588" s="15"/>
      <c r="K1588" s="9" t="s">
        <v>21</v>
      </c>
      <c r="L1588" s="3" t="s">
        <v>105</v>
      </c>
      <c r="M1588" s="960" t="s">
        <v>3455</v>
      </c>
      <c r="N1588" s="3" t="s">
        <v>83</v>
      </c>
      <c r="O1588" s="976"/>
      <c r="P1588" s="271"/>
      <c r="Q1588" s="977"/>
      <c r="R1588" s="978"/>
      <c r="S1588" s="979"/>
      <c r="T1588" s="980"/>
      <c r="U1588" s="981"/>
      <c r="V1588" s="982"/>
      <c r="W1588" s="380" t="s">
        <v>4343</v>
      </c>
      <c r="X1588" s="976"/>
      <c r="Y1588" s="706"/>
      <c r="Z1588" s="976"/>
    </row>
    <row r="1589" spans="1:26">
      <c r="A1589" s="984" t="s">
        <v>274</v>
      </c>
      <c r="B1589" s="984" t="s">
        <v>313</v>
      </c>
      <c r="C1589" s="989" t="s">
        <v>3299</v>
      </c>
      <c r="D1589" s="970" t="str">
        <f t="shared" ref="D1589" si="1573">B1589&amp;" "&amp;" "&amp;C1589</f>
        <v>09-069  アバン (偉大なる勇者)</v>
      </c>
      <c r="E1589" s="993" t="s">
        <v>2633</v>
      </c>
      <c r="F1589" s="972" t="s">
        <v>34</v>
      </c>
      <c r="G1589" s="973" t="s">
        <v>19</v>
      </c>
      <c r="H1589" s="973" t="s">
        <v>19</v>
      </c>
      <c r="I1589" s="1000" t="s">
        <v>93</v>
      </c>
      <c r="J1589" s="984" t="s">
        <v>4157</v>
      </c>
      <c r="K1589" s="7" t="s">
        <v>37</v>
      </c>
      <c r="L1589" s="18" t="s">
        <v>205</v>
      </c>
      <c r="M1589" s="960" t="s">
        <v>3456</v>
      </c>
      <c r="N1589" s="3" t="s">
        <v>95</v>
      </c>
      <c r="O1589" s="14"/>
      <c r="P1589" s="272"/>
      <c r="Q1589" s="977">
        <v>2590</v>
      </c>
      <c r="R1589" s="978">
        <v>1670</v>
      </c>
      <c r="S1589" s="979">
        <v>1120</v>
      </c>
      <c r="T1589" s="980">
        <v>1330</v>
      </c>
      <c r="U1589" s="981">
        <v>1430</v>
      </c>
      <c r="V1589" s="982">
        <f t="shared" ref="V1589" si="1574">SUM(Q1589:U1590)</f>
        <v>8140</v>
      </c>
      <c r="W1589" s="976"/>
      <c r="X1589" s="976"/>
      <c r="Y1589" s="706"/>
      <c r="Z1589" s="976"/>
    </row>
    <row r="1590" spans="1:26">
      <c r="A1590" s="984" t="s">
        <v>274</v>
      </c>
      <c r="B1590" s="984"/>
      <c r="C1590" s="989" t="s">
        <v>3299</v>
      </c>
      <c r="D1590" s="970" t="s">
        <v>2</v>
      </c>
      <c r="E1590" s="993" t="s">
        <v>2633</v>
      </c>
      <c r="F1590" s="972" t="s">
        <v>34</v>
      </c>
      <c r="G1590" s="973" t="s">
        <v>19</v>
      </c>
      <c r="H1590" s="973" t="s">
        <v>19</v>
      </c>
      <c r="I1590" s="1000" t="s">
        <v>93</v>
      </c>
      <c r="J1590" s="984" t="s">
        <v>4157</v>
      </c>
      <c r="K1590" s="19"/>
      <c r="L1590" s="14"/>
      <c r="M1590" s="4"/>
      <c r="N1590" s="14"/>
      <c r="O1590" s="14"/>
      <c r="P1590" s="272"/>
      <c r="Q1590" s="977"/>
      <c r="R1590" s="978"/>
      <c r="S1590" s="979"/>
      <c r="T1590" s="980"/>
      <c r="U1590" s="981"/>
      <c r="V1590" s="982"/>
      <c r="W1590" s="976"/>
      <c r="X1590" s="976"/>
      <c r="Y1590" s="706"/>
      <c r="Z1590" s="976"/>
    </row>
    <row r="1591" spans="1:26">
      <c r="A1591" s="984" t="s">
        <v>274</v>
      </c>
      <c r="B1591" s="984" t="s">
        <v>314</v>
      </c>
      <c r="C1591" s="969" t="s">
        <v>45</v>
      </c>
      <c r="D1591" s="970" t="str">
        <f t="shared" ref="D1591" si="1575">B1591&amp;" "&amp;" "&amp;C1591</f>
        <v>09-070  伝説のまもの使い</v>
      </c>
      <c r="E1591" s="999" t="s">
        <v>54</v>
      </c>
      <c r="F1591" s="972" t="s">
        <v>34</v>
      </c>
      <c r="G1591" s="986" t="s">
        <v>40</v>
      </c>
      <c r="H1591" s="973" t="s">
        <v>19</v>
      </c>
      <c r="I1591" s="1000" t="s">
        <v>93</v>
      </c>
      <c r="J1591" s="975">
        <v>3</v>
      </c>
      <c r="K1591" s="7" t="s">
        <v>37</v>
      </c>
      <c r="L1591" s="3" t="s">
        <v>20</v>
      </c>
      <c r="M1591" s="960" t="s">
        <v>3457</v>
      </c>
      <c r="N1591" s="3" t="s">
        <v>83</v>
      </c>
      <c r="O1591" s="14"/>
      <c r="P1591" s="272"/>
      <c r="Q1591" s="977">
        <v>2510</v>
      </c>
      <c r="R1591" s="978">
        <v>1410</v>
      </c>
      <c r="S1591" s="979">
        <v>1430</v>
      </c>
      <c r="T1591" s="980">
        <v>1300</v>
      </c>
      <c r="U1591" s="981">
        <v>1090</v>
      </c>
      <c r="V1591" s="982">
        <f t="shared" ref="V1591" si="1576">SUM(Q1591:U1592)</f>
        <v>7740</v>
      </c>
      <c r="W1591" s="422" t="s">
        <v>4518</v>
      </c>
      <c r="X1591" s="976"/>
      <c r="Y1591" s="706"/>
      <c r="Z1591" s="976"/>
    </row>
    <row r="1592" spans="1:26">
      <c r="A1592" s="984" t="s">
        <v>274</v>
      </c>
      <c r="B1592" s="984"/>
      <c r="C1592" s="969" t="s">
        <v>45</v>
      </c>
      <c r="D1592" s="970" t="s">
        <v>2</v>
      </c>
      <c r="E1592" s="999" t="s">
        <v>54</v>
      </c>
      <c r="F1592" s="972" t="s">
        <v>34</v>
      </c>
      <c r="G1592" s="986" t="s">
        <v>40</v>
      </c>
      <c r="H1592" s="973" t="s">
        <v>19</v>
      </c>
      <c r="I1592" s="1000" t="s">
        <v>93</v>
      </c>
      <c r="J1592" s="975">
        <v>3</v>
      </c>
      <c r="K1592" s="19"/>
      <c r="L1592" s="14"/>
      <c r="M1592" s="4"/>
      <c r="N1592" s="14"/>
      <c r="O1592" s="14"/>
      <c r="P1592" s="272"/>
      <c r="Q1592" s="977"/>
      <c r="R1592" s="978"/>
      <c r="S1592" s="979"/>
      <c r="T1592" s="980"/>
      <c r="U1592" s="981"/>
      <c r="V1592" s="982"/>
      <c r="W1592" s="422" t="s">
        <v>4517</v>
      </c>
      <c r="X1592" s="976"/>
      <c r="Y1592" s="706"/>
      <c r="Z1592" s="976"/>
    </row>
    <row r="1593" spans="1:26">
      <c r="A1593" s="984" t="s">
        <v>274</v>
      </c>
      <c r="B1593" s="984" t="s">
        <v>315</v>
      </c>
      <c r="C1593" s="989" t="s">
        <v>329</v>
      </c>
      <c r="D1593" s="970" t="str">
        <f t="shared" ref="D1593" si="1577">B1593&amp;" "&amp;" "&amp;C1593</f>
        <v>09-071  勇者レック</v>
      </c>
      <c r="E1593" s="999" t="s">
        <v>54</v>
      </c>
      <c r="F1593" s="972" t="s">
        <v>34</v>
      </c>
      <c r="G1593" s="973" t="s">
        <v>19</v>
      </c>
      <c r="H1593" s="973" t="s">
        <v>19</v>
      </c>
      <c r="I1593" s="15"/>
      <c r="J1593" s="15"/>
      <c r="K1593" s="9" t="s">
        <v>21</v>
      </c>
      <c r="L1593" s="3" t="s">
        <v>270</v>
      </c>
      <c r="M1593" s="960" t="s">
        <v>923</v>
      </c>
      <c r="N1593" s="3" t="s">
        <v>84</v>
      </c>
      <c r="O1593" s="14"/>
      <c r="P1593" s="272"/>
      <c r="Q1593" s="977">
        <v>2430</v>
      </c>
      <c r="R1593" s="978">
        <v>1640</v>
      </c>
      <c r="S1593" s="979">
        <v>1350</v>
      </c>
      <c r="T1593" s="980">
        <v>1320</v>
      </c>
      <c r="U1593" s="981">
        <v>1000</v>
      </c>
      <c r="V1593" s="982">
        <f t="shared" ref="V1593" si="1578">SUM(Q1593:U1594)</f>
        <v>7740</v>
      </c>
      <c r="W1593" s="976"/>
      <c r="X1593" s="976"/>
      <c r="Y1593" s="706"/>
      <c r="Z1593" s="976"/>
    </row>
    <row r="1594" spans="1:26">
      <c r="A1594" s="984" t="s">
        <v>274</v>
      </c>
      <c r="B1594" s="984"/>
      <c r="C1594" s="989" t="s">
        <v>329</v>
      </c>
      <c r="D1594" s="970" t="s">
        <v>2</v>
      </c>
      <c r="E1594" s="999" t="s">
        <v>54</v>
      </c>
      <c r="F1594" s="972" t="s">
        <v>34</v>
      </c>
      <c r="G1594" s="973" t="s">
        <v>19</v>
      </c>
      <c r="H1594" s="973" t="s">
        <v>19</v>
      </c>
      <c r="I1594" s="15"/>
      <c r="J1594" s="15"/>
      <c r="K1594" s="7" t="s">
        <v>37</v>
      </c>
      <c r="L1594" s="3" t="s">
        <v>98</v>
      </c>
      <c r="M1594" s="960" t="s">
        <v>3458</v>
      </c>
      <c r="N1594" s="3" t="s">
        <v>95</v>
      </c>
      <c r="O1594" s="14"/>
      <c r="P1594" s="272"/>
      <c r="Q1594" s="977"/>
      <c r="R1594" s="978"/>
      <c r="S1594" s="979"/>
      <c r="T1594" s="980"/>
      <c r="U1594" s="981"/>
      <c r="V1594" s="982"/>
      <c r="W1594" s="976"/>
      <c r="X1594" s="976"/>
      <c r="Y1594" s="706"/>
      <c r="Z1594" s="976"/>
    </row>
    <row r="1595" spans="1:26">
      <c r="A1595" s="984" t="s">
        <v>456</v>
      </c>
      <c r="B1595" s="984" t="s">
        <v>799</v>
      </c>
      <c r="C1595" s="969" t="s">
        <v>2</v>
      </c>
      <c r="D1595" s="970" t="str">
        <f t="shared" ref="D1595" si="1579">B1595&amp;" "&amp;" "&amp;C1595</f>
        <v>08-001  ダイ</v>
      </c>
      <c r="E1595" s="1015" t="s">
        <v>608</v>
      </c>
      <c r="F1595" s="972" t="s">
        <v>34</v>
      </c>
      <c r="G1595" s="973" t="s">
        <v>19</v>
      </c>
      <c r="H1595" s="973" t="s">
        <v>19</v>
      </c>
      <c r="I1595" s="975"/>
      <c r="J1595" s="975"/>
      <c r="K1595" s="35" t="s">
        <v>21</v>
      </c>
      <c r="L1595" s="33" t="s">
        <v>131</v>
      </c>
      <c r="M1595" s="960" t="s">
        <v>924</v>
      </c>
      <c r="N1595" s="30" t="s">
        <v>496</v>
      </c>
      <c r="O1595" s="976"/>
      <c r="P1595" s="271"/>
      <c r="Q1595" s="977">
        <v>1630</v>
      </c>
      <c r="R1595" s="978">
        <v>1030</v>
      </c>
      <c r="S1595" s="979">
        <v>670</v>
      </c>
      <c r="T1595" s="980">
        <v>1050</v>
      </c>
      <c r="U1595" s="981">
        <v>760</v>
      </c>
      <c r="V1595" s="982">
        <f t="shared" ref="V1595" si="1580">SUM(Q1595:U1596)</f>
        <v>5140</v>
      </c>
      <c r="W1595" s="976" t="s">
        <v>3317</v>
      </c>
      <c r="X1595" s="976"/>
      <c r="Y1595" s="706"/>
      <c r="Z1595" s="976"/>
    </row>
    <row r="1596" spans="1:26">
      <c r="A1596" s="984" t="s">
        <v>456</v>
      </c>
      <c r="B1596" s="984"/>
      <c r="C1596" s="969" t="s">
        <v>2</v>
      </c>
      <c r="D1596" s="970" t="s">
        <v>2</v>
      </c>
      <c r="E1596" s="1015" t="s">
        <v>608</v>
      </c>
      <c r="F1596" s="972" t="s">
        <v>34</v>
      </c>
      <c r="G1596" s="973" t="s">
        <v>19</v>
      </c>
      <c r="H1596" s="973" t="s">
        <v>19</v>
      </c>
      <c r="I1596" s="975"/>
      <c r="J1596" s="975"/>
      <c r="K1596" s="29"/>
      <c r="L1596" s="29"/>
      <c r="M1596" s="4"/>
      <c r="N1596" s="29"/>
      <c r="O1596" s="976"/>
      <c r="P1596" s="271"/>
      <c r="Q1596" s="977"/>
      <c r="R1596" s="978"/>
      <c r="S1596" s="979"/>
      <c r="T1596" s="980"/>
      <c r="U1596" s="981"/>
      <c r="V1596" s="982"/>
      <c r="W1596" s="976" t="s">
        <v>3317</v>
      </c>
      <c r="X1596" s="976"/>
      <c r="Y1596" s="706"/>
      <c r="Z1596" s="976"/>
    </row>
    <row r="1597" spans="1:26">
      <c r="A1597" s="984" t="s">
        <v>456</v>
      </c>
      <c r="B1597" s="984" t="s">
        <v>800</v>
      </c>
      <c r="C1597" s="969" t="s">
        <v>38</v>
      </c>
      <c r="D1597" s="970" t="str">
        <f t="shared" ref="D1597" si="1581">B1597&amp;" "&amp;" "&amp;C1597</f>
        <v>08-002  ポップ</v>
      </c>
      <c r="E1597" s="1015" t="s">
        <v>608</v>
      </c>
      <c r="F1597" s="972" t="s">
        <v>34</v>
      </c>
      <c r="G1597" s="986" t="s">
        <v>40</v>
      </c>
      <c r="H1597" s="986" t="s">
        <v>40</v>
      </c>
      <c r="I1597" s="975"/>
      <c r="J1597" s="975"/>
      <c r="K1597" s="35" t="s">
        <v>21</v>
      </c>
      <c r="L1597" s="33" t="s">
        <v>131</v>
      </c>
      <c r="M1597" s="960" t="s">
        <v>3459</v>
      </c>
      <c r="N1597" s="30" t="s">
        <v>496</v>
      </c>
      <c r="O1597" s="976"/>
      <c r="P1597" s="271"/>
      <c r="Q1597" s="977">
        <v>1610</v>
      </c>
      <c r="R1597" s="978">
        <v>560</v>
      </c>
      <c r="S1597" s="979">
        <v>1250</v>
      </c>
      <c r="T1597" s="980">
        <v>930</v>
      </c>
      <c r="U1597" s="981">
        <v>780</v>
      </c>
      <c r="V1597" s="982">
        <f t="shared" ref="V1597" si="1582">SUM(Q1597:U1598)</f>
        <v>5130</v>
      </c>
      <c r="W1597" s="976" t="s">
        <v>3317</v>
      </c>
      <c r="X1597" s="976"/>
      <c r="Y1597" s="706"/>
      <c r="Z1597" s="976"/>
    </row>
    <row r="1598" spans="1:26">
      <c r="A1598" s="984" t="s">
        <v>456</v>
      </c>
      <c r="B1598" s="984"/>
      <c r="C1598" s="969" t="s">
        <v>38</v>
      </c>
      <c r="D1598" s="970" t="s">
        <v>2</v>
      </c>
      <c r="E1598" s="1015" t="s">
        <v>608</v>
      </c>
      <c r="F1598" s="972" t="s">
        <v>34</v>
      </c>
      <c r="G1598" s="986" t="s">
        <v>40</v>
      </c>
      <c r="H1598" s="986" t="s">
        <v>40</v>
      </c>
      <c r="I1598" s="975"/>
      <c r="J1598" s="975"/>
      <c r="K1598" s="29"/>
      <c r="L1598" s="29"/>
      <c r="M1598" s="4"/>
      <c r="N1598" s="29"/>
      <c r="O1598" s="976"/>
      <c r="P1598" s="271"/>
      <c r="Q1598" s="977"/>
      <c r="R1598" s="978"/>
      <c r="S1598" s="979"/>
      <c r="T1598" s="980"/>
      <c r="U1598" s="981"/>
      <c r="V1598" s="982"/>
      <c r="W1598" s="976" t="s">
        <v>3317</v>
      </c>
      <c r="X1598" s="976"/>
      <c r="Y1598" s="706"/>
      <c r="Z1598" s="976"/>
    </row>
    <row r="1599" spans="1:26">
      <c r="A1599" s="984" t="s">
        <v>456</v>
      </c>
      <c r="B1599" s="984" t="s">
        <v>801</v>
      </c>
      <c r="C1599" s="969" t="s">
        <v>183</v>
      </c>
      <c r="D1599" s="970" t="str">
        <f t="shared" ref="D1599" si="1583">B1599&amp;" "&amp;" "&amp;C1599</f>
        <v>08-003  マァム</v>
      </c>
      <c r="E1599" s="1015" t="s">
        <v>608</v>
      </c>
      <c r="F1599" s="972" t="s">
        <v>34</v>
      </c>
      <c r="G1599" s="973" t="s">
        <v>19</v>
      </c>
      <c r="H1599" s="986" t="s">
        <v>40</v>
      </c>
      <c r="I1599" s="975"/>
      <c r="J1599" s="975"/>
      <c r="K1599" s="11" t="s">
        <v>81</v>
      </c>
      <c r="L1599" s="33" t="s">
        <v>81</v>
      </c>
      <c r="M1599" s="960" t="s">
        <v>3460</v>
      </c>
      <c r="N1599" s="30" t="s">
        <v>492</v>
      </c>
      <c r="O1599" s="976"/>
      <c r="P1599" s="271"/>
      <c r="Q1599" s="977">
        <v>1610</v>
      </c>
      <c r="R1599" s="978">
        <v>910</v>
      </c>
      <c r="S1599" s="979">
        <v>960</v>
      </c>
      <c r="T1599" s="980">
        <v>830</v>
      </c>
      <c r="U1599" s="981">
        <v>820</v>
      </c>
      <c r="V1599" s="982">
        <f t="shared" ref="V1599" si="1584">SUM(Q1599:U1600)</f>
        <v>5130</v>
      </c>
      <c r="W1599" s="976" t="s">
        <v>3317</v>
      </c>
      <c r="X1599" s="976"/>
      <c r="Y1599" s="706"/>
      <c r="Z1599" s="976"/>
    </row>
    <row r="1600" spans="1:26">
      <c r="A1600" s="984" t="s">
        <v>456</v>
      </c>
      <c r="B1600" s="984"/>
      <c r="C1600" s="969" t="s">
        <v>183</v>
      </c>
      <c r="D1600" s="970" t="s">
        <v>2</v>
      </c>
      <c r="E1600" s="1015" t="s">
        <v>608</v>
      </c>
      <c r="F1600" s="972" t="s">
        <v>34</v>
      </c>
      <c r="G1600" s="973" t="s">
        <v>19</v>
      </c>
      <c r="H1600" s="986" t="s">
        <v>40</v>
      </c>
      <c r="I1600" s="975"/>
      <c r="J1600" s="975"/>
      <c r="K1600" s="29"/>
      <c r="L1600" s="29"/>
      <c r="M1600" s="4"/>
      <c r="N1600" s="29"/>
      <c r="O1600" s="976"/>
      <c r="P1600" s="271"/>
      <c r="Q1600" s="977"/>
      <c r="R1600" s="978"/>
      <c r="S1600" s="979"/>
      <c r="T1600" s="980"/>
      <c r="U1600" s="981"/>
      <c r="V1600" s="982"/>
      <c r="W1600" s="976" t="s">
        <v>3317</v>
      </c>
      <c r="X1600" s="976"/>
      <c r="Y1600" s="706"/>
      <c r="Z1600" s="976"/>
    </row>
    <row r="1601" spans="1:26">
      <c r="A1601" s="984" t="s">
        <v>456</v>
      </c>
      <c r="B1601" s="984" t="s">
        <v>802</v>
      </c>
      <c r="C1601" s="969" t="s">
        <v>630</v>
      </c>
      <c r="D1601" s="970" t="str">
        <f t="shared" ref="D1601" si="1585">B1601&amp;" "&amp;" "&amp;C1601</f>
        <v>08-004  スライム</v>
      </c>
      <c r="E1601" s="1015" t="s">
        <v>608</v>
      </c>
      <c r="F1601" s="1014" t="s">
        <v>128</v>
      </c>
      <c r="G1601" s="973" t="s">
        <v>19</v>
      </c>
      <c r="H1601" s="973" t="s">
        <v>19</v>
      </c>
      <c r="I1601" s="975"/>
      <c r="J1601" s="975"/>
      <c r="K1601" s="35" t="s">
        <v>21</v>
      </c>
      <c r="L1601" s="33" t="s">
        <v>506</v>
      </c>
      <c r="M1601" s="960" t="s">
        <v>3461</v>
      </c>
      <c r="N1601" s="30" t="s">
        <v>491</v>
      </c>
      <c r="O1601" s="976"/>
      <c r="P1601" s="271"/>
      <c r="Q1601" s="977">
        <v>1350</v>
      </c>
      <c r="R1601" s="978">
        <v>800</v>
      </c>
      <c r="S1601" s="979">
        <v>890</v>
      </c>
      <c r="T1601" s="980">
        <v>950</v>
      </c>
      <c r="U1601" s="981">
        <v>920</v>
      </c>
      <c r="V1601" s="982">
        <f t="shared" ref="V1601" si="1586">SUM(Q1601:U1602)</f>
        <v>4910</v>
      </c>
      <c r="W1601" s="976" t="s">
        <v>3327</v>
      </c>
      <c r="X1601" s="976"/>
      <c r="Y1601" s="706"/>
      <c r="Z1601" s="976"/>
    </row>
    <row r="1602" spans="1:26">
      <c r="A1602" s="984" t="s">
        <v>456</v>
      </c>
      <c r="B1602" s="984"/>
      <c r="C1602" s="969" t="s">
        <v>630</v>
      </c>
      <c r="D1602" s="970" t="s">
        <v>2</v>
      </c>
      <c r="E1602" s="1015" t="s">
        <v>608</v>
      </c>
      <c r="F1602" s="1014" t="s">
        <v>128</v>
      </c>
      <c r="G1602" s="973" t="s">
        <v>19</v>
      </c>
      <c r="H1602" s="973" t="s">
        <v>19</v>
      </c>
      <c r="I1602" s="975"/>
      <c r="J1602" s="975"/>
      <c r="K1602" s="29"/>
      <c r="L1602" s="29"/>
      <c r="M1602" s="4"/>
      <c r="N1602" s="29"/>
      <c r="O1602" s="976"/>
      <c r="P1602" s="271"/>
      <c r="Q1602" s="977"/>
      <c r="R1602" s="978"/>
      <c r="S1602" s="979"/>
      <c r="T1602" s="980"/>
      <c r="U1602" s="981"/>
      <c r="V1602" s="982"/>
      <c r="W1602" s="976" t="s">
        <v>3327</v>
      </c>
      <c r="X1602" s="976"/>
      <c r="Y1602" s="706"/>
      <c r="Z1602" s="976"/>
    </row>
    <row r="1603" spans="1:26">
      <c r="A1603" s="984" t="s">
        <v>456</v>
      </c>
      <c r="B1603" s="984" t="s">
        <v>803</v>
      </c>
      <c r="C1603" s="989" t="s">
        <v>1190</v>
      </c>
      <c r="D1603" s="970" t="str">
        <f t="shared" ref="D1603" si="1587">B1603&amp;" "&amp;" "&amp;C1603</f>
        <v>08-005  キメラ</v>
      </c>
      <c r="E1603" s="1015" t="s">
        <v>608</v>
      </c>
      <c r="F1603" s="1014" t="s">
        <v>128</v>
      </c>
      <c r="G1603" s="973" t="s">
        <v>19</v>
      </c>
      <c r="H1603" s="973" t="s">
        <v>19</v>
      </c>
      <c r="I1603" s="975"/>
      <c r="J1603" s="975"/>
      <c r="K1603" s="35" t="s">
        <v>21</v>
      </c>
      <c r="L1603" s="33" t="s">
        <v>131</v>
      </c>
      <c r="M1603" s="39" t="s">
        <v>6209</v>
      </c>
      <c r="N1603" s="30" t="s">
        <v>494</v>
      </c>
      <c r="O1603" s="976"/>
      <c r="P1603" s="271"/>
      <c r="Q1603" s="977">
        <v>1500</v>
      </c>
      <c r="R1603" s="978">
        <v>780</v>
      </c>
      <c r="S1603" s="979">
        <v>920</v>
      </c>
      <c r="T1603" s="980">
        <v>860</v>
      </c>
      <c r="U1603" s="981">
        <v>900</v>
      </c>
      <c r="V1603" s="982">
        <f t="shared" ref="V1603" si="1588">SUM(Q1603:U1604)</f>
        <v>4960</v>
      </c>
      <c r="W1603" s="976"/>
      <c r="X1603" s="976"/>
      <c r="Y1603" s="706"/>
      <c r="Z1603" s="976"/>
    </row>
    <row r="1604" spans="1:26">
      <c r="A1604" s="984" t="s">
        <v>456</v>
      </c>
      <c r="B1604" s="984"/>
      <c r="C1604" s="989" t="s">
        <v>1190</v>
      </c>
      <c r="D1604" s="970" t="s">
        <v>2</v>
      </c>
      <c r="E1604" s="1015" t="s">
        <v>608</v>
      </c>
      <c r="F1604" s="1014" t="s">
        <v>128</v>
      </c>
      <c r="G1604" s="973" t="s">
        <v>19</v>
      </c>
      <c r="H1604" s="973" t="s">
        <v>19</v>
      </c>
      <c r="I1604" s="975"/>
      <c r="J1604" s="975"/>
      <c r="K1604" s="29"/>
      <c r="L1604" s="29"/>
      <c r="M1604" s="4"/>
      <c r="N1604" s="29"/>
      <c r="O1604" s="976"/>
      <c r="P1604" s="271"/>
      <c r="Q1604" s="977"/>
      <c r="R1604" s="978"/>
      <c r="S1604" s="979"/>
      <c r="T1604" s="980"/>
      <c r="U1604" s="981"/>
      <c r="V1604" s="982"/>
      <c r="W1604" s="976"/>
      <c r="X1604" s="976"/>
      <c r="Y1604" s="706"/>
      <c r="Z1604" s="976"/>
    </row>
    <row r="1605" spans="1:26">
      <c r="A1605" s="984" t="s">
        <v>456</v>
      </c>
      <c r="B1605" s="984" t="s">
        <v>804</v>
      </c>
      <c r="C1605" s="969" t="s">
        <v>1205</v>
      </c>
      <c r="D1605" s="970" t="str">
        <f t="shared" ref="D1605" si="1589">B1605&amp;" "&amp;" "&amp;C1605</f>
        <v>08-006  スライムナイト</v>
      </c>
      <c r="E1605" s="1015" t="s">
        <v>608</v>
      </c>
      <c r="F1605" s="1014" t="s">
        <v>128</v>
      </c>
      <c r="G1605" s="973" t="s">
        <v>19</v>
      </c>
      <c r="H1605" s="973" t="s">
        <v>19</v>
      </c>
      <c r="I1605" s="975"/>
      <c r="J1605" s="975"/>
      <c r="K1605" s="35" t="s">
        <v>21</v>
      </c>
      <c r="L1605" s="33" t="s">
        <v>506</v>
      </c>
      <c r="M1605" s="960" t="s">
        <v>6210</v>
      </c>
      <c r="N1605" s="30" t="s">
        <v>491</v>
      </c>
      <c r="O1605" s="976">
        <v>3</v>
      </c>
      <c r="P1605" s="271"/>
      <c r="Q1605" s="977">
        <v>1650</v>
      </c>
      <c r="R1605" s="978">
        <v>900</v>
      </c>
      <c r="S1605" s="979">
        <v>500</v>
      </c>
      <c r="T1605" s="980">
        <v>870</v>
      </c>
      <c r="U1605" s="981">
        <v>1100</v>
      </c>
      <c r="V1605" s="982">
        <f t="shared" ref="V1605" si="1590">SUM(Q1605:U1606)</f>
        <v>5020</v>
      </c>
      <c r="W1605" s="976"/>
      <c r="X1605" s="976"/>
      <c r="Y1605" s="706"/>
      <c r="Z1605" s="976"/>
    </row>
    <row r="1606" spans="1:26">
      <c r="A1606" s="984" t="s">
        <v>456</v>
      </c>
      <c r="B1606" s="984"/>
      <c r="C1606" s="969" t="s">
        <v>173</v>
      </c>
      <c r="D1606" s="970" t="s">
        <v>2</v>
      </c>
      <c r="E1606" s="1015" t="s">
        <v>608</v>
      </c>
      <c r="F1606" s="1014" t="s">
        <v>128</v>
      </c>
      <c r="G1606" s="973" t="s">
        <v>19</v>
      </c>
      <c r="H1606" s="973" t="s">
        <v>19</v>
      </c>
      <c r="I1606" s="975"/>
      <c r="J1606" s="975"/>
      <c r="K1606" s="29"/>
      <c r="L1606" s="29"/>
      <c r="M1606" s="4"/>
      <c r="N1606" s="29"/>
      <c r="O1606" s="976">
        <v>1</v>
      </c>
      <c r="P1606" s="271"/>
      <c r="Q1606" s="977"/>
      <c r="R1606" s="978"/>
      <c r="S1606" s="979"/>
      <c r="T1606" s="980"/>
      <c r="U1606" s="981"/>
      <c r="V1606" s="982"/>
      <c r="W1606" s="976"/>
      <c r="X1606" s="976"/>
      <c r="Y1606" s="706"/>
      <c r="Z1606" s="976"/>
    </row>
    <row r="1607" spans="1:26">
      <c r="A1607" s="984" t="s">
        <v>456</v>
      </c>
      <c r="B1607" s="984" t="s">
        <v>805</v>
      </c>
      <c r="C1607" s="969" t="s">
        <v>1180</v>
      </c>
      <c r="D1607" s="970" t="str">
        <f t="shared" ref="D1607" si="1591">B1607&amp;" "&amp;" "&amp;C1607</f>
        <v>08-007  ドラキー</v>
      </c>
      <c r="E1607" s="1015" t="s">
        <v>608</v>
      </c>
      <c r="F1607" s="1014" t="s">
        <v>128</v>
      </c>
      <c r="G1607" s="973" t="s">
        <v>19</v>
      </c>
      <c r="H1607" s="992" t="s">
        <v>88</v>
      </c>
      <c r="I1607" s="975"/>
      <c r="J1607" s="975"/>
      <c r="K1607" s="35" t="s">
        <v>21</v>
      </c>
      <c r="L1607" s="33" t="s">
        <v>330</v>
      </c>
      <c r="M1607" s="960" t="s">
        <v>6211</v>
      </c>
      <c r="N1607" s="30" t="s">
        <v>491</v>
      </c>
      <c r="O1607" s="976"/>
      <c r="P1607" s="271"/>
      <c r="Q1607" s="977">
        <v>1390</v>
      </c>
      <c r="R1607" s="978">
        <v>830</v>
      </c>
      <c r="S1607" s="979">
        <v>1020</v>
      </c>
      <c r="T1607" s="980">
        <v>1050</v>
      </c>
      <c r="U1607" s="981">
        <v>670</v>
      </c>
      <c r="V1607" s="982">
        <f t="shared" ref="V1607" si="1592">SUM(Q1607:U1608)</f>
        <v>4960</v>
      </c>
      <c r="W1607" s="976"/>
      <c r="X1607" s="976"/>
      <c r="Y1607" s="706"/>
      <c r="Z1607" s="976"/>
    </row>
    <row r="1608" spans="1:26">
      <c r="A1608" s="984" t="s">
        <v>456</v>
      </c>
      <c r="B1608" s="984"/>
      <c r="C1608" s="969" t="s">
        <v>1180</v>
      </c>
      <c r="D1608" s="970" t="s">
        <v>2</v>
      </c>
      <c r="E1608" s="1015" t="s">
        <v>608</v>
      </c>
      <c r="F1608" s="1014" t="s">
        <v>128</v>
      </c>
      <c r="G1608" s="973" t="s">
        <v>19</v>
      </c>
      <c r="H1608" s="992" t="s">
        <v>88</v>
      </c>
      <c r="I1608" s="975"/>
      <c r="J1608" s="975"/>
      <c r="K1608" s="29"/>
      <c r="L1608" s="29"/>
      <c r="M1608" s="4"/>
      <c r="N1608" s="29"/>
      <c r="O1608" s="976"/>
      <c r="P1608" s="271"/>
      <c r="Q1608" s="977"/>
      <c r="R1608" s="978"/>
      <c r="S1608" s="979"/>
      <c r="T1608" s="980"/>
      <c r="U1608" s="981"/>
      <c r="V1608" s="982"/>
      <c r="W1608" s="976"/>
      <c r="X1608" s="976"/>
      <c r="Y1608" s="706"/>
      <c r="Z1608" s="976"/>
    </row>
    <row r="1609" spans="1:26">
      <c r="A1609" s="984" t="s">
        <v>456</v>
      </c>
      <c r="B1609" s="984" t="s">
        <v>806</v>
      </c>
      <c r="C1609" s="969" t="s">
        <v>1196</v>
      </c>
      <c r="D1609" s="970" t="str">
        <f t="shared" ref="D1609" si="1593">B1609&amp;" "&amp;" "&amp;C1609</f>
        <v>08-008  いたずらもぐら</v>
      </c>
      <c r="E1609" s="1015" t="s">
        <v>608</v>
      </c>
      <c r="F1609" s="1014" t="s">
        <v>128</v>
      </c>
      <c r="G1609" s="973" t="s">
        <v>19</v>
      </c>
      <c r="H1609" s="973" t="s">
        <v>19</v>
      </c>
      <c r="I1609" s="975"/>
      <c r="J1609" s="975"/>
      <c r="K1609" s="35" t="s">
        <v>21</v>
      </c>
      <c r="L1609" s="33" t="s">
        <v>131</v>
      </c>
      <c r="M1609" s="960" t="s">
        <v>925</v>
      </c>
      <c r="N1609" s="30" t="s">
        <v>491</v>
      </c>
      <c r="O1609" s="976">
        <v>3</v>
      </c>
      <c r="P1609" s="271"/>
      <c r="Q1609" s="977">
        <v>1460</v>
      </c>
      <c r="R1609" s="978">
        <v>1080</v>
      </c>
      <c r="S1609" s="979">
        <v>590</v>
      </c>
      <c r="T1609" s="980">
        <v>770</v>
      </c>
      <c r="U1609" s="981">
        <v>1090</v>
      </c>
      <c r="V1609" s="982">
        <f t="shared" ref="V1609" si="1594">SUM(Q1609:U1610)</f>
        <v>4990</v>
      </c>
      <c r="W1609" s="976"/>
      <c r="X1609" s="976"/>
      <c r="Y1609" s="706"/>
      <c r="Z1609" s="976"/>
    </row>
    <row r="1610" spans="1:26">
      <c r="A1610" s="984" t="s">
        <v>456</v>
      </c>
      <c r="B1610" s="984"/>
      <c r="C1610" s="969" t="s">
        <v>1196</v>
      </c>
      <c r="D1610" s="970" t="s">
        <v>2</v>
      </c>
      <c r="E1610" s="1015" t="s">
        <v>608</v>
      </c>
      <c r="F1610" s="1014" t="s">
        <v>128</v>
      </c>
      <c r="G1610" s="973" t="s">
        <v>19</v>
      </c>
      <c r="H1610" s="973" t="s">
        <v>19</v>
      </c>
      <c r="I1610" s="975"/>
      <c r="J1610" s="975"/>
      <c r="K1610" s="29"/>
      <c r="L1610" s="29"/>
      <c r="M1610" s="4"/>
      <c r="N1610" s="29"/>
      <c r="O1610" s="976">
        <v>1</v>
      </c>
      <c r="P1610" s="271"/>
      <c r="Q1610" s="977"/>
      <c r="R1610" s="978"/>
      <c r="S1610" s="979"/>
      <c r="T1610" s="980"/>
      <c r="U1610" s="981"/>
      <c r="V1610" s="982"/>
      <c r="W1610" s="976"/>
      <c r="X1610" s="976"/>
      <c r="Y1610" s="706"/>
      <c r="Z1610" s="976"/>
    </row>
    <row r="1611" spans="1:26">
      <c r="A1611" s="984" t="s">
        <v>456</v>
      </c>
      <c r="B1611" s="984" t="s">
        <v>807</v>
      </c>
      <c r="C1611" s="969" t="s">
        <v>1189</v>
      </c>
      <c r="D1611" s="970" t="str">
        <f t="shared" ref="D1611" si="1595">B1611&amp;" "&amp;" "&amp;C1611</f>
        <v>08-009  オーク</v>
      </c>
      <c r="E1611" s="1015" t="s">
        <v>608</v>
      </c>
      <c r="F1611" s="1014" t="s">
        <v>128</v>
      </c>
      <c r="G1611" s="973" t="s">
        <v>19</v>
      </c>
      <c r="H1611" s="973" t="s">
        <v>19</v>
      </c>
      <c r="I1611" s="975"/>
      <c r="J1611" s="975"/>
      <c r="K1611" s="35" t="s">
        <v>21</v>
      </c>
      <c r="L1611" s="33" t="s">
        <v>104</v>
      </c>
      <c r="M1611" s="37" t="s">
        <v>1042</v>
      </c>
      <c r="N1611" s="30" t="s">
        <v>495</v>
      </c>
      <c r="O1611" s="976">
        <v>3</v>
      </c>
      <c r="P1611" s="271"/>
      <c r="Q1611" s="977">
        <v>1550</v>
      </c>
      <c r="R1611" s="978">
        <v>1180</v>
      </c>
      <c r="S1611" s="979">
        <v>520</v>
      </c>
      <c r="T1611" s="980">
        <v>780</v>
      </c>
      <c r="U1611" s="981">
        <v>970</v>
      </c>
      <c r="V1611" s="982">
        <f t="shared" ref="V1611" si="1596">SUM(Q1611:U1612)</f>
        <v>5000</v>
      </c>
      <c r="W1611" s="976" t="s">
        <v>4155</v>
      </c>
      <c r="X1611" s="976"/>
      <c r="Y1611" s="706"/>
      <c r="Z1611" s="976"/>
    </row>
    <row r="1612" spans="1:26">
      <c r="A1612" s="984" t="s">
        <v>456</v>
      </c>
      <c r="B1612" s="984"/>
      <c r="C1612" s="969" t="s">
        <v>1189</v>
      </c>
      <c r="D1612" s="970" t="s">
        <v>2</v>
      </c>
      <c r="E1612" s="1015" t="s">
        <v>608</v>
      </c>
      <c r="F1612" s="1014" t="s">
        <v>128</v>
      </c>
      <c r="G1612" s="973" t="s">
        <v>19</v>
      </c>
      <c r="H1612" s="973" t="s">
        <v>19</v>
      </c>
      <c r="I1612" s="975"/>
      <c r="J1612" s="975"/>
      <c r="K1612" s="29"/>
      <c r="L1612" s="29"/>
      <c r="M1612" s="4"/>
      <c r="N1612" s="29"/>
      <c r="O1612" s="976">
        <v>1</v>
      </c>
      <c r="P1612" s="271"/>
      <c r="Q1612" s="977"/>
      <c r="R1612" s="978"/>
      <c r="S1612" s="979"/>
      <c r="T1612" s="980"/>
      <c r="U1612" s="981"/>
      <c r="V1612" s="982"/>
      <c r="W1612" s="976" t="s">
        <v>4155</v>
      </c>
      <c r="X1612" s="976"/>
      <c r="Y1612" s="706"/>
      <c r="Z1612" s="976"/>
    </row>
    <row r="1613" spans="1:26">
      <c r="A1613" s="984" t="s">
        <v>456</v>
      </c>
      <c r="B1613" s="984" t="s">
        <v>808</v>
      </c>
      <c r="C1613" s="969" t="s">
        <v>635</v>
      </c>
      <c r="D1613" s="970" t="str">
        <f t="shared" ref="D1613" si="1597">B1613&amp;" "&amp;" "&amp;C1613</f>
        <v>08-010  がいこつ</v>
      </c>
      <c r="E1613" s="1015" t="s">
        <v>608</v>
      </c>
      <c r="F1613" s="1013" t="s">
        <v>129</v>
      </c>
      <c r="G1613" s="973" t="s">
        <v>19</v>
      </c>
      <c r="H1613" s="973" t="s">
        <v>19</v>
      </c>
      <c r="I1613" s="975"/>
      <c r="J1613" s="975"/>
      <c r="K1613" s="35" t="s">
        <v>21</v>
      </c>
      <c r="L1613" s="33" t="s">
        <v>3</v>
      </c>
      <c r="M1613" s="960" t="s">
        <v>926</v>
      </c>
      <c r="N1613" s="30" t="s">
        <v>494</v>
      </c>
      <c r="O1613" s="976"/>
      <c r="P1613" s="271"/>
      <c r="Q1613" s="977">
        <v>1540</v>
      </c>
      <c r="R1613" s="978">
        <v>1000</v>
      </c>
      <c r="S1613" s="979">
        <v>670</v>
      </c>
      <c r="T1613" s="980">
        <v>740</v>
      </c>
      <c r="U1613" s="981">
        <v>1050</v>
      </c>
      <c r="V1613" s="982">
        <f t="shared" ref="V1613" si="1598">SUM(Q1613:U1614)</f>
        <v>5000</v>
      </c>
      <c r="W1613" s="976" t="s">
        <v>3328</v>
      </c>
      <c r="X1613" s="976"/>
      <c r="Y1613" s="706"/>
      <c r="Z1613" s="976"/>
    </row>
    <row r="1614" spans="1:26">
      <c r="A1614" s="984" t="s">
        <v>456</v>
      </c>
      <c r="B1614" s="984"/>
      <c r="C1614" s="969" t="s">
        <v>635</v>
      </c>
      <c r="D1614" s="970" t="s">
        <v>2</v>
      </c>
      <c r="E1614" s="1015" t="s">
        <v>608</v>
      </c>
      <c r="F1614" s="1013" t="s">
        <v>129</v>
      </c>
      <c r="G1614" s="973" t="s">
        <v>19</v>
      </c>
      <c r="H1614" s="973" t="s">
        <v>19</v>
      </c>
      <c r="I1614" s="975"/>
      <c r="J1614" s="975"/>
      <c r="K1614" s="29"/>
      <c r="L1614" s="29"/>
      <c r="M1614" s="4"/>
      <c r="N1614" s="29"/>
      <c r="O1614" s="976"/>
      <c r="P1614" s="271"/>
      <c r="Q1614" s="977"/>
      <c r="R1614" s="978"/>
      <c r="S1614" s="979"/>
      <c r="T1614" s="980"/>
      <c r="U1614" s="981"/>
      <c r="V1614" s="982"/>
      <c r="W1614" s="976" t="s">
        <v>3328</v>
      </c>
      <c r="X1614" s="976"/>
      <c r="Y1614" s="706"/>
      <c r="Z1614" s="976"/>
    </row>
    <row r="1615" spans="1:26">
      <c r="A1615" s="984" t="s">
        <v>456</v>
      </c>
      <c r="B1615" s="984" t="s">
        <v>809</v>
      </c>
      <c r="C1615" s="969" t="s">
        <v>1182</v>
      </c>
      <c r="D1615" s="970" t="str">
        <f t="shared" ref="D1615" si="1599">B1615&amp;" "&amp;" "&amp;C1615</f>
        <v>08-011  ボーンファイター</v>
      </c>
      <c r="E1615" s="1015" t="s">
        <v>608</v>
      </c>
      <c r="F1615" s="1013" t="s">
        <v>129</v>
      </c>
      <c r="G1615" s="973" t="s">
        <v>19</v>
      </c>
      <c r="H1615" s="973" t="s">
        <v>19</v>
      </c>
      <c r="I1615" s="975"/>
      <c r="J1615" s="975"/>
      <c r="K1615" s="35" t="s">
        <v>21</v>
      </c>
      <c r="L1615" s="33" t="s">
        <v>3</v>
      </c>
      <c r="M1615" s="960" t="s">
        <v>3462</v>
      </c>
      <c r="N1615" s="30" t="s">
        <v>491</v>
      </c>
      <c r="O1615" s="976">
        <v>3</v>
      </c>
      <c r="P1615" s="271"/>
      <c r="Q1615" s="977">
        <v>1570</v>
      </c>
      <c r="R1615" s="978">
        <v>980</v>
      </c>
      <c r="S1615" s="979">
        <v>620</v>
      </c>
      <c r="T1615" s="980">
        <v>1020</v>
      </c>
      <c r="U1615" s="981">
        <v>850</v>
      </c>
      <c r="V1615" s="982">
        <f t="shared" ref="V1615" si="1600">SUM(Q1615:U1616)</f>
        <v>5040</v>
      </c>
      <c r="W1615" s="443" t="s">
        <v>3328</v>
      </c>
      <c r="X1615" s="976"/>
      <c r="Y1615" s="706"/>
      <c r="Z1615" s="976"/>
    </row>
    <row r="1616" spans="1:26">
      <c r="A1616" s="984" t="s">
        <v>456</v>
      </c>
      <c r="B1616" s="984"/>
      <c r="C1616" s="969" t="s">
        <v>1182</v>
      </c>
      <c r="D1616" s="970" t="s">
        <v>2</v>
      </c>
      <c r="E1616" s="1015" t="s">
        <v>608</v>
      </c>
      <c r="F1616" s="1013" t="s">
        <v>129</v>
      </c>
      <c r="G1616" s="973" t="s">
        <v>19</v>
      </c>
      <c r="H1616" s="973" t="s">
        <v>19</v>
      </c>
      <c r="I1616" s="975"/>
      <c r="J1616" s="975"/>
      <c r="K1616" s="29"/>
      <c r="L1616" s="29"/>
      <c r="M1616" s="4"/>
      <c r="N1616" s="29"/>
      <c r="O1616" s="976">
        <v>1</v>
      </c>
      <c r="P1616" s="271"/>
      <c r="Q1616" s="977"/>
      <c r="R1616" s="978"/>
      <c r="S1616" s="979"/>
      <c r="T1616" s="980"/>
      <c r="U1616" s="981"/>
      <c r="V1616" s="982"/>
      <c r="W1616" s="443" t="s">
        <v>4573</v>
      </c>
      <c r="X1616" s="976"/>
      <c r="Y1616" s="706"/>
      <c r="Z1616" s="976"/>
    </row>
    <row r="1617" spans="1:26">
      <c r="A1617" s="984" t="s">
        <v>456</v>
      </c>
      <c r="B1617" s="984" t="s">
        <v>810</v>
      </c>
      <c r="C1617" s="969" t="s">
        <v>123</v>
      </c>
      <c r="D1617" s="970" t="str">
        <f t="shared" ref="D1617" si="1601">B1617&amp;" "&amp;" "&amp;C1617</f>
        <v>08-012  ばくだん岩</v>
      </c>
      <c r="E1617" s="1015" t="s">
        <v>608</v>
      </c>
      <c r="F1617" s="1012" t="s">
        <v>130</v>
      </c>
      <c r="G1617" s="973" t="s">
        <v>19</v>
      </c>
      <c r="H1617" s="973" t="s">
        <v>19</v>
      </c>
      <c r="I1617" s="975"/>
      <c r="J1617" s="975"/>
      <c r="K1617" s="7" t="s">
        <v>37</v>
      </c>
      <c r="L1617" s="33" t="s">
        <v>1202</v>
      </c>
      <c r="M1617" s="960" t="s">
        <v>3463</v>
      </c>
      <c r="N1617" s="30" t="s">
        <v>492</v>
      </c>
      <c r="O1617" s="976"/>
      <c r="P1617" s="271"/>
      <c r="Q1617" s="977">
        <v>1620</v>
      </c>
      <c r="R1617" s="978">
        <v>1020</v>
      </c>
      <c r="S1617" s="979">
        <v>570</v>
      </c>
      <c r="T1617" s="980">
        <v>650</v>
      </c>
      <c r="U1617" s="981">
        <v>1180</v>
      </c>
      <c r="V1617" s="982">
        <f t="shared" ref="V1617" si="1602">SUM(Q1617:U1618)</f>
        <v>5040</v>
      </c>
      <c r="W1617" s="976"/>
      <c r="X1617" s="976"/>
      <c r="Y1617" s="706"/>
      <c r="Z1617" s="976"/>
    </row>
    <row r="1618" spans="1:26">
      <c r="A1618" s="984" t="s">
        <v>456</v>
      </c>
      <c r="B1618" s="984"/>
      <c r="C1618" s="969" t="s">
        <v>123</v>
      </c>
      <c r="D1618" s="970" t="s">
        <v>2</v>
      </c>
      <c r="E1618" s="1015" t="s">
        <v>608</v>
      </c>
      <c r="F1618" s="1012" t="s">
        <v>130</v>
      </c>
      <c r="G1618" s="973" t="s">
        <v>19</v>
      </c>
      <c r="H1618" s="973" t="s">
        <v>19</v>
      </c>
      <c r="I1618" s="975"/>
      <c r="J1618" s="975"/>
      <c r="K1618" s="29"/>
      <c r="L1618" s="29"/>
      <c r="M1618" s="4"/>
      <c r="N1618" s="29"/>
      <c r="O1618" s="976"/>
      <c r="P1618" s="271"/>
      <c r="Q1618" s="977"/>
      <c r="R1618" s="978"/>
      <c r="S1618" s="979"/>
      <c r="T1618" s="980"/>
      <c r="U1618" s="981"/>
      <c r="V1618" s="982"/>
      <c r="W1618" s="976"/>
      <c r="X1618" s="976"/>
      <c r="Y1618" s="706"/>
      <c r="Z1618" s="976"/>
    </row>
    <row r="1619" spans="1:26">
      <c r="A1619" s="984" t="s">
        <v>456</v>
      </c>
      <c r="B1619" s="984" t="s">
        <v>811</v>
      </c>
      <c r="C1619" s="969" t="s">
        <v>1183</v>
      </c>
      <c r="D1619" s="970" t="str">
        <f t="shared" ref="D1619" si="1603">B1619&amp;" "&amp;" "&amp;C1619</f>
        <v>08-013  ギズモ</v>
      </c>
      <c r="E1619" s="1015" t="s">
        <v>608</v>
      </c>
      <c r="F1619" s="1012" t="s">
        <v>130</v>
      </c>
      <c r="G1619" s="1006" t="s">
        <v>89</v>
      </c>
      <c r="H1619" s="986" t="s">
        <v>40</v>
      </c>
      <c r="I1619" s="975"/>
      <c r="J1619" s="975"/>
      <c r="K1619" s="7" t="s">
        <v>37</v>
      </c>
      <c r="L1619" s="33" t="s">
        <v>20</v>
      </c>
      <c r="M1619" s="39" t="s">
        <v>3464</v>
      </c>
      <c r="N1619" s="30" t="s">
        <v>494</v>
      </c>
      <c r="O1619" s="976"/>
      <c r="P1619" s="271"/>
      <c r="Q1619" s="977">
        <v>1500</v>
      </c>
      <c r="R1619" s="978">
        <v>670</v>
      </c>
      <c r="S1619" s="979">
        <v>1030</v>
      </c>
      <c r="T1619" s="980">
        <v>1040</v>
      </c>
      <c r="U1619" s="981">
        <v>740</v>
      </c>
      <c r="V1619" s="982">
        <f t="shared" ref="V1619" si="1604">SUM(Q1619:U1620)</f>
        <v>4980</v>
      </c>
      <c r="W1619" s="976"/>
      <c r="X1619" s="976"/>
      <c r="Y1619" s="706"/>
      <c r="Z1619" s="976"/>
    </row>
    <row r="1620" spans="1:26">
      <c r="A1620" s="984" t="s">
        <v>456</v>
      </c>
      <c r="B1620" s="984"/>
      <c r="C1620" s="969" t="s">
        <v>1183</v>
      </c>
      <c r="D1620" s="970" t="s">
        <v>2</v>
      </c>
      <c r="E1620" s="1015" t="s">
        <v>608</v>
      </c>
      <c r="F1620" s="1012" t="s">
        <v>130</v>
      </c>
      <c r="G1620" s="1006" t="s">
        <v>89</v>
      </c>
      <c r="H1620" s="986" t="s">
        <v>40</v>
      </c>
      <c r="I1620" s="975"/>
      <c r="J1620" s="975"/>
      <c r="K1620" s="29"/>
      <c r="L1620" s="29"/>
      <c r="M1620" s="4"/>
      <c r="N1620" s="29"/>
      <c r="O1620" s="976"/>
      <c r="P1620" s="271"/>
      <c r="Q1620" s="977"/>
      <c r="R1620" s="978"/>
      <c r="S1620" s="979"/>
      <c r="T1620" s="980"/>
      <c r="U1620" s="981"/>
      <c r="V1620" s="982"/>
      <c r="W1620" s="976"/>
      <c r="X1620" s="976"/>
      <c r="Y1620" s="706"/>
      <c r="Z1620" s="976"/>
    </row>
    <row r="1621" spans="1:26">
      <c r="A1621" s="984" t="s">
        <v>456</v>
      </c>
      <c r="B1621" s="984" t="s">
        <v>812</v>
      </c>
      <c r="C1621" s="969" t="s">
        <v>1184</v>
      </c>
      <c r="D1621" s="970" t="str">
        <f t="shared" ref="D1621" si="1605">B1621&amp;" "&amp;" "&amp;C1621</f>
        <v>08-014  さまようよろい</v>
      </c>
      <c r="E1621" s="1015" t="s">
        <v>608</v>
      </c>
      <c r="F1621" s="994" t="s">
        <v>78</v>
      </c>
      <c r="G1621" s="973" t="s">
        <v>19</v>
      </c>
      <c r="H1621" s="973" t="s">
        <v>19</v>
      </c>
      <c r="I1621" s="975"/>
      <c r="J1621" s="975"/>
      <c r="K1621" s="35" t="s">
        <v>21</v>
      </c>
      <c r="L1621" s="33" t="s">
        <v>5372</v>
      </c>
      <c r="M1621" s="39" t="s">
        <v>3465</v>
      </c>
      <c r="N1621" s="30" t="s">
        <v>494</v>
      </c>
      <c r="O1621" s="976"/>
      <c r="P1621" s="271"/>
      <c r="Q1621" s="977">
        <v>1590</v>
      </c>
      <c r="R1621" s="978">
        <v>1110</v>
      </c>
      <c r="S1621" s="979">
        <v>560</v>
      </c>
      <c r="T1621" s="980">
        <v>570</v>
      </c>
      <c r="U1621" s="981">
        <v>1180</v>
      </c>
      <c r="V1621" s="982">
        <f t="shared" ref="V1621" si="1606">SUM(Q1621:U1622)</f>
        <v>5010</v>
      </c>
      <c r="W1621" s="976"/>
      <c r="X1621" s="976"/>
      <c r="Y1621" s="706"/>
      <c r="Z1621" s="976"/>
    </row>
    <row r="1622" spans="1:26">
      <c r="A1622" s="984" t="s">
        <v>456</v>
      </c>
      <c r="B1622" s="984"/>
      <c r="C1622" s="969" t="s">
        <v>1184</v>
      </c>
      <c r="D1622" s="970" t="s">
        <v>2</v>
      </c>
      <c r="E1622" s="1015" t="s">
        <v>608</v>
      </c>
      <c r="F1622" s="994" t="s">
        <v>78</v>
      </c>
      <c r="G1622" s="973" t="s">
        <v>19</v>
      </c>
      <c r="H1622" s="973" t="s">
        <v>19</v>
      </c>
      <c r="I1622" s="975"/>
      <c r="J1622" s="975"/>
      <c r="K1622" s="29"/>
      <c r="L1622" s="29"/>
      <c r="M1622" s="4"/>
      <c r="N1622" s="29"/>
      <c r="O1622" s="976"/>
      <c r="P1622" s="271"/>
      <c r="Q1622" s="977"/>
      <c r="R1622" s="978"/>
      <c r="S1622" s="979"/>
      <c r="T1622" s="980"/>
      <c r="U1622" s="981"/>
      <c r="V1622" s="982"/>
      <c r="W1622" s="976"/>
      <c r="X1622" s="976"/>
      <c r="Y1622" s="706"/>
      <c r="Z1622" s="976"/>
    </row>
    <row r="1623" spans="1:26">
      <c r="A1623" s="984" t="s">
        <v>456</v>
      </c>
      <c r="B1623" s="984" t="s">
        <v>813</v>
      </c>
      <c r="C1623" s="969" t="s">
        <v>639</v>
      </c>
      <c r="D1623" s="970" t="str">
        <f t="shared" ref="D1623" si="1607">B1623&amp;" "&amp;" "&amp;C1623</f>
        <v>08-015  わらいぶくろ</v>
      </c>
      <c r="E1623" s="1015" t="s">
        <v>608</v>
      </c>
      <c r="F1623" s="994" t="s">
        <v>78</v>
      </c>
      <c r="G1623" s="986" t="s">
        <v>40</v>
      </c>
      <c r="H1623" s="992" t="s">
        <v>88</v>
      </c>
      <c r="I1623" s="975"/>
      <c r="J1623" s="975"/>
      <c r="K1623" s="7" t="s">
        <v>37</v>
      </c>
      <c r="L1623" s="34" t="s">
        <v>98</v>
      </c>
      <c r="M1623" s="960" t="s">
        <v>3466</v>
      </c>
      <c r="N1623" s="30" t="s">
        <v>492</v>
      </c>
      <c r="O1623" s="976">
        <v>3</v>
      </c>
      <c r="P1623" s="271"/>
      <c r="Q1623" s="977">
        <v>1480</v>
      </c>
      <c r="R1623" s="978">
        <v>640</v>
      </c>
      <c r="S1623" s="979">
        <v>1110</v>
      </c>
      <c r="T1623" s="980">
        <v>1090</v>
      </c>
      <c r="U1623" s="981">
        <v>660</v>
      </c>
      <c r="V1623" s="982">
        <f t="shared" ref="V1623" si="1608">SUM(Q1623:U1624)</f>
        <v>4980</v>
      </c>
      <c r="W1623" s="976" t="s">
        <v>3823</v>
      </c>
      <c r="X1623" s="976"/>
      <c r="Y1623" s="706"/>
      <c r="Z1623" s="976"/>
    </row>
    <row r="1624" spans="1:26">
      <c r="A1624" s="984" t="s">
        <v>456</v>
      </c>
      <c r="B1624" s="984"/>
      <c r="C1624" s="969" t="s">
        <v>639</v>
      </c>
      <c r="D1624" s="970" t="s">
        <v>2</v>
      </c>
      <c r="E1624" s="1015" t="s">
        <v>608</v>
      </c>
      <c r="F1624" s="994" t="s">
        <v>78</v>
      </c>
      <c r="G1624" s="986" t="s">
        <v>40</v>
      </c>
      <c r="H1624" s="992" t="s">
        <v>88</v>
      </c>
      <c r="I1624" s="975"/>
      <c r="J1624" s="975"/>
      <c r="K1624" s="29"/>
      <c r="L1624" s="29"/>
      <c r="M1624" s="4"/>
      <c r="N1624" s="29"/>
      <c r="O1624" s="976">
        <v>1</v>
      </c>
      <c r="P1624" s="271"/>
      <c r="Q1624" s="977"/>
      <c r="R1624" s="978"/>
      <c r="S1624" s="979"/>
      <c r="T1624" s="980"/>
      <c r="U1624" s="981"/>
      <c r="V1624" s="982"/>
      <c r="W1624" s="976" t="s">
        <v>3823</v>
      </c>
      <c r="X1624" s="976"/>
      <c r="Y1624" s="706"/>
      <c r="Z1624" s="976"/>
    </row>
    <row r="1625" spans="1:26">
      <c r="A1625" s="984" t="s">
        <v>456</v>
      </c>
      <c r="B1625" s="984" t="s">
        <v>814</v>
      </c>
      <c r="C1625" s="969" t="s">
        <v>38</v>
      </c>
      <c r="D1625" s="970" t="str">
        <f t="shared" ref="D1625" si="1609">B1625&amp;" "&amp;" "&amp;C1625</f>
        <v>08-016  ポップ</v>
      </c>
      <c r="E1625" s="1011" t="s">
        <v>629</v>
      </c>
      <c r="F1625" s="972" t="s">
        <v>34</v>
      </c>
      <c r="G1625" s="986" t="s">
        <v>40</v>
      </c>
      <c r="H1625" s="986" t="s">
        <v>40</v>
      </c>
      <c r="I1625" s="975"/>
      <c r="J1625" s="975"/>
      <c r="K1625" s="35" t="s">
        <v>21</v>
      </c>
      <c r="L1625" s="34" t="s">
        <v>205</v>
      </c>
      <c r="M1625" s="960" t="s">
        <v>3467</v>
      </c>
      <c r="N1625" s="30" t="s">
        <v>491</v>
      </c>
      <c r="O1625" s="976"/>
      <c r="P1625" s="271"/>
      <c r="Q1625" s="977">
        <v>1710</v>
      </c>
      <c r="R1625" s="978">
        <v>590</v>
      </c>
      <c r="S1625" s="979">
        <v>1350</v>
      </c>
      <c r="T1625" s="980">
        <v>1000</v>
      </c>
      <c r="U1625" s="981">
        <v>830</v>
      </c>
      <c r="V1625" s="982">
        <f t="shared" ref="V1625" si="1610">SUM(Q1625:U1626)</f>
        <v>5480</v>
      </c>
      <c r="W1625" s="976" t="s">
        <v>3317</v>
      </c>
      <c r="X1625" s="976"/>
      <c r="Y1625" s="706"/>
      <c r="Z1625" s="976"/>
    </row>
    <row r="1626" spans="1:26">
      <c r="A1626" s="984" t="s">
        <v>456</v>
      </c>
      <c r="B1626" s="984"/>
      <c r="C1626" s="969" t="s">
        <v>38</v>
      </c>
      <c r="D1626" s="970" t="s">
        <v>2</v>
      </c>
      <c r="E1626" s="1011" t="s">
        <v>629</v>
      </c>
      <c r="F1626" s="972" t="s">
        <v>34</v>
      </c>
      <c r="G1626" s="986" t="s">
        <v>40</v>
      </c>
      <c r="H1626" s="986" t="s">
        <v>40</v>
      </c>
      <c r="I1626" s="975"/>
      <c r="J1626" s="975"/>
      <c r="K1626" s="29"/>
      <c r="L1626" s="29"/>
      <c r="M1626" s="4"/>
      <c r="N1626" s="29"/>
      <c r="O1626" s="976"/>
      <c r="P1626" s="271"/>
      <c r="Q1626" s="977"/>
      <c r="R1626" s="978"/>
      <c r="S1626" s="979"/>
      <c r="T1626" s="980"/>
      <c r="U1626" s="981"/>
      <c r="V1626" s="982"/>
      <c r="W1626" s="976" t="s">
        <v>3317</v>
      </c>
      <c r="X1626" s="976"/>
      <c r="Y1626" s="706"/>
      <c r="Z1626" s="976"/>
    </row>
    <row r="1627" spans="1:26">
      <c r="A1627" s="984" t="s">
        <v>456</v>
      </c>
      <c r="B1627" s="984" t="s">
        <v>815</v>
      </c>
      <c r="C1627" s="969" t="s">
        <v>172</v>
      </c>
      <c r="D1627" s="970" t="str">
        <f t="shared" ref="D1627" si="1611">B1627&amp;" "&amp;" "&amp;C1627</f>
        <v>08-017  ヒュンケル</v>
      </c>
      <c r="E1627" s="1011" t="s">
        <v>629</v>
      </c>
      <c r="F1627" s="972" t="s">
        <v>34</v>
      </c>
      <c r="G1627" s="973" t="s">
        <v>19</v>
      </c>
      <c r="H1627" s="973" t="s">
        <v>19</v>
      </c>
      <c r="I1627" s="975"/>
      <c r="J1627" s="975"/>
      <c r="K1627" s="35" t="s">
        <v>21</v>
      </c>
      <c r="L1627" s="33" t="s">
        <v>104</v>
      </c>
      <c r="M1627" s="960" t="s">
        <v>6212</v>
      </c>
      <c r="N1627" s="30" t="s">
        <v>494</v>
      </c>
      <c r="O1627" s="976"/>
      <c r="P1627" s="271"/>
      <c r="Q1627" s="977">
        <v>1740</v>
      </c>
      <c r="R1627" s="978">
        <v>1140</v>
      </c>
      <c r="S1627" s="979">
        <v>550</v>
      </c>
      <c r="T1627" s="980">
        <v>870</v>
      </c>
      <c r="U1627" s="981">
        <v>1180</v>
      </c>
      <c r="V1627" s="982">
        <f t="shared" ref="V1627" si="1612">SUM(Q1627:U1628)</f>
        <v>5480</v>
      </c>
      <c r="W1627" s="976" t="s">
        <v>3317</v>
      </c>
      <c r="X1627" s="976"/>
      <c r="Y1627" s="706"/>
      <c r="Z1627" s="976"/>
    </row>
    <row r="1628" spans="1:26">
      <c r="A1628" s="984" t="s">
        <v>456</v>
      </c>
      <c r="B1628" s="984"/>
      <c r="C1628" s="969" t="s">
        <v>172</v>
      </c>
      <c r="D1628" s="970" t="s">
        <v>2</v>
      </c>
      <c r="E1628" s="1011" t="s">
        <v>629</v>
      </c>
      <c r="F1628" s="972" t="s">
        <v>34</v>
      </c>
      <c r="G1628" s="973" t="s">
        <v>19</v>
      </c>
      <c r="H1628" s="973" t="s">
        <v>19</v>
      </c>
      <c r="I1628" s="975"/>
      <c r="J1628" s="975"/>
      <c r="K1628" s="29"/>
      <c r="L1628" s="29"/>
      <c r="M1628" s="4"/>
      <c r="N1628" s="29"/>
      <c r="O1628" s="976"/>
      <c r="P1628" s="271"/>
      <c r="Q1628" s="977"/>
      <c r="R1628" s="978"/>
      <c r="S1628" s="979"/>
      <c r="T1628" s="980"/>
      <c r="U1628" s="981"/>
      <c r="V1628" s="982"/>
      <c r="W1628" s="976" t="s">
        <v>3317</v>
      </c>
      <c r="X1628" s="976"/>
      <c r="Y1628" s="706"/>
      <c r="Z1628" s="976"/>
    </row>
    <row r="1629" spans="1:26">
      <c r="A1629" s="984" t="s">
        <v>456</v>
      </c>
      <c r="B1629" s="984" t="s">
        <v>816</v>
      </c>
      <c r="C1629" s="969" t="s">
        <v>2</v>
      </c>
      <c r="D1629" s="970" t="str">
        <f t="shared" ref="D1629" si="1613">B1629&amp;" "&amp;" "&amp;C1629</f>
        <v>08-018  ダイ</v>
      </c>
      <c r="E1629" s="1011" t="s">
        <v>629</v>
      </c>
      <c r="F1629" s="972" t="s">
        <v>34</v>
      </c>
      <c r="G1629" s="973" t="s">
        <v>19</v>
      </c>
      <c r="H1629" s="973" t="s">
        <v>19</v>
      </c>
      <c r="I1629" s="975"/>
      <c r="J1629" s="975"/>
      <c r="K1629" s="35" t="s">
        <v>21</v>
      </c>
      <c r="L1629" s="33" t="s">
        <v>270</v>
      </c>
      <c r="M1629" s="960" t="s">
        <v>927</v>
      </c>
      <c r="N1629" s="30" t="s">
        <v>494</v>
      </c>
      <c r="O1629" s="976"/>
      <c r="P1629" s="271"/>
      <c r="Q1629" s="977">
        <v>1750</v>
      </c>
      <c r="R1629" s="978">
        <v>1240</v>
      </c>
      <c r="S1629" s="979">
        <v>700</v>
      </c>
      <c r="T1629" s="980">
        <v>970</v>
      </c>
      <c r="U1629" s="981">
        <v>830</v>
      </c>
      <c r="V1629" s="982">
        <f t="shared" ref="V1629" si="1614">SUM(Q1629:U1630)</f>
        <v>5490</v>
      </c>
      <c r="W1629" s="976" t="s">
        <v>3317</v>
      </c>
      <c r="X1629" s="976"/>
      <c r="Y1629" s="706"/>
      <c r="Z1629" s="976"/>
    </row>
    <row r="1630" spans="1:26">
      <c r="A1630" s="984" t="s">
        <v>456</v>
      </c>
      <c r="B1630" s="984"/>
      <c r="C1630" s="969" t="s">
        <v>2</v>
      </c>
      <c r="D1630" s="970" t="s">
        <v>2</v>
      </c>
      <c r="E1630" s="1011" t="s">
        <v>629</v>
      </c>
      <c r="F1630" s="972" t="s">
        <v>34</v>
      </c>
      <c r="G1630" s="973" t="s">
        <v>19</v>
      </c>
      <c r="H1630" s="973" t="s">
        <v>19</v>
      </c>
      <c r="I1630" s="975"/>
      <c r="J1630" s="975"/>
      <c r="K1630" s="29"/>
      <c r="L1630" s="29"/>
      <c r="M1630" s="4"/>
      <c r="N1630" s="29"/>
      <c r="O1630" s="976"/>
      <c r="P1630" s="271"/>
      <c r="Q1630" s="977"/>
      <c r="R1630" s="978"/>
      <c r="S1630" s="979"/>
      <c r="T1630" s="980"/>
      <c r="U1630" s="981"/>
      <c r="V1630" s="982"/>
      <c r="W1630" s="976" t="s">
        <v>3317</v>
      </c>
      <c r="X1630" s="976"/>
      <c r="Y1630" s="706"/>
      <c r="Z1630" s="976"/>
    </row>
    <row r="1631" spans="1:26">
      <c r="A1631" s="984" t="s">
        <v>456</v>
      </c>
      <c r="B1631" s="984" t="s">
        <v>817</v>
      </c>
      <c r="C1631" s="969" t="s">
        <v>183</v>
      </c>
      <c r="D1631" s="970" t="str">
        <f t="shared" ref="D1631" si="1615">B1631&amp;" "&amp;" "&amp;C1631</f>
        <v>08-019  マァム</v>
      </c>
      <c r="E1631" s="1011" t="s">
        <v>629</v>
      </c>
      <c r="F1631" s="972" t="s">
        <v>34</v>
      </c>
      <c r="G1631" s="973" t="s">
        <v>19</v>
      </c>
      <c r="H1631" s="973" t="s">
        <v>19</v>
      </c>
      <c r="I1631" s="975"/>
      <c r="J1631" s="975"/>
      <c r="K1631" s="35" t="s">
        <v>21</v>
      </c>
      <c r="L1631" s="33" t="s">
        <v>131</v>
      </c>
      <c r="M1631" s="960" t="s">
        <v>3468</v>
      </c>
      <c r="N1631" s="30" t="s">
        <v>491</v>
      </c>
      <c r="O1631" s="976"/>
      <c r="P1631" s="271"/>
      <c r="Q1631" s="977">
        <v>1730</v>
      </c>
      <c r="R1631" s="978">
        <v>1150</v>
      </c>
      <c r="S1631" s="979">
        <v>730</v>
      </c>
      <c r="T1631" s="980">
        <v>1050</v>
      </c>
      <c r="U1631" s="981">
        <v>820</v>
      </c>
      <c r="V1631" s="982">
        <f t="shared" ref="V1631" si="1616">SUM(Q1631:U1632)</f>
        <v>5480</v>
      </c>
      <c r="W1631" s="976" t="s">
        <v>3317</v>
      </c>
      <c r="X1631" s="976"/>
      <c r="Y1631" s="706"/>
      <c r="Z1631" s="976"/>
    </row>
    <row r="1632" spans="1:26">
      <c r="A1632" s="984" t="s">
        <v>456</v>
      </c>
      <c r="B1632" s="984"/>
      <c r="C1632" s="969" t="s">
        <v>183</v>
      </c>
      <c r="D1632" s="970" t="s">
        <v>2</v>
      </c>
      <c r="E1632" s="1011" t="s">
        <v>629</v>
      </c>
      <c r="F1632" s="972" t="s">
        <v>34</v>
      </c>
      <c r="G1632" s="973" t="s">
        <v>19</v>
      </c>
      <c r="H1632" s="973" t="s">
        <v>19</v>
      </c>
      <c r="I1632" s="975"/>
      <c r="J1632" s="975"/>
      <c r="K1632" s="29"/>
      <c r="L1632" s="29"/>
      <c r="M1632" s="4"/>
      <c r="N1632" s="29"/>
      <c r="O1632" s="976"/>
      <c r="P1632" s="271"/>
      <c r="Q1632" s="977"/>
      <c r="R1632" s="978"/>
      <c r="S1632" s="979"/>
      <c r="T1632" s="980"/>
      <c r="U1632" s="981"/>
      <c r="V1632" s="982"/>
      <c r="W1632" s="976" t="s">
        <v>3317</v>
      </c>
      <c r="X1632" s="976"/>
      <c r="Y1632" s="706"/>
      <c r="Z1632" s="976"/>
    </row>
    <row r="1633" spans="1:26">
      <c r="A1633" s="984" t="s">
        <v>456</v>
      </c>
      <c r="B1633" s="984" t="s">
        <v>818</v>
      </c>
      <c r="C1633" s="969" t="s">
        <v>2</v>
      </c>
      <c r="D1633" s="970" t="str">
        <f t="shared" ref="D1633" si="1617">B1633&amp;" "&amp;" "&amp;C1633</f>
        <v>08-020  ダイ</v>
      </c>
      <c r="E1633" s="1011" t="s">
        <v>629</v>
      </c>
      <c r="F1633" s="972" t="s">
        <v>34</v>
      </c>
      <c r="G1633" s="973" t="s">
        <v>19</v>
      </c>
      <c r="H1633" s="973" t="s">
        <v>19</v>
      </c>
      <c r="I1633" s="975"/>
      <c r="J1633" s="975"/>
      <c r="K1633" s="35" t="s">
        <v>21</v>
      </c>
      <c r="L1633" s="33" t="s">
        <v>104</v>
      </c>
      <c r="M1633" s="960" t="s">
        <v>1133</v>
      </c>
      <c r="N1633" s="30" t="s">
        <v>491</v>
      </c>
      <c r="O1633" s="976"/>
      <c r="P1633" s="271"/>
      <c r="Q1633" s="977">
        <v>1760</v>
      </c>
      <c r="R1633" s="978">
        <v>1070</v>
      </c>
      <c r="S1633" s="979">
        <v>750</v>
      </c>
      <c r="T1633" s="980">
        <v>1090</v>
      </c>
      <c r="U1633" s="981">
        <v>820</v>
      </c>
      <c r="V1633" s="982">
        <f t="shared" ref="V1633" si="1618">SUM(Q1633:U1634)</f>
        <v>5490</v>
      </c>
      <c r="W1633" s="976" t="s">
        <v>3317</v>
      </c>
      <c r="X1633" s="976"/>
      <c r="Y1633" s="706"/>
      <c r="Z1633" s="976"/>
    </row>
    <row r="1634" spans="1:26">
      <c r="A1634" s="984" t="s">
        <v>456</v>
      </c>
      <c r="B1634" s="984"/>
      <c r="C1634" s="969" t="s">
        <v>2</v>
      </c>
      <c r="D1634" s="970" t="s">
        <v>2</v>
      </c>
      <c r="E1634" s="1011" t="s">
        <v>629</v>
      </c>
      <c r="F1634" s="972" t="s">
        <v>34</v>
      </c>
      <c r="G1634" s="973" t="s">
        <v>19</v>
      </c>
      <c r="H1634" s="973" t="s">
        <v>19</v>
      </c>
      <c r="I1634" s="975"/>
      <c r="J1634" s="975"/>
      <c r="K1634" s="29"/>
      <c r="L1634" s="29"/>
      <c r="M1634" s="4"/>
      <c r="N1634" s="29"/>
      <c r="O1634" s="976"/>
      <c r="P1634" s="271"/>
      <c r="Q1634" s="977"/>
      <c r="R1634" s="978"/>
      <c r="S1634" s="979"/>
      <c r="T1634" s="980"/>
      <c r="U1634" s="981"/>
      <c r="V1634" s="982"/>
      <c r="W1634" s="976" t="s">
        <v>3317</v>
      </c>
      <c r="X1634" s="976"/>
      <c r="Y1634" s="706"/>
      <c r="Z1634" s="976"/>
    </row>
    <row r="1635" spans="1:26">
      <c r="A1635" s="984" t="s">
        <v>456</v>
      </c>
      <c r="B1635" s="984" t="s">
        <v>819</v>
      </c>
      <c r="C1635" s="969" t="s">
        <v>1188</v>
      </c>
      <c r="D1635" s="970" t="str">
        <f t="shared" ref="D1635" si="1619">B1635&amp;" "&amp;" "&amp;C1635</f>
        <v>08-021  タホドラキー</v>
      </c>
      <c r="E1635" s="1011" t="s">
        <v>629</v>
      </c>
      <c r="F1635" s="1014" t="s">
        <v>128</v>
      </c>
      <c r="G1635" s="973" t="s">
        <v>19</v>
      </c>
      <c r="H1635" s="992" t="s">
        <v>88</v>
      </c>
      <c r="I1635" s="975"/>
      <c r="J1635" s="975"/>
      <c r="K1635" s="8" t="s">
        <v>99</v>
      </c>
      <c r="L1635" s="33" t="s">
        <v>131</v>
      </c>
      <c r="M1635" s="960" t="s">
        <v>6213</v>
      </c>
      <c r="N1635" s="30" t="s">
        <v>491</v>
      </c>
      <c r="O1635" s="976"/>
      <c r="P1635" s="271"/>
      <c r="Q1635" s="977">
        <v>1530</v>
      </c>
      <c r="R1635" s="978">
        <v>900</v>
      </c>
      <c r="S1635" s="979">
        <v>1210</v>
      </c>
      <c r="T1635" s="980">
        <v>1070</v>
      </c>
      <c r="U1635" s="981">
        <v>630</v>
      </c>
      <c r="V1635" s="982">
        <f t="shared" ref="V1635" si="1620">SUM(Q1635:U1636)</f>
        <v>5340</v>
      </c>
      <c r="W1635" s="976" t="s">
        <v>4344</v>
      </c>
      <c r="X1635" s="976"/>
      <c r="Y1635" s="706"/>
      <c r="Z1635" s="976"/>
    </row>
    <row r="1636" spans="1:26">
      <c r="A1636" s="984" t="s">
        <v>456</v>
      </c>
      <c r="B1636" s="984"/>
      <c r="C1636" s="969" t="s">
        <v>1188</v>
      </c>
      <c r="D1636" s="970" t="s">
        <v>2</v>
      </c>
      <c r="E1636" s="1011" t="s">
        <v>629</v>
      </c>
      <c r="F1636" s="1014" t="s">
        <v>128</v>
      </c>
      <c r="G1636" s="973" t="s">
        <v>19</v>
      </c>
      <c r="H1636" s="992" t="s">
        <v>88</v>
      </c>
      <c r="I1636" s="975"/>
      <c r="J1636" s="975"/>
      <c r="K1636" s="29"/>
      <c r="L1636" s="29"/>
      <c r="M1636" s="4"/>
      <c r="N1636" s="29"/>
      <c r="O1636" s="976"/>
      <c r="P1636" s="271"/>
      <c r="Q1636" s="977"/>
      <c r="R1636" s="978"/>
      <c r="S1636" s="979"/>
      <c r="T1636" s="980"/>
      <c r="U1636" s="981"/>
      <c r="V1636" s="982"/>
      <c r="W1636" s="976" t="s">
        <v>4344</v>
      </c>
      <c r="X1636" s="976"/>
      <c r="Y1636" s="706"/>
      <c r="Z1636" s="976"/>
    </row>
    <row r="1637" spans="1:26">
      <c r="A1637" s="984" t="s">
        <v>456</v>
      </c>
      <c r="B1637" s="984" t="s">
        <v>820</v>
      </c>
      <c r="C1637" s="969" t="s">
        <v>175</v>
      </c>
      <c r="D1637" s="970" t="str">
        <f t="shared" ref="D1637" si="1621">B1637&amp;" "&amp;" "&amp;C1637</f>
        <v>08-022  オークキング</v>
      </c>
      <c r="E1637" s="1011" t="s">
        <v>629</v>
      </c>
      <c r="F1637" s="1014" t="s">
        <v>128</v>
      </c>
      <c r="G1637" s="973" t="s">
        <v>19</v>
      </c>
      <c r="H1637" s="973" t="s">
        <v>19</v>
      </c>
      <c r="I1637" s="975"/>
      <c r="J1637" s="975"/>
      <c r="K1637" s="11" t="s">
        <v>81</v>
      </c>
      <c r="L1637" s="33" t="s">
        <v>81</v>
      </c>
      <c r="M1637" s="960" t="s">
        <v>6214</v>
      </c>
      <c r="N1637" s="30" t="s">
        <v>492</v>
      </c>
      <c r="O1637" s="976"/>
      <c r="P1637" s="271"/>
      <c r="Q1637" s="977">
        <v>1660</v>
      </c>
      <c r="R1637" s="978">
        <v>1300</v>
      </c>
      <c r="S1637" s="979">
        <v>630</v>
      </c>
      <c r="T1637" s="980">
        <v>800</v>
      </c>
      <c r="U1637" s="981">
        <v>990</v>
      </c>
      <c r="V1637" s="982">
        <f t="shared" ref="V1637" si="1622">SUM(Q1637:U1638)</f>
        <v>5380</v>
      </c>
      <c r="W1637" s="976" t="s">
        <v>4155</v>
      </c>
      <c r="X1637" s="976"/>
      <c r="Y1637" s="706"/>
      <c r="Z1637" s="976"/>
    </row>
    <row r="1638" spans="1:26">
      <c r="A1638" s="984" t="s">
        <v>456</v>
      </c>
      <c r="B1638" s="984"/>
      <c r="C1638" s="969" t="s">
        <v>175</v>
      </c>
      <c r="D1638" s="970" t="s">
        <v>2</v>
      </c>
      <c r="E1638" s="1011" t="s">
        <v>629</v>
      </c>
      <c r="F1638" s="1014" t="s">
        <v>128</v>
      </c>
      <c r="G1638" s="973" t="s">
        <v>19</v>
      </c>
      <c r="H1638" s="973" t="s">
        <v>19</v>
      </c>
      <c r="I1638" s="975"/>
      <c r="J1638" s="975"/>
      <c r="K1638" s="29"/>
      <c r="L1638" s="29"/>
      <c r="M1638" s="4"/>
      <c r="N1638" s="29"/>
      <c r="O1638" s="976"/>
      <c r="P1638" s="271"/>
      <c r="Q1638" s="977"/>
      <c r="R1638" s="978"/>
      <c r="S1638" s="979"/>
      <c r="T1638" s="980"/>
      <c r="U1638" s="981"/>
      <c r="V1638" s="982"/>
      <c r="W1638" s="976" t="s">
        <v>4155</v>
      </c>
      <c r="X1638" s="976"/>
      <c r="Y1638" s="706"/>
      <c r="Z1638" s="976"/>
    </row>
    <row r="1639" spans="1:26">
      <c r="A1639" s="984" t="s">
        <v>456</v>
      </c>
      <c r="B1639" s="984" t="s">
        <v>821</v>
      </c>
      <c r="C1639" s="969" t="s">
        <v>1181</v>
      </c>
      <c r="D1639" s="970" t="str">
        <f t="shared" ref="D1639" si="1623">B1639&amp;" "&amp;" "&amp;C1639</f>
        <v>08-023  くさった死体</v>
      </c>
      <c r="E1639" s="1011" t="s">
        <v>629</v>
      </c>
      <c r="F1639" s="1013" t="s">
        <v>129</v>
      </c>
      <c r="G1639" s="973" t="s">
        <v>19</v>
      </c>
      <c r="H1639" s="1006" t="s">
        <v>89</v>
      </c>
      <c r="I1639" s="975"/>
      <c r="J1639" s="975"/>
      <c r="K1639" s="8" t="s">
        <v>99</v>
      </c>
      <c r="L1639" s="33" t="s">
        <v>131</v>
      </c>
      <c r="M1639" s="960" t="s">
        <v>3469</v>
      </c>
      <c r="N1639" s="30" t="s">
        <v>491</v>
      </c>
      <c r="O1639" s="976"/>
      <c r="P1639" s="271"/>
      <c r="Q1639" s="977">
        <v>1660</v>
      </c>
      <c r="R1639" s="978">
        <v>1250</v>
      </c>
      <c r="S1639" s="979">
        <v>410</v>
      </c>
      <c r="T1639" s="980">
        <v>680</v>
      </c>
      <c r="U1639" s="981">
        <v>1340</v>
      </c>
      <c r="V1639" s="982">
        <f t="shared" ref="V1639" si="1624">SUM(Q1639:U1640)</f>
        <v>5340</v>
      </c>
      <c r="W1639" s="976"/>
      <c r="X1639" s="976"/>
      <c r="Y1639" s="706"/>
      <c r="Z1639" s="976"/>
    </row>
    <row r="1640" spans="1:26">
      <c r="A1640" s="984" t="s">
        <v>456</v>
      </c>
      <c r="B1640" s="984"/>
      <c r="C1640" s="969" t="s">
        <v>1181</v>
      </c>
      <c r="D1640" s="970" t="s">
        <v>2</v>
      </c>
      <c r="E1640" s="1011" t="s">
        <v>629</v>
      </c>
      <c r="F1640" s="1013" t="s">
        <v>129</v>
      </c>
      <c r="G1640" s="973" t="s">
        <v>19</v>
      </c>
      <c r="H1640" s="1006" t="s">
        <v>89</v>
      </c>
      <c r="I1640" s="975"/>
      <c r="J1640" s="975"/>
      <c r="K1640" s="29"/>
      <c r="L1640" s="29"/>
      <c r="M1640" s="4"/>
      <c r="N1640" s="29"/>
      <c r="O1640" s="976"/>
      <c r="P1640" s="271"/>
      <c r="Q1640" s="977"/>
      <c r="R1640" s="978"/>
      <c r="S1640" s="979"/>
      <c r="T1640" s="980"/>
      <c r="U1640" s="981"/>
      <c r="V1640" s="982"/>
      <c r="W1640" s="976"/>
      <c r="X1640" s="976"/>
      <c r="Y1640" s="706"/>
      <c r="Z1640" s="976"/>
    </row>
    <row r="1641" spans="1:26">
      <c r="A1641" s="984" t="s">
        <v>456</v>
      </c>
      <c r="B1641" s="984" t="s">
        <v>822</v>
      </c>
      <c r="C1641" s="989" t="s">
        <v>318</v>
      </c>
      <c r="D1641" s="970" t="str">
        <f t="shared" ref="D1641" si="1625">B1641&amp;" "&amp;" "&amp;C1641</f>
        <v>08-024  マミー</v>
      </c>
      <c r="E1641" s="1011" t="s">
        <v>629</v>
      </c>
      <c r="F1641" s="1013" t="s">
        <v>129</v>
      </c>
      <c r="G1641" s="973" t="s">
        <v>19</v>
      </c>
      <c r="H1641" s="973" t="s">
        <v>19</v>
      </c>
      <c r="I1641" s="975"/>
      <c r="J1641" s="975"/>
      <c r="K1641" s="35" t="s">
        <v>21</v>
      </c>
      <c r="L1641" s="33" t="s">
        <v>506</v>
      </c>
      <c r="M1641" s="39" t="s">
        <v>3470</v>
      </c>
      <c r="N1641" s="30" t="s">
        <v>494</v>
      </c>
      <c r="O1641" s="976" t="s">
        <v>1206</v>
      </c>
      <c r="P1641" s="271"/>
      <c r="Q1641" s="977">
        <v>1700</v>
      </c>
      <c r="R1641" s="978">
        <v>1140</v>
      </c>
      <c r="S1641" s="979">
        <v>570</v>
      </c>
      <c r="T1641" s="980">
        <v>760</v>
      </c>
      <c r="U1641" s="981">
        <v>1210</v>
      </c>
      <c r="V1641" s="982">
        <f t="shared" ref="V1641" si="1626">SUM(Q1641:U1642)</f>
        <v>5380</v>
      </c>
      <c r="W1641" s="976"/>
      <c r="X1641" s="976"/>
      <c r="Y1641" s="706"/>
      <c r="Z1641" s="976"/>
    </row>
    <row r="1642" spans="1:26">
      <c r="A1642" s="984" t="s">
        <v>456</v>
      </c>
      <c r="B1642" s="984"/>
      <c r="C1642" s="989" t="s">
        <v>318</v>
      </c>
      <c r="D1642" s="970" t="s">
        <v>2</v>
      </c>
      <c r="E1642" s="1011" t="s">
        <v>629</v>
      </c>
      <c r="F1642" s="1013" t="s">
        <v>129</v>
      </c>
      <c r="G1642" s="973" t="s">
        <v>19</v>
      </c>
      <c r="H1642" s="973" t="s">
        <v>19</v>
      </c>
      <c r="I1642" s="975"/>
      <c r="J1642" s="975"/>
      <c r="K1642" s="29"/>
      <c r="L1642" s="29"/>
      <c r="M1642" s="4"/>
      <c r="N1642" s="29"/>
      <c r="O1642" s="976">
        <v>1</v>
      </c>
      <c r="P1642" s="271"/>
      <c r="Q1642" s="977"/>
      <c r="R1642" s="978"/>
      <c r="S1642" s="979"/>
      <c r="T1642" s="980"/>
      <c r="U1642" s="981"/>
      <c r="V1642" s="982"/>
      <c r="W1642" s="976"/>
      <c r="X1642" s="976"/>
      <c r="Y1642" s="706"/>
      <c r="Z1642" s="976"/>
    </row>
    <row r="1643" spans="1:26">
      <c r="A1643" s="984" t="s">
        <v>456</v>
      </c>
      <c r="B1643" s="984" t="s">
        <v>823</v>
      </c>
      <c r="C1643" s="989" t="s">
        <v>261</v>
      </c>
      <c r="D1643" s="970" t="str">
        <f t="shared" ref="D1643" si="1627">B1643&amp;" "&amp;" "&amp;C1643</f>
        <v>08-025  ヘルクラッシャー</v>
      </c>
      <c r="E1643" s="1011" t="s">
        <v>629</v>
      </c>
      <c r="F1643" s="1013" t="s">
        <v>129</v>
      </c>
      <c r="G1643" s="973" t="s">
        <v>19</v>
      </c>
      <c r="H1643" s="973" t="s">
        <v>19</v>
      </c>
      <c r="I1643" s="975"/>
      <c r="J1643" s="975"/>
      <c r="K1643" s="8" t="s">
        <v>99</v>
      </c>
      <c r="L1643" s="33" t="s">
        <v>131</v>
      </c>
      <c r="M1643" s="960" t="s">
        <v>1161</v>
      </c>
      <c r="N1643" s="30" t="s">
        <v>496</v>
      </c>
      <c r="O1643" s="976">
        <v>2</v>
      </c>
      <c r="P1643" s="271"/>
      <c r="Q1643" s="977">
        <v>1680</v>
      </c>
      <c r="R1643" s="978">
        <v>1350</v>
      </c>
      <c r="S1643" s="979">
        <v>500</v>
      </c>
      <c r="T1643" s="980">
        <v>780</v>
      </c>
      <c r="U1643" s="981">
        <v>1100</v>
      </c>
      <c r="V1643" s="982">
        <f t="shared" ref="V1643" si="1628">SUM(Q1643:U1644)</f>
        <v>5410</v>
      </c>
      <c r="W1643" s="443" t="s">
        <v>3328</v>
      </c>
      <c r="X1643" s="976"/>
      <c r="Y1643" s="706"/>
      <c r="Z1643" s="976"/>
    </row>
    <row r="1644" spans="1:26">
      <c r="A1644" s="984" t="s">
        <v>456</v>
      </c>
      <c r="B1644" s="984"/>
      <c r="C1644" s="989" t="s">
        <v>261</v>
      </c>
      <c r="D1644" s="970" t="s">
        <v>2</v>
      </c>
      <c r="E1644" s="1011" t="s">
        <v>629</v>
      </c>
      <c r="F1644" s="1013" t="s">
        <v>129</v>
      </c>
      <c r="G1644" s="973" t="s">
        <v>19</v>
      </c>
      <c r="H1644" s="973" t="s">
        <v>19</v>
      </c>
      <c r="I1644" s="975"/>
      <c r="J1644" s="975"/>
      <c r="K1644" s="29"/>
      <c r="L1644" s="29"/>
      <c r="M1644" s="4"/>
      <c r="N1644" s="29"/>
      <c r="O1644" s="976">
        <v>1</v>
      </c>
      <c r="P1644" s="271"/>
      <c r="Q1644" s="977"/>
      <c r="R1644" s="978"/>
      <c r="S1644" s="979"/>
      <c r="T1644" s="980"/>
      <c r="U1644" s="981"/>
      <c r="V1644" s="982"/>
      <c r="W1644" s="443" t="s">
        <v>4573</v>
      </c>
      <c r="X1644" s="976"/>
      <c r="Y1644" s="706"/>
      <c r="Z1644" s="976"/>
    </row>
    <row r="1645" spans="1:26">
      <c r="A1645" s="984" t="s">
        <v>456</v>
      </c>
      <c r="B1645" s="984" t="s">
        <v>824</v>
      </c>
      <c r="C1645" s="969" t="s">
        <v>124</v>
      </c>
      <c r="D1645" s="970" t="str">
        <f t="shared" ref="D1645" si="1629">B1645&amp;" "&amp;" "&amp;C1645</f>
        <v>08-026  メガザルロック</v>
      </c>
      <c r="E1645" s="1011" t="s">
        <v>629</v>
      </c>
      <c r="F1645" s="1012" t="s">
        <v>130</v>
      </c>
      <c r="G1645" s="973" t="s">
        <v>19</v>
      </c>
      <c r="H1645" s="973" t="s">
        <v>19</v>
      </c>
      <c r="I1645" s="975"/>
      <c r="J1645" s="975"/>
      <c r="K1645" s="7" t="s">
        <v>37</v>
      </c>
      <c r="L1645" s="33" t="s">
        <v>1202</v>
      </c>
      <c r="M1645" s="960" t="s">
        <v>1006</v>
      </c>
      <c r="N1645" s="30" t="s">
        <v>490</v>
      </c>
      <c r="O1645" s="976">
        <v>2</v>
      </c>
      <c r="P1645" s="271"/>
      <c r="Q1645" s="977">
        <v>1740</v>
      </c>
      <c r="R1645" s="978">
        <v>1090</v>
      </c>
      <c r="S1645" s="979">
        <v>600</v>
      </c>
      <c r="T1645" s="980">
        <v>710</v>
      </c>
      <c r="U1645" s="981">
        <v>1270</v>
      </c>
      <c r="V1645" s="982">
        <f t="shared" ref="V1645" si="1630">SUM(Q1645:U1646)</f>
        <v>5410</v>
      </c>
      <c r="W1645" s="976"/>
      <c r="X1645" s="976"/>
      <c r="Y1645" s="706"/>
      <c r="Z1645" s="976"/>
    </row>
    <row r="1646" spans="1:26">
      <c r="A1646" s="984" t="s">
        <v>456</v>
      </c>
      <c r="B1646" s="984"/>
      <c r="C1646" s="969" t="s">
        <v>124</v>
      </c>
      <c r="D1646" s="970" t="s">
        <v>2</v>
      </c>
      <c r="E1646" s="1011" t="s">
        <v>629</v>
      </c>
      <c r="F1646" s="1012" t="s">
        <v>130</v>
      </c>
      <c r="G1646" s="973" t="s">
        <v>19</v>
      </c>
      <c r="H1646" s="973" t="s">
        <v>19</v>
      </c>
      <c r="I1646" s="975"/>
      <c r="J1646" s="975"/>
      <c r="K1646" s="29"/>
      <c r="L1646" s="29"/>
      <c r="M1646" s="4"/>
      <c r="N1646" s="29"/>
      <c r="O1646" s="976">
        <v>1</v>
      </c>
      <c r="P1646" s="271"/>
      <c r="Q1646" s="977"/>
      <c r="R1646" s="978"/>
      <c r="S1646" s="979"/>
      <c r="T1646" s="980"/>
      <c r="U1646" s="981"/>
      <c r="V1646" s="982"/>
      <c r="W1646" s="976"/>
      <c r="X1646" s="976"/>
      <c r="Y1646" s="706"/>
      <c r="Z1646" s="976"/>
    </row>
    <row r="1647" spans="1:26">
      <c r="A1647" s="984" t="s">
        <v>456</v>
      </c>
      <c r="B1647" s="984" t="s">
        <v>825</v>
      </c>
      <c r="C1647" s="969" t="s">
        <v>645</v>
      </c>
      <c r="D1647" s="970" t="str">
        <f t="shared" ref="D1647" si="1631">B1647&amp;" "&amp;" "&amp;C1647</f>
        <v>08-027  ヒートギズモ</v>
      </c>
      <c r="E1647" s="1011" t="s">
        <v>629</v>
      </c>
      <c r="F1647" s="1012" t="s">
        <v>130</v>
      </c>
      <c r="G1647" s="1006" t="s">
        <v>89</v>
      </c>
      <c r="H1647" s="986" t="s">
        <v>40</v>
      </c>
      <c r="I1647" s="975"/>
      <c r="J1647" s="975"/>
      <c r="K1647" s="7" t="s">
        <v>37</v>
      </c>
      <c r="L1647" s="33" t="s">
        <v>20</v>
      </c>
      <c r="M1647" s="960" t="s">
        <v>3471</v>
      </c>
      <c r="N1647" s="30" t="s">
        <v>491</v>
      </c>
      <c r="O1647" s="976">
        <v>2</v>
      </c>
      <c r="P1647" s="271"/>
      <c r="Q1647" s="977">
        <v>1620</v>
      </c>
      <c r="R1647" s="978">
        <v>680</v>
      </c>
      <c r="S1647" s="979">
        <v>1120</v>
      </c>
      <c r="T1647" s="980">
        <v>1150</v>
      </c>
      <c r="U1647" s="981">
        <v>770</v>
      </c>
      <c r="V1647" s="982">
        <f t="shared" ref="V1647" si="1632">SUM(Q1647:U1648)</f>
        <v>5340</v>
      </c>
      <c r="W1647" s="969" t="s">
        <v>3320</v>
      </c>
      <c r="X1647" s="976"/>
      <c r="Y1647" s="706"/>
      <c r="Z1647" s="976"/>
    </row>
    <row r="1648" spans="1:26">
      <c r="A1648" s="984" t="s">
        <v>456</v>
      </c>
      <c r="B1648" s="984"/>
      <c r="C1648" s="969" t="s">
        <v>645</v>
      </c>
      <c r="D1648" s="970" t="s">
        <v>2</v>
      </c>
      <c r="E1648" s="1011" t="s">
        <v>629</v>
      </c>
      <c r="F1648" s="1012" t="s">
        <v>130</v>
      </c>
      <c r="G1648" s="1006" t="s">
        <v>89</v>
      </c>
      <c r="H1648" s="986" t="s">
        <v>40</v>
      </c>
      <c r="I1648" s="975"/>
      <c r="J1648" s="975"/>
      <c r="K1648" s="29"/>
      <c r="L1648" s="29"/>
      <c r="M1648" s="4"/>
      <c r="N1648" s="29"/>
      <c r="O1648" s="976">
        <v>1</v>
      </c>
      <c r="P1648" s="271"/>
      <c r="Q1648" s="977"/>
      <c r="R1648" s="978"/>
      <c r="S1648" s="979"/>
      <c r="T1648" s="980"/>
      <c r="U1648" s="981"/>
      <c r="V1648" s="982"/>
      <c r="W1648" s="969" t="s">
        <v>3320</v>
      </c>
      <c r="X1648" s="976"/>
      <c r="Y1648" s="706"/>
      <c r="Z1648" s="976"/>
    </row>
    <row r="1649" spans="1:26">
      <c r="A1649" s="984" t="s">
        <v>456</v>
      </c>
      <c r="B1649" s="984" t="s">
        <v>826</v>
      </c>
      <c r="C1649" s="969" t="s">
        <v>1193</v>
      </c>
      <c r="D1649" s="970" t="str">
        <f t="shared" ref="D1649" si="1633">B1649&amp;" "&amp;" "&amp;C1649</f>
        <v>08-028  ホークマン</v>
      </c>
      <c r="E1649" s="1011" t="s">
        <v>629</v>
      </c>
      <c r="F1649" s="1009" t="s">
        <v>75</v>
      </c>
      <c r="G1649" s="973" t="s">
        <v>19</v>
      </c>
      <c r="H1649" s="992" t="s">
        <v>88</v>
      </c>
      <c r="I1649" s="975"/>
      <c r="J1649" s="975"/>
      <c r="K1649" s="8" t="s">
        <v>99</v>
      </c>
      <c r="L1649" s="33" t="s">
        <v>131</v>
      </c>
      <c r="M1649" s="37" t="s">
        <v>3472</v>
      </c>
      <c r="N1649" s="30" t="s">
        <v>496</v>
      </c>
      <c r="O1649" s="976" t="s">
        <v>1206</v>
      </c>
      <c r="P1649" s="271"/>
      <c r="Q1649" s="977">
        <v>1590</v>
      </c>
      <c r="R1649" s="978">
        <v>970</v>
      </c>
      <c r="S1649" s="979">
        <v>630</v>
      </c>
      <c r="T1649" s="980">
        <v>1100</v>
      </c>
      <c r="U1649" s="981">
        <v>1080</v>
      </c>
      <c r="V1649" s="982">
        <f t="shared" ref="V1649" si="1634">SUM(Q1649:U1650)</f>
        <v>5370</v>
      </c>
      <c r="W1649" s="976"/>
      <c r="X1649" s="976"/>
      <c r="Y1649" s="706"/>
      <c r="Z1649" s="976"/>
    </row>
    <row r="1650" spans="1:26">
      <c r="A1650" s="984" t="s">
        <v>456</v>
      </c>
      <c r="B1650" s="984"/>
      <c r="C1650" s="969" t="s">
        <v>1193</v>
      </c>
      <c r="D1650" s="970" t="s">
        <v>2</v>
      </c>
      <c r="E1650" s="1011" t="s">
        <v>629</v>
      </c>
      <c r="F1650" s="1009" t="s">
        <v>75</v>
      </c>
      <c r="G1650" s="973" t="s">
        <v>19</v>
      </c>
      <c r="H1650" s="992" t="s">
        <v>88</v>
      </c>
      <c r="I1650" s="975"/>
      <c r="J1650" s="975"/>
      <c r="K1650" s="29"/>
      <c r="L1650" s="29"/>
      <c r="M1650" s="4"/>
      <c r="N1650" s="29"/>
      <c r="O1650" s="976">
        <v>1</v>
      </c>
      <c r="P1650" s="271"/>
      <c r="Q1650" s="977"/>
      <c r="R1650" s="978"/>
      <c r="S1650" s="979"/>
      <c r="T1650" s="980"/>
      <c r="U1650" s="981"/>
      <c r="V1650" s="982"/>
      <c r="W1650" s="976"/>
      <c r="X1650" s="976"/>
      <c r="Y1650" s="706"/>
      <c r="Z1650" s="976"/>
    </row>
    <row r="1651" spans="1:26">
      <c r="A1651" s="984" t="s">
        <v>456</v>
      </c>
      <c r="B1651" s="984" t="s">
        <v>827</v>
      </c>
      <c r="C1651" s="969" t="s">
        <v>637</v>
      </c>
      <c r="D1651" s="970" t="str">
        <f t="shared" ref="D1651" si="1635">B1651&amp;" "&amp;" "&amp;C1651</f>
        <v>08-029  あくま神官</v>
      </c>
      <c r="E1651" s="1011" t="s">
        <v>629</v>
      </c>
      <c r="F1651" s="1009" t="s">
        <v>75</v>
      </c>
      <c r="G1651" s="986" t="s">
        <v>40</v>
      </c>
      <c r="H1651" s="973" t="s">
        <v>19</v>
      </c>
      <c r="I1651" s="975"/>
      <c r="J1651" s="975"/>
      <c r="K1651" s="8" t="s">
        <v>99</v>
      </c>
      <c r="L1651" s="33" t="s">
        <v>131</v>
      </c>
      <c r="M1651" s="39" t="s">
        <v>3473</v>
      </c>
      <c r="N1651" s="30" t="s">
        <v>494</v>
      </c>
      <c r="O1651" s="976"/>
      <c r="P1651" s="271"/>
      <c r="Q1651" s="977">
        <v>1590</v>
      </c>
      <c r="R1651" s="978">
        <v>910</v>
      </c>
      <c r="S1651" s="979">
        <v>1280</v>
      </c>
      <c r="T1651" s="980">
        <v>750</v>
      </c>
      <c r="U1651" s="981">
        <v>820</v>
      </c>
      <c r="V1651" s="982">
        <f t="shared" ref="V1651" si="1636">SUM(Q1651:U1652)</f>
        <v>5350</v>
      </c>
      <c r="W1651" s="976" t="s">
        <v>4574</v>
      </c>
      <c r="X1651" s="976"/>
      <c r="Y1651" s="706"/>
      <c r="Z1651" s="976"/>
    </row>
    <row r="1652" spans="1:26">
      <c r="A1652" s="984" t="s">
        <v>456</v>
      </c>
      <c r="B1652" s="984"/>
      <c r="C1652" s="969" t="s">
        <v>637</v>
      </c>
      <c r="D1652" s="970" t="s">
        <v>2</v>
      </c>
      <c r="E1652" s="1011" t="s">
        <v>629</v>
      </c>
      <c r="F1652" s="1009" t="s">
        <v>75</v>
      </c>
      <c r="G1652" s="986" t="s">
        <v>40</v>
      </c>
      <c r="H1652" s="973" t="s">
        <v>19</v>
      </c>
      <c r="I1652" s="975"/>
      <c r="J1652" s="975"/>
      <c r="K1652" s="29"/>
      <c r="L1652" s="29"/>
      <c r="M1652" s="4"/>
      <c r="N1652" s="29"/>
      <c r="O1652" s="976"/>
      <c r="P1652" s="271"/>
      <c r="Q1652" s="977"/>
      <c r="R1652" s="978"/>
      <c r="S1652" s="979"/>
      <c r="T1652" s="980"/>
      <c r="U1652" s="981"/>
      <c r="V1652" s="982"/>
      <c r="W1652" s="976" t="s">
        <v>4574</v>
      </c>
      <c r="X1652" s="976"/>
      <c r="Y1652" s="706"/>
      <c r="Z1652" s="976"/>
    </row>
    <row r="1653" spans="1:26">
      <c r="A1653" s="984" t="s">
        <v>456</v>
      </c>
      <c r="B1653" s="984" t="s">
        <v>828</v>
      </c>
      <c r="C1653" s="969" t="s">
        <v>126</v>
      </c>
      <c r="D1653" s="970" t="str">
        <f t="shared" ref="D1653" si="1637">B1653&amp;" "&amp;" "&amp;C1653</f>
        <v>08-030  メトロゴースト</v>
      </c>
      <c r="E1653" s="1011" t="s">
        <v>629</v>
      </c>
      <c r="F1653" s="994" t="s">
        <v>78</v>
      </c>
      <c r="G1653" s="973" t="s">
        <v>19</v>
      </c>
      <c r="H1653" s="992" t="s">
        <v>88</v>
      </c>
      <c r="I1653" s="975"/>
      <c r="J1653" s="975"/>
      <c r="K1653" s="35" t="s">
        <v>21</v>
      </c>
      <c r="L1653" s="33" t="s">
        <v>131</v>
      </c>
      <c r="M1653" s="37" t="s">
        <v>1043</v>
      </c>
      <c r="N1653" s="30" t="s">
        <v>495</v>
      </c>
      <c r="O1653" s="976">
        <v>2</v>
      </c>
      <c r="P1653" s="271"/>
      <c r="Q1653" s="977">
        <v>1460</v>
      </c>
      <c r="R1653" s="978">
        <v>1040</v>
      </c>
      <c r="S1653" s="979">
        <v>1130</v>
      </c>
      <c r="T1653" s="980">
        <v>1170</v>
      </c>
      <c r="U1653" s="981">
        <v>540</v>
      </c>
      <c r="V1653" s="982">
        <f t="shared" ref="V1653" si="1638">SUM(Q1653:U1654)</f>
        <v>5340</v>
      </c>
      <c r="W1653" s="443" t="s">
        <v>3823</v>
      </c>
      <c r="X1653" s="976"/>
      <c r="Y1653" s="706"/>
      <c r="Z1653" s="976"/>
    </row>
    <row r="1654" spans="1:26">
      <c r="A1654" s="984" t="s">
        <v>456</v>
      </c>
      <c r="B1654" s="984"/>
      <c r="C1654" s="969" t="s">
        <v>126</v>
      </c>
      <c r="D1654" s="970" t="s">
        <v>2</v>
      </c>
      <c r="E1654" s="1011" t="s">
        <v>629</v>
      </c>
      <c r="F1654" s="994" t="s">
        <v>78</v>
      </c>
      <c r="G1654" s="973" t="s">
        <v>19</v>
      </c>
      <c r="H1654" s="992" t="s">
        <v>88</v>
      </c>
      <c r="I1654" s="975"/>
      <c r="J1654" s="975"/>
      <c r="K1654" s="29"/>
      <c r="L1654" s="29"/>
      <c r="M1654" s="4"/>
      <c r="N1654" s="29"/>
      <c r="O1654" s="976">
        <v>1</v>
      </c>
      <c r="P1654" s="271"/>
      <c r="Q1654" s="977"/>
      <c r="R1654" s="978"/>
      <c r="S1654" s="979"/>
      <c r="T1654" s="980"/>
      <c r="U1654" s="981"/>
      <c r="V1654" s="982"/>
      <c r="W1654" s="443" t="s">
        <v>4566</v>
      </c>
      <c r="X1654" s="976"/>
      <c r="Y1654" s="706"/>
      <c r="Z1654" s="976"/>
    </row>
    <row r="1655" spans="1:26">
      <c r="A1655" s="984" t="s">
        <v>456</v>
      </c>
      <c r="B1655" s="984" t="s">
        <v>457</v>
      </c>
      <c r="C1655" s="969" t="s">
        <v>2</v>
      </c>
      <c r="D1655" s="970" t="str">
        <f t="shared" ref="D1655" si="1639">B1655&amp;" "&amp;" "&amp;C1655</f>
        <v>08-031  ダイ</v>
      </c>
      <c r="E1655" s="1010" t="s">
        <v>120</v>
      </c>
      <c r="F1655" s="972" t="s">
        <v>34</v>
      </c>
      <c r="G1655" s="973" t="s">
        <v>19</v>
      </c>
      <c r="H1655" s="973" t="s">
        <v>19</v>
      </c>
      <c r="I1655" s="15"/>
      <c r="J1655" s="15"/>
      <c r="K1655" s="25" t="s">
        <v>21</v>
      </c>
      <c r="L1655" s="21" t="s">
        <v>105</v>
      </c>
      <c r="M1655" s="960" t="s">
        <v>848</v>
      </c>
      <c r="N1655" s="3" t="s">
        <v>490</v>
      </c>
      <c r="O1655" s="976"/>
      <c r="P1655" s="271"/>
      <c r="Q1655" s="977">
        <v>2250</v>
      </c>
      <c r="R1655" s="978">
        <v>1450</v>
      </c>
      <c r="S1655" s="979">
        <v>870</v>
      </c>
      <c r="T1655" s="980">
        <v>1180</v>
      </c>
      <c r="U1655" s="981">
        <v>970</v>
      </c>
      <c r="V1655" s="982">
        <f t="shared" ref="V1655" si="1640">SUM(Q1655:U1656)</f>
        <v>6720</v>
      </c>
      <c r="W1655" s="976" t="s">
        <v>3317</v>
      </c>
      <c r="X1655" s="976"/>
      <c r="Y1655" s="706"/>
      <c r="Z1655" s="976"/>
    </row>
    <row r="1656" spans="1:26">
      <c r="A1656" s="984" t="s">
        <v>456</v>
      </c>
      <c r="B1656" s="984"/>
      <c r="C1656" s="969" t="s">
        <v>2</v>
      </c>
      <c r="D1656" s="970" t="s">
        <v>2</v>
      </c>
      <c r="E1656" s="1010" t="s">
        <v>120</v>
      </c>
      <c r="F1656" s="972" t="s">
        <v>34</v>
      </c>
      <c r="G1656" s="973" t="s">
        <v>19</v>
      </c>
      <c r="H1656" s="973" t="s">
        <v>19</v>
      </c>
      <c r="I1656" s="15"/>
      <c r="J1656" s="15"/>
      <c r="K1656" s="19"/>
      <c r="L1656" s="18"/>
      <c r="M1656" s="4"/>
      <c r="N1656" s="18"/>
      <c r="O1656" s="976"/>
      <c r="P1656" s="271"/>
      <c r="Q1656" s="977"/>
      <c r="R1656" s="978"/>
      <c r="S1656" s="979"/>
      <c r="T1656" s="980"/>
      <c r="U1656" s="981"/>
      <c r="V1656" s="982"/>
      <c r="W1656" s="976" t="s">
        <v>3317</v>
      </c>
      <c r="X1656" s="976"/>
      <c r="Y1656" s="706"/>
      <c r="Z1656" s="976"/>
    </row>
    <row r="1657" spans="1:26">
      <c r="A1657" s="984" t="s">
        <v>456</v>
      </c>
      <c r="B1657" s="984" t="s">
        <v>458</v>
      </c>
      <c r="C1657" s="969" t="s">
        <v>38</v>
      </c>
      <c r="D1657" s="970" t="str">
        <f t="shared" ref="D1657" si="1641">B1657&amp;" "&amp;" "&amp;C1657</f>
        <v>08-032  ポップ</v>
      </c>
      <c r="E1657" s="1010" t="s">
        <v>120</v>
      </c>
      <c r="F1657" s="972" t="s">
        <v>34</v>
      </c>
      <c r="G1657" s="986" t="s">
        <v>40</v>
      </c>
      <c r="H1657" s="986" t="s">
        <v>40</v>
      </c>
      <c r="I1657" s="15"/>
      <c r="J1657" s="15"/>
      <c r="K1657" s="25" t="s">
        <v>21</v>
      </c>
      <c r="L1657" s="3" t="s">
        <v>106</v>
      </c>
      <c r="M1657" s="960" t="s">
        <v>3474</v>
      </c>
      <c r="N1657" s="3" t="s">
        <v>491</v>
      </c>
      <c r="O1657" s="976"/>
      <c r="P1657" s="271"/>
      <c r="Q1657" s="977">
        <v>2230</v>
      </c>
      <c r="R1657" s="978">
        <v>760</v>
      </c>
      <c r="S1657" s="979">
        <v>1540</v>
      </c>
      <c r="T1657" s="980">
        <v>1170</v>
      </c>
      <c r="U1657" s="981">
        <v>1000</v>
      </c>
      <c r="V1657" s="982">
        <f t="shared" ref="V1657" si="1642">SUM(Q1657:U1658)</f>
        <v>6700</v>
      </c>
      <c r="W1657" s="976" t="s">
        <v>3317</v>
      </c>
      <c r="X1657" s="976"/>
      <c r="Y1657" s="706"/>
      <c r="Z1657" s="976"/>
    </row>
    <row r="1658" spans="1:26">
      <c r="A1658" s="984" t="s">
        <v>456</v>
      </c>
      <c r="B1658" s="984"/>
      <c r="C1658" s="969" t="s">
        <v>38</v>
      </c>
      <c r="D1658" s="970" t="s">
        <v>2</v>
      </c>
      <c r="E1658" s="1010" t="s">
        <v>120</v>
      </c>
      <c r="F1658" s="972" t="s">
        <v>34</v>
      </c>
      <c r="G1658" s="986" t="s">
        <v>40</v>
      </c>
      <c r="H1658" s="986" t="s">
        <v>40</v>
      </c>
      <c r="I1658" s="15"/>
      <c r="J1658" s="15"/>
      <c r="K1658" s="19"/>
      <c r="L1658" s="18"/>
      <c r="M1658" s="4"/>
      <c r="N1658" s="18"/>
      <c r="O1658" s="976"/>
      <c r="P1658" s="271"/>
      <c r="Q1658" s="977"/>
      <c r="R1658" s="978"/>
      <c r="S1658" s="979"/>
      <c r="T1658" s="980"/>
      <c r="U1658" s="981"/>
      <c r="V1658" s="982"/>
      <c r="W1658" s="976" t="s">
        <v>3317</v>
      </c>
      <c r="X1658" s="976"/>
      <c r="Y1658" s="706"/>
      <c r="Z1658" s="976"/>
    </row>
    <row r="1659" spans="1:26">
      <c r="A1659" s="984" t="s">
        <v>456</v>
      </c>
      <c r="B1659" s="984" t="s">
        <v>459</v>
      </c>
      <c r="C1659" s="969" t="s">
        <v>42</v>
      </c>
      <c r="D1659" s="970" t="str">
        <f t="shared" ref="D1659" si="1643">B1659&amp;" "&amp;" "&amp;C1659</f>
        <v>08-033  レオナ</v>
      </c>
      <c r="E1659" s="1010" t="s">
        <v>120</v>
      </c>
      <c r="F1659" s="972" t="s">
        <v>34</v>
      </c>
      <c r="G1659" s="986" t="s">
        <v>40</v>
      </c>
      <c r="H1659" s="995" t="s">
        <v>80</v>
      </c>
      <c r="I1659" s="15"/>
      <c r="J1659" s="15"/>
      <c r="K1659" s="7" t="s">
        <v>37</v>
      </c>
      <c r="L1659" s="3" t="s">
        <v>98</v>
      </c>
      <c r="M1659" s="37" t="s">
        <v>928</v>
      </c>
      <c r="N1659" s="3" t="s">
        <v>490</v>
      </c>
      <c r="O1659" s="976"/>
      <c r="P1659" s="271"/>
      <c r="Q1659" s="977">
        <v>2140</v>
      </c>
      <c r="R1659" s="978">
        <v>650</v>
      </c>
      <c r="S1659" s="979">
        <v>1520</v>
      </c>
      <c r="T1659" s="980">
        <v>1320</v>
      </c>
      <c r="U1659" s="981">
        <v>1040</v>
      </c>
      <c r="V1659" s="982">
        <f t="shared" ref="V1659" si="1644">SUM(Q1659:U1660)</f>
        <v>6670</v>
      </c>
      <c r="W1659" s="976" t="s">
        <v>3317</v>
      </c>
      <c r="X1659" s="976"/>
      <c r="Y1659" s="706"/>
      <c r="Z1659" s="976"/>
    </row>
    <row r="1660" spans="1:26">
      <c r="A1660" s="984" t="s">
        <v>456</v>
      </c>
      <c r="B1660" s="984"/>
      <c r="C1660" s="969" t="s">
        <v>42</v>
      </c>
      <c r="D1660" s="970" t="s">
        <v>2</v>
      </c>
      <c r="E1660" s="1010" t="s">
        <v>120</v>
      </c>
      <c r="F1660" s="972" t="s">
        <v>34</v>
      </c>
      <c r="G1660" s="986" t="s">
        <v>40</v>
      </c>
      <c r="H1660" s="995" t="s">
        <v>80</v>
      </c>
      <c r="I1660" s="17"/>
      <c r="J1660" s="17"/>
      <c r="K1660" s="20"/>
      <c r="L1660" s="16"/>
      <c r="M1660" s="4"/>
      <c r="N1660" s="18"/>
      <c r="O1660" s="976"/>
      <c r="P1660" s="271"/>
      <c r="Q1660" s="977"/>
      <c r="R1660" s="978"/>
      <c r="S1660" s="979"/>
      <c r="T1660" s="980"/>
      <c r="U1660" s="981"/>
      <c r="V1660" s="982"/>
      <c r="W1660" s="976" t="s">
        <v>3317</v>
      </c>
      <c r="X1660" s="976"/>
      <c r="Y1660" s="706"/>
      <c r="Z1660" s="976"/>
    </row>
    <row r="1661" spans="1:26">
      <c r="A1661" s="984" t="s">
        <v>456</v>
      </c>
      <c r="B1661" s="984" t="s">
        <v>460</v>
      </c>
      <c r="C1661" s="969" t="s">
        <v>4</v>
      </c>
      <c r="D1661" s="970" t="str">
        <f t="shared" ref="D1661" si="1645">B1661&amp;" "&amp;" "&amp;C1661</f>
        <v>08-034  クロコダイン</v>
      </c>
      <c r="E1661" s="1010" t="s">
        <v>120</v>
      </c>
      <c r="F1661" s="972" t="s">
        <v>34</v>
      </c>
      <c r="G1661" s="1006" t="s">
        <v>89</v>
      </c>
      <c r="H1661" s="973" t="s">
        <v>19</v>
      </c>
      <c r="I1661" s="15"/>
      <c r="J1661" s="15"/>
      <c r="K1661" s="7" t="s">
        <v>37</v>
      </c>
      <c r="L1661" s="18" t="s">
        <v>506</v>
      </c>
      <c r="M1661" s="960" t="s">
        <v>1092</v>
      </c>
      <c r="N1661" s="3" t="s">
        <v>492</v>
      </c>
      <c r="O1661" s="976"/>
      <c r="P1661" s="271"/>
      <c r="Q1661" s="977">
        <v>2350</v>
      </c>
      <c r="R1661" s="978">
        <v>1450</v>
      </c>
      <c r="S1661" s="979">
        <v>630</v>
      </c>
      <c r="T1661" s="980">
        <v>810</v>
      </c>
      <c r="U1661" s="981">
        <v>1480</v>
      </c>
      <c r="V1661" s="982">
        <f t="shared" ref="V1661" si="1646">SUM(Q1661:U1662)</f>
        <v>6720</v>
      </c>
      <c r="W1661" s="976"/>
      <c r="X1661" s="976"/>
      <c r="Y1661" s="706"/>
      <c r="Z1661" s="976"/>
    </row>
    <row r="1662" spans="1:26">
      <c r="A1662" s="984" t="s">
        <v>456</v>
      </c>
      <c r="B1662" s="984"/>
      <c r="C1662" s="969" t="s">
        <v>4</v>
      </c>
      <c r="D1662" s="970" t="s">
        <v>2</v>
      </c>
      <c r="E1662" s="1010" t="s">
        <v>120</v>
      </c>
      <c r="F1662" s="972" t="s">
        <v>34</v>
      </c>
      <c r="G1662" s="1006" t="s">
        <v>89</v>
      </c>
      <c r="H1662" s="973" t="s">
        <v>19</v>
      </c>
      <c r="I1662" s="15"/>
      <c r="J1662" s="15"/>
      <c r="K1662" s="20"/>
      <c r="L1662" s="16"/>
      <c r="M1662" s="4"/>
      <c r="N1662" s="18"/>
      <c r="O1662" s="976"/>
      <c r="P1662" s="271"/>
      <c r="Q1662" s="977"/>
      <c r="R1662" s="978"/>
      <c r="S1662" s="979"/>
      <c r="T1662" s="980"/>
      <c r="U1662" s="981"/>
      <c r="V1662" s="982"/>
      <c r="W1662" s="976"/>
      <c r="X1662" s="976"/>
      <c r="Y1662" s="706"/>
      <c r="Z1662" s="976"/>
    </row>
    <row r="1663" spans="1:26">
      <c r="A1663" s="984" t="s">
        <v>456</v>
      </c>
      <c r="B1663" s="984" t="s">
        <v>461</v>
      </c>
      <c r="C1663" s="969" t="s">
        <v>172</v>
      </c>
      <c r="D1663" s="970" t="str">
        <f t="shared" ref="D1663" si="1647">B1663&amp;" "&amp;" "&amp;C1663</f>
        <v>08-035  ヒュンケル</v>
      </c>
      <c r="E1663" s="1010" t="s">
        <v>120</v>
      </c>
      <c r="F1663" s="972" t="s">
        <v>34</v>
      </c>
      <c r="G1663" s="973" t="s">
        <v>19</v>
      </c>
      <c r="H1663" s="973" t="s">
        <v>19</v>
      </c>
      <c r="I1663" s="17"/>
      <c r="J1663" s="17"/>
      <c r="K1663" s="25" t="s">
        <v>21</v>
      </c>
      <c r="L1663" s="3" t="s">
        <v>3</v>
      </c>
      <c r="M1663" s="960" t="s">
        <v>3475</v>
      </c>
      <c r="N1663" s="3" t="s">
        <v>491</v>
      </c>
      <c r="O1663" s="976"/>
      <c r="P1663" s="271"/>
      <c r="Q1663" s="977">
        <v>2260</v>
      </c>
      <c r="R1663" s="978">
        <v>1410</v>
      </c>
      <c r="S1663" s="979">
        <v>680</v>
      </c>
      <c r="T1663" s="980">
        <v>1040</v>
      </c>
      <c r="U1663" s="981">
        <v>1320</v>
      </c>
      <c r="V1663" s="982">
        <f t="shared" ref="V1663" si="1648">SUM(Q1663:U1664)</f>
        <v>6710</v>
      </c>
      <c r="W1663" s="378" t="s">
        <v>3317</v>
      </c>
      <c r="X1663" s="976"/>
      <c r="Y1663" s="706"/>
      <c r="Z1663" s="976"/>
    </row>
    <row r="1664" spans="1:26">
      <c r="A1664" s="984" t="s">
        <v>456</v>
      </c>
      <c r="B1664" s="984"/>
      <c r="C1664" s="969" t="s">
        <v>172</v>
      </c>
      <c r="D1664" s="970" t="s">
        <v>2</v>
      </c>
      <c r="E1664" s="1010" t="s">
        <v>120</v>
      </c>
      <c r="F1664" s="972" t="s">
        <v>34</v>
      </c>
      <c r="G1664" s="973" t="s">
        <v>19</v>
      </c>
      <c r="H1664" s="973" t="s">
        <v>19</v>
      </c>
      <c r="I1664" s="17"/>
      <c r="J1664" s="17"/>
      <c r="K1664" s="20"/>
      <c r="L1664" s="16"/>
      <c r="M1664" s="4"/>
      <c r="N1664" s="18"/>
      <c r="O1664" s="976"/>
      <c r="P1664" s="271"/>
      <c r="Q1664" s="977"/>
      <c r="R1664" s="978"/>
      <c r="S1664" s="979"/>
      <c r="T1664" s="980"/>
      <c r="U1664" s="981"/>
      <c r="V1664" s="982"/>
      <c r="W1664" s="380" t="s">
        <v>4343</v>
      </c>
      <c r="X1664" s="976"/>
      <c r="Y1664" s="706"/>
      <c r="Z1664" s="976"/>
    </row>
    <row r="1665" spans="1:26">
      <c r="A1665" s="984" t="s">
        <v>456</v>
      </c>
      <c r="B1665" s="984" t="s">
        <v>462</v>
      </c>
      <c r="C1665" s="989" t="s">
        <v>249</v>
      </c>
      <c r="D1665" s="970" t="str">
        <f t="shared" ref="D1665" si="1649">B1665&amp;" "&amp;" "&amp;C1665</f>
        <v>08-036  フレイザード</v>
      </c>
      <c r="E1665" s="1010" t="s">
        <v>120</v>
      </c>
      <c r="F1665" s="1012" t="s">
        <v>130</v>
      </c>
      <c r="G1665" s="973" t="s">
        <v>19</v>
      </c>
      <c r="H1665" s="986" t="s">
        <v>40</v>
      </c>
      <c r="I1665" s="17"/>
      <c r="J1665" s="17"/>
      <c r="K1665" s="8" t="s">
        <v>99</v>
      </c>
      <c r="L1665" s="21" t="s">
        <v>131</v>
      </c>
      <c r="M1665" s="960" t="s">
        <v>3476</v>
      </c>
      <c r="N1665" s="3" t="s">
        <v>491</v>
      </c>
      <c r="O1665" s="976"/>
      <c r="P1665" s="271"/>
      <c r="Q1665" s="977">
        <v>2350</v>
      </c>
      <c r="R1665" s="978">
        <v>1230</v>
      </c>
      <c r="S1665" s="979">
        <v>1240</v>
      </c>
      <c r="T1665" s="980">
        <v>860</v>
      </c>
      <c r="U1665" s="981">
        <v>980</v>
      </c>
      <c r="V1665" s="982">
        <f t="shared" ref="V1665" si="1650">SUM(Q1665:U1666)</f>
        <v>6660</v>
      </c>
      <c r="W1665" s="194" t="s">
        <v>3321</v>
      </c>
      <c r="X1665" s="976"/>
      <c r="Y1665" s="706"/>
      <c r="Z1665" s="976"/>
    </row>
    <row r="1666" spans="1:26">
      <c r="A1666" s="984" t="s">
        <v>456</v>
      </c>
      <c r="B1666" s="984"/>
      <c r="C1666" s="989" t="s">
        <v>249</v>
      </c>
      <c r="D1666" s="970" t="s">
        <v>2</v>
      </c>
      <c r="E1666" s="1010" t="s">
        <v>120</v>
      </c>
      <c r="F1666" s="1012" t="s">
        <v>130</v>
      </c>
      <c r="G1666" s="973" t="s">
        <v>19</v>
      </c>
      <c r="H1666" s="986" t="s">
        <v>40</v>
      </c>
      <c r="I1666" s="17"/>
      <c r="J1666" s="17"/>
      <c r="K1666" s="20"/>
      <c r="L1666" s="16"/>
      <c r="M1666" s="4"/>
      <c r="N1666" s="18"/>
      <c r="O1666" s="976"/>
      <c r="P1666" s="271"/>
      <c r="Q1666" s="977"/>
      <c r="R1666" s="978"/>
      <c r="S1666" s="979"/>
      <c r="T1666" s="980"/>
      <c r="U1666" s="981"/>
      <c r="V1666" s="982"/>
      <c r="W1666" s="194" t="s">
        <v>3323</v>
      </c>
      <c r="X1666" s="976"/>
      <c r="Y1666" s="706"/>
      <c r="Z1666" s="976"/>
    </row>
    <row r="1667" spans="1:26">
      <c r="A1667" s="984" t="s">
        <v>456</v>
      </c>
      <c r="B1667" s="984" t="s">
        <v>463</v>
      </c>
      <c r="C1667" s="989" t="s">
        <v>260</v>
      </c>
      <c r="D1667" s="970" t="str">
        <f t="shared" ref="D1667" si="1651">B1667&amp;" "&amp;" "&amp;C1667</f>
        <v>08-037  シャドウパンサー</v>
      </c>
      <c r="E1667" s="1010" t="s">
        <v>120</v>
      </c>
      <c r="F1667" s="1014" t="s">
        <v>128</v>
      </c>
      <c r="G1667" s="973" t="s">
        <v>19</v>
      </c>
      <c r="H1667" s="973" t="s">
        <v>19</v>
      </c>
      <c r="I1667" s="17"/>
      <c r="J1667" s="17"/>
      <c r="K1667" s="7" t="s">
        <v>37</v>
      </c>
      <c r="L1667" s="18" t="s">
        <v>549</v>
      </c>
      <c r="M1667" s="4" t="s">
        <v>493</v>
      </c>
      <c r="N1667" s="3" t="s">
        <v>491</v>
      </c>
      <c r="O1667" s="976"/>
      <c r="P1667" s="271"/>
      <c r="Q1667" s="977">
        <v>2150</v>
      </c>
      <c r="R1667" s="978">
        <v>1220</v>
      </c>
      <c r="S1667" s="979">
        <v>500</v>
      </c>
      <c r="T1667" s="980">
        <v>1540</v>
      </c>
      <c r="U1667" s="981">
        <v>1190</v>
      </c>
      <c r="V1667" s="982">
        <f t="shared" ref="V1667" si="1652">SUM(Q1667:U1668)</f>
        <v>6600</v>
      </c>
      <c r="W1667" s="976"/>
      <c r="X1667" s="976"/>
      <c r="Y1667" s="706"/>
      <c r="Z1667" s="976"/>
    </row>
    <row r="1668" spans="1:26">
      <c r="A1668" s="984" t="s">
        <v>456</v>
      </c>
      <c r="B1668" s="984"/>
      <c r="C1668" s="989" t="s">
        <v>260</v>
      </c>
      <c r="D1668" s="970" t="s">
        <v>2</v>
      </c>
      <c r="E1668" s="1010" t="s">
        <v>120</v>
      </c>
      <c r="F1668" s="1014" t="s">
        <v>128</v>
      </c>
      <c r="G1668" s="973" t="s">
        <v>19</v>
      </c>
      <c r="H1668" s="973" t="s">
        <v>19</v>
      </c>
      <c r="I1668" s="17"/>
      <c r="J1668" s="17"/>
      <c r="K1668" s="20"/>
      <c r="L1668" s="16"/>
      <c r="M1668" s="4"/>
      <c r="N1668" s="18"/>
      <c r="O1668" s="976"/>
      <c r="P1668" s="271"/>
      <c r="Q1668" s="977"/>
      <c r="R1668" s="978"/>
      <c r="S1668" s="979"/>
      <c r="T1668" s="980"/>
      <c r="U1668" s="981"/>
      <c r="V1668" s="982"/>
      <c r="W1668" s="976"/>
      <c r="X1668" s="976"/>
      <c r="Y1668" s="706"/>
      <c r="Z1668" s="976"/>
    </row>
    <row r="1669" spans="1:26">
      <c r="A1669" s="984" t="s">
        <v>456</v>
      </c>
      <c r="B1669" s="984" t="s">
        <v>464</v>
      </c>
      <c r="C1669" s="989" t="s">
        <v>262</v>
      </c>
      <c r="D1669" s="970" t="str">
        <f t="shared" ref="D1669" si="1653">B1669&amp;" "&amp;" "&amp;C1669</f>
        <v>08-038  じごくのつかい</v>
      </c>
      <c r="E1669" s="1010" t="s">
        <v>120</v>
      </c>
      <c r="F1669" s="1009" t="s">
        <v>75</v>
      </c>
      <c r="G1669" s="986" t="s">
        <v>40</v>
      </c>
      <c r="H1669" s="986" t="s">
        <v>40</v>
      </c>
      <c r="I1669" s="15"/>
      <c r="J1669" s="15"/>
      <c r="K1669" s="9" t="s">
        <v>21</v>
      </c>
      <c r="L1669" s="21" t="s">
        <v>550</v>
      </c>
      <c r="M1669" s="39" t="s">
        <v>3477</v>
      </c>
      <c r="N1669" s="3" t="s">
        <v>494</v>
      </c>
      <c r="O1669" s="976"/>
      <c r="P1669" s="271"/>
      <c r="Q1669" s="977">
        <v>2080</v>
      </c>
      <c r="R1669" s="978">
        <v>1080</v>
      </c>
      <c r="S1669" s="979">
        <v>1500</v>
      </c>
      <c r="T1669" s="980">
        <v>910</v>
      </c>
      <c r="U1669" s="981">
        <v>990</v>
      </c>
      <c r="V1669" s="982">
        <f t="shared" ref="V1669" si="1654">SUM(Q1669:U1670)</f>
        <v>6560</v>
      </c>
      <c r="W1669" s="976" t="s">
        <v>4574</v>
      </c>
      <c r="X1669" s="976"/>
      <c r="Y1669" s="706"/>
      <c r="Z1669" s="976"/>
    </row>
    <row r="1670" spans="1:26">
      <c r="A1670" s="984" t="s">
        <v>456</v>
      </c>
      <c r="B1670" s="984"/>
      <c r="C1670" s="989" t="s">
        <v>262</v>
      </c>
      <c r="D1670" s="970" t="s">
        <v>2</v>
      </c>
      <c r="E1670" s="1010" t="s">
        <v>120</v>
      </c>
      <c r="F1670" s="1009" t="s">
        <v>75</v>
      </c>
      <c r="G1670" s="986" t="s">
        <v>40</v>
      </c>
      <c r="H1670" s="986" t="s">
        <v>40</v>
      </c>
      <c r="I1670" s="15"/>
      <c r="J1670" s="15"/>
      <c r="K1670" s="20"/>
      <c r="L1670" s="16"/>
      <c r="M1670" s="4"/>
      <c r="N1670" s="18"/>
      <c r="O1670" s="976"/>
      <c r="P1670" s="271"/>
      <c r="Q1670" s="977"/>
      <c r="R1670" s="978"/>
      <c r="S1670" s="979"/>
      <c r="T1670" s="980"/>
      <c r="U1670" s="981"/>
      <c r="V1670" s="982"/>
      <c r="W1670" s="976" t="s">
        <v>4574</v>
      </c>
      <c r="X1670" s="976"/>
      <c r="Y1670" s="706"/>
      <c r="Z1670" s="976"/>
    </row>
    <row r="1671" spans="1:26">
      <c r="A1671" s="984" t="s">
        <v>456</v>
      </c>
      <c r="B1671" s="984" t="s">
        <v>465</v>
      </c>
      <c r="C1671" s="969" t="s">
        <v>181</v>
      </c>
      <c r="D1671" s="970" t="str">
        <f t="shared" ref="D1671" si="1655">B1671&amp;" "&amp;" "&amp;C1671</f>
        <v>08-039  じごくのよろい</v>
      </c>
      <c r="E1671" s="1010" t="s">
        <v>120</v>
      </c>
      <c r="F1671" s="994" t="s">
        <v>78</v>
      </c>
      <c r="G1671" s="973" t="s">
        <v>19</v>
      </c>
      <c r="H1671" s="973" t="s">
        <v>19</v>
      </c>
      <c r="I1671" s="17"/>
      <c r="J1671" s="17"/>
      <c r="K1671" s="9" t="s">
        <v>21</v>
      </c>
      <c r="L1671" s="3" t="s">
        <v>550</v>
      </c>
      <c r="M1671" s="960" t="s">
        <v>3478</v>
      </c>
      <c r="N1671" s="18" t="s">
        <v>491</v>
      </c>
      <c r="O1671" s="976">
        <v>1</v>
      </c>
      <c r="P1671" s="271"/>
      <c r="Q1671" s="977">
        <v>2210</v>
      </c>
      <c r="R1671" s="978">
        <v>1390</v>
      </c>
      <c r="S1671" s="979">
        <v>730</v>
      </c>
      <c r="T1671" s="980">
        <v>760</v>
      </c>
      <c r="U1671" s="981">
        <v>1470</v>
      </c>
      <c r="V1671" s="982">
        <f t="shared" ref="V1671" si="1656">SUM(Q1671:U1672)</f>
        <v>6560</v>
      </c>
      <c r="W1671" s="976"/>
      <c r="X1671" s="976"/>
      <c r="Y1671" s="706"/>
      <c r="Z1671" s="976"/>
    </row>
    <row r="1672" spans="1:26">
      <c r="A1672" s="984" t="s">
        <v>456</v>
      </c>
      <c r="B1672" s="984"/>
      <c r="C1672" s="969" t="s">
        <v>181</v>
      </c>
      <c r="D1672" s="970" t="s">
        <v>2</v>
      </c>
      <c r="E1672" s="1010" t="s">
        <v>120</v>
      </c>
      <c r="F1672" s="994" t="s">
        <v>78</v>
      </c>
      <c r="G1672" s="973" t="s">
        <v>19</v>
      </c>
      <c r="H1672" s="973" t="s">
        <v>19</v>
      </c>
      <c r="I1672" s="17"/>
      <c r="J1672" s="17"/>
      <c r="K1672" s="20"/>
      <c r="L1672" s="16"/>
      <c r="M1672" s="4"/>
      <c r="N1672" s="18"/>
      <c r="O1672" s="976">
        <v>1</v>
      </c>
      <c r="P1672" s="271"/>
      <c r="Q1672" s="977"/>
      <c r="R1672" s="978"/>
      <c r="S1672" s="979"/>
      <c r="T1672" s="980"/>
      <c r="U1672" s="981"/>
      <c r="V1672" s="982"/>
      <c r="W1672" s="976"/>
      <c r="X1672" s="976"/>
      <c r="Y1672" s="706"/>
      <c r="Z1672" s="976"/>
    </row>
    <row r="1673" spans="1:26">
      <c r="A1673" s="984" t="s">
        <v>456</v>
      </c>
      <c r="B1673" s="984" t="s">
        <v>466</v>
      </c>
      <c r="C1673" s="989" t="s">
        <v>266</v>
      </c>
      <c r="D1673" s="970" t="str">
        <f t="shared" ref="D1673" si="1657">B1673&amp;" "&amp;" "&amp;C1673</f>
        <v>08-040  グレイトドラゴン</v>
      </c>
      <c r="E1673" s="1010" t="s">
        <v>120</v>
      </c>
      <c r="F1673" s="1003" t="s">
        <v>35</v>
      </c>
      <c r="G1673" s="1006" t="s">
        <v>89</v>
      </c>
      <c r="H1673" s="1006" t="s">
        <v>89</v>
      </c>
      <c r="I1673" s="17"/>
      <c r="J1673" s="17"/>
      <c r="K1673" s="35" t="s">
        <v>21</v>
      </c>
      <c r="L1673" s="33" t="s">
        <v>107</v>
      </c>
      <c r="M1673" s="960" t="s">
        <v>6215</v>
      </c>
      <c r="N1673" s="3" t="s">
        <v>495</v>
      </c>
      <c r="O1673" s="976"/>
      <c r="P1673" s="271"/>
      <c r="Q1673" s="977">
        <v>2300</v>
      </c>
      <c r="R1673" s="978">
        <v>1270</v>
      </c>
      <c r="S1673" s="979">
        <v>800</v>
      </c>
      <c r="T1673" s="980">
        <v>960</v>
      </c>
      <c r="U1673" s="981">
        <v>1280</v>
      </c>
      <c r="V1673" s="982">
        <f t="shared" ref="V1673" si="1658">SUM(Q1673:U1674)</f>
        <v>6610</v>
      </c>
      <c r="W1673" s="976"/>
      <c r="X1673" s="976"/>
      <c r="Y1673" s="706"/>
      <c r="Z1673" s="976"/>
    </row>
    <row r="1674" spans="1:26">
      <c r="A1674" s="984" t="s">
        <v>456</v>
      </c>
      <c r="B1674" s="984"/>
      <c r="C1674" s="989" t="s">
        <v>266</v>
      </c>
      <c r="D1674" s="970" t="s">
        <v>2</v>
      </c>
      <c r="E1674" s="1010" t="s">
        <v>120</v>
      </c>
      <c r="F1674" s="1003" t="s">
        <v>35</v>
      </c>
      <c r="G1674" s="1006" t="s">
        <v>89</v>
      </c>
      <c r="H1674" s="1006" t="s">
        <v>89</v>
      </c>
      <c r="I1674" s="17"/>
      <c r="J1674" s="17"/>
      <c r="K1674" s="20"/>
      <c r="L1674" s="16"/>
      <c r="M1674" s="4"/>
      <c r="N1674" s="18"/>
      <c r="O1674" s="976"/>
      <c r="P1674" s="271"/>
      <c r="Q1674" s="977"/>
      <c r="R1674" s="978"/>
      <c r="S1674" s="979"/>
      <c r="T1674" s="980"/>
      <c r="U1674" s="981"/>
      <c r="V1674" s="982"/>
      <c r="W1674" s="976"/>
      <c r="X1674" s="976"/>
      <c r="Y1674" s="706"/>
      <c r="Z1674" s="976"/>
    </row>
    <row r="1675" spans="1:26">
      <c r="A1675" s="984" t="s">
        <v>456</v>
      </c>
      <c r="B1675" s="984" t="s">
        <v>467</v>
      </c>
      <c r="C1675" s="989" t="s">
        <v>267</v>
      </c>
      <c r="D1675" s="970" t="str">
        <f t="shared" ref="D1675" si="1659">B1675&amp;" "&amp;" "&amp;C1675</f>
        <v>08-041  ヒドラ</v>
      </c>
      <c r="E1675" s="1010" t="s">
        <v>120</v>
      </c>
      <c r="F1675" s="1003" t="s">
        <v>35</v>
      </c>
      <c r="G1675" s="973" t="s">
        <v>19</v>
      </c>
      <c r="H1675" s="1006" t="s">
        <v>89</v>
      </c>
      <c r="I1675" s="17"/>
      <c r="J1675" s="17"/>
      <c r="K1675" s="25" t="s">
        <v>21</v>
      </c>
      <c r="L1675" s="21" t="s">
        <v>105</v>
      </c>
      <c r="M1675" s="37" t="s">
        <v>6216</v>
      </c>
      <c r="N1675" s="3" t="s">
        <v>495</v>
      </c>
      <c r="O1675" s="976">
        <v>1</v>
      </c>
      <c r="P1675" s="271"/>
      <c r="Q1675" s="977">
        <v>2220</v>
      </c>
      <c r="R1675" s="978">
        <v>1490</v>
      </c>
      <c r="S1675" s="979">
        <v>780</v>
      </c>
      <c r="T1675" s="980">
        <v>980</v>
      </c>
      <c r="U1675" s="981">
        <v>1150</v>
      </c>
      <c r="V1675" s="982">
        <f t="shared" ref="V1675" si="1660">SUM(Q1675:U1676)</f>
        <v>6620</v>
      </c>
      <c r="W1675" s="976"/>
      <c r="X1675" s="976"/>
      <c r="Y1675" s="706"/>
      <c r="Z1675" s="976"/>
    </row>
    <row r="1676" spans="1:26">
      <c r="A1676" s="984" t="s">
        <v>456</v>
      </c>
      <c r="B1676" s="984"/>
      <c r="C1676" s="989" t="s">
        <v>267</v>
      </c>
      <c r="D1676" s="970" t="s">
        <v>2</v>
      </c>
      <c r="E1676" s="1010" t="s">
        <v>120</v>
      </c>
      <c r="F1676" s="1003" t="s">
        <v>35</v>
      </c>
      <c r="G1676" s="973" t="s">
        <v>19</v>
      </c>
      <c r="H1676" s="1006" t="s">
        <v>89</v>
      </c>
      <c r="I1676" s="17"/>
      <c r="J1676" s="17"/>
      <c r="K1676" s="20"/>
      <c r="L1676" s="16"/>
      <c r="M1676" s="4"/>
      <c r="N1676" s="18"/>
      <c r="O1676" s="976">
        <v>1</v>
      </c>
      <c r="P1676" s="271"/>
      <c r="Q1676" s="977"/>
      <c r="R1676" s="978"/>
      <c r="S1676" s="979"/>
      <c r="T1676" s="980"/>
      <c r="U1676" s="981"/>
      <c r="V1676" s="982"/>
      <c r="W1676" s="976"/>
      <c r="X1676" s="976"/>
      <c r="Y1676" s="706"/>
      <c r="Z1676" s="976"/>
    </row>
    <row r="1677" spans="1:26">
      <c r="A1677" s="984" t="s">
        <v>456</v>
      </c>
      <c r="B1677" s="984" t="s">
        <v>468</v>
      </c>
      <c r="C1677" s="989" t="s">
        <v>263</v>
      </c>
      <c r="D1677" s="970" t="str">
        <f t="shared" ref="D1677" si="1661">B1677&amp;" "&amp;" "&amp;C1677</f>
        <v>08-042  ギガンテス</v>
      </c>
      <c r="E1677" s="1010" t="s">
        <v>120</v>
      </c>
      <c r="F1677" s="1009" t="s">
        <v>75</v>
      </c>
      <c r="G1677" s="973" t="s">
        <v>19</v>
      </c>
      <c r="H1677" s="973" t="s">
        <v>19</v>
      </c>
      <c r="I1677" s="17"/>
      <c r="J1677" s="17"/>
      <c r="K1677" s="25" t="s">
        <v>21</v>
      </c>
      <c r="L1677" s="3" t="s">
        <v>104</v>
      </c>
      <c r="M1677" s="960" t="s">
        <v>1134</v>
      </c>
      <c r="N1677" s="3" t="s">
        <v>491</v>
      </c>
      <c r="O1677" s="976"/>
      <c r="P1677" s="271"/>
      <c r="Q1677" s="977">
        <v>2340</v>
      </c>
      <c r="R1677" s="978">
        <v>1470</v>
      </c>
      <c r="S1677" s="979">
        <v>620</v>
      </c>
      <c r="T1677" s="980">
        <v>690</v>
      </c>
      <c r="U1677" s="981">
        <v>1490</v>
      </c>
      <c r="V1677" s="982">
        <f t="shared" ref="V1677" si="1662">SUM(Q1677:U1678)</f>
        <v>6610</v>
      </c>
      <c r="W1677" s="976" t="s">
        <v>4108</v>
      </c>
      <c r="X1677" s="976"/>
      <c r="Y1677" s="706"/>
      <c r="Z1677" s="976"/>
    </row>
    <row r="1678" spans="1:26">
      <c r="A1678" s="984" t="s">
        <v>456</v>
      </c>
      <c r="B1678" s="984"/>
      <c r="C1678" s="989" t="s">
        <v>263</v>
      </c>
      <c r="D1678" s="970" t="s">
        <v>2</v>
      </c>
      <c r="E1678" s="1010" t="s">
        <v>120</v>
      </c>
      <c r="F1678" s="1009" t="s">
        <v>75</v>
      </c>
      <c r="G1678" s="973" t="s">
        <v>19</v>
      </c>
      <c r="H1678" s="973" t="s">
        <v>19</v>
      </c>
      <c r="I1678" s="17"/>
      <c r="J1678" s="17"/>
      <c r="K1678" s="20"/>
      <c r="L1678" s="16"/>
      <c r="M1678" s="4"/>
      <c r="N1678" s="18"/>
      <c r="O1678" s="976"/>
      <c r="P1678" s="271"/>
      <c r="Q1678" s="977"/>
      <c r="R1678" s="978"/>
      <c r="S1678" s="979"/>
      <c r="T1678" s="980"/>
      <c r="U1678" s="981"/>
      <c r="V1678" s="982"/>
      <c r="W1678" s="976" t="s">
        <v>4108</v>
      </c>
      <c r="X1678" s="976"/>
      <c r="Y1678" s="706"/>
      <c r="Z1678" s="976"/>
    </row>
    <row r="1679" spans="1:26">
      <c r="A1679" s="984" t="s">
        <v>456</v>
      </c>
      <c r="B1679" s="984" t="s">
        <v>469</v>
      </c>
      <c r="C1679" s="969" t="s">
        <v>3303</v>
      </c>
      <c r="D1679" s="970" t="str">
        <f t="shared" ref="D1679" si="1663">B1679&amp;" "&amp;" "&amp;C1679</f>
        <v>08-043  マァム (アバンの使徒)</v>
      </c>
      <c r="E1679" s="1008" t="s">
        <v>36</v>
      </c>
      <c r="F1679" s="972" t="s">
        <v>34</v>
      </c>
      <c r="G1679" s="973" t="s">
        <v>19</v>
      </c>
      <c r="H1679" s="973" t="s">
        <v>19</v>
      </c>
      <c r="I1679" s="17"/>
      <c r="J1679" s="17"/>
      <c r="K1679" s="9" t="s">
        <v>21</v>
      </c>
      <c r="L1679" s="3" t="s">
        <v>270</v>
      </c>
      <c r="M1679" s="960" t="s">
        <v>1135</v>
      </c>
      <c r="N1679" s="3" t="s">
        <v>491</v>
      </c>
      <c r="O1679" s="976"/>
      <c r="P1679" s="271"/>
      <c r="Q1679" s="977">
        <v>2300</v>
      </c>
      <c r="R1679" s="978">
        <v>1410</v>
      </c>
      <c r="S1679" s="979">
        <v>970</v>
      </c>
      <c r="T1679" s="980">
        <v>1450</v>
      </c>
      <c r="U1679" s="981">
        <v>1110</v>
      </c>
      <c r="V1679" s="982">
        <f t="shared" ref="V1679" si="1664">SUM(Q1679:U1680)</f>
        <v>7240</v>
      </c>
      <c r="W1679" s="976" t="s">
        <v>3317</v>
      </c>
      <c r="X1679" s="976"/>
      <c r="Y1679" s="706"/>
      <c r="Z1679" s="976"/>
    </row>
    <row r="1680" spans="1:26">
      <c r="A1680" s="984" t="s">
        <v>456</v>
      </c>
      <c r="B1680" s="984"/>
      <c r="C1680" s="969" t="s">
        <v>3303</v>
      </c>
      <c r="D1680" s="970" t="s">
        <v>2</v>
      </c>
      <c r="E1680" s="1008" t="s">
        <v>36</v>
      </c>
      <c r="F1680" s="972" t="s">
        <v>34</v>
      </c>
      <c r="G1680" s="973" t="s">
        <v>19</v>
      </c>
      <c r="H1680" s="973" t="s">
        <v>19</v>
      </c>
      <c r="I1680" s="17"/>
      <c r="J1680" s="17"/>
      <c r="K1680" s="9" t="s">
        <v>21</v>
      </c>
      <c r="L1680" s="3" t="s">
        <v>3</v>
      </c>
      <c r="M1680" s="960" t="s">
        <v>929</v>
      </c>
      <c r="N1680" s="18" t="s">
        <v>491</v>
      </c>
      <c r="O1680" s="976"/>
      <c r="P1680" s="271"/>
      <c r="Q1680" s="977"/>
      <c r="R1680" s="978"/>
      <c r="S1680" s="979"/>
      <c r="T1680" s="980"/>
      <c r="U1680" s="981"/>
      <c r="V1680" s="982"/>
      <c r="W1680" s="976" t="s">
        <v>3317</v>
      </c>
      <c r="X1680" s="976"/>
      <c r="Y1680" s="706"/>
      <c r="Z1680" s="976"/>
    </row>
    <row r="1681" spans="1:26">
      <c r="A1681" s="984" t="s">
        <v>456</v>
      </c>
      <c r="B1681" s="984" t="s">
        <v>470</v>
      </c>
      <c r="C1681" s="969" t="s">
        <v>3302</v>
      </c>
      <c r="D1681" s="970" t="str">
        <f t="shared" ref="D1681" si="1665">B1681&amp;" "&amp;" "&amp;C1681</f>
        <v>08-044  ポップ (アバンの使徒)</v>
      </c>
      <c r="E1681" s="1008" t="s">
        <v>36</v>
      </c>
      <c r="F1681" s="972" t="s">
        <v>34</v>
      </c>
      <c r="G1681" s="986" t="s">
        <v>40</v>
      </c>
      <c r="H1681" s="986" t="s">
        <v>40</v>
      </c>
      <c r="I1681" s="17"/>
      <c r="J1681" s="17"/>
      <c r="K1681" s="7" t="s">
        <v>37</v>
      </c>
      <c r="L1681" s="3" t="s">
        <v>20</v>
      </c>
      <c r="M1681" s="960" t="s">
        <v>3479</v>
      </c>
      <c r="N1681" s="3" t="s">
        <v>491</v>
      </c>
      <c r="O1681" s="976"/>
      <c r="P1681" s="271"/>
      <c r="Q1681" s="977">
        <v>2270</v>
      </c>
      <c r="R1681" s="978">
        <v>810</v>
      </c>
      <c r="S1681" s="979">
        <v>1750</v>
      </c>
      <c r="T1681" s="980">
        <v>1310</v>
      </c>
      <c r="U1681" s="981">
        <v>1100</v>
      </c>
      <c r="V1681" s="982">
        <f t="shared" ref="V1681" si="1666">SUM(Q1681:U1682)</f>
        <v>7240</v>
      </c>
      <c r="W1681" s="976" t="s">
        <v>3317</v>
      </c>
      <c r="X1681" s="976"/>
      <c r="Y1681" s="706"/>
      <c r="Z1681" s="976"/>
    </row>
    <row r="1682" spans="1:26">
      <c r="A1682" s="984" t="s">
        <v>456</v>
      </c>
      <c r="B1682" s="984"/>
      <c r="C1682" s="969" t="s">
        <v>3302</v>
      </c>
      <c r="D1682" s="970" t="s">
        <v>2</v>
      </c>
      <c r="E1682" s="1008" t="s">
        <v>36</v>
      </c>
      <c r="F1682" s="972" t="s">
        <v>34</v>
      </c>
      <c r="G1682" s="986" t="s">
        <v>40</v>
      </c>
      <c r="H1682" s="986" t="s">
        <v>40</v>
      </c>
      <c r="I1682" s="17"/>
      <c r="J1682" s="17"/>
      <c r="K1682" s="9" t="s">
        <v>21</v>
      </c>
      <c r="L1682" s="3" t="s">
        <v>105</v>
      </c>
      <c r="M1682" s="960" t="s">
        <v>849</v>
      </c>
      <c r="N1682" s="18" t="s">
        <v>491</v>
      </c>
      <c r="O1682" s="976"/>
      <c r="P1682" s="271"/>
      <c r="Q1682" s="977"/>
      <c r="R1682" s="978"/>
      <c r="S1682" s="979"/>
      <c r="T1682" s="980"/>
      <c r="U1682" s="981"/>
      <c r="V1682" s="982"/>
      <c r="W1682" s="976" t="s">
        <v>3317</v>
      </c>
      <c r="X1682" s="976"/>
      <c r="Y1682" s="706"/>
      <c r="Z1682" s="976"/>
    </row>
    <row r="1683" spans="1:26">
      <c r="A1683" s="984" t="s">
        <v>456</v>
      </c>
      <c r="B1683" s="984" t="s">
        <v>471</v>
      </c>
      <c r="C1683" s="969" t="s">
        <v>3301</v>
      </c>
      <c r="D1683" s="970" t="str">
        <f t="shared" ref="D1683" si="1667">B1683&amp;" "&amp;" "&amp;C1683</f>
        <v>08-045  レオナ (アバンの使徒)</v>
      </c>
      <c r="E1683" s="1008" t="s">
        <v>36</v>
      </c>
      <c r="F1683" s="972" t="s">
        <v>34</v>
      </c>
      <c r="G1683" s="986" t="s">
        <v>40</v>
      </c>
      <c r="H1683" s="995" t="s">
        <v>80</v>
      </c>
      <c r="I1683" s="17"/>
      <c r="J1683" s="17"/>
      <c r="K1683" s="11" t="s">
        <v>81</v>
      </c>
      <c r="L1683" s="3" t="s">
        <v>81</v>
      </c>
      <c r="M1683" s="960" t="s">
        <v>990</v>
      </c>
      <c r="N1683" s="3" t="s">
        <v>492</v>
      </c>
      <c r="O1683" s="976"/>
      <c r="P1683" s="271"/>
      <c r="Q1683" s="977">
        <v>2200</v>
      </c>
      <c r="R1683" s="978">
        <v>770</v>
      </c>
      <c r="S1683" s="979">
        <v>1700</v>
      </c>
      <c r="T1683" s="980">
        <v>1380</v>
      </c>
      <c r="U1683" s="981">
        <v>1160</v>
      </c>
      <c r="V1683" s="982">
        <f t="shared" ref="V1683" si="1668">SUM(Q1683:U1684)</f>
        <v>7210</v>
      </c>
      <c r="W1683" s="976" t="s">
        <v>3317</v>
      </c>
      <c r="X1683" s="976"/>
      <c r="Y1683" s="706"/>
      <c r="Z1683" s="976"/>
    </row>
    <row r="1684" spans="1:26">
      <c r="A1684" s="984" t="s">
        <v>456</v>
      </c>
      <c r="B1684" s="984"/>
      <c r="C1684" s="969" t="s">
        <v>3301</v>
      </c>
      <c r="D1684" s="970" t="s">
        <v>2</v>
      </c>
      <c r="E1684" s="1008" t="s">
        <v>36</v>
      </c>
      <c r="F1684" s="972" t="s">
        <v>34</v>
      </c>
      <c r="G1684" s="986" t="s">
        <v>40</v>
      </c>
      <c r="H1684" s="995" t="s">
        <v>80</v>
      </c>
      <c r="I1684" s="17"/>
      <c r="J1684" s="17"/>
      <c r="K1684" s="32" t="s">
        <v>21</v>
      </c>
      <c r="L1684" s="3" t="s">
        <v>506</v>
      </c>
      <c r="M1684" s="960" t="s">
        <v>1136</v>
      </c>
      <c r="N1684" s="18" t="s">
        <v>491</v>
      </c>
      <c r="O1684" s="976"/>
      <c r="P1684" s="271"/>
      <c r="Q1684" s="977"/>
      <c r="R1684" s="978"/>
      <c r="S1684" s="979"/>
      <c r="T1684" s="980"/>
      <c r="U1684" s="981"/>
      <c r="V1684" s="982"/>
      <c r="W1684" s="976" t="s">
        <v>3317</v>
      </c>
      <c r="X1684" s="976"/>
      <c r="Y1684" s="706"/>
      <c r="Z1684" s="976"/>
    </row>
    <row r="1685" spans="1:26">
      <c r="A1685" s="984" t="s">
        <v>456</v>
      </c>
      <c r="B1685" s="984" t="s">
        <v>472</v>
      </c>
      <c r="C1685" s="969" t="s">
        <v>3297</v>
      </c>
      <c r="D1685" s="970" t="str">
        <f t="shared" ref="D1685" si="1669">B1685&amp;" "&amp;" "&amp;C1685</f>
        <v>08-046  ダイ (アバンの使徒)</v>
      </c>
      <c r="E1685" s="1008" t="s">
        <v>36</v>
      </c>
      <c r="F1685" s="972" t="s">
        <v>34</v>
      </c>
      <c r="G1685" s="973" t="s">
        <v>19</v>
      </c>
      <c r="H1685" s="973" t="s">
        <v>19</v>
      </c>
      <c r="I1685" s="17"/>
      <c r="J1685" s="17"/>
      <c r="K1685" s="9" t="s">
        <v>21</v>
      </c>
      <c r="L1685" s="546" t="s">
        <v>205</v>
      </c>
      <c r="M1685" s="960" t="s">
        <v>4829</v>
      </c>
      <c r="N1685" s="3" t="s">
        <v>491</v>
      </c>
      <c r="O1685" s="976"/>
      <c r="P1685" s="271"/>
      <c r="Q1685" s="977">
        <v>2300</v>
      </c>
      <c r="R1685" s="978">
        <v>1620</v>
      </c>
      <c r="S1685" s="979">
        <v>950</v>
      </c>
      <c r="T1685" s="980">
        <v>1320</v>
      </c>
      <c r="U1685" s="981">
        <v>1070</v>
      </c>
      <c r="V1685" s="982">
        <f t="shared" ref="V1685" si="1670">SUM(Q1685:U1686)</f>
        <v>7260</v>
      </c>
      <c r="W1685" s="976" t="s">
        <v>3317</v>
      </c>
      <c r="X1685" s="976"/>
      <c r="Y1685" s="706"/>
      <c r="Z1685" s="976"/>
    </row>
    <row r="1686" spans="1:26">
      <c r="A1686" s="984" t="s">
        <v>456</v>
      </c>
      <c r="B1686" s="984"/>
      <c r="C1686" s="969" t="s">
        <v>3297</v>
      </c>
      <c r="D1686" s="970" t="s">
        <v>2</v>
      </c>
      <c r="E1686" s="1008" t="s">
        <v>36</v>
      </c>
      <c r="F1686" s="972" t="s">
        <v>34</v>
      </c>
      <c r="G1686" s="973" t="s">
        <v>19</v>
      </c>
      <c r="H1686" s="973" t="s">
        <v>19</v>
      </c>
      <c r="I1686" s="17"/>
      <c r="J1686" s="17"/>
      <c r="K1686" s="9" t="s">
        <v>21</v>
      </c>
      <c r="L1686" s="3" t="s">
        <v>105</v>
      </c>
      <c r="M1686" s="960" t="s">
        <v>930</v>
      </c>
      <c r="N1686" s="3" t="s">
        <v>492</v>
      </c>
      <c r="O1686" s="976"/>
      <c r="P1686" s="271"/>
      <c r="Q1686" s="977"/>
      <c r="R1686" s="978"/>
      <c r="S1686" s="979"/>
      <c r="T1686" s="980"/>
      <c r="U1686" s="981"/>
      <c r="V1686" s="982"/>
      <c r="W1686" s="976" t="s">
        <v>3317</v>
      </c>
      <c r="X1686" s="976"/>
      <c r="Y1686" s="706"/>
      <c r="Z1686" s="976"/>
    </row>
    <row r="1687" spans="1:26">
      <c r="A1687" s="984" t="s">
        <v>456</v>
      </c>
      <c r="B1687" s="984" t="s">
        <v>473</v>
      </c>
      <c r="C1687" s="984" t="s">
        <v>3304</v>
      </c>
      <c r="D1687" s="970" t="str">
        <f t="shared" ref="D1687" si="1671">B1687&amp;" "&amp;" "&amp;C1687</f>
        <v>08-047  ヒュンケル (アバンの使徒)</v>
      </c>
      <c r="E1687" s="1008" t="s">
        <v>36</v>
      </c>
      <c r="F1687" s="972" t="s">
        <v>34</v>
      </c>
      <c r="G1687" s="973" t="s">
        <v>19</v>
      </c>
      <c r="H1687" s="973" t="s">
        <v>19</v>
      </c>
      <c r="I1687" s="17"/>
      <c r="J1687" s="17"/>
      <c r="K1687" s="9" t="s">
        <v>21</v>
      </c>
      <c r="L1687" s="3" t="s">
        <v>3</v>
      </c>
      <c r="M1687" s="960" t="s">
        <v>931</v>
      </c>
      <c r="N1687" s="3" t="s">
        <v>490</v>
      </c>
      <c r="O1687" s="976"/>
      <c r="P1687" s="271"/>
      <c r="Q1687" s="977">
        <v>2320</v>
      </c>
      <c r="R1687" s="978">
        <v>1540</v>
      </c>
      <c r="S1687" s="979">
        <v>770</v>
      </c>
      <c r="T1687" s="980">
        <v>1160</v>
      </c>
      <c r="U1687" s="981">
        <v>1450</v>
      </c>
      <c r="V1687" s="982">
        <f t="shared" ref="V1687" si="1672">SUM(Q1687:U1688)</f>
        <v>7240</v>
      </c>
      <c r="W1687" s="378" t="s">
        <v>3317</v>
      </c>
      <c r="X1687" s="976"/>
      <c r="Y1687" s="706"/>
      <c r="Z1687" s="976"/>
    </row>
    <row r="1688" spans="1:26">
      <c r="A1688" s="984" t="s">
        <v>456</v>
      </c>
      <c r="B1688" s="984"/>
      <c r="C1688" s="984" t="s">
        <v>3304</v>
      </c>
      <c r="D1688" s="970" t="s">
        <v>2</v>
      </c>
      <c r="E1688" s="1008" t="s">
        <v>36</v>
      </c>
      <c r="F1688" s="972" t="s">
        <v>34</v>
      </c>
      <c r="G1688" s="973" t="s">
        <v>19</v>
      </c>
      <c r="H1688" s="973" t="s">
        <v>19</v>
      </c>
      <c r="I1688" s="17"/>
      <c r="J1688" s="17"/>
      <c r="K1688" s="7" t="s">
        <v>37</v>
      </c>
      <c r="L1688" s="3" t="s">
        <v>506</v>
      </c>
      <c r="M1688" s="960" t="s">
        <v>991</v>
      </c>
      <c r="N1688" s="18" t="s">
        <v>491</v>
      </c>
      <c r="O1688" s="976"/>
      <c r="P1688" s="271"/>
      <c r="Q1688" s="977"/>
      <c r="R1688" s="978"/>
      <c r="S1688" s="979"/>
      <c r="T1688" s="980"/>
      <c r="U1688" s="981"/>
      <c r="V1688" s="982"/>
      <c r="W1688" s="380" t="s">
        <v>4343</v>
      </c>
      <c r="X1688" s="976"/>
      <c r="Y1688" s="706"/>
      <c r="Z1688" s="976"/>
    </row>
    <row r="1689" spans="1:26">
      <c r="A1689" s="984" t="s">
        <v>456</v>
      </c>
      <c r="B1689" s="984" t="s">
        <v>474</v>
      </c>
      <c r="C1689" s="969" t="s">
        <v>4</v>
      </c>
      <c r="D1689" s="970" t="str">
        <f t="shared" ref="D1689" si="1673">B1689&amp;" "&amp;" "&amp;C1689</f>
        <v>08-048  クロコダイン</v>
      </c>
      <c r="E1689" s="1008" t="s">
        <v>36</v>
      </c>
      <c r="F1689" s="972" t="s">
        <v>34</v>
      </c>
      <c r="G1689" s="1006" t="s">
        <v>89</v>
      </c>
      <c r="H1689" s="973" t="s">
        <v>19</v>
      </c>
      <c r="I1689" s="17"/>
      <c r="J1689" s="17"/>
      <c r="K1689" s="9" t="s">
        <v>21</v>
      </c>
      <c r="L1689" s="3" t="s">
        <v>3</v>
      </c>
      <c r="M1689" s="960" t="s">
        <v>997</v>
      </c>
      <c r="N1689" s="3" t="s">
        <v>495</v>
      </c>
      <c r="O1689" s="976"/>
      <c r="P1689" s="271"/>
      <c r="Q1689" s="977">
        <v>2400</v>
      </c>
      <c r="R1689" s="978">
        <v>1600</v>
      </c>
      <c r="S1689" s="979">
        <v>730</v>
      </c>
      <c r="T1689" s="980">
        <v>960</v>
      </c>
      <c r="U1689" s="981">
        <v>1550</v>
      </c>
      <c r="V1689" s="982">
        <f t="shared" ref="V1689" si="1674">SUM(Q1689:U1690)</f>
        <v>7240</v>
      </c>
      <c r="W1689" s="976"/>
      <c r="X1689" s="976"/>
      <c r="Y1689" s="706"/>
      <c r="Z1689" s="976"/>
    </row>
    <row r="1690" spans="1:26">
      <c r="A1690" s="984" t="s">
        <v>456</v>
      </c>
      <c r="B1690" s="984"/>
      <c r="C1690" s="969" t="s">
        <v>4</v>
      </c>
      <c r="D1690" s="970" t="s">
        <v>2</v>
      </c>
      <c r="E1690" s="1008" t="s">
        <v>36</v>
      </c>
      <c r="F1690" s="972" t="s">
        <v>34</v>
      </c>
      <c r="G1690" s="1006" t="s">
        <v>89</v>
      </c>
      <c r="H1690" s="973" t="s">
        <v>19</v>
      </c>
      <c r="I1690" s="17"/>
      <c r="J1690" s="17"/>
      <c r="K1690" s="7" t="s">
        <v>37</v>
      </c>
      <c r="L1690" s="18" t="s">
        <v>205</v>
      </c>
      <c r="M1690" s="960" t="s">
        <v>839</v>
      </c>
      <c r="N1690" s="18" t="s">
        <v>490</v>
      </c>
      <c r="O1690" s="976"/>
      <c r="P1690" s="271"/>
      <c r="Q1690" s="977"/>
      <c r="R1690" s="978"/>
      <c r="S1690" s="979"/>
      <c r="T1690" s="980"/>
      <c r="U1690" s="981"/>
      <c r="V1690" s="982"/>
      <c r="W1690" s="976"/>
      <c r="X1690" s="976"/>
      <c r="Y1690" s="706"/>
      <c r="Z1690" s="976"/>
    </row>
    <row r="1691" spans="1:26">
      <c r="A1691" s="984" t="s">
        <v>456</v>
      </c>
      <c r="B1691" s="984" t="s">
        <v>475</v>
      </c>
      <c r="C1691" s="969" t="s">
        <v>187</v>
      </c>
      <c r="D1691" s="970" t="str">
        <f t="shared" ref="D1691" si="1675">B1691&amp;" "&amp;" "&amp;C1691</f>
        <v>08-049  ミストバーン</v>
      </c>
      <c r="E1691" s="999" t="s">
        <v>54</v>
      </c>
      <c r="F1691" s="994" t="s">
        <v>78</v>
      </c>
      <c r="G1691" s="973" t="s">
        <v>19</v>
      </c>
      <c r="H1691" s="973" t="s">
        <v>19</v>
      </c>
      <c r="I1691" s="15"/>
      <c r="J1691" s="15"/>
      <c r="K1691" s="7" t="s">
        <v>37</v>
      </c>
      <c r="L1691" s="3" t="s">
        <v>101</v>
      </c>
      <c r="M1691" s="37" t="s">
        <v>988</v>
      </c>
      <c r="N1691" s="3" t="s">
        <v>491</v>
      </c>
      <c r="O1691" s="976"/>
      <c r="P1691" s="271"/>
      <c r="Q1691" s="977">
        <v>2370</v>
      </c>
      <c r="R1691" s="978">
        <v>1570</v>
      </c>
      <c r="S1691" s="979">
        <v>1310</v>
      </c>
      <c r="T1691" s="980">
        <v>1100</v>
      </c>
      <c r="U1691" s="981">
        <v>1210</v>
      </c>
      <c r="V1691" s="982">
        <f t="shared" ref="V1691" si="1676">SUM(Q1691:U1692)</f>
        <v>7560</v>
      </c>
      <c r="W1691" s="976" t="s">
        <v>4572</v>
      </c>
      <c r="X1691" s="976"/>
      <c r="Y1691" s="706"/>
      <c r="Z1691" s="976"/>
    </row>
    <row r="1692" spans="1:26">
      <c r="A1692" s="984" t="s">
        <v>456</v>
      </c>
      <c r="B1692" s="984"/>
      <c r="C1692" s="969" t="s">
        <v>187</v>
      </c>
      <c r="D1692" s="970" t="s">
        <v>2</v>
      </c>
      <c r="E1692" s="999" t="s">
        <v>54</v>
      </c>
      <c r="F1692" s="994" t="s">
        <v>78</v>
      </c>
      <c r="G1692" s="973" t="s">
        <v>19</v>
      </c>
      <c r="H1692" s="973" t="s">
        <v>19</v>
      </c>
      <c r="I1692" s="15"/>
      <c r="J1692" s="15"/>
      <c r="K1692" s="7" t="s">
        <v>37</v>
      </c>
      <c r="L1692" s="3" t="s">
        <v>98</v>
      </c>
      <c r="M1692" s="960" t="s">
        <v>3480</v>
      </c>
      <c r="N1692" s="3" t="s">
        <v>492</v>
      </c>
      <c r="O1692" s="976"/>
      <c r="P1692" s="271"/>
      <c r="Q1692" s="977"/>
      <c r="R1692" s="978"/>
      <c r="S1692" s="979"/>
      <c r="T1692" s="980"/>
      <c r="U1692" s="981"/>
      <c r="V1692" s="982"/>
      <c r="W1692" s="976" t="s">
        <v>4572</v>
      </c>
      <c r="X1692" s="976"/>
      <c r="Y1692" s="706"/>
      <c r="Z1692" s="976"/>
    </row>
    <row r="1693" spans="1:26">
      <c r="A1693" s="984" t="s">
        <v>456</v>
      </c>
      <c r="B1693" s="984" t="s">
        <v>476</v>
      </c>
      <c r="C1693" s="969" t="s">
        <v>186</v>
      </c>
      <c r="D1693" s="970" t="str">
        <f t="shared" ref="D1693" si="1677">B1693&amp;" "&amp;" "&amp;C1693</f>
        <v>08-050  バーン</v>
      </c>
      <c r="E1693" s="999" t="s">
        <v>54</v>
      </c>
      <c r="F1693" s="985" t="s">
        <v>74</v>
      </c>
      <c r="G1693" s="992" t="s">
        <v>88</v>
      </c>
      <c r="H1693" s="986" t="s">
        <v>40</v>
      </c>
      <c r="I1693" s="17"/>
      <c r="J1693" s="17"/>
      <c r="K1693" s="7" t="s">
        <v>37</v>
      </c>
      <c r="L1693" s="3" t="s">
        <v>98</v>
      </c>
      <c r="M1693" s="960" t="s">
        <v>996</v>
      </c>
      <c r="N1693" s="3" t="s">
        <v>492</v>
      </c>
      <c r="O1693" s="976"/>
      <c r="P1693" s="271"/>
      <c r="Q1693" s="977">
        <v>2620</v>
      </c>
      <c r="R1693" s="978">
        <v>740</v>
      </c>
      <c r="S1693" s="979">
        <v>2000</v>
      </c>
      <c r="T1693" s="980">
        <v>1290</v>
      </c>
      <c r="U1693" s="981">
        <v>980</v>
      </c>
      <c r="V1693" s="982">
        <f t="shared" ref="V1693" si="1678">SUM(Q1693:U1694)</f>
        <v>7630</v>
      </c>
      <c r="W1693" s="976"/>
      <c r="X1693" s="976"/>
      <c r="Y1693" s="706"/>
      <c r="Z1693" s="976"/>
    </row>
    <row r="1694" spans="1:26">
      <c r="A1694" s="984" t="s">
        <v>456</v>
      </c>
      <c r="B1694" s="984"/>
      <c r="C1694" s="969" t="s">
        <v>186</v>
      </c>
      <c r="D1694" s="970" t="s">
        <v>2</v>
      </c>
      <c r="E1694" s="999" t="s">
        <v>54</v>
      </c>
      <c r="F1694" s="985" t="s">
        <v>74</v>
      </c>
      <c r="G1694" s="992" t="s">
        <v>88</v>
      </c>
      <c r="H1694" s="986" t="s">
        <v>40</v>
      </c>
      <c r="I1694" s="17"/>
      <c r="J1694" s="17"/>
      <c r="K1694" s="9" t="s">
        <v>21</v>
      </c>
      <c r="L1694" s="3" t="s">
        <v>106</v>
      </c>
      <c r="M1694" s="960" t="s">
        <v>850</v>
      </c>
      <c r="N1694" s="18" t="s">
        <v>491</v>
      </c>
      <c r="O1694" s="976"/>
      <c r="P1694" s="271"/>
      <c r="Q1694" s="977"/>
      <c r="R1694" s="978"/>
      <c r="S1694" s="979"/>
      <c r="T1694" s="980"/>
      <c r="U1694" s="981"/>
      <c r="V1694" s="982"/>
      <c r="W1694" s="976"/>
      <c r="X1694" s="976"/>
      <c r="Y1694" s="706"/>
      <c r="Z1694" s="976"/>
    </row>
    <row r="1695" spans="1:26">
      <c r="A1695" s="984" t="s">
        <v>456</v>
      </c>
      <c r="B1695" s="984" t="s">
        <v>477</v>
      </c>
      <c r="C1695" s="969" t="s">
        <v>183</v>
      </c>
      <c r="D1695" s="970" t="str">
        <f t="shared" ref="D1695" si="1679">B1695&amp;" "&amp;" "&amp;C1695</f>
        <v>08-051  マァム</v>
      </c>
      <c r="E1695" s="999" t="s">
        <v>54</v>
      </c>
      <c r="F1695" s="972" t="s">
        <v>34</v>
      </c>
      <c r="G1695" s="973" t="s">
        <v>19</v>
      </c>
      <c r="H1695" s="973" t="s">
        <v>19</v>
      </c>
      <c r="I1695" s="15"/>
      <c r="J1695" s="15"/>
      <c r="K1695" s="9" t="s">
        <v>21</v>
      </c>
      <c r="L1695" s="3" t="s">
        <v>270</v>
      </c>
      <c r="M1695" s="960" t="s">
        <v>3481</v>
      </c>
      <c r="N1695" s="3" t="s">
        <v>496</v>
      </c>
      <c r="O1695" s="976"/>
      <c r="P1695" s="271"/>
      <c r="Q1695" s="977">
        <v>2440</v>
      </c>
      <c r="R1695" s="978">
        <v>1440</v>
      </c>
      <c r="S1695" s="979">
        <v>1020</v>
      </c>
      <c r="T1695" s="980">
        <v>1560</v>
      </c>
      <c r="U1695" s="981">
        <v>1130</v>
      </c>
      <c r="V1695" s="982">
        <f t="shared" ref="V1695" si="1680">SUM(Q1695:U1696)</f>
        <v>7590</v>
      </c>
      <c r="W1695" s="976" t="s">
        <v>3317</v>
      </c>
      <c r="X1695" s="976"/>
      <c r="Y1695" s="983" t="s">
        <v>5327</v>
      </c>
      <c r="Z1695" s="976"/>
    </row>
    <row r="1696" spans="1:26">
      <c r="A1696" s="984" t="s">
        <v>456</v>
      </c>
      <c r="B1696" s="984"/>
      <c r="C1696" s="969" t="s">
        <v>183</v>
      </c>
      <c r="D1696" s="970" t="s">
        <v>2</v>
      </c>
      <c r="E1696" s="999" t="s">
        <v>54</v>
      </c>
      <c r="F1696" s="972" t="s">
        <v>34</v>
      </c>
      <c r="G1696" s="973" t="s">
        <v>19</v>
      </c>
      <c r="H1696" s="973" t="s">
        <v>19</v>
      </c>
      <c r="I1696" s="15"/>
      <c r="J1696" s="15"/>
      <c r="K1696" s="9" t="s">
        <v>21</v>
      </c>
      <c r="L1696" s="3" t="s">
        <v>3</v>
      </c>
      <c r="M1696" s="37" t="s">
        <v>932</v>
      </c>
      <c r="N1696" s="3" t="s">
        <v>496</v>
      </c>
      <c r="O1696" s="976"/>
      <c r="P1696" s="271"/>
      <c r="Q1696" s="977"/>
      <c r="R1696" s="978"/>
      <c r="S1696" s="979"/>
      <c r="T1696" s="980"/>
      <c r="U1696" s="981"/>
      <c r="V1696" s="982"/>
      <c r="W1696" s="976" t="s">
        <v>3317</v>
      </c>
      <c r="X1696" s="976"/>
      <c r="Y1696" s="983" t="s">
        <v>5327</v>
      </c>
      <c r="Z1696" s="976"/>
    </row>
    <row r="1697" spans="1:26">
      <c r="A1697" s="984" t="s">
        <v>456</v>
      </c>
      <c r="B1697" s="984" t="s">
        <v>478</v>
      </c>
      <c r="C1697" s="969" t="s">
        <v>42</v>
      </c>
      <c r="D1697" s="970" t="str">
        <f t="shared" ref="D1697" si="1681">B1697&amp;" "&amp;" "&amp;C1697</f>
        <v>08-052  レオナ</v>
      </c>
      <c r="E1697" s="999" t="s">
        <v>54</v>
      </c>
      <c r="F1697" s="972" t="s">
        <v>34</v>
      </c>
      <c r="G1697" s="986" t="s">
        <v>40</v>
      </c>
      <c r="H1697" s="995" t="s">
        <v>80</v>
      </c>
      <c r="I1697" s="15"/>
      <c r="J1697" s="15"/>
      <c r="K1697" s="9" t="s">
        <v>21</v>
      </c>
      <c r="L1697" s="3" t="s">
        <v>3</v>
      </c>
      <c r="M1697" s="960" t="s">
        <v>3482</v>
      </c>
      <c r="N1697" s="3" t="s">
        <v>491</v>
      </c>
      <c r="O1697" s="976"/>
      <c r="P1697" s="271"/>
      <c r="Q1697" s="977">
        <v>2330</v>
      </c>
      <c r="R1697" s="978">
        <v>840</v>
      </c>
      <c r="S1697" s="979">
        <v>1740</v>
      </c>
      <c r="T1697" s="980">
        <v>1430</v>
      </c>
      <c r="U1697" s="981">
        <v>1220</v>
      </c>
      <c r="V1697" s="982">
        <f t="shared" ref="V1697" si="1682">SUM(Q1697:U1698)</f>
        <v>7560</v>
      </c>
      <c r="W1697" s="976" t="s">
        <v>3317</v>
      </c>
      <c r="X1697" s="976"/>
      <c r="Y1697" s="983" t="s">
        <v>5327</v>
      </c>
      <c r="Z1697" s="976"/>
    </row>
    <row r="1698" spans="1:26">
      <c r="A1698" s="984" t="s">
        <v>456</v>
      </c>
      <c r="B1698" s="984"/>
      <c r="C1698" s="969" t="s">
        <v>42</v>
      </c>
      <c r="D1698" s="970" t="s">
        <v>2</v>
      </c>
      <c r="E1698" s="999" t="s">
        <v>54</v>
      </c>
      <c r="F1698" s="972" t="s">
        <v>34</v>
      </c>
      <c r="G1698" s="986" t="s">
        <v>40</v>
      </c>
      <c r="H1698" s="995" t="s">
        <v>80</v>
      </c>
      <c r="I1698" s="15"/>
      <c r="J1698" s="15"/>
      <c r="K1698" s="7" t="s">
        <v>37</v>
      </c>
      <c r="L1698" s="3" t="s">
        <v>98</v>
      </c>
      <c r="M1698" s="960" t="s">
        <v>3483</v>
      </c>
      <c r="N1698" s="3" t="s">
        <v>490</v>
      </c>
      <c r="O1698" s="976"/>
      <c r="P1698" s="271"/>
      <c r="Q1698" s="977"/>
      <c r="R1698" s="978"/>
      <c r="S1698" s="979"/>
      <c r="T1698" s="980"/>
      <c r="U1698" s="981"/>
      <c r="V1698" s="982"/>
      <c r="W1698" s="976" t="s">
        <v>3317</v>
      </c>
      <c r="X1698" s="976"/>
      <c r="Y1698" s="983" t="s">
        <v>5327</v>
      </c>
      <c r="Z1698" s="976"/>
    </row>
    <row r="1699" spans="1:26">
      <c r="A1699" s="984" t="s">
        <v>456</v>
      </c>
      <c r="B1699" s="984" t="s">
        <v>479</v>
      </c>
      <c r="C1699" s="989" t="s">
        <v>497</v>
      </c>
      <c r="D1699" s="970" t="str">
        <f t="shared" ref="D1699" si="1683">B1699&amp;" "&amp;" "&amp;C1699</f>
        <v>08-053  勇者ソロ</v>
      </c>
      <c r="E1699" s="999" t="s">
        <v>54</v>
      </c>
      <c r="F1699" s="972" t="s">
        <v>34</v>
      </c>
      <c r="G1699" s="973" t="s">
        <v>19</v>
      </c>
      <c r="H1699" s="973" t="s">
        <v>19</v>
      </c>
      <c r="I1699" s="17"/>
      <c r="J1699" s="17"/>
      <c r="K1699" s="9" t="s">
        <v>21</v>
      </c>
      <c r="L1699" s="3" t="s">
        <v>131</v>
      </c>
      <c r="M1699" s="960" t="s">
        <v>3484</v>
      </c>
      <c r="N1699" s="3" t="s">
        <v>491</v>
      </c>
      <c r="O1699" s="976"/>
      <c r="P1699" s="271"/>
      <c r="Q1699" s="977">
        <v>2390</v>
      </c>
      <c r="R1699" s="978">
        <v>1510</v>
      </c>
      <c r="S1699" s="979">
        <v>1270</v>
      </c>
      <c r="T1699" s="980">
        <v>1120</v>
      </c>
      <c r="U1699" s="981">
        <v>1220</v>
      </c>
      <c r="V1699" s="982">
        <f t="shared" ref="V1699" si="1684">SUM(Q1699:U1700)</f>
        <v>7510</v>
      </c>
      <c r="W1699" s="976" t="s">
        <v>3329</v>
      </c>
      <c r="X1699" s="976"/>
      <c r="Y1699" s="706"/>
      <c r="Z1699" s="976"/>
    </row>
    <row r="1700" spans="1:26">
      <c r="A1700" s="984" t="s">
        <v>456</v>
      </c>
      <c r="B1700" s="984"/>
      <c r="C1700" s="989" t="s">
        <v>497</v>
      </c>
      <c r="D1700" s="970" t="s">
        <v>2</v>
      </c>
      <c r="E1700" s="999" t="s">
        <v>54</v>
      </c>
      <c r="F1700" s="972" t="s">
        <v>34</v>
      </c>
      <c r="G1700" s="973" t="s">
        <v>19</v>
      </c>
      <c r="H1700" s="973" t="s">
        <v>19</v>
      </c>
      <c r="I1700" s="17"/>
      <c r="J1700" s="17"/>
      <c r="K1700" s="7" t="s">
        <v>37</v>
      </c>
      <c r="L1700" s="18" t="s">
        <v>205</v>
      </c>
      <c r="M1700" s="960" t="s">
        <v>933</v>
      </c>
      <c r="N1700" s="18" t="s">
        <v>490</v>
      </c>
      <c r="O1700" s="976"/>
      <c r="P1700" s="271"/>
      <c r="Q1700" s="977"/>
      <c r="R1700" s="978"/>
      <c r="S1700" s="979"/>
      <c r="T1700" s="980"/>
      <c r="U1700" s="981"/>
      <c r="V1700" s="982"/>
      <c r="W1700" s="976" t="s">
        <v>3329</v>
      </c>
      <c r="X1700" s="976"/>
      <c r="Y1700" s="706"/>
      <c r="Z1700" s="976"/>
    </row>
    <row r="1701" spans="1:26">
      <c r="A1701" s="984" t="s">
        <v>456</v>
      </c>
      <c r="B1701" s="984" t="s">
        <v>480</v>
      </c>
      <c r="C1701" s="989" t="s">
        <v>498</v>
      </c>
      <c r="D1701" s="970" t="str">
        <f t="shared" ref="D1701" si="1685">B1701&amp;" "&amp;" "&amp;C1701</f>
        <v>08-054  アリーナ</v>
      </c>
      <c r="E1701" s="999" t="s">
        <v>54</v>
      </c>
      <c r="F1701" s="972" t="s">
        <v>34</v>
      </c>
      <c r="G1701" s="973" t="s">
        <v>19</v>
      </c>
      <c r="H1701" s="973" t="s">
        <v>19</v>
      </c>
      <c r="I1701" s="17"/>
      <c r="J1701" s="17"/>
      <c r="K1701" s="32" t="s">
        <v>21</v>
      </c>
      <c r="L1701" s="3" t="s">
        <v>506</v>
      </c>
      <c r="M1701" s="960" t="s">
        <v>1137</v>
      </c>
      <c r="N1701" s="3" t="s">
        <v>491</v>
      </c>
      <c r="O1701" s="976"/>
      <c r="P1701" s="271"/>
      <c r="Q1701" s="977">
        <v>2340</v>
      </c>
      <c r="R1701" s="978">
        <v>1620</v>
      </c>
      <c r="S1701" s="979">
        <v>1060</v>
      </c>
      <c r="T1701" s="980">
        <v>1360</v>
      </c>
      <c r="U1701" s="981">
        <v>1130</v>
      </c>
      <c r="V1701" s="982">
        <f t="shared" ref="V1701" si="1686">SUM(Q1701:U1702)</f>
        <v>7510</v>
      </c>
      <c r="W1701" s="976" t="s">
        <v>3329</v>
      </c>
      <c r="X1701" s="976"/>
      <c r="Y1701" s="706"/>
      <c r="Z1701" s="976"/>
    </row>
    <row r="1702" spans="1:26">
      <c r="A1702" s="984" t="s">
        <v>456</v>
      </c>
      <c r="B1702" s="984"/>
      <c r="C1702" s="989" t="s">
        <v>498</v>
      </c>
      <c r="D1702" s="970" t="s">
        <v>2</v>
      </c>
      <c r="E1702" s="999" t="s">
        <v>54</v>
      </c>
      <c r="F1702" s="972" t="s">
        <v>34</v>
      </c>
      <c r="G1702" s="973" t="s">
        <v>19</v>
      </c>
      <c r="H1702" s="973" t="s">
        <v>19</v>
      </c>
      <c r="I1702" s="17"/>
      <c r="J1702" s="17"/>
      <c r="K1702" s="9" t="s">
        <v>21</v>
      </c>
      <c r="L1702" s="3" t="s">
        <v>131</v>
      </c>
      <c r="M1702" s="960" t="s">
        <v>934</v>
      </c>
      <c r="N1702" s="18" t="s">
        <v>491</v>
      </c>
      <c r="O1702" s="976"/>
      <c r="P1702" s="271"/>
      <c r="Q1702" s="977"/>
      <c r="R1702" s="978"/>
      <c r="S1702" s="979"/>
      <c r="T1702" s="980"/>
      <c r="U1702" s="981"/>
      <c r="V1702" s="982"/>
      <c r="W1702" s="976" t="s">
        <v>3329</v>
      </c>
      <c r="X1702" s="976"/>
      <c r="Y1702" s="706"/>
      <c r="Z1702" s="976"/>
    </row>
    <row r="1703" spans="1:26">
      <c r="A1703" s="984" t="s">
        <v>456</v>
      </c>
      <c r="B1703" s="984" t="s">
        <v>481</v>
      </c>
      <c r="C1703" s="969" t="s">
        <v>499</v>
      </c>
      <c r="D1703" s="970" t="str">
        <f t="shared" ref="D1703" si="1687">B1703&amp;" "&amp;" "&amp;C1703</f>
        <v>08-055  マーニャ</v>
      </c>
      <c r="E1703" s="999" t="s">
        <v>54</v>
      </c>
      <c r="F1703" s="972" t="s">
        <v>34</v>
      </c>
      <c r="G1703" s="986" t="s">
        <v>40</v>
      </c>
      <c r="H1703" s="986" t="s">
        <v>40</v>
      </c>
      <c r="I1703" s="15"/>
      <c r="J1703" s="15"/>
      <c r="K1703" s="9" t="s">
        <v>21</v>
      </c>
      <c r="L1703" s="3" t="s">
        <v>106</v>
      </c>
      <c r="M1703" s="37" t="s">
        <v>992</v>
      </c>
      <c r="N1703" s="3" t="s">
        <v>495</v>
      </c>
      <c r="O1703" s="976"/>
      <c r="P1703" s="271"/>
      <c r="Q1703" s="977">
        <v>2250</v>
      </c>
      <c r="R1703" s="978">
        <v>1150</v>
      </c>
      <c r="S1703" s="979">
        <v>1690</v>
      </c>
      <c r="T1703" s="980">
        <v>1320</v>
      </c>
      <c r="U1703" s="981">
        <v>1100</v>
      </c>
      <c r="V1703" s="982">
        <f t="shared" ref="V1703" si="1688">SUM(Q1703:U1704)</f>
        <v>7510</v>
      </c>
      <c r="W1703" s="976" t="s">
        <v>3329</v>
      </c>
      <c r="X1703" s="976"/>
      <c r="Y1703" s="706"/>
      <c r="Z1703" s="976"/>
    </row>
    <row r="1704" spans="1:26">
      <c r="A1704" s="984" t="s">
        <v>456</v>
      </c>
      <c r="B1704" s="984"/>
      <c r="C1704" s="969" t="s">
        <v>499</v>
      </c>
      <c r="D1704" s="970" t="s">
        <v>2</v>
      </c>
      <c r="E1704" s="999" t="s">
        <v>54</v>
      </c>
      <c r="F1704" s="972" t="s">
        <v>34</v>
      </c>
      <c r="G1704" s="986" t="s">
        <v>40</v>
      </c>
      <c r="H1704" s="986" t="s">
        <v>40</v>
      </c>
      <c r="I1704" s="15"/>
      <c r="J1704" s="15"/>
      <c r="K1704" s="9" t="s">
        <v>21</v>
      </c>
      <c r="L1704" s="3" t="s">
        <v>131</v>
      </c>
      <c r="M1704" s="960" t="s">
        <v>3485</v>
      </c>
      <c r="N1704" s="3" t="s">
        <v>494</v>
      </c>
      <c r="O1704" s="976"/>
      <c r="P1704" s="271"/>
      <c r="Q1704" s="977"/>
      <c r="R1704" s="978"/>
      <c r="S1704" s="979"/>
      <c r="T1704" s="980"/>
      <c r="U1704" s="981"/>
      <c r="V1704" s="982"/>
      <c r="W1704" s="976" t="s">
        <v>3329</v>
      </c>
      <c r="X1704" s="976"/>
      <c r="Y1704" s="706"/>
      <c r="Z1704" s="976"/>
    </row>
    <row r="1705" spans="1:26">
      <c r="A1705" s="984" t="s">
        <v>456</v>
      </c>
      <c r="B1705" s="984" t="s">
        <v>482</v>
      </c>
      <c r="C1705" s="989" t="s">
        <v>500</v>
      </c>
      <c r="D1705" s="970" t="str">
        <f t="shared" ref="D1705" si="1689">B1705&amp;" "&amp;" "&amp;C1705</f>
        <v>08-056  バルザック</v>
      </c>
      <c r="E1705" s="999" t="s">
        <v>54</v>
      </c>
      <c r="F1705" s="1009" t="s">
        <v>75</v>
      </c>
      <c r="G1705" s="973" t="s">
        <v>19</v>
      </c>
      <c r="H1705" s="973" t="s">
        <v>19</v>
      </c>
      <c r="I1705" s="15"/>
      <c r="J1705" s="15"/>
      <c r="K1705" s="7" t="s">
        <v>37</v>
      </c>
      <c r="L1705" s="3" t="s">
        <v>506</v>
      </c>
      <c r="M1705" s="960" t="s">
        <v>993</v>
      </c>
      <c r="N1705" s="3" t="s">
        <v>491</v>
      </c>
      <c r="O1705" s="976"/>
      <c r="P1705" s="271"/>
      <c r="Q1705" s="977">
        <v>2510</v>
      </c>
      <c r="R1705" s="978">
        <v>1630</v>
      </c>
      <c r="S1705" s="979">
        <v>1090</v>
      </c>
      <c r="T1705" s="980">
        <v>990</v>
      </c>
      <c r="U1705" s="981">
        <v>1260</v>
      </c>
      <c r="V1705" s="982">
        <f t="shared" ref="V1705" si="1690">SUM(Q1705:U1706)</f>
        <v>7480</v>
      </c>
      <c r="W1705" s="274" t="s">
        <v>3823</v>
      </c>
      <c r="X1705" s="976"/>
      <c r="Y1705" s="706"/>
      <c r="Z1705" s="976"/>
    </row>
    <row r="1706" spans="1:26">
      <c r="A1706" s="984" t="s">
        <v>456</v>
      </c>
      <c r="B1706" s="984"/>
      <c r="C1706" s="989" t="s">
        <v>500</v>
      </c>
      <c r="D1706" s="970" t="s">
        <v>2</v>
      </c>
      <c r="E1706" s="999" t="s">
        <v>54</v>
      </c>
      <c r="F1706" s="1009" t="s">
        <v>75</v>
      </c>
      <c r="G1706" s="973" t="s">
        <v>19</v>
      </c>
      <c r="H1706" s="973" t="s">
        <v>19</v>
      </c>
      <c r="I1706" s="15"/>
      <c r="J1706" s="15"/>
      <c r="K1706" s="9" t="s">
        <v>21</v>
      </c>
      <c r="L1706" s="3" t="s">
        <v>105</v>
      </c>
      <c r="M1706" s="960" t="s">
        <v>846</v>
      </c>
      <c r="N1706" s="3" t="s">
        <v>491</v>
      </c>
      <c r="O1706" s="976"/>
      <c r="P1706" s="271"/>
      <c r="Q1706" s="977"/>
      <c r="R1706" s="978"/>
      <c r="S1706" s="979"/>
      <c r="T1706" s="980"/>
      <c r="U1706" s="981"/>
      <c r="V1706" s="982"/>
      <c r="W1706" s="274" t="s">
        <v>4109</v>
      </c>
      <c r="X1706" s="976"/>
      <c r="Y1706" s="706"/>
      <c r="Z1706" s="976"/>
    </row>
    <row r="1707" spans="1:26">
      <c r="A1707" s="984" t="s">
        <v>456</v>
      </c>
      <c r="B1707" s="984" t="s">
        <v>483</v>
      </c>
      <c r="C1707" s="989" t="s">
        <v>501</v>
      </c>
      <c r="D1707" s="970" t="str">
        <f t="shared" ref="D1707" si="1691">B1707&amp;" "&amp;" "&amp;C1707</f>
        <v>08-057  ダークネビュラス</v>
      </c>
      <c r="E1707" s="999" t="s">
        <v>54</v>
      </c>
      <c r="F1707" s="994" t="s">
        <v>78</v>
      </c>
      <c r="G1707" s="973" t="s">
        <v>19</v>
      </c>
      <c r="H1707" s="992" t="s">
        <v>88</v>
      </c>
      <c r="I1707" s="15"/>
      <c r="J1707" s="15"/>
      <c r="K1707" s="7" t="s">
        <v>37</v>
      </c>
      <c r="L1707" s="18" t="s">
        <v>205</v>
      </c>
      <c r="M1707" s="960" t="s">
        <v>851</v>
      </c>
      <c r="N1707" s="3" t="s">
        <v>491</v>
      </c>
      <c r="O1707" s="976"/>
      <c r="P1707" s="271"/>
      <c r="Q1707" s="977">
        <v>2550</v>
      </c>
      <c r="R1707" s="978">
        <v>1390</v>
      </c>
      <c r="S1707" s="979">
        <v>930</v>
      </c>
      <c r="T1707" s="980">
        <v>1010</v>
      </c>
      <c r="U1707" s="981">
        <v>1600</v>
      </c>
      <c r="V1707" s="982">
        <f t="shared" ref="V1707" si="1692">SUM(Q1707:U1708)</f>
        <v>7480</v>
      </c>
      <c r="W1707" s="969" t="s">
        <v>3319</v>
      </c>
      <c r="X1707" s="976"/>
      <c r="Y1707" s="706"/>
      <c r="Z1707" s="976"/>
    </row>
    <row r="1708" spans="1:26">
      <c r="A1708" s="984" t="s">
        <v>456</v>
      </c>
      <c r="B1708" s="984"/>
      <c r="C1708" s="989" t="s">
        <v>501</v>
      </c>
      <c r="D1708" s="970" t="s">
        <v>2</v>
      </c>
      <c r="E1708" s="999" t="s">
        <v>54</v>
      </c>
      <c r="F1708" s="994" t="s">
        <v>78</v>
      </c>
      <c r="G1708" s="973" t="s">
        <v>19</v>
      </c>
      <c r="H1708" s="992" t="s">
        <v>88</v>
      </c>
      <c r="I1708" s="15"/>
      <c r="J1708" s="15"/>
      <c r="K1708" s="9" t="s">
        <v>21</v>
      </c>
      <c r="L1708" s="18" t="s">
        <v>205</v>
      </c>
      <c r="M1708" s="960" t="s">
        <v>6217</v>
      </c>
      <c r="N1708" s="3" t="s">
        <v>496</v>
      </c>
      <c r="O1708" s="976"/>
      <c r="P1708" s="271"/>
      <c r="Q1708" s="977"/>
      <c r="R1708" s="978"/>
      <c r="S1708" s="979"/>
      <c r="T1708" s="980"/>
      <c r="U1708" s="981"/>
      <c r="V1708" s="982"/>
      <c r="W1708" s="969" t="s">
        <v>3319</v>
      </c>
      <c r="X1708" s="976"/>
      <c r="Y1708" s="706"/>
      <c r="Z1708" s="976"/>
    </row>
    <row r="1709" spans="1:26">
      <c r="A1709" s="984" t="s">
        <v>456</v>
      </c>
      <c r="B1709" s="984" t="s">
        <v>484</v>
      </c>
      <c r="C1709" s="969" t="s">
        <v>502</v>
      </c>
      <c r="D1709" s="970" t="str">
        <f t="shared" ref="D1709" si="1693">B1709&amp;" "&amp;" "&amp;C1709</f>
        <v>08-058  サージタウス</v>
      </c>
      <c r="E1709" s="999" t="s">
        <v>54</v>
      </c>
      <c r="F1709" s="994" t="s">
        <v>78</v>
      </c>
      <c r="G1709" s="973" t="s">
        <v>19</v>
      </c>
      <c r="H1709" s="973" t="s">
        <v>19</v>
      </c>
      <c r="I1709" s="17"/>
      <c r="J1709" s="17"/>
      <c r="K1709" s="9" t="s">
        <v>21</v>
      </c>
      <c r="L1709" s="3" t="s">
        <v>270</v>
      </c>
      <c r="M1709" s="960" t="s">
        <v>935</v>
      </c>
      <c r="N1709" s="3" t="s">
        <v>494</v>
      </c>
      <c r="O1709" s="976"/>
      <c r="P1709" s="271"/>
      <c r="Q1709" s="977">
        <v>2370</v>
      </c>
      <c r="R1709" s="978">
        <v>1440</v>
      </c>
      <c r="S1709" s="979">
        <v>870</v>
      </c>
      <c r="T1709" s="980">
        <v>1260</v>
      </c>
      <c r="U1709" s="981">
        <v>1540</v>
      </c>
      <c r="V1709" s="982">
        <f t="shared" ref="V1709" si="1694">SUM(Q1709:U1710)</f>
        <v>7480</v>
      </c>
      <c r="W1709" s="444" t="s">
        <v>3319</v>
      </c>
      <c r="X1709" s="976"/>
      <c r="Y1709" s="706"/>
      <c r="Z1709" s="976"/>
    </row>
    <row r="1710" spans="1:26">
      <c r="A1710" s="984" t="s">
        <v>456</v>
      </c>
      <c r="B1710" s="984"/>
      <c r="C1710" s="969" t="s">
        <v>502</v>
      </c>
      <c r="D1710" s="970" t="s">
        <v>2</v>
      </c>
      <c r="E1710" s="999" t="s">
        <v>54</v>
      </c>
      <c r="F1710" s="994" t="s">
        <v>78</v>
      </c>
      <c r="G1710" s="973" t="s">
        <v>19</v>
      </c>
      <c r="H1710" s="973" t="s">
        <v>19</v>
      </c>
      <c r="I1710" s="17"/>
      <c r="J1710" s="17"/>
      <c r="K1710" s="9" t="s">
        <v>21</v>
      </c>
      <c r="L1710" s="3" t="s">
        <v>131</v>
      </c>
      <c r="M1710" s="960" t="s">
        <v>3486</v>
      </c>
      <c r="N1710" s="3" t="s">
        <v>490</v>
      </c>
      <c r="O1710" s="976"/>
      <c r="P1710" s="271"/>
      <c r="Q1710" s="977"/>
      <c r="R1710" s="978"/>
      <c r="S1710" s="979"/>
      <c r="T1710" s="980"/>
      <c r="U1710" s="981"/>
      <c r="V1710" s="982"/>
      <c r="W1710" s="443" t="s">
        <v>4573</v>
      </c>
      <c r="X1710" s="976"/>
      <c r="Y1710" s="706"/>
      <c r="Z1710" s="976"/>
    </row>
    <row r="1711" spans="1:26">
      <c r="A1711" s="984" t="s">
        <v>456</v>
      </c>
      <c r="B1711" s="984" t="s">
        <v>485</v>
      </c>
      <c r="C1711" s="989" t="s">
        <v>503</v>
      </c>
      <c r="D1711" s="970" t="str">
        <f t="shared" ref="D1711" si="1695">B1711&amp;" "&amp;" "&amp;C1711</f>
        <v>08-059  キングレオ</v>
      </c>
      <c r="E1711" s="999" t="s">
        <v>54</v>
      </c>
      <c r="F1711" s="1014" t="s">
        <v>128</v>
      </c>
      <c r="G1711" s="973" t="s">
        <v>19</v>
      </c>
      <c r="H1711" s="973" t="s">
        <v>19</v>
      </c>
      <c r="I1711" s="17"/>
      <c r="J1711" s="17"/>
      <c r="K1711" s="7" t="s">
        <v>37</v>
      </c>
      <c r="L1711" s="18" t="s">
        <v>205</v>
      </c>
      <c r="M1711" s="960" t="s">
        <v>989</v>
      </c>
      <c r="N1711" s="3" t="s">
        <v>490</v>
      </c>
      <c r="O1711" s="976"/>
      <c r="P1711" s="271"/>
      <c r="Q1711" s="977">
        <v>2410</v>
      </c>
      <c r="R1711" s="978">
        <v>1460</v>
      </c>
      <c r="S1711" s="979">
        <v>1010</v>
      </c>
      <c r="T1711" s="980">
        <v>1480</v>
      </c>
      <c r="U1711" s="981">
        <v>1170</v>
      </c>
      <c r="V1711" s="982">
        <f t="shared" ref="V1711" si="1696">SUM(Q1711:U1712)</f>
        <v>7530</v>
      </c>
      <c r="W1711" s="976"/>
      <c r="X1711" s="976"/>
      <c r="Y1711" s="706"/>
      <c r="Z1711" s="976"/>
    </row>
    <row r="1712" spans="1:26">
      <c r="A1712" s="984" t="s">
        <v>456</v>
      </c>
      <c r="B1712" s="984"/>
      <c r="C1712" s="989" t="s">
        <v>503</v>
      </c>
      <c r="D1712" s="970" t="s">
        <v>2</v>
      </c>
      <c r="E1712" s="999" t="s">
        <v>54</v>
      </c>
      <c r="F1712" s="1014" t="s">
        <v>128</v>
      </c>
      <c r="G1712" s="973" t="s">
        <v>19</v>
      </c>
      <c r="H1712" s="973" t="s">
        <v>19</v>
      </c>
      <c r="I1712" s="17"/>
      <c r="J1712" s="17"/>
      <c r="K1712" s="7" t="s">
        <v>37</v>
      </c>
      <c r="L1712" s="3" t="s">
        <v>98</v>
      </c>
      <c r="M1712" s="960" t="s">
        <v>6218</v>
      </c>
      <c r="N1712" s="18" t="s">
        <v>492</v>
      </c>
      <c r="O1712" s="976"/>
      <c r="P1712" s="271"/>
      <c r="Q1712" s="977"/>
      <c r="R1712" s="978"/>
      <c r="S1712" s="979"/>
      <c r="T1712" s="980"/>
      <c r="U1712" s="981"/>
      <c r="V1712" s="982"/>
      <c r="W1712" s="976"/>
      <c r="X1712" s="976"/>
      <c r="Y1712" s="706"/>
      <c r="Z1712" s="976"/>
    </row>
    <row r="1713" spans="1:26">
      <c r="A1713" s="984" t="s">
        <v>456</v>
      </c>
      <c r="B1713" s="984" t="s">
        <v>486</v>
      </c>
      <c r="C1713" s="989" t="s">
        <v>504</v>
      </c>
      <c r="D1713" s="970" t="str">
        <f t="shared" ref="D1713" si="1697">B1713&amp;" "&amp;" "&amp;C1713</f>
        <v>08-060  爆炎王ガイフレア</v>
      </c>
      <c r="E1713" s="999" t="s">
        <v>54</v>
      </c>
      <c r="F1713" s="1012" t="s">
        <v>130</v>
      </c>
      <c r="G1713" s="973" t="s">
        <v>19</v>
      </c>
      <c r="H1713" s="973" t="s">
        <v>19</v>
      </c>
      <c r="I1713" s="17"/>
      <c r="J1713" s="17"/>
      <c r="K1713" s="8" t="s">
        <v>99</v>
      </c>
      <c r="L1713" s="18" t="s">
        <v>205</v>
      </c>
      <c r="M1713" s="960" t="s">
        <v>3487</v>
      </c>
      <c r="N1713" s="3" t="s">
        <v>496</v>
      </c>
      <c r="O1713" s="976"/>
      <c r="P1713" s="271"/>
      <c r="Q1713" s="977">
        <v>2400</v>
      </c>
      <c r="R1713" s="978">
        <v>1670</v>
      </c>
      <c r="S1713" s="979">
        <v>1060</v>
      </c>
      <c r="T1713" s="980">
        <v>910</v>
      </c>
      <c r="U1713" s="981">
        <v>1490</v>
      </c>
      <c r="V1713" s="982">
        <f t="shared" ref="V1713" si="1698">SUM(Q1713:U1714)</f>
        <v>7530</v>
      </c>
      <c r="W1713" s="969" t="s">
        <v>3320</v>
      </c>
      <c r="X1713" s="976"/>
      <c r="Y1713" s="706"/>
      <c r="Z1713" s="976"/>
    </row>
    <row r="1714" spans="1:26">
      <c r="A1714" s="984" t="s">
        <v>456</v>
      </c>
      <c r="B1714" s="984"/>
      <c r="C1714" s="989" t="s">
        <v>504</v>
      </c>
      <c r="D1714" s="970" t="s">
        <v>2</v>
      </c>
      <c r="E1714" s="999" t="s">
        <v>54</v>
      </c>
      <c r="F1714" s="1012" t="s">
        <v>130</v>
      </c>
      <c r="G1714" s="973" t="s">
        <v>19</v>
      </c>
      <c r="H1714" s="973" t="s">
        <v>19</v>
      </c>
      <c r="I1714" s="17"/>
      <c r="J1714" s="17"/>
      <c r="K1714" s="7" t="s">
        <v>37</v>
      </c>
      <c r="L1714" s="3" t="s">
        <v>20</v>
      </c>
      <c r="M1714" s="39" t="s">
        <v>3488</v>
      </c>
      <c r="N1714" s="3" t="s">
        <v>494</v>
      </c>
      <c r="O1714" s="976"/>
      <c r="P1714" s="271"/>
      <c r="Q1714" s="977"/>
      <c r="R1714" s="978"/>
      <c r="S1714" s="979"/>
      <c r="T1714" s="980"/>
      <c r="U1714" s="981"/>
      <c r="V1714" s="982"/>
      <c r="W1714" s="969" t="s">
        <v>3320</v>
      </c>
      <c r="X1714" s="976"/>
      <c r="Y1714" s="706"/>
      <c r="Z1714" s="976"/>
    </row>
    <row r="1715" spans="1:26">
      <c r="A1715" s="984" t="s">
        <v>456</v>
      </c>
      <c r="B1715" s="984" t="s">
        <v>487</v>
      </c>
      <c r="C1715" s="969" t="s">
        <v>186</v>
      </c>
      <c r="D1715" s="970" t="str">
        <f t="shared" ref="D1715" si="1699">B1715&amp;" "&amp;" "&amp;C1715</f>
        <v>08-061  バーン</v>
      </c>
      <c r="E1715" s="993" t="s">
        <v>2633</v>
      </c>
      <c r="F1715" s="985" t="s">
        <v>74</v>
      </c>
      <c r="G1715" s="992" t="s">
        <v>88</v>
      </c>
      <c r="H1715" s="986" t="s">
        <v>40</v>
      </c>
      <c r="I1715" s="17"/>
      <c r="J1715" s="17"/>
      <c r="K1715" s="9" t="s">
        <v>21</v>
      </c>
      <c r="L1715" s="3" t="s">
        <v>105</v>
      </c>
      <c r="M1715" s="960" t="s">
        <v>852</v>
      </c>
      <c r="N1715" s="3" t="s">
        <v>491</v>
      </c>
      <c r="O1715" s="976"/>
      <c r="P1715" s="271"/>
      <c r="Q1715" s="977">
        <v>2730</v>
      </c>
      <c r="R1715" s="978">
        <v>830</v>
      </c>
      <c r="S1715" s="979">
        <v>2020</v>
      </c>
      <c r="T1715" s="980">
        <v>1350</v>
      </c>
      <c r="U1715" s="981">
        <v>1050</v>
      </c>
      <c r="V1715" s="982">
        <f t="shared" ref="V1715" si="1700">SUM(Q1715:U1716)</f>
        <v>7980</v>
      </c>
      <c r="W1715" s="976"/>
      <c r="X1715" s="976"/>
      <c r="Y1715" s="706"/>
      <c r="Z1715" s="976"/>
    </row>
    <row r="1716" spans="1:26">
      <c r="A1716" s="984" t="s">
        <v>456</v>
      </c>
      <c r="B1716" s="984"/>
      <c r="C1716" s="969" t="s">
        <v>186</v>
      </c>
      <c r="D1716" s="970" t="s">
        <v>2</v>
      </c>
      <c r="E1716" s="993" t="s">
        <v>2633</v>
      </c>
      <c r="F1716" s="985" t="s">
        <v>74</v>
      </c>
      <c r="G1716" s="992" t="s">
        <v>88</v>
      </c>
      <c r="H1716" s="986" t="s">
        <v>40</v>
      </c>
      <c r="I1716" s="17"/>
      <c r="J1716" s="17"/>
      <c r="K1716" s="9" t="s">
        <v>21</v>
      </c>
      <c r="L1716" s="3" t="s">
        <v>106</v>
      </c>
      <c r="M1716" s="960" t="s">
        <v>853</v>
      </c>
      <c r="N1716" s="18" t="s">
        <v>494</v>
      </c>
      <c r="O1716" s="976"/>
      <c r="P1716" s="271"/>
      <c r="Q1716" s="977"/>
      <c r="R1716" s="978"/>
      <c r="S1716" s="979"/>
      <c r="T1716" s="980"/>
      <c r="U1716" s="981"/>
      <c r="V1716" s="982"/>
      <c r="W1716" s="976"/>
      <c r="X1716" s="976"/>
      <c r="Y1716" s="706"/>
      <c r="Z1716" s="976"/>
    </row>
    <row r="1717" spans="1:26">
      <c r="A1717" s="984" t="s">
        <v>456</v>
      </c>
      <c r="B1717" s="984" t="s">
        <v>488</v>
      </c>
      <c r="C1717" s="969" t="s">
        <v>172</v>
      </c>
      <c r="D1717" s="970" t="str">
        <f t="shared" ref="D1717" si="1701">B1717&amp;" "&amp;" "&amp;C1717</f>
        <v>08-062  ヒュンケル</v>
      </c>
      <c r="E1717" s="993" t="s">
        <v>2633</v>
      </c>
      <c r="F1717" s="985" t="s">
        <v>74</v>
      </c>
      <c r="G1717" s="973" t="s">
        <v>19</v>
      </c>
      <c r="H1717" s="973" t="s">
        <v>19</v>
      </c>
      <c r="I1717" s="17"/>
      <c r="J1717" s="17"/>
      <c r="K1717" s="9" t="s">
        <v>21</v>
      </c>
      <c r="L1717" s="3" t="s">
        <v>270</v>
      </c>
      <c r="M1717" s="960" t="s">
        <v>1138</v>
      </c>
      <c r="N1717" s="3" t="s">
        <v>491</v>
      </c>
      <c r="O1717" s="976"/>
      <c r="P1717" s="271"/>
      <c r="Q1717" s="977">
        <v>2490</v>
      </c>
      <c r="R1717" s="978">
        <v>1540</v>
      </c>
      <c r="S1717" s="979">
        <v>870</v>
      </c>
      <c r="T1717" s="980">
        <v>1600</v>
      </c>
      <c r="U1717" s="981">
        <v>1450</v>
      </c>
      <c r="V1717" s="982">
        <f t="shared" ref="V1717" si="1702">SUM(Q1717:U1718)</f>
        <v>7950</v>
      </c>
      <c r="W1717" s="976"/>
      <c r="X1717" s="976"/>
      <c r="Y1717" s="706"/>
      <c r="Z1717" s="976"/>
    </row>
    <row r="1718" spans="1:26">
      <c r="A1718" s="984" t="s">
        <v>456</v>
      </c>
      <c r="B1718" s="984"/>
      <c r="C1718" s="969" t="s">
        <v>172</v>
      </c>
      <c r="D1718" s="970" t="s">
        <v>2</v>
      </c>
      <c r="E1718" s="993" t="s">
        <v>2633</v>
      </c>
      <c r="F1718" s="985" t="s">
        <v>74</v>
      </c>
      <c r="G1718" s="973" t="s">
        <v>19</v>
      </c>
      <c r="H1718" s="973" t="s">
        <v>19</v>
      </c>
      <c r="I1718" s="17"/>
      <c r="J1718" s="17"/>
      <c r="K1718" s="7" t="s">
        <v>37</v>
      </c>
      <c r="L1718" s="3" t="s">
        <v>98</v>
      </c>
      <c r="M1718" s="960" t="s">
        <v>994</v>
      </c>
      <c r="N1718" s="3" t="s">
        <v>492</v>
      </c>
      <c r="O1718" s="976"/>
      <c r="P1718" s="271"/>
      <c r="Q1718" s="977"/>
      <c r="R1718" s="978"/>
      <c r="S1718" s="979"/>
      <c r="T1718" s="980"/>
      <c r="U1718" s="981"/>
      <c r="V1718" s="982"/>
      <c r="W1718" s="976"/>
      <c r="X1718" s="976"/>
      <c r="Y1718" s="706"/>
      <c r="Z1718" s="976"/>
    </row>
    <row r="1719" spans="1:26">
      <c r="A1719" s="984" t="s">
        <v>456</v>
      </c>
      <c r="B1719" s="984" t="s">
        <v>489</v>
      </c>
      <c r="C1719" s="969" t="s">
        <v>505</v>
      </c>
      <c r="D1719" s="970" t="str">
        <f t="shared" ref="D1719" si="1703">B1719&amp;" "&amp;" "&amp;C1719</f>
        <v>08-063  魔剣士ピサロ</v>
      </c>
      <c r="E1719" s="993" t="s">
        <v>2633</v>
      </c>
      <c r="F1719" s="985" t="s">
        <v>74</v>
      </c>
      <c r="G1719" s="973" t="s">
        <v>19</v>
      </c>
      <c r="H1719" s="973" t="s">
        <v>19</v>
      </c>
      <c r="I1719" s="17"/>
      <c r="J1719" s="17"/>
      <c r="K1719" s="9" t="s">
        <v>21</v>
      </c>
      <c r="L1719" s="3" t="s">
        <v>131</v>
      </c>
      <c r="M1719" s="960" t="s">
        <v>1139</v>
      </c>
      <c r="N1719" s="3" t="s">
        <v>491</v>
      </c>
      <c r="O1719" s="976"/>
      <c r="P1719" s="271"/>
      <c r="Q1719" s="977">
        <v>2470</v>
      </c>
      <c r="R1719" s="978">
        <v>1670</v>
      </c>
      <c r="S1719" s="979">
        <v>1150</v>
      </c>
      <c r="T1719" s="980">
        <v>1540</v>
      </c>
      <c r="U1719" s="981">
        <v>1040</v>
      </c>
      <c r="V1719" s="982">
        <f t="shared" ref="V1719" si="1704">SUM(Q1719:U1720)</f>
        <v>7870</v>
      </c>
      <c r="W1719" s="976"/>
      <c r="X1719" s="976"/>
      <c r="Y1719" s="706"/>
      <c r="Z1719" s="976"/>
    </row>
    <row r="1720" spans="1:26">
      <c r="A1720" s="984" t="s">
        <v>456</v>
      </c>
      <c r="B1720" s="984"/>
      <c r="C1720" s="969" t="s">
        <v>505</v>
      </c>
      <c r="D1720" s="970" t="s">
        <v>2</v>
      </c>
      <c r="E1720" s="993" t="s">
        <v>2633</v>
      </c>
      <c r="F1720" s="985" t="s">
        <v>74</v>
      </c>
      <c r="G1720" s="973" t="s">
        <v>19</v>
      </c>
      <c r="H1720" s="973" t="s">
        <v>19</v>
      </c>
      <c r="I1720" s="17"/>
      <c r="J1720" s="17"/>
      <c r="K1720" s="7" t="s">
        <v>37</v>
      </c>
      <c r="L1720" s="18" t="s">
        <v>205</v>
      </c>
      <c r="M1720" s="960" t="s">
        <v>995</v>
      </c>
      <c r="N1720" s="3" t="s">
        <v>490</v>
      </c>
      <c r="O1720" s="976"/>
      <c r="P1720" s="271"/>
      <c r="Q1720" s="977"/>
      <c r="R1720" s="978"/>
      <c r="S1720" s="979"/>
      <c r="T1720" s="980"/>
      <c r="U1720" s="981"/>
      <c r="V1720" s="982"/>
      <c r="W1720" s="976"/>
      <c r="X1720" s="976"/>
      <c r="Y1720" s="706"/>
      <c r="Z1720" s="976"/>
    </row>
    <row r="1721" spans="1:26">
      <c r="A1721" s="984" t="s">
        <v>507</v>
      </c>
      <c r="B1721" s="984" t="s">
        <v>769</v>
      </c>
      <c r="C1721" s="969" t="s">
        <v>38</v>
      </c>
      <c r="D1721" s="970" t="str">
        <f t="shared" ref="D1721" si="1705">B1721&amp;" "&amp;" "&amp;C1721</f>
        <v>07-001  ポップ</v>
      </c>
      <c r="E1721" s="1015" t="s">
        <v>608</v>
      </c>
      <c r="F1721" s="972" t="s">
        <v>34</v>
      </c>
      <c r="G1721" s="986" t="s">
        <v>40</v>
      </c>
      <c r="H1721" s="986" t="s">
        <v>40</v>
      </c>
      <c r="I1721" s="975"/>
      <c r="J1721" s="975"/>
      <c r="K1721" s="35" t="s">
        <v>21</v>
      </c>
      <c r="L1721" s="33" t="s">
        <v>131</v>
      </c>
      <c r="M1721" s="960" t="s">
        <v>1044</v>
      </c>
      <c r="N1721" s="30" t="s">
        <v>496</v>
      </c>
      <c r="O1721" s="976"/>
      <c r="P1721" s="271"/>
      <c r="Q1721" s="977">
        <v>1530</v>
      </c>
      <c r="R1721" s="978">
        <v>520</v>
      </c>
      <c r="S1721" s="979">
        <v>1240</v>
      </c>
      <c r="T1721" s="980">
        <v>880</v>
      </c>
      <c r="U1721" s="981">
        <v>730</v>
      </c>
      <c r="V1721" s="982">
        <f t="shared" ref="V1721" si="1706">SUM(Q1721:U1722)</f>
        <v>4900</v>
      </c>
      <c r="W1721" s="976" t="s">
        <v>3317</v>
      </c>
      <c r="X1721" s="976"/>
      <c r="Y1721" s="706"/>
      <c r="Z1721" s="976"/>
    </row>
    <row r="1722" spans="1:26">
      <c r="A1722" s="984" t="s">
        <v>507</v>
      </c>
      <c r="B1722" s="984"/>
      <c r="C1722" s="969" t="s">
        <v>38</v>
      </c>
      <c r="D1722" s="970" t="s">
        <v>2</v>
      </c>
      <c r="E1722" s="1015" t="s">
        <v>608</v>
      </c>
      <c r="F1722" s="972" t="s">
        <v>34</v>
      </c>
      <c r="G1722" s="986" t="s">
        <v>40</v>
      </c>
      <c r="H1722" s="986" t="s">
        <v>40</v>
      </c>
      <c r="I1722" s="975"/>
      <c r="J1722" s="975"/>
      <c r="K1722" s="29"/>
      <c r="L1722" s="29"/>
      <c r="M1722" s="4"/>
      <c r="N1722" s="29"/>
      <c r="O1722" s="976"/>
      <c r="P1722" s="271"/>
      <c r="Q1722" s="977"/>
      <c r="R1722" s="978"/>
      <c r="S1722" s="979"/>
      <c r="T1722" s="980"/>
      <c r="U1722" s="981"/>
      <c r="V1722" s="982"/>
      <c r="W1722" s="976" t="s">
        <v>3317</v>
      </c>
      <c r="X1722" s="976"/>
      <c r="Y1722" s="706"/>
      <c r="Z1722" s="976"/>
    </row>
    <row r="1723" spans="1:26">
      <c r="A1723" s="984" t="s">
        <v>507</v>
      </c>
      <c r="B1723" s="984" t="s">
        <v>770</v>
      </c>
      <c r="C1723" s="969" t="s">
        <v>42</v>
      </c>
      <c r="D1723" s="970" t="str">
        <f t="shared" ref="D1723" si="1707">B1723&amp;" "&amp;" "&amp;C1723</f>
        <v>07-002  レオナ</v>
      </c>
      <c r="E1723" s="1015" t="s">
        <v>608</v>
      </c>
      <c r="F1723" s="972" t="s">
        <v>34</v>
      </c>
      <c r="G1723" s="986" t="s">
        <v>40</v>
      </c>
      <c r="H1723" s="995" t="s">
        <v>80</v>
      </c>
      <c r="I1723" s="975"/>
      <c r="J1723" s="975"/>
      <c r="K1723" s="7" t="s">
        <v>37</v>
      </c>
      <c r="L1723" s="33" t="s">
        <v>98</v>
      </c>
      <c r="M1723" s="960" t="s">
        <v>1140</v>
      </c>
      <c r="N1723" s="30" t="s">
        <v>492</v>
      </c>
      <c r="O1723" s="976"/>
      <c r="P1723" s="271"/>
      <c r="Q1723" s="977">
        <v>1500</v>
      </c>
      <c r="R1723" s="978">
        <v>480</v>
      </c>
      <c r="S1723" s="979">
        <v>1180</v>
      </c>
      <c r="T1723" s="980">
        <v>940</v>
      </c>
      <c r="U1723" s="981">
        <v>790</v>
      </c>
      <c r="V1723" s="982">
        <f t="shared" ref="V1723" si="1708">SUM(Q1723:U1724)</f>
        <v>4890</v>
      </c>
      <c r="W1723" s="976" t="s">
        <v>3317</v>
      </c>
      <c r="X1723" s="976"/>
      <c r="Y1723" s="706"/>
      <c r="Z1723" s="976"/>
    </row>
    <row r="1724" spans="1:26">
      <c r="A1724" s="984" t="s">
        <v>507</v>
      </c>
      <c r="B1724" s="984"/>
      <c r="C1724" s="969" t="s">
        <v>42</v>
      </c>
      <c r="D1724" s="970" t="s">
        <v>2</v>
      </c>
      <c r="E1724" s="1015" t="s">
        <v>608</v>
      </c>
      <c r="F1724" s="972" t="s">
        <v>34</v>
      </c>
      <c r="G1724" s="986" t="s">
        <v>40</v>
      </c>
      <c r="H1724" s="995" t="s">
        <v>80</v>
      </c>
      <c r="I1724" s="975"/>
      <c r="J1724" s="975"/>
      <c r="K1724" s="29"/>
      <c r="L1724" s="29"/>
      <c r="M1724" s="4"/>
      <c r="N1724" s="29"/>
      <c r="O1724" s="976"/>
      <c r="P1724" s="271"/>
      <c r="Q1724" s="977"/>
      <c r="R1724" s="978"/>
      <c r="S1724" s="979"/>
      <c r="T1724" s="980"/>
      <c r="U1724" s="981"/>
      <c r="V1724" s="982"/>
      <c r="W1724" s="976" t="s">
        <v>3317</v>
      </c>
      <c r="X1724" s="976"/>
      <c r="Y1724" s="706"/>
      <c r="Z1724" s="976"/>
    </row>
    <row r="1725" spans="1:26">
      <c r="A1725" s="984" t="s">
        <v>507</v>
      </c>
      <c r="B1725" s="984" t="s">
        <v>771</v>
      </c>
      <c r="C1725" s="969" t="s">
        <v>172</v>
      </c>
      <c r="D1725" s="970" t="str">
        <f t="shared" ref="D1725" si="1709">B1725&amp;" "&amp;" "&amp;C1725</f>
        <v>07-003  ヒュンケル</v>
      </c>
      <c r="E1725" s="1015" t="s">
        <v>608</v>
      </c>
      <c r="F1725" s="972" t="s">
        <v>34</v>
      </c>
      <c r="G1725" s="973" t="s">
        <v>19</v>
      </c>
      <c r="H1725" s="973" t="s">
        <v>19</v>
      </c>
      <c r="I1725" s="975"/>
      <c r="J1725" s="975"/>
      <c r="K1725" s="35" t="s">
        <v>21</v>
      </c>
      <c r="L1725" s="33" t="s">
        <v>131</v>
      </c>
      <c r="M1725" s="960" t="s">
        <v>936</v>
      </c>
      <c r="N1725" s="30" t="s">
        <v>494</v>
      </c>
      <c r="O1725" s="976"/>
      <c r="P1725" s="271"/>
      <c r="Q1725" s="977">
        <v>1560</v>
      </c>
      <c r="R1725" s="978">
        <v>1090</v>
      </c>
      <c r="S1725" s="979">
        <v>480</v>
      </c>
      <c r="T1725" s="980">
        <v>760</v>
      </c>
      <c r="U1725" s="981">
        <v>1010</v>
      </c>
      <c r="V1725" s="982">
        <f t="shared" ref="V1725" si="1710">SUM(Q1725:U1726)</f>
        <v>4900</v>
      </c>
      <c r="W1725" s="976" t="s">
        <v>3317</v>
      </c>
      <c r="X1725" s="976"/>
      <c r="Y1725" s="706"/>
      <c r="Z1725" s="976"/>
    </row>
    <row r="1726" spans="1:26">
      <c r="A1726" s="984" t="s">
        <v>507</v>
      </c>
      <c r="B1726" s="984"/>
      <c r="C1726" s="969" t="s">
        <v>172</v>
      </c>
      <c r="D1726" s="970" t="s">
        <v>2</v>
      </c>
      <c r="E1726" s="1015" t="s">
        <v>608</v>
      </c>
      <c r="F1726" s="972" t="s">
        <v>34</v>
      </c>
      <c r="G1726" s="973" t="s">
        <v>19</v>
      </c>
      <c r="H1726" s="973" t="s">
        <v>19</v>
      </c>
      <c r="I1726" s="975"/>
      <c r="J1726" s="975"/>
      <c r="K1726" s="29"/>
      <c r="L1726" s="29"/>
      <c r="M1726" s="4"/>
      <c r="N1726" s="29"/>
      <c r="O1726" s="976"/>
      <c r="P1726" s="271"/>
      <c r="Q1726" s="977"/>
      <c r="R1726" s="978"/>
      <c r="S1726" s="979"/>
      <c r="T1726" s="980"/>
      <c r="U1726" s="981"/>
      <c r="V1726" s="982"/>
      <c r="W1726" s="976" t="s">
        <v>3317</v>
      </c>
      <c r="X1726" s="976"/>
      <c r="Y1726" s="706"/>
      <c r="Z1726" s="976"/>
    </row>
    <row r="1727" spans="1:26">
      <c r="A1727" s="984" t="s">
        <v>507</v>
      </c>
      <c r="B1727" s="984" t="s">
        <v>772</v>
      </c>
      <c r="C1727" s="969" t="s">
        <v>4</v>
      </c>
      <c r="D1727" s="970" t="str">
        <f t="shared" ref="D1727" si="1711">B1727&amp;" "&amp;" "&amp;C1727</f>
        <v>07-004  クロコダイン</v>
      </c>
      <c r="E1727" s="1015" t="s">
        <v>608</v>
      </c>
      <c r="F1727" s="1014" t="s">
        <v>128</v>
      </c>
      <c r="G1727" s="1006" t="s">
        <v>89</v>
      </c>
      <c r="H1727" s="973" t="s">
        <v>19</v>
      </c>
      <c r="I1727" s="975"/>
      <c r="J1727" s="975"/>
      <c r="K1727" s="35" t="s">
        <v>21</v>
      </c>
      <c r="L1727" s="33" t="s">
        <v>270</v>
      </c>
      <c r="M1727" s="960" t="s">
        <v>1141</v>
      </c>
      <c r="N1727" s="30" t="s">
        <v>491</v>
      </c>
      <c r="O1727" s="976"/>
      <c r="P1727" s="271"/>
      <c r="Q1727" s="977">
        <v>1680</v>
      </c>
      <c r="R1727" s="978">
        <v>1140</v>
      </c>
      <c r="S1727" s="979">
        <v>460</v>
      </c>
      <c r="T1727" s="980">
        <v>590</v>
      </c>
      <c r="U1727" s="981">
        <v>1020</v>
      </c>
      <c r="V1727" s="982">
        <f t="shared" ref="V1727" si="1712">SUM(Q1727:U1728)</f>
        <v>4890</v>
      </c>
      <c r="W1727" s="976" t="s">
        <v>4572</v>
      </c>
      <c r="X1727" s="976"/>
      <c r="Y1727" s="706"/>
      <c r="Z1727" s="976"/>
    </row>
    <row r="1728" spans="1:26">
      <c r="A1728" s="984" t="s">
        <v>507</v>
      </c>
      <c r="B1728" s="984"/>
      <c r="C1728" s="969" t="s">
        <v>4</v>
      </c>
      <c r="D1728" s="970" t="s">
        <v>2</v>
      </c>
      <c r="E1728" s="1015" t="s">
        <v>608</v>
      </c>
      <c r="F1728" s="1014" t="s">
        <v>128</v>
      </c>
      <c r="G1728" s="1006" t="s">
        <v>89</v>
      </c>
      <c r="H1728" s="973" t="s">
        <v>19</v>
      </c>
      <c r="I1728" s="975"/>
      <c r="J1728" s="975"/>
      <c r="K1728" s="29"/>
      <c r="L1728" s="29"/>
      <c r="M1728" s="4"/>
      <c r="N1728" s="29"/>
      <c r="O1728" s="976"/>
      <c r="P1728" s="271"/>
      <c r="Q1728" s="977"/>
      <c r="R1728" s="978"/>
      <c r="S1728" s="979"/>
      <c r="T1728" s="980"/>
      <c r="U1728" s="981"/>
      <c r="V1728" s="982"/>
      <c r="W1728" s="976" t="s">
        <v>4572</v>
      </c>
      <c r="X1728" s="976"/>
      <c r="Y1728" s="706"/>
      <c r="Z1728" s="976"/>
    </row>
    <row r="1729" spans="1:26">
      <c r="A1729" s="984" t="s">
        <v>507</v>
      </c>
      <c r="B1729" s="984" t="s">
        <v>773</v>
      </c>
      <c r="C1729" s="969" t="s">
        <v>1207</v>
      </c>
      <c r="D1729" s="970" t="str">
        <f t="shared" ref="D1729" si="1713">B1729&amp;" "&amp;" "&amp;C1729</f>
        <v>07-005  魔のサソリ</v>
      </c>
      <c r="E1729" s="1015" t="s">
        <v>608</v>
      </c>
      <c r="F1729" s="1014" t="s">
        <v>128</v>
      </c>
      <c r="G1729" s="973" t="s">
        <v>19</v>
      </c>
      <c r="H1729" s="973" t="s">
        <v>19</v>
      </c>
      <c r="I1729" s="975"/>
      <c r="J1729" s="975"/>
      <c r="K1729" s="7" t="s">
        <v>37</v>
      </c>
      <c r="L1729" s="33" t="s">
        <v>1202</v>
      </c>
      <c r="M1729" s="960" t="s">
        <v>840</v>
      </c>
      <c r="N1729" s="30" t="s">
        <v>490</v>
      </c>
      <c r="O1729" s="976"/>
      <c r="P1729" s="271"/>
      <c r="Q1729" s="977">
        <v>1580</v>
      </c>
      <c r="R1729" s="978">
        <v>1140</v>
      </c>
      <c r="S1729" s="979">
        <v>420</v>
      </c>
      <c r="T1729" s="980">
        <v>1010</v>
      </c>
      <c r="U1729" s="981">
        <v>670</v>
      </c>
      <c r="V1729" s="982">
        <f t="shared" ref="V1729" si="1714">SUM(Q1729:U1730)</f>
        <v>4820</v>
      </c>
      <c r="W1729" s="976"/>
      <c r="X1729" s="976"/>
      <c r="Y1729" s="706"/>
      <c r="Z1729" s="976"/>
    </row>
    <row r="1730" spans="1:26">
      <c r="A1730" s="984" t="s">
        <v>507</v>
      </c>
      <c r="B1730" s="984"/>
      <c r="C1730" s="969" t="s">
        <v>1207</v>
      </c>
      <c r="D1730" s="970" t="s">
        <v>2</v>
      </c>
      <c r="E1730" s="1015" t="s">
        <v>608</v>
      </c>
      <c r="F1730" s="1014" t="s">
        <v>128</v>
      </c>
      <c r="G1730" s="973" t="s">
        <v>19</v>
      </c>
      <c r="H1730" s="973" t="s">
        <v>19</v>
      </c>
      <c r="I1730" s="975"/>
      <c r="J1730" s="975"/>
      <c r="K1730" s="29"/>
      <c r="L1730" s="29"/>
      <c r="M1730" s="4"/>
      <c r="N1730" s="29"/>
      <c r="O1730" s="976"/>
      <c r="P1730" s="271"/>
      <c r="Q1730" s="977"/>
      <c r="R1730" s="978"/>
      <c r="S1730" s="979"/>
      <c r="T1730" s="980"/>
      <c r="U1730" s="981"/>
      <c r="V1730" s="982"/>
      <c r="W1730" s="976"/>
      <c r="X1730" s="976"/>
      <c r="Y1730" s="706"/>
      <c r="Z1730" s="976"/>
    </row>
    <row r="1731" spans="1:26">
      <c r="A1731" s="984" t="s">
        <v>507</v>
      </c>
      <c r="B1731" s="984" t="s">
        <v>774</v>
      </c>
      <c r="C1731" s="969" t="s">
        <v>641</v>
      </c>
      <c r="D1731" s="970" t="str">
        <f t="shared" ref="D1731" si="1715">B1731&amp;" "&amp;" "&amp;C1731</f>
        <v>07-006  キラーマシン テムジン改造ver.</v>
      </c>
      <c r="E1731" s="1015" t="s">
        <v>608</v>
      </c>
      <c r="F1731" s="994" t="s">
        <v>78</v>
      </c>
      <c r="G1731" s="973" t="s">
        <v>19</v>
      </c>
      <c r="H1731" s="973" t="s">
        <v>19</v>
      </c>
      <c r="I1731" s="975"/>
      <c r="J1731" s="975"/>
      <c r="K1731" s="35" t="s">
        <v>21</v>
      </c>
      <c r="L1731" s="33" t="s">
        <v>3</v>
      </c>
      <c r="M1731" s="960" t="s">
        <v>937</v>
      </c>
      <c r="N1731" s="30" t="s">
        <v>496</v>
      </c>
      <c r="O1731" s="976"/>
      <c r="P1731" s="271"/>
      <c r="Q1731" s="977">
        <v>1450</v>
      </c>
      <c r="R1731" s="978">
        <v>900</v>
      </c>
      <c r="S1731" s="979">
        <v>550</v>
      </c>
      <c r="T1731" s="980">
        <v>870</v>
      </c>
      <c r="U1731" s="981">
        <v>1060</v>
      </c>
      <c r="V1731" s="982">
        <f t="shared" ref="V1731" si="1716">SUM(Q1731:U1732)</f>
        <v>4830</v>
      </c>
      <c r="W1731" s="969" t="s">
        <v>3319</v>
      </c>
      <c r="X1731" s="976"/>
      <c r="Y1731" s="706"/>
      <c r="Z1731" s="976"/>
    </row>
    <row r="1732" spans="1:26">
      <c r="A1732" s="984" t="s">
        <v>507</v>
      </c>
      <c r="B1732" s="984"/>
      <c r="C1732" s="969" t="s">
        <v>640</v>
      </c>
      <c r="D1732" s="970" t="s">
        <v>2</v>
      </c>
      <c r="E1732" s="1015" t="s">
        <v>608</v>
      </c>
      <c r="F1732" s="994" t="s">
        <v>78</v>
      </c>
      <c r="G1732" s="973" t="s">
        <v>19</v>
      </c>
      <c r="H1732" s="973" t="s">
        <v>19</v>
      </c>
      <c r="I1732" s="975"/>
      <c r="J1732" s="975"/>
      <c r="K1732" s="29"/>
      <c r="L1732" s="29"/>
      <c r="M1732" s="4"/>
      <c r="N1732" s="29"/>
      <c r="O1732" s="976"/>
      <c r="P1732" s="271"/>
      <c r="Q1732" s="977"/>
      <c r="R1732" s="978"/>
      <c r="S1732" s="979"/>
      <c r="T1732" s="980"/>
      <c r="U1732" s="981"/>
      <c r="V1732" s="982"/>
      <c r="W1732" s="969" t="s">
        <v>3319</v>
      </c>
      <c r="X1732" s="976"/>
      <c r="Y1732" s="706"/>
      <c r="Z1732" s="976"/>
    </row>
    <row r="1733" spans="1:26">
      <c r="A1733" s="984" t="s">
        <v>507</v>
      </c>
      <c r="B1733" s="984" t="s">
        <v>775</v>
      </c>
      <c r="C1733" s="969" t="s">
        <v>630</v>
      </c>
      <c r="D1733" s="970" t="str">
        <f t="shared" ref="D1733" si="1717">B1733&amp;" "&amp;" "&amp;C1733</f>
        <v>07-007  スライム</v>
      </c>
      <c r="E1733" s="1015" t="s">
        <v>608</v>
      </c>
      <c r="F1733" s="1014" t="s">
        <v>128</v>
      </c>
      <c r="G1733" s="973" t="s">
        <v>19</v>
      </c>
      <c r="H1733" s="973" t="s">
        <v>19</v>
      </c>
      <c r="I1733" s="975"/>
      <c r="J1733" s="975"/>
      <c r="K1733" s="35" t="s">
        <v>21</v>
      </c>
      <c r="L1733" s="33" t="s">
        <v>131</v>
      </c>
      <c r="M1733" s="960" t="s">
        <v>1045</v>
      </c>
      <c r="N1733" s="30" t="s">
        <v>496</v>
      </c>
      <c r="O1733" s="976"/>
      <c r="P1733" s="271"/>
      <c r="Q1733" s="977">
        <v>1280</v>
      </c>
      <c r="R1733" s="978">
        <v>790</v>
      </c>
      <c r="S1733" s="979">
        <v>840</v>
      </c>
      <c r="T1733" s="980">
        <v>920</v>
      </c>
      <c r="U1733" s="981">
        <v>860</v>
      </c>
      <c r="V1733" s="982">
        <f t="shared" ref="V1733" si="1718">SUM(Q1733:U1734)</f>
        <v>4690</v>
      </c>
      <c r="W1733" s="976" t="s">
        <v>3327</v>
      </c>
      <c r="X1733" s="976"/>
      <c r="Y1733" s="706"/>
      <c r="Z1733" s="976"/>
    </row>
    <row r="1734" spans="1:26">
      <c r="A1734" s="984" t="s">
        <v>507</v>
      </c>
      <c r="B1734" s="984"/>
      <c r="C1734" s="969" t="s">
        <v>630</v>
      </c>
      <c r="D1734" s="970" t="s">
        <v>2</v>
      </c>
      <c r="E1734" s="1015" t="s">
        <v>608</v>
      </c>
      <c r="F1734" s="1014" t="s">
        <v>128</v>
      </c>
      <c r="G1734" s="973" t="s">
        <v>19</v>
      </c>
      <c r="H1734" s="973" t="s">
        <v>19</v>
      </c>
      <c r="I1734" s="975"/>
      <c r="J1734" s="975"/>
      <c r="K1734" s="29"/>
      <c r="L1734" s="29"/>
      <c r="M1734" s="4"/>
      <c r="N1734" s="29"/>
      <c r="O1734" s="976"/>
      <c r="P1734" s="271"/>
      <c r="Q1734" s="977"/>
      <c r="R1734" s="978"/>
      <c r="S1734" s="979"/>
      <c r="T1734" s="980"/>
      <c r="U1734" s="981"/>
      <c r="V1734" s="982"/>
      <c r="W1734" s="976" t="s">
        <v>3327</v>
      </c>
      <c r="X1734" s="976"/>
      <c r="Y1734" s="706"/>
      <c r="Z1734" s="976"/>
    </row>
    <row r="1735" spans="1:26">
      <c r="A1735" s="984" t="s">
        <v>507</v>
      </c>
      <c r="B1735" s="984" t="s">
        <v>776</v>
      </c>
      <c r="C1735" s="969" t="s">
        <v>642</v>
      </c>
      <c r="D1735" s="970" t="str">
        <f t="shared" ref="D1735" si="1719">B1735&amp;" "&amp;" "&amp;C1735</f>
        <v>07-008  メイジドラキー</v>
      </c>
      <c r="E1735" s="1015" t="s">
        <v>608</v>
      </c>
      <c r="F1735" s="1014" t="s">
        <v>128</v>
      </c>
      <c r="G1735" s="973" t="s">
        <v>19</v>
      </c>
      <c r="H1735" s="992" t="s">
        <v>88</v>
      </c>
      <c r="I1735" s="975"/>
      <c r="J1735" s="975"/>
      <c r="K1735" s="35" t="s">
        <v>21</v>
      </c>
      <c r="L1735" s="33" t="s">
        <v>330</v>
      </c>
      <c r="M1735" s="960" t="s">
        <v>3489</v>
      </c>
      <c r="N1735" s="30" t="s">
        <v>491</v>
      </c>
      <c r="O1735" s="976">
        <v>3</v>
      </c>
      <c r="P1735" s="271"/>
      <c r="Q1735" s="977">
        <v>1350</v>
      </c>
      <c r="R1735" s="978">
        <v>800</v>
      </c>
      <c r="S1735" s="979">
        <v>970</v>
      </c>
      <c r="T1735" s="980">
        <v>1060</v>
      </c>
      <c r="U1735" s="981">
        <v>560</v>
      </c>
      <c r="V1735" s="982">
        <f t="shared" ref="V1735" si="1720">SUM(Q1735:U1736)</f>
        <v>4740</v>
      </c>
      <c r="W1735" s="976"/>
      <c r="X1735" s="976"/>
      <c r="Y1735" s="706"/>
      <c r="Z1735" s="976"/>
    </row>
    <row r="1736" spans="1:26">
      <c r="A1736" s="984" t="s">
        <v>507</v>
      </c>
      <c r="B1736" s="984"/>
      <c r="C1736" s="969" t="s">
        <v>642</v>
      </c>
      <c r="D1736" s="970" t="s">
        <v>2</v>
      </c>
      <c r="E1736" s="1015" t="s">
        <v>608</v>
      </c>
      <c r="F1736" s="1014" t="s">
        <v>128</v>
      </c>
      <c r="G1736" s="973" t="s">
        <v>19</v>
      </c>
      <c r="H1736" s="992" t="s">
        <v>88</v>
      </c>
      <c r="I1736" s="975"/>
      <c r="J1736" s="975"/>
      <c r="K1736" s="29"/>
      <c r="L1736" s="29"/>
      <c r="M1736" s="4"/>
      <c r="N1736" s="29"/>
      <c r="O1736" s="976">
        <v>1</v>
      </c>
      <c r="P1736" s="271"/>
      <c r="Q1736" s="977"/>
      <c r="R1736" s="978"/>
      <c r="S1736" s="979"/>
      <c r="T1736" s="980"/>
      <c r="U1736" s="981"/>
      <c r="V1736" s="982"/>
      <c r="W1736" s="976"/>
      <c r="X1736" s="976"/>
      <c r="Y1736" s="706"/>
      <c r="Z1736" s="976"/>
    </row>
    <row r="1737" spans="1:26">
      <c r="A1737" s="984" t="s">
        <v>507</v>
      </c>
      <c r="B1737" s="984" t="s">
        <v>777</v>
      </c>
      <c r="C1737" s="969" t="s">
        <v>631</v>
      </c>
      <c r="D1737" s="970" t="str">
        <f t="shared" ref="D1737" si="1721">B1737&amp;" "&amp;" "&amp;C1737</f>
        <v>07-009  ホイミスライム</v>
      </c>
      <c r="E1737" s="1015" t="s">
        <v>608</v>
      </c>
      <c r="F1737" s="1014" t="s">
        <v>128</v>
      </c>
      <c r="G1737" s="973" t="s">
        <v>19</v>
      </c>
      <c r="H1737" s="995" t="s">
        <v>80</v>
      </c>
      <c r="I1737" s="975"/>
      <c r="J1737" s="975"/>
      <c r="K1737" s="11" t="s">
        <v>81</v>
      </c>
      <c r="L1737" s="33" t="s">
        <v>81</v>
      </c>
      <c r="M1737" s="960" t="s">
        <v>1019</v>
      </c>
      <c r="N1737" s="30" t="s">
        <v>492</v>
      </c>
      <c r="O1737" s="976">
        <v>3</v>
      </c>
      <c r="P1737" s="271"/>
      <c r="Q1737" s="977">
        <v>1470</v>
      </c>
      <c r="R1737" s="978">
        <v>590</v>
      </c>
      <c r="S1737" s="979">
        <v>940</v>
      </c>
      <c r="T1737" s="980">
        <v>1000</v>
      </c>
      <c r="U1737" s="981">
        <v>750</v>
      </c>
      <c r="V1737" s="982">
        <f t="shared" ref="V1737" si="1722">SUM(Q1737:U1738)</f>
        <v>4750</v>
      </c>
      <c r="W1737" s="976" t="s">
        <v>3327</v>
      </c>
      <c r="X1737" s="976"/>
      <c r="Y1737" s="706"/>
      <c r="Z1737" s="976"/>
    </row>
    <row r="1738" spans="1:26">
      <c r="A1738" s="984" t="s">
        <v>507</v>
      </c>
      <c r="B1738" s="984"/>
      <c r="C1738" s="969" t="s">
        <v>631</v>
      </c>
      <c r="D1738" s="970" t="s">
        <v>2</v>
      </c>
      <c r="E1738" s="1015" t="s">
        <v>608</v>
      </c>
      <c r="F1738" s="1014" t="s">
        <v>128</v>
      </c>
      <c r="G1738" s="973" t="s">
        <v>19</v>
      </c>
      <c r="H1738" s="995" t="s">
        <v>80</v>
      </c>
      <c r="I1738" s="975"/>
      <c r="J1738" s="975"/>
      <c r="K1738" s="29"/>
      <c r="L1738" s="29"/>
      <c r="M1738" s="4"/>
      <c r="N1738" s="29"/>
      <c r="O1738" s="976">
        <v>1</v>
      </c>
      <c r="P1738" s="271"/>
      <c r="Q1738" s="977"/>
      <c r="R1738" s="978"/>
      <c r="S1738" s="979"/>
      <c r="T1738" s="980"/>
      <c r="U1738" s="981"/>
      <c r="V1738" s="982"/>
      <c r="W1738" s="976" t="s">
        <v>3327</v>
      </c>
      <c r="X1738" s="976"/>
      <c r="Y1738" s="706"/>
      <c r="Z1738" s="976"/>
    </row>
    <row r="1739" spans="1:26">
      <c r="A1739" s="984" t="s">
        <v>507</v>
      </c>
      <c r="B1739" s="984" t="s">
        <v>778</v>
      </c>
      <c r="C1739" s="969" t="s">
        <v>632</v>
      </c>
      <c r="D1739" s="970" t="str">
        <f t="shared" ref="D1739" si="1723">B1739&amp;" "&amp;" "&amp;C1739</f>
        <v>07-010  トンブレロ</v>
      </c>
      <c r="E1739" s="1015" t="s">
        <v>608</v>
      </c>
      <c r="F1739" s="1014" t="s">
        <v>128</v>
      </c>
      <c r="G1739" s="1006" t="s">
        <v>89</v>
      </c>
      <c r="H1739" s="973" t="s">
        <v>19</v>
      </c>
      <c r="I1739" s="975"/>
      <c r="J1739" s="975"/>
      <c r="K1739" s="35" t="s">
        <v>21</v>
      </c>
      <c r="L1739" s="33" t="s">
        <v>131</v>
      </c>
      <c r="M1739" s="960" t="s">
        <v>854</v>
      </c>
      <c r="N1739" s="30" t="s">
        <v>494</v>
      </c>
      <c r="O1739" s="976">
        <v>3</v>
      </c>
      <c r="P1739" s="271"/>
      <c r="Q1739" s="977">
        <v>1420</v>
      </c>
      <c r="R1739" s="978">
        <v>560</v>
      </c>
      <c r="S1739" s="979">
        <v>910</v>
      </c>
      <c r="T1739" s="980">
        <v>860</v>
      </c>
      <c r="U1739" s="981">
        <v>990</v>
      </c>
      <c r="V1739" s="982">
        <f t="shared" ref="V1739" si="1724">SUM(Q1739:U1740)</f>
        <v>4740</v>
      </c>
      <c r="W1739" s="976" t="s">
        <v>4565</v>
      </c>
      <c r="X1739" s="976"/>
      <c r="Y1739" s="706"/>
      <c r="Z1739" s="976"/>
    </row>
    <row r="1740" spans="1:26">
      <c r="A1740" s="984" t="s">
        <v>507</v>
      </c>
      <c r="B1740" s="984"/>
      <c r="C1740" s="969" t="s">
        <v>632</v>
      </c>
      <c r="D1740" s="970" t="s">
        <v>2</v>
      </c>
      <c r="E1740" s="1015" t="s">
        <v>608</v>
      </c>
      <c r="F1740" s="1014" t="s">
        <v>128</v>
      </c>
      <c r="G1740" s="1006" t="s">
        <v>89</v>
      </c>
      <c r="H1740" s="973" t="s">
        <v>19</v>
      </c>
      <c r="I1740" s="975"/>
      <c r="J1740" s="975"/>
      <c r="K1740" s="29"/>
      <c r="L1740" s="29"/>
      <c r="M1740" s="4"/>
      <c r="N1740" s="29"/>
      <c r="O1740" s="976">
        <v>1</v>
      </c>
      <c r="P1740" s="271"/>
      <c r="Q1740" s="977"/>
      <c r="R1740" s="978"/>
      <c r="S1740" s="979"/>
      <c r="T1740" s="980"/>
      <c r="U1740" s="981"/>
      <c r="V1740" s="982"/>
      <c r="W1740" s="976" t="s">
        <v>4565</v>
      </c>
      <c r="X1740" s="976"/>
      <c r="Y1740" s="706"/>
      <c r="Z1740" s="976"/>
    </row>
    <row r="1741" spans="1:26">
      <c r="A1741" s="984" t="s">
        <v>507</v>
      </c>
      <c r="B1741" s="984" t="s">
        <v>779</v>
      </c>
      <c r="C1741" s="969" t="s">
        <v>635</v>
      </c>
      <c r="D1741" s="970" t="str">
        <f t="shared" ref="D1741" si="1725">B1741&amp;" "&amp;" "&amp;C1741</f>
        <v>07-011  がいこつ</v>
      </c>
      <c r="E1741" s="1015" t="s">
        <v>608</v>
      </c>
      <c r="F1741" s="1013" t="s">
        <v>129</v>
      </c>
      <c r="G1741" s="973" t="s">
        <v>19</v>
      </c>
      <c r="H1741" s="973" t="s">
        <v>19</v>
      </c>
      <c r="I1741" s="975"/>
      <c r="J1741" s="975"/>
      <c r="K1741" s="35" t="s">
        <v>21</v>
      </c>
      <c r="L1741" s="33" t="s">
        <v>270</v>
      </c>
      <c r="M1741" s="960" t="s">
        <v>1175</v>
      </c>
      <c r="N1741" s="30" t="s">
        <v>491</v>
      </c>
      <c r="O1741" s="976"/>
      <c r="P1741" s="271"/>
      <c r="Q1741" s="977">
        <v>1490</v>
      </c>
      <c r="R1741" s="978">
        <v>950</v>
      </c>
      <c r="S1741" s="979">
        <v>610</v>
      </c>
      <c r="T1741" s="980">
        <v>700</v>
      </c>
      <c r="U1741" s="981">
        <v>1010</v>
      </c>
      <c r="V1741" s="982">
        <f t="shared" ref="V1741" si="1726">SUM(Q1741:U1742)</f>
        <v>4760</v>
      </c>
      <c r="W1741" s="976" t="s">
        <v>3328</v>
      </c>
      <c r="X1741" s="976"/>
      <c r="Y1741" s="706"/>
      <c r="Z1741" s="976"/>
    </row>
    <row r="1742" spans="1:26">
      <c r="A1742" s="984" t="s">
        <v>507</v>
      </c>
      <c r="B1742" s="984"/>
      <c r="C1742" s="969" t="s">
        <v>635</v>
      </c>
      <c r="D1742" s="970" t="s">
        <v>2</v>
      </c>
      <c r="E1742" s="1015" t="s">
        <v>608</v>
      </c>
      <c r="F1742" s="1013" t="s">
        <v>129</v>
      </c>
      <c r="G1742" s="973" t="s">
        <v>19</v>
      </c>
      <c r="H1742" s="973" t="s">
        <v>19</v>
      </c>
      <c r="I1742" s="975"/>
      <c r="J1742" s="975"/>
      <c r="K1742" s="29"/>
      <c r="L1742" s="29"/>
      <c r="M1742" s="4"/>
      <c r="N1742" s="29"/>
      <c r="O1742" s="976"/>
      <c r="P1742" s="271"/>
      <c r="Q1742" s="977"/>
      <c r="R1742" s="978"/>
      <c r="S1742" s="979"/>
      <c r="T1742" s="980"/>
      <c r="U1742" s="981"/>
      <c r="V1742" s="982"/>
      <c r="W1742" s="976" t="s">
        <v>3328</v>
      </c>
      <c r="X1742" s="976"/>
      <c r="Y1742" s="706"/>
      <c r="Z1742" s="976"/>
    </row>
    <row r="1743" spans="1:26">
      <c r="A1743" s="984" t="s">
        <v>507</v>
      </c>
      <c r="B1743" s="984" t="s">
        <v>780</v>
      </c>
      <c r="C1743" s="969" t="s">
        <v>636</v>
      </c>
      <c r="D1743" s="970" t="str">
        <f t="shared" ref="D1743" si="1727">B1743&amp;" "&amp;" "&amp;C1743</f>
        <v>07-012  ミイラ男</v>
      </c>
      <c r="E1743" s="1015" t="s">
        <v>608</v>
      </c>
      <c r="F1743" s="1013" t="s">
        <v>129</v>
      </c>
      <c r="G1743" s="973" t="s">
        <v>19</v>
      </c>
      <c r="H1743" s="973" t="s">
        <v>19</v>
      </c>
      <c r="I1743" s="975"/>
      <c r="J1743" s="975"/>
      <c r="K1743" s="8" t="s">
        <v>99</v>
      </c>
      <c r="L1743" s="33" t="s">
        <v>131</v>
      </c>
      <c r="M1743" s="960" t="s">
        <v>1162</v>
      </c>
      <c r="N1743" s="30" t="s">
        <v>496</v>
      </c>
      <c r="O1743" s="976"/>
      <c r="P1743" s="271"/>
      <c r="Q1743" s="977">
        <v>1550</v>
      </c>
      <c r="R1743" s="978">
        <v>1150</v>
      </c>
      <c r="S1743" s="979">
        <v>520</v>
      </c>
      <c r="T1743" s="980">
        <v>710</v>
      </c>
      <c r="U1743" s="981">
        <v>860</v>
      </c>
      <c r="V1743" s="982">
        <f t="shared" ref="V1743" si="1728">SUM(Q1743:U1744)</f>
        <v>4790</v>
      </c>
      <c r="W1743" s="976"/>
      <c r="X1743" s="976"/>
      <c r="Y1743" s="706"/>
      <c r="Z1743" s="976"/>
    </row>
    <row r="1744" spans="1:26">
      <c r="A1744" s="984" t="s">
        <v>507</v>
      </c>
      <c r="B1744" s="984"/>
      <c r="C1744" s="969" t="s">
        <v>636</v>
      </c>
      <c r="D1744" s="970" t="s">
        <v>2</v>
      </c>
      <c r="E1744" s="1015" t="s">
        <v>608</v>
      </c>
      <c r="F1744" s="1013" t="s">
        <v>129</v>
      </c>
      <c r="G1744" s="973" t="s">
        <v>19</v>
      </c>
      <c r="H1744" s="973" t="s">
        <v>19</v>
      </c>
      <c r="I1744" s="975"/>
      <c r="J1744" s="975"/>
      <c r="K1744" s="29"/>
      <c r="L1744" s="29"/>
      <c r="M1744" s="4"/>
      <c r="N1744" s="29"/>
      <c r="O1744" s="976"/>
      <c r="P1744" s="271"/>
      <c r="Q1744" s="977"/>
      <c r="R1744" s="978"/>
      <c r="S1744" s="979"/>
      <c r="T1744" s="980"/>
      <c r="U1744" s="981"/>
      <c r="V1744" s="982"/>
      <c r="W1744" s="976"/>
      <c r="X1744" s="976"/>
      <c r="Y1744" s="706"/>
      <c r="Z1744" s="976"/>
    </row>
    <row r="1745" spans="1:26">
      <c r="A1745" s="984" t="s">
        <v>507</v>
      </c>
      <c r="B1745" s="984" t="s">
        <v>781</v>
      </c>
      <c r="C1745" s="969" t="s">
        <v>1194</v>
      </c>
      <c r="D1745" s="970" t="str">
        <f t="shared" ref="D1745" si="1729">B1745&amp;" "&amp;" "&amp;C1745</f>
        <v>07-013  ガーゴイル</v>
      </c>
      <c r="E1745" s="1015" t="s">
        <v>608</v>
      </c>
      <c r="F1745" s="1009" t="s">
        <v>75</v>
      </c>
      <c r="G1745" s="973" t="s">
        <v>1195</v>
      </c>
      <c r="H1745" s="992" t="s">
        <v>88</v>
      </c>
      <c r="I1745" s="975"/>
      <c r="J1745" s="975"/>
      <c r="K1745" s="35" t="s">
        <v>21</v>
      </c>
      <c r="L1745" s="33" t="s">
        <v>131</v>
      </c>
      <c r="M1745" s="960" t="s">
        <v>1046</v>
      </c>
      <c r="N1745" s="30" t="s">
        <v>494</v>
      </c>
      <c r="O1745" s="976">
        <v>3</v>
      </c>
      <c r="P1745" s="271"/>
      <c r="Q1745" s="977">
        <v>1440</v>
      </c>
      <c r="R1745" s="978">
        <v>1030</v>
      </c>
      <c r="S1745" s="979">
        <v>500</v>
      </c>
      <c r="T1745" s="980">
        <v>960</v>
      </c>
      <c r="U1745" s="981">
        <v>870</v>
      </c>
      <c r="V1745" s="982">
        <f t="shared" ref="V1745" si="1730">SUM(Q1745:U1746)</f>
        <v>4800</v>
      </c>
      <c r="W1745" s="976"/>
      <c r="X1745" s="976"/>
      <c r="Y1745" s="706"/>
      <c r="Z1745" s="976"/>
    </row>
    <row r="1746" spans="1:26">
      <c r="A1746" s="984" t="s">
        <v>507</v>
      </c>
      <c r="B1746" s="984"/>
      <c r="C1746" s="969" t="s">
        <v>1194</v>
      </c>
      <c r="D1746" s="970" t="s">
        <v>2</v>
      </c>
      <c r="E1746" s="1015" t="s">
        <v>608</v>
      </c>
      <c r="F1746" s="1009" t="s">
        <v>75</v>
      </c>
      <c r="G1746" s="973" t="s">
        <v>19</v>
      </c>
      <c r="H1746" s="992" t="s">
        <v>88</v>
      </c>
      <c r="I1746" s="975"/>
      <c r="J1746" s="975"/>
      <c r="K1746" s="29"/>
      <c r="L1746" s="29"/>
      <c r="M1746" s="4"/>
      <c r="N1746" s="29"/>
      <c r="O1746" s="976">
        <v>1</v>
      </c>
      <c r="P1746" s="271"/>
      <c r="Q1746" s="977"/>
      <c r="R1746" s="978"/>
      <c r="S1746" s="979"/>
      <c r="T1746" s="980"/>
      <c r="U1746" s="981"/>
      <c r="V1746" s="982"/>
      <c r="W1746" s="976"/>
      <c r="X1746" s="976"/>
      <c r="Y1746" s="706"/>
      <c r="Z1746" s="976"/>
    </row>
    <row r="1747" spans="1:26">
      <c r="A1747" s="984" t="s">
        <v>507</v>
      </c>
      <c r="B1747" s="984" t="s">
        <v>782</v>
      </c>
      <c r="C1747" s="969" t="s">
        <v>1185</v>
      </c>
      <c r="D1747" s="970" t="str">
        <f t="shared" ref="D1747" si="1731">B1747&amp;" "&amp;" "&amp;C1747</f>
        <v>07-014  ゴースト</v>
      </c>
      <c r="E1747" s="1015" t="s">
        <v>608</v>
      </c>
      <c r="F1747" s="994" t="s">
        <v>78</v>
      </c>
      <c r="G1747" s="973" t="s">
        <v>19</v>
      </c>
      <c r="H1747" s="992" t="s">
        <v>88</v>
      </c>
      <c r="I1747" s="975"/>
      <c r="J1747" s="975"/>
      <c r="K1747" s="35" t="s">
        <v>21</v>
      </c>
      <c r="L1747" s="33" t="s">
        <v>131</v>
      </c>
      <c r="M1747" s="960" t="s">
        <v>1047</v>
      </c>
      <c r="N1747" s="30" t="s">
        <v>496</v>
      </c>
      <c r="O1747" s="976"/>
      <c r="P1747" s="271"/>
      <c r="Q1747" s="977">
        <v>1280</v>
      </c>
      <c r="R1747" s="978">
        <v>1050</v>
      </c>
      <c r="S1747" s="979">
        <v>990</v>
      </c>
      <c r="T1747" s="980">
        <v>930</v>
      </c>
      <c r="U1747" s="981">
        <v>490</v>
      </c>
      <c r="V1747" s="982">
        <f t="shared" ref="V1747" si="1732">SUM(Q1747:U1748)</f>
        <v>4740</v>
      </c>
      <c r="W1747" s="443" t="s">
        <v>3823</v>
      </c>
      <c r="X1747" s="976"/>
      <c r="Y1747" s="706"/>
      <c r="Z1747" s="976"/>
    </row>
    <row r="1748" spans="1:26">
      <c r="A1748" s="984" t="s">
        <v>507</v>
      </c>
      <c r="B1748" s="984"/>
      <c r="C1748" s="969" t="s">
        <v>1185</v>
      </c>
      <c r="D1748" s="970" t="s">
        <v>2</v>
      </c>
      <c r="E1748" s="1015" t="s">
        <v>608</v>
      </c>
      <c r="F1748" s="994" t="s">
        <v>78</v>
      </c>
      <c r="G1748" s="973" t="s">
        <v>19</v>
      </c>
      <c r="H1748" s="992" t="s">
        <v>88</v>
      </c>
      <c r="I1748" s="975"/>
      <c r="J1748" s="975"/>
      <c r="K1748" s="29"/>
      <c r="L1748" s="29"/>
      <c r="M1748" s="4"/>
      <c r="N1748" s="29"/>
      <c r="O1748" s="976"/>
      <c r="P1748" s="271"/>
      <c r="Q1748" s="977"/>
      <c r="R1748" s="978"/>
      <c r="S1748" s="979"/>
      <c r="T1748" s="980"/>
      <c r="U1748" s="981"/>
      <c r="V1748" s="982"/>
      <c r="W1748" s="443" t="s">
        <v>4566</v>
      </c>
      <c r="X1748" s="976"/>
      <c r="Y1748" s="706"/>
      <c r="Z1748" s="976"/>
    </row>
    <row r="1749" spans="1:26">
      <c r="A1749" s="984" t="s">
        <v>507</v>
      </c>
      <c r="B1749" s="984" t="s">
        <v>783</v>
      </c>
      <c r="C1749" s="969" t="s">
        <v>3331</v>
      </c>
      <c r="D1749" s="970" t="str">
        <f t="shared" ref="D1749" si="1733">B1749&amp;" "&amp;" "&amp;C1749</f>
        <v>07-015  ゴーレム</v>
      </c>
      <c r="E1749" s="1015" t="s">
        <v>608</v>
      </c>
      <c r="F1749" s="994" t="s">
        <v>78</v>
      </c>
      <c r="G1749" s="973" t="s">
        <v>19</v>
      </c>
      <c r="H1749" s="973" t="s">
        <v>19</v>
      </c>
      <c r="I1749" s="975"/>
      <c r="J1749" s="975"/>
      <c r="K1749" s="35" t="s">
        <v>21</v>
      </c>
      <c r="L1749" s="33" t="s">
        <v>131</v>
      </c>
      <c r="M1749" s="960" t="s">
        <v>938</v>
      </c>
      <c r="N1749" s="30" t="s">
        <v>491</v>
      </c>
      <c r="O1749" s="976">
        <v>3</v>
      </c>
      <c r="P1749" s="271"/>
      <c r="Q1749" s="977">
        <v>1610</v>
      </c>
      <c r="R1749" s="978">
        <v>970</v>
      </c>
      <c r="S1749" s="979">
        <v>470</v>
      </c>
      <c r="T1749" s="980">
        <v>580</v>
      </c>
      <c r="U1749" s="981">
        <v>1170</v>
      </c>
      <c r="V1749" s="982">
        <f t="shared" ref="V1749" si="1734">SUM(Q1749:U1750)</f>
        <v>4800</v>
      </c>
      <c r="W1749" s="976"/>
      <c r="X1749" s="976"/>
      <c r="Y1749" s="706"/>
      <c r="Z1749" s="976"/>
    </row>
    <row r="1750" spans="1:26">
      <c r="A1750" s="984" t="s">
        <v>507</v>
      </c>
      <c r="B1750" s="984"/>
      <c r="C1750" s="969" t="s">
        <v>3331</v>
      </c>
      <c r="D1750" s="970" t="s">
        <v>2</v>
      </c>
      <c r="E1750" s="1015" t="s">
        <v>608</v>
      </c>
      <c r="F1750" s="994" t="s">
        <v>78</v>
      </c>
      <c r="G1750" s="973" t="s">
        <v>19</v>
      </c>
      <c r="H1750" s="973" t="s">
        <v>19</v>
      </c>
      <c r="I1750" s="975"/>
      <c r="J1750" s="975"/>
      <c r="K1750" s="29"/>
      <c r="L1750" s="29"/>
      <c r="M1750" s="4"/>
      <c r="N1750" s="29"/>
      <c r="O1750" s="976">
        <v>1</v>
      </c>
      <c r="P1750" s="271"/>
      <c r="Q1750" s="977"/>
      <c r="R1750" s="978"/>
      <c r="S1750" s="979"/>
      <c r="T1750" s="980"/>
      <c r="U1750" s="981"/>
      <c r="V1750" s="982"/>
      <c r="W1750" s="976"/>
      <c r="X1750" s="976"/>
      <c r="Y1750" s="706"/>
      <c r="Z1750" s="976"/>
    </row>
    <row r="1751" spans="1:26">
      <c r="A1751" s="984" t="s">
        <v>507</v>
      </c>
      <c r="B1751" s="984" t="s">
        <v>784</v>
      </c>
      <c r="C1751" s="969" t="s">
        <v>2</v>
      </c>
      <c r="D1751" s="970" t="str">
        <f t="shared" ref="D1751" si="1735">B1751&amp;" "&amp;" "&amp;C1751</f>
        <v>07-016  ダイ</v>
      </c>
      <c r="E1751" s="1011" t="s">
        <v>629</v>
      </c>
      <c r="F1751" s="972" t="s">
        <v>34</v>
      </c>
      <c r="G1751" s="973" t="s">
        <v>19</v>
      </c>
      <c r="H1751" s="973" t="s">
        <v>19</v>
      </c>
      <c r="I1751" s="975"/>
      <c r="J1751" s="975"/>
      <c r="K1751" s="35" t="s">
        <v>21</v>
      </c>
      <c r="L1751" s="33" t="s">
        <v>131</v>
      </c>
      <c r="M1751" s="960" t="s">
        <v>1123</v>
      </c>
      <c r="N1751" s="30" t="s">
        <v>491</v>
      </c>
      <c r="O1751" s="976"/>
      <c r="P1751" s="271"/>
      <c r="Q1751" s="977">
        <v>1670</v>
      </c>
      <c r="R1751" s="978">
        <v>1210</v>
      </c>
      <c r="S1751" s="979">
        <v>670</v>
      </c>
      <c r="T1751" s="980">
        <v>950</v>
      </c>
      <c r="U1751" s="981">
        <v>770</v>
      </c>
      <c r="V1751" s="982">
        <f t="shared" ref="V1751" si="1736">SUM(Q1751:U1752)</f>
        <v>5270</v>
      </c>
      <c r="W1751" s="976" t="s">
        <v>3317</v>
      </c>
      <c r="X1751" s="976"/>
      <c r="Y1751" s="706"/>
      <c r="Z1751" s="976"/>
    </row>
    <row r="1752" spans="1:26">
      <c r="A1752" s="984" t="s">
        <v>507</v>
      </c>
      <c r="B1752" s="984"/>
      <c r="C1752" s="969" t="s">
        <v>2</v>
      </c>
      <c r="D1752" s="970" t="s">
        <v>2</v>
      </c>
      <c r="E1752" s="1011" t="s">
        <v>629</v>
      </c>
      <c r="F1752" s="972" t="s">
        <v>34</v>
      </c>
      <c r="G1752" s="973" t="s">
        <v>19</v>
      </c>
      <c r="H1752" s="973" t="s">
        <v>19</v>
      </c>
      <c r="I1752" s="975"/>
      <c r="J1752" s="975"/>
      <c r="K1752" s="29"/>
      <c r="L1752" s="29"/>
      <c r="M1752" s="4"/>
      <c r="N1752" s="29"/>
      <c r="O1752" s="976"/>
      <c r="P1752" s="271"/>
      <c r="Q1752" s="977"/>
      <c r="R1752" s="978"/>
      <c r="S1752" s="979"/>
      <c r="T1752" s="980"/>
      <c r="U1752" s="981"/>
      <c r="V1752" s="982"/>
      <c r="W1752" s="976" t="s">
        <v>3317</v>
      </c>
      <c r="X1752" s="976"/>
      <c r="Y1752" s="706"/>
      <c r="Z1752" s="976"/>
    </row>
    <row r="1753" spans="1:26">
      <c r="A1753" s="984" t="s">
        <v>507</v>
      </c>
      <c r="B1753" s="984" t="s">
        <v>785</v>
      </c>
      <c r="C1753" s="969" t="s">
        <v>183</v>
      </c>
      <c r="D1753" s="970" t="str">
        <f t="shared" ref="D1753" si="1737">B1753&amp;" "&amp;" "&amp;C1753</f>
        <v>07-017  マァム</v>
      </c>
      <c r="E1753" s="1011" t="s">
        <v>629</v>
      </c>
      <c r="F1753" s="972" t="s">
        <v>34</v>
      </c>
      <c r="G1753" s="973" t="s">
        <v>19</v>
      </c>
      <c r="H1753" s="986" t="s">
        <v>40</v>
      </c>
      <c r="I1753" s="975"/>
      <c r="J1753" s="975"/>
      <c r="K1753" s="35" t="s">
        <v>21</v>
      </c>
      <c r="L1753" s="33" t="s">
        <v>131</v>
      </c>
      <c r="M1753" s="960" t="s">
        <v>3490</v>
      </c>
      <c r="N1753" s="30" t="s">
        <v>491</v>
      </c>
      <c r="O1753" s="976"/>
      <c r="P1753" s="271"/>
      <c r="Q1753" s="977">
        <v>1660</v>
      </c>
      <c r="R1753" s="978">
        <v>1080</v>
      </c>
      <c r="S1753" s="979">
        <v>720</v>
      </c>
      <c r="T1753" s="980">
        <v>1010</v>
      </c>
      <c r="U1753" s="981">
        <v>790</v>
      </c>
      <c r="V1753" s="982">
        <f t="shared" ref="V1753" si="1738">SUM(Q1753:U1754)</f>
        <v>5260</v>
      </c>
      <c r="W1753" s="976" t="s">
        <v>3317</v>
      </c>
      <c r="X1753" s="976"/>
      <c r="Y1753" s="706"/>
      <c r="Z1753" s="976"/>
    </row>
    <row r="1754" spans="1:26">
      <c r="A1754" s="984" t="s">
        <v>507</v>
      </c>
      <c r="B1754" s="984"/>
      <c r="C1754" s="969" t="s">
        <v>183</v>
      </c>
      <c r="D1754" s="970" t="s">
        <v>2</v>
      </c>
      <c r="E1754" s="1011" t="s">
        <v>629</v>
      </c>
      <c r="F1754" s="972" t="s">
        <v>34</v>
      </c>
      <c r="G1754" s="973" t="s">
        <v>19</v>
      </c>
      <c r="H1754" s="986" t="s">
        <v>40</v>
      </c>
      <c r="I1754" s="975"/>
      <c r="J1754" s="975"/>
      <c r="K1754" s="29"/>
      <c r="L1754" s="29"/>
      <c r="M1754" s="4"/>
      <c r="N1754" s="29"/>
      <c r="O1754" s="976"/>
      <c r="P1754" s="271"/>
      <c r="Q1754" s="977"/>
      <c r="R1754" s="978"/>
      <c r="S1754" s="979"/>
      <c r="T1754" s="980"/>
      <c r="U1754" s="981"/>
      <c r="V1754" s="982"/>
      <c r="W1754" s="976" t="s">
        <v>3317</v>
      </c>
      <c r="X1754" s="976"/>
      <c r="Y1754" s="706"/>
      <c r="Z1754" s="976"/>
    </row>
    <row r="1755" spans="1:26">
      <c r="A1755" s="984" t="s">
        <v>507</v>
      </c>
      <c r="B1755" s="984" t="s">
        <v>786</v>
      </c>
      <c r="C1755" s="969" t="s">
        <v>172</v>
      </c>
      <c r="D1755" s="970" t="str">
        <f t="shared" ref="D1755" si="1739">B1755&amp;" "&amp;" "&amp;C1755</f>
        <v>07-018  ヒュンケル</v>
      </c>
      <c r="E1755" s="1011" t="s">
        <v>629</v>
      </c>
      <c r="F1755" s="972" t="s">
        <v>34</v>
      </c>
      <c r="G1755" s="973" t="s">
        <v>19</v>
      </c>
      <c r="H1755" s="973" t="s">
        <v>19</v>
      </c>
      <c r="I1755" s="975"/>
      <c r="J1755" s="975"/>
      <c r="K1755" s="35" t="s">
        <v>21</v>
      </c>
      <c r="L1755" s="33" t="s">
        <v>270</v>
      </c>
      <c r="M1755" s="960" t="s">
        <v>3491</v>
      </c>
      <c r="N1755" s="30" t="s">
        <v>491</v>
      </c>
      <c r="O1755" s="976"/>
      <c r="P1755" s="271"/>
      <c r="Q1755" s="977">
        <v>1670</v>
      </c>
      <c r="R1755" s="978">
        <v>1190</v>
      </c>
      <c r="S1755" s="979">
        <v>520</v>
      </c>
      <c r="T1755" s="980">
        <v>800</v>
      </c>
      <c r="U1755" s="981">
        <v>1070</v>
      </c>
      <c r="V1755" s="982">
        <f t="shared" ref="V1755" si="1740">SUM(Q1755:U1756)</f>
        <v>5250</v>
      </c>
      <c r="W1755" s="976" t="s">
        <v>3317</v>
      </c>
      <c r="X1755" s="976"/>
      <c r="Y1755" s="706"/>
      <c r="Z1755" s="976"/>
    </row>
    <row r="1756" spans="1:26">
      <c r="A1756" s="984" t="s">
        <v>507</v>
      </c>
      <c r="B1756" s="984"/>
      <c r="C1756" s="969" t="s">
        <v>172</v>
      </c>
      <c r="D1756" s="970" t="s">
        <v>2</v>
      </c>
      <c r="E1756" s="1011" t="s">
        <v>629</v>
      </c>
      <c r="F1756" s="972" t="s">
        <v>34</v>
      </c>
      <c r="G1756" s="973" t="s">
        <v>19</v>
      </c>
      <c r="H1756" s="973" t="s">
        <v>19</v>
      </c>
      <c r="I1756" s="975"/>
      <c r="J1756" s="975"/>
      <c r="K1756" s="29"/>
      <c r="L1756" s="29"/>
      <c r="M1756" s="4"/>
      <c r="N1756" s="29"/>
      <c r="O1756" s="976"/>
      <c r="P1756" s="271"/>
      <c r="Q1756" s="977"/>
      <c r="R1756" s="978"/>
      <c r="S1756" s="979"/>
      <c r="T1756" s="980"/>
      <c r="U1756" s="981"/>
      <c r="V1756" s="982"/>
      <c r="W1756" s="976" t="s">
        <v>3317</v>
      </c>
      <c r="X1756" s="976"/>
      <c r="Y1756" s="706"/>
      <c r="Z1756" s="976"/>
    </row>
    <row r="1757" spans="1:26">
      <c r="A1757" s="984" t="s">
        <v>507</v>
      </c>
      <c r="B1757" s="984" t="s">
        <v>787</v>
      </c>
      <c r="C1757" s="969" t="s">
        <v>42</v>
      </c>
      <c r="D1757" s="970" t="str">
        <f t="shared" ref="D1757" si="1741">B1757&amp;" "&amp;" "&amp;C1757</f>
        <v>07-019  レオナ</v>
      </c>
      <c r="E1757" s="1011" t="s">
        <v>629</v>
      </c>
      <c r="F1757" s="972" t="s">
        <v>34</v>
      </c>
      <c r="G1757" s="986" t="s">
        <v>40</v>
      </c>
      <c r="H1757" s="995" t="s">
        <v>80</v>
      </c>
      <c r="I1757" s="975"/>
      <c r="J1757" s="975"/>
      <c r="K1757" s="35" t="s">
        <v>21</v>
      </c>
      <c r="L1757" s="33" t="s">
        <v>131</v>
      </c>
      <c r="M1757" s="960" t="s">
        <v>1048</v>
      </c>
      <c r="N1757" s="30" t="s">
        <v>494</v>
      </c>
      <c r="O1757" s="976"/>
      <c r="P1757" s="271"/>
      <c r="Q1757" s="977">
        <v>1580</v>
      </c>
      <c r="R1757" s="978">
        <v>500</v>
      </c>
      <c r="S1757" s="979">
        <v>1250</v>
      </c>
      <c r="T1757" s="980">
        <v>1040</v>
      </c>
      <c r="U1757" s="981">
        <v>860</v>
      </c>
      <c r="V1757" s="982">
        <f t="shared" ref="V1757" si="1742">SUM(Q1757:U1758)</f>
        <v>5230</v>
      </c>
      <c r="W1757" s="976" t="s">
        <v>3317</v>
      </c>
      <c r="X1757" s="976"/>
      <c r="Y1757" s="706"/>
      <c r="Z1757" s="976"/>
    </row>
    <row r="1758" spans="1:26">
      <c r="A1758" s="984" t="s">
        <v>507</v>
      </c>
      <c r="B1758" s="984"/>
      <c r="C1758" s="969" t="s">
        <v>42</v>
      </c>
      <c r="D1758" s="970" t="s">
        <v>2</v>
      </c>
      <c r="E1758" s="1011" t="s">
        <v>629</v>
      </c>
      <c r="F1758" s="972" t="s">
        <v>34</v>
      </c>
      <c r="G1758" s="986" t="s">
        <v>40</v>
      </c>
      <c r="H1758" s="995" t="s">
        <v>80</v>
      </c>
      <c r="I1758" s="975"/>
      <c r="J1758" s="975"/>
      <c r="K1758" s="29"/>
      <c r="L1758" s="29"/>
      <c r="M1758" s="4"/>
      <c r="N1758" s="29"/>
      <c r="O1758" s="976"/>
      <c r="P1758" s="271"/>
      <c r="Q1758" s="977"/>
      <c r="R1758" s="978"/>
      <c r="S1758" s="979"/>
      <c r="T1758" s="980"/>
      <c r="U1758" s="981"/>
      <c r="V1758" s="982"/>
      <c r="W1758" s="976" t="s">
        <v>3317</v>
      </c>
      <c r="X1758" s="976"/>
      <c r="Y1758" s="706"/>
      <c r="Z1758" s="976"/>
    </row>
    <row r="1759" spans="1:26">
      <c r="A1759" s="984" t="s">
        <v>507</v>
      </c>
      <c r="B1759" s="984" t="s">
        <v>788</v>
      </c>
      <c r="C1759" s="969" t="s">
        <v>2</v>
      </c>
      <c r="D1759" s="970" t="str">
        <f t="shared" ref="D1759" si="1743">B1759&amp;" "&amp;" "&amp;C1759</f>
        <v>07-020  ダイ</v>
      </c>
      <c r="E1759" s="1011" t="s">
        <v>629</v>
      </c>
      <c r="F1759" s="972" t="s">
        <v>34</v>
      </c>
      <c r="G1759" s="973" t="s">
        <v>19</v>
      </c>
      <c r="H1759" s="973" t="s">
        <v>19</v>
      </c>
      <c r="I1759" s="975"/>
      <c r="J1759" s="975"/>
      <c r="K1759" s="35" t="s">
        <v>21</v>
      </c>
      <c r="L1759" s="33" t="s">
        <v>270</v>
      </c>
      <c r="M1759" s="960" t="s">
        <v>1049</v>
      </c>
      <c r="N1759" s="30" t="s">
        <v>494</v>
      </c>
      <c r="O1759" s="976"/>
      <c r="P1759" s="271"/>
      <c r="Q1759" s="977">
        <v>1670</v>
      </c>
      <c r="R1759" s="978">
        <v>1200</v>
      </c>
      <c r="S1759" s="979">
        <v>670</v>
      </c>
      <c r="T1759" s="980">
        <v>930</v>
      </c>
      <c r="U1759" s="981">
        <v>800</v>
      </c>
      <c r="V1759" s="982">
        <f t="shared" ref="V1759" si="1744">SUM(Q1759:U1760)</f>
        <v>5270</v>
      </c>
      <c r="W1759" s="976" t="s">
        <v>3317</v>
      </c>
      <c r="X1759" s="976"/>
      <c r="Y1759" s="706"/>
      <c r="Z1759" s="976"/>
    </row>
    <row r="1760" spans="1:26">
      <c r="A1760" s="984" t="s">
        <v>507</v>
      </c>
      <c r="B1760" s="984"/>
      <c r="C1760" s="969" t="s">
        <v>2</v>
      </c>
      <c r="D1760" s="970" t="s">
        <v>2</v>
      </c>
      <c r="E1760" s="1011" t="s">
        <v>629</v>
      </c>
      <c r="F1760" s="972" t="s">
        <v>34</v>
      </c>
      <c r="G1760" s="973" t="s">
        <v>19</v>
      </c>
      <c r="H1760" s="973" t="s">
        <v>19</v>
      </c>
      <c r="I1760" s="975"/>
      <c r="J1760" s="975"/>
      <c r="K1760" s="29"/>
      <c r="L1760" s="29"/>
      <c r="M1760" s="4"/>
      <c r="N1760" s="29"/>
      <c r="O1760" s="976"/>
      <c r="P1760" s="271"/>
      <c r="Q1760" s="977"/>
      <c r="R1760" s="978"/>
      <c r="S1760" s="979"/>
      <c r="T1760" s="980"/>
      <c r="U1760" s="981"/>
      <c r="V1760" s="982"/>
      <c r="W1760" s="976" t="s">
        <v>3317</v>
      </c>
      <c r="X1760" s="976"/>
      <c r="Y1760" s="706"/>
      <c r="Z1760" s="976"/>
    </row>
    <row r="1761" spans="1:26">
      <c r="A1761" s="984" t="s">
        <v>507</v>
      </c>
      <c r="B1761" s="984" t="s">
        <v>789</v>
      </c>
      <c r="C1761" s="969" t="s">
        <v>634</v>
      </c>
      <c r="D1761" s="970" t="str">
        <f t="shared" ref="D1761" si="1745">B1761&amp;" "&amp;" "&amp;C1761</f>
        <v>07-021  キラーパンサー</v>
      </c>
      <c r="E1761" s="1011" t="s">
        <v>629</v>
      </c>
      <c r="F1761" s="1014" t="s">
        <v>128</v>
      </c>
      <c r="G1761" s="973" t="s">
        <v>19</v>
      </c>
      <c r="H1761" s="973" t="s">
        <v>19</v>
      </c>
      <c r="I1761" s="975"/>
      <c r="J1761" s="975"/>
      <c r="K1761" s="35" t="s">
        <v>21</v>
      </c>
      <c r="L1761" s="33" t="s">
        <v>131</v>
      </c>
      <c r="M1761" s="960" t="s">
        <v>3492</v>
      </c>
      <c r="N1761" s="30" t="s">
        <v>496</v>
      </c>
      <c r="O1761" s="976"/>
      <c r="P1761" s="271"/>
      <c r="Q1761" s="977">
        <v>1580</v>
      </c>
      <c r="R1761" s="978">
        <v>1000</v>
      </c>
      <c r="S1761" s="979">
        <v>360</v>
      </c>
      <c r="T1761" s="980">
        <v>1320</v>
      </c>
      <c r="U1761" s="981">
        <v>900</v>
      </c>
      <c r="V1761" s="982">
        <f t="shared" ref="V1761" si="1746">SUM(Q1761:U1762)</f>
        <v>5160</v>
      </c>
      <c r="W1761" s="976"/>
      <c r="X1761" s="976"/>
      <c r="Y1761" s="706"/>
      <c r="Z1761" s="976"/>
    </row>
    <row r="1762" spans="1:26">
      <c r="A1762" s="984" t="s">
        <v>507</v>
      </c>
      <c r="B1762" s="984"/>
      <c r="C1762" s="969" t="s">
        <v>634</v>
      </c>
      <c r="D1762" s="970" t="s">
        <v>2</v>
      </c>
      <c r="E1762" s="1011" t="s">
        <v>629</v>
      </c>
      <c r="F1762" s="1014" t="s">
        <v>128</v>
      </c>
      <c r="G1762" s="973" t="s">
        <v>19</v>
      </c>
      <c r="H1762" s="973" t="s">
        <v>19</v>
      </c>
      <c r="I1762" s="975"/>
      <c r="J1762" s="975"/>
      <c r="K1762" s="29"/>
      <c r="L1762" s="29"/>
      <c r="M1762" s="4"/>
      <c r="N1762" s="29"/>
      <c r="O1762" s="976"/>
      <c r="P1762" s="271"/>
      <c r="Q1762" s="977"/>
      <c r="R1762" s="978"/>
      <c r="S1762" s="979"/>
      <c r="T1762" s="980"/>
      <c r="U1762" s="981"/>
      <c r="V1762" s="982"/>
      <c r="W1762" s="976"/>
      <c r="X1762" s="976"/>
      <c r="Y1762" s="706"/>
      <c r="Z1762" s="976"/>
    </row>
    <row r="1763" spans="1:26">
      <c r="A1763" s="984" t="s">
        <v>507</v>
      </c>
      <c r="B1763" s="984" t="s">
        <v>790</v>
      </c>
      <c r="C1763" s="969" t="s">
        <v>633</v>
      </c>
      <c r="D1763" s="970" t="str">
        <f t="shared" ref="D1763" si="1747">B1763&amp;" "&amp;" "&amp;C1763</f>
        <v>07-022  ライオンヘッド</v>
      </c>
      <c r="E1763" s="1011" t="s">
        <v>629</v>
      </c>
      <c r="F1763" s="1014" t="s">
        <v>128</v>
      </c>
      <c r="G1763" s="1006" t="s">
        <v>89</v>
      </c>
      <c r="H1763" s="986" t="s">
        <v>40</v>
      </c>
      <c r="I1763" s="975"/>
      <c r="J1763" s="975"/>
      <c r="K1763" s="35" t="s">
        <v>1203</v>
      </c>
      <c r="L1763" s="33" t="s">
        <v>1204</v>
      </c>
      <c r="M1763" s="960" t="s">
        <v>3493</v>
      </c>
      <c r="N1763" s="30" t="s">
        <v>494</v>
      </c>
      <c r="O1763" s="976"/>
      <c r="P1763" s="271"/>
      <c r="Q1763" s="977">
        <v>1680</v>
      </c>
      <c r="R1763" s="978">
        <v>800</v>
      </c>
      <c r="S1763" s="979">
        <v>960</v>
      </c>
      <c r="T1763" s="980">
        <v>980</v>
      </c>
      <c r="U1763" s="981">
        <v>760</v>
      </c>
      <c r="V1763" s="982">
        <f t="shared" ref="V1763" si="1748">SUM(Q1763:U1764)</f>
        <v>5180</v>
      </c>
      <c r="W1763" s="976"/>
      <c r="X1763" s="976"/>
      <c r="Y1763" s="706"/>
      <c r="Z1763" s="976"/>
    </row>
    <row r="1764" spans="1:26">
      <c r="A1764" s="984" t="s">
        <v>507</v>
      </c>
      <c r="B1764" s="984"/>
      <c r="C1764" s="969" t="s">
        <v>633</v>
      </c>
      <c r="D1764" s="970" t="s">
        <v>2</v>
      </c>
      <c r="E1764" s="1011" t="s">
        <v>629</v>
      </c>
      <c r="F1764" s="1014" t="s">
        <v>128</v>
      </c>
      <c r="G1764" s="1006" t="s">
        <v>89</v>
      </c>
      <c r="H1764" s="986" t="s">
        <v>40</v>
      </c>
      <c r="I1764" s="975"/>
      <c r="J1764" s="975"/>
      <c r="K1764" s="29"/>
      <c r="L1764" s="29"/>
      <c r="M1764" s="4"/>
      <c r="N1764" s="29"/>
      <c r="O1764" s="976"/>
      <c r="P1764" s="271"/>
      <c r="Q1764" s="977"/>
      <c r="R1764" s="978"/>
      <c r="S1764" s="979"/>
      <c r="T1764" s="980"/>
      <c r="U1764" s="981"/>
      <c r="V1764" s="982"/>
      <c r="W1764" s="976"/>
      <c r="X1764" s="976"/>
      <c r="Y1764" s="706"/>
      <c r="Z1764" s="976"/>
    </row>
    <row r="1765" spans="1:26">
      <c r="A1765" s="984" t="s">
        <v>507</v>
      </c>
      <c r="B1765" s="984" t="s">
        <v>791</v>
      </c>
      <c r="C1765" s="969" t="s">
        <v>176</v>
      </c>
      <c r="D1765" s="970" t="str">
        <f t="shared" ref="D1765" si="1749">B1765&amp;" "&amp;" "&amp;C1765</f>
        <v>07-023  しりょうのきし</v>
      </c>
      <c r="E1765" s="1011" t="s">
        <v>629</v>
      </c>
      <c r="F1765" s="1013" t="s">
        <v>129</v>
      </c>
      <c r="G1765" s="973" t="s">
        <v>19</v>
      </c>
      <c r="H1765" s="973" t="s">
        <v>19</v>
      </c>
      <c r="I1765" s="975"/>
      <c r="J1765" s="975"/>
      <c r="K1765" s="35" t="s">
        <v>21</v>
      </c>
      <c r="L1765" s="33" t="s">
        <v>131</v>
      </c>
      <c r="M1765" s="960" t="s">
        <v>939</v>
      </c>
      <c r="N1765" s="30" t="s">
        <v>494</v>
      </c>
      <c r="O1765" s="976"/>
      <c r="P1765" s="271"/>
      <c r="Q1765" s="977">
        <v>1610</v>
      </c>
      <c r="R1765" s="978">
        <v>940</v>
      </c>
      <c r="S1765" s="979">
        <v>660</v>
      </c>
      <c r="T1765" s="980">
        <v>1050</v>
      </c>
      <c r="U1765" s="981">
        <v>920</v>
      </c>
      <c r="V1765" s="982">
        <f t="shared" ref="V1765" si="1750">SUM(Q1765:U1766)</f>
        <v>5180</v>
      </c>
      <c r="W1765" s="976" t="s">
        <v>3328</v>
      </c>
      <c r="X1765" s="976"/>
      <c r="Y1765" s="706"/>
      <c r="Z1765" s="976"/>
    </row>
    <row r="1766" spans="1:26">
      <c r="A1766" s="984" t="s">
        <v>507</v>
      </c>
      <c r="B1766" s="984"/>
      <c r="C1766" s="969" t="s">
        <v>176</v>
      </c>
      <c r="D1766" s="970" t="s">
        <v>2</v>
      </c>
      <c r="E1766" s="1011" t="s">
        <v>629</v>
      </c>
      <c r="F1766" s="1013" t="s">
        <v>129</v>
      </c>
      <c r="G1766" s="973" t="s">
        <v>19</v>
      </c>
      <c r="H1766" s="973" t="s">
        <v>19</v>
      </c>
      <c r="I1766" s="975"/>
      <c r="J1766" s="975"/>
      <c r="K1766" s="29"/>
      <c r="L1766" s="29"/>
      <c r="M1766" s="4"/>
      <c r="N1766" s="29"/>
      <c r="O1766" s="976"/>
      <c r="P1766" s="271"/>
      <c r="Q1766" s="977"/>
      <c r="R1766" s="978"/>
      <c r="S1766" s="979"/>
      <c r="T1766" s="980"/>
      <c r="U1766" s="981"/>
      <c r="V1766" s="982"/>
      <c r="W1766" s="976" t="s">
        <v>3328</v>
      </c>
      <c r="X1766" s="976"/>
      <c r="Y1766" s="706"/>
      <c r="Z1766" s="976"/>
    </row>
    <row r="1767" spans="1:26">
      <c r="A1767" s="984" t="s">
        <v>507</v>
      </c>
      <c r="B1767" s="984" t="s">
        <v>792</v>
      </c>
      <c r="C1767" s="969" t="s">
        <v>644</v>
      </c>
      <c r="D1767" s="970" t="str">
        <f t="shared" ref="D1767" si="1751">B1767&amp;" "&amp;" "&amp;C1767</f>
        <v>07-024  どくどくゾンビ</v>
      </c>
      <c r="E1767" s="1011" t="s">
        <v>629</v>
      </c>
      <c r="F1767" s="1013" t="s">
        <v>129</v>
      </c>
      <c r="G1767" s="973" t="s">
        <v>19</v>
      </c>
      <c r="H1767" s="1006" t="s">
        <v>89</v>
      </c>
      <c r="I1767" s="975"/>
      <c r="J1767" s="975"/>
      <c r="K1767" s="7" t="s">
        <v>37</v>
      </c>
      <c r="L1767" s="33" t="s">
        <v>1202</v>
      </c>
      <c r="M1767" s="960" t="s">
        <v>3494</v>
      </c>
      <c r="N1767" s="30" t="s">
        <v>492</v>
      </c>
      <c r="O1767" s="976">
        <v>2</v>
      </c>
      <c r="P1767" s="271"/>
      <c r="Q1767" s="977">
        <v>1610</v>
      </c>
      <c r="R1767" s="978">
        <v>1300</v>
      </c>
      <c r="S1767" s="979">
        <v>360</v>
      </c>
      <c r="T1767" s="980">
        <v>620</v>
      </c>
      <c r="U1767" s="981">
        <v>1230</v>
      </c>
      <c r="V1767" s="982">
        <f t="shared" ref="V1767" si="1752">SUM(Q1767:U1768)</f>
        <v>5120</v>
      </c>
      <c r="W1767" s="976"/>
      <c r="X1767" s="976"/>
      <c r="Y1767" s="706"/>
      <c r="Z1767" s="976"/>
    </row>
    <row r="1768" spans="1:26">
      <c r="A1768" s="984" t="s">
        <v>507</v>
      </c>
      <c r="B1768" s="984"/>
      <c r="C1768" s="969" t="s">
        <v>644</v>
      </c>
      <c r="D1768" s="970" t="s">
        <v>2</v>
      </c>
      <c r="E1768" s="1011" t="s">
        <v>629</v>
      </c>
      <c r="F1768" s="1013" t="s">
        <v>129</v>
      </c>
      <c r="G1768" s="973" t="s">
        <v>19</v>
      </c>
      <c r="H1768" s="1006" t="s">
        <v>89</v>
      </c>
      <c r="I1768" s="975"/>
      <c r="J1768" s="975"/>
      <c r="K1768" s="29"/>
      <c r="L1768" s="29"/>
      <c r="M1768" s="4"/>
      <c r="N1768" s="29"/>
      <c r="O1768" s="976">
        <v>1</v>
      </c>
      <c r="P1768" s="271"/>
      <c r="Q1768" s="977"/>
      <c r="R1768" s="978"/>
      <c r="S1768" s="979"/>
      <c r="T1768" s="980"/>
      <c r="U1768" s="981"/>
      <c r="V1768" s="982"/>
      <c r="W1768" s="976"/>
      <c r="X1768" s="976"/>
      <c r="Y1768" s="706"/>
      <c r="Z1768" s="976"/>
    </row>
    <row r="1769" spans="1:26">
      <c r="A1769" s="984" t="s">
        <v>507</v>
      </c>
      <c r="B1769" s="984" t="s">
        <v>793</v>
      </c>
      <c r="C1769" s="969" t="s">
        <v>123</v>
      </c>
      <c r="D1769" s="970" t="str">
        <f t="shared" ref="D1769" si="1753">B1769&amp;" "&amp;" "&amp;C1769</f>
        <v>07-025  ばくだん岩</v>
      </c>
      <c r="E1769" s="1011" t="s">
        <v>629</v>
      </c>
      <c r="F1769" s="1012" t="s">
        <v>130</v>
      </c>
      <c r="G1769" s="973" t="s">
        <v>19</v>
      </c>
      <c r="H1769" s="973" t="s">
        <v>19</v>
      </c>
      <c r="I1769" s="975"/>
      <c r="J1769" s="975"/>
      <c r="K1769" s="7" t="s">
        <v>37</v>
      </c>
      <c r="L1769" s="33" t="s">
        <v>1202</v>
      </c>
      <c r="M1769" s="960" t="s">
        <v>3495</v>
      </c>
      <c r="N1769" s="30" t="s">
        <v>490</v>
      </c>
      <c r="O1769" s="976"/>
      <c r="P1769" s="271"/>
      <c r="Q1769" s="977">
        <v>1650</v>
      </c>
      <c r="R1769" s="978">
        <v>1040</v>
      </c>
      <c r="S1769" s="979">
        <v>560</v>
      </c>
      <c r="T1769" s="980">
        <v>640</v>
      </c>
      <c r="U1769" s="981">
        <v>1260</v>
      </c>
      <c r="V1769" s="982">
        <f t="shared" ref="V1769" si="1754">SUM(Q1769:U1770)</f>
        <v>5150</v>
      </c>
      <c r="W1769" s="976"/>
      <c r="X1769" s="976"/>
      <c r="Y1769" s="706"/>
      <c r="Z1769" s="976"/>
    </row>
    <row r="1770" spans="1:26">
      <c r="A1770" s="984" t="s">
        <v>507</v>
      </c>
      <c r="B1770" s="984"/>
      <c r="C1770" s="969" t="s">
        <v>123</v>
      </c>
      <c r="D1770" s="970" t="s">
        <v>2</v>
      </c>
      <c r="E1770" s="1011" t="s">
        <v>629</v>
      </c>
      <c r="F1770" s="1012" t="s">
        <v>130</v>
      </c>
      <c r="G1770" s="973" t="s">
        <v>19</v>
      </c>
      <c r="H1770" s="973" t="s">
        <v>19</v>
      </c>
      <c r="I1770" s="975"/>
      <c r="J1770" s="975"/>
      <c r="K1770" s="29"/>
      <c r="L1770" s="29"/>
      <c r="M1770" s="4"/>
      <c r="N1770" s="29"/>
      <c r="O1770" s="976"/>
      <c r="P1770" s="271"/>
      <c r="Q1770" s="977"/>
      <c r="R1770" s="978"/>
      <c r="S1770" s="979"/>
      <c r="T1770" s="980"/>
      <c r="U1770" s="981"/>
      <c r="V1770" s="982"/>
      <c r="W1770" s="976"/>
      <c r="X1770" s="976"/>
      <c r="Y1770" s="706"/>
      <c r="Z1770" s="976"/>
    </row>
    <row r="1771" spans="1:26">
      <c r="A1771" s="984" t="s">
        <v>507</v>
      </c>
      <c r="B1771" s="984" t="s">
        <v>794</v>
      </c>
      <c r="C1771" s="969" t="s">
        <v>1191</v>
      </c>
      <c r="D1771" s="970" t="str">
        <f t="shared" ref="D1771" si="1755">B1771&amp;" "&amp;" "&amp;C1771</f>
        <v>07-026  フレイム</v>
      </c>
      <c r="E1771" s="1011" t="s">
        <v>629</v>
      </c>
      <c r="F1771" s="1012" t="s">
        <v>130</v>
      </c>
      <c r="G1771" s="973" t="s">
        <v>19</v>
      </c>
      <c r="H1771" s="1006" t="s">
        <v>89</v>
      </c>
      <c r="I1771" s="975"/>
      <c r="J1771" s="975"/>
      <c r="K1771" s="35" t="s">
        <v>21</v>
      </c>
      <c r="L1771" s="33" t="s">
        <v>131</v>
      </c>
      <c r="M1771" s="960" t="s">
        <v>940</v>
      </c>
      <c r="N1771" s="30" t="s">
        <v>494</v>
      </c>
      <c r="O1771" s="976">
        <v>2</v>
      </c>
      <c r="P1771" s="271"/>
      <c r="Q1771" s="977">
        <v>1580</v>
      </c>
      <c r="R1771" s="978">
        <v>980</v>
      </c>
      <c r="S1771" s="979">
        <v>930</v>
      </c>
      <c r="T1771" s="980">
        <v>770</v>
      </c>
      <c r="U1771" s="981">
        <v>890</v>
      </c>
      <c r="V1771" s="982">
        <f t="shared" ref="V1771" si="1756">SUM(Q1771:U1772)</f>
        <v>5150</v>
      </c>
      <c r="W1771" s="969" t="s">
        <v>3320</v>
      </c>
      <c r="X1771" s="976"/>
      <c r="Y1771" s="706"/>
      <c r="Z1771" s="976"/>
    </row>
    <row r="1772" spans="1:26">
      <c r="A1772" s="984" t="s">
        <v>507</v>
      </c>
      <c r="B1772" s="984"/>
      <c r="C1772" s="969" t="s">
        <v>1191</v>
      </c>
      <c r="D1772" s="970" t="s">
        <v>2</v>
      </c>
      <c r="E1772" s="1011" t="s">
        <v>629</v>
      </c>
      <c r="F1772" s="1012" t="s">
        <v>130</v>
      </c>
      <c r="G1772" s="973" t="s">
        <v>19</v>
      </c>
      <c r="H1772" s="1006" t="s">
        <v>89</v>
      </c>
      <c r="I1772" s="975"/>
      <c r="J1772" s="975"/>
      <c r="K1772" s="29"/>
      <c r="L1772" s="29"/>
      <c r="M1772" s="4"/>
      <c r="N1772" s="29"/>
      <c r="O1772" s="976">
        <v>1</v>
      </c>
      <c r="P1772" s="271"/>
      <c r="Q1772" s="977"/>
      <c r="R1772" s="978"/>
      <c r="S1772" s="979"/>
      <c r="T1772" s="980"/>
      <c r="U1772" s="981"/>
      <c r="V1772" s="982"/>
      <c r="W1772" s="969" t="s">
        <v>3320</v>
      </c>
      <c r="X1772" s="976"/>
      <c r="Y1772" s="706"/>
      <c r="Z1772" s="976"/>
    </row>
    <row r="1773" spans="1:26">
      <c r="A1773" s="984" t="s">
        <v>507</v>
      </c>
      <c r="B1773" s="984" t="s">
        <v>795</v>
      </c>
      <c r="C1773" s="969" t="s">
        <v>1192</v>
      </c>
      <c r="D1773" s="970" t="str">
        <f t="shared" ref="D1773" si="1757">B1773&amp;" "&amp;" "&amp;C1773</f>
        <v>07-027  ブリザード</v>
      </c>
      <c r="E1773" s="1011" t="s">
        <v>629</v>
      </c>
      <c r="F1773" s="1012" t="s">
        <v>130</v>
      </c>
      <c r="G1773" s="973" t="s">
        <v>19</v>
      </c>
      <c r="H1773" s="1006" t="s">
        <v>89</v>
      </c>
      <c r="I1773" s="975"/>
      <c r="J1773" s="975"/>
      <c r="K1773" s="7" t="s">
        <v>37</v>
      </c>
      <c r="L1773" s="33" t="s">
        <v>20</v>
      </c>
      <c r="M1773" s="960" t="s">
        <v>3471</v>
      </c>
      <c r="N1773" s="30" t="s">
        <v>491</v>
      </c>
      <c r="O1773" s="976">
        <v>2</v>
      </c>
      <c r="P1773" s="271"/>
      <c r="Q1773" s="977">
        <v>1580</v>
      </c>
      <c r="R1773" s="978">
        <v>850</v>
      </c>
      <c r="S1773" s="979">
        <v>930</v>
      </c>
      <c r="T1773" s="980">
        <v>830</v>
      </c>
      <c r="U1773" s="981">
        <v>960</v>
      </c>
      <c r="V1773" s="982">
        <f t="shared" ref="V1773" si="1758">SUM(Q1773:U1774)</f>
        <v>5150</v>
      </c>
      <c r="W1773" s="969" t="s">
        <v>3322</v>
      </c>
      <c r="X1773" s="976"/>
      <c r="Y1773" s="706"/>
      <c r="Z1773" s="976"/>
    </row>
    <row r="1774" spans="1:26">
      <c r="A1774" s="984" t="s">
        <v>507</v>
      </c>
      <c r="B1774" s="984"/>
      <c r="C1774" s="969" t="s">
        <v>1192</v>
      </c>
      <c r="D1774" s="970" t="s">
        <v>2</v>
      </c>
      <c r="E1774" s="1011" t="s">
        <v>629</v>
      </c>
      <c r="F1774" s="1012" t="s">
        <v>130</v>
      </c>
      <c r="G1774" s="973" t="s">
        <v>19</v>
      </c>
      <c r="H1774" s="1006" t="s">
        <v>89</v>
      </c>
      <c r="I1774" s="975"/>
      <c r="J1774" s="975"/>
      <c r="K1774" s="29"/>
      <c r="L1774" s="29"/>
      <c r="M1774" s="4"/>
      <c r="N1774" s="29"/>
      <c r="O1774" s="976">
        <v>1</v>
      </c>
      <c r="P1774" s="271"/>
      <c r="Q1774" s="977"/>
      <c r="R1774" s="978"/>
      <c r="S1774" s="979"/>
      <c r="T1774" s="980"/>
      <c r="U1774" s="981"/>
      <c r="V1774" s="982"/>
      <c r="W1774" s="969" t="s">
        <v>3322</v>
      </c>
      <c r="X1774" s="976"/>
      <c r="Y1774" s="706"/>
      <c r="Z1774" s="976"/>
    </row>
    <row r="1775" spans="1:26">
      <c r="A1775" s="984" t="s">
        <v>507</v>
      </c>
      <c r="B1775" s="984" t="s">
        <v>796</v>
      </c>
      <c r="C1775" s="969" t="s">
        <v>637</v>
      </c>
      <c r="D1775" s="970" t="str">
        <f t="shared" ref="D1775" si="1759">B1775&amp;" "&amp;" "&amp;C1775</f>
        <v>07-028  あくま神官</v>
      </c>
      <c r="E1775" s="1011" t="s">
        <v>629</v>
      </c>
      <c r="F1775" s="1009" t="s">
        <v>75</v>
      </c>
      <c r="G1775" s="986" t="s">
        <v>40</v>
      </c>
      <c r="H1775" s="973" t="s">
        <v>19</v>
      </c>
      <c r="I1775" s="975"/>
      <c r="J1775" s="975"/>
      <c r="K1775" s="8" t="s">
        <v>99</v>
      </c>
      <c r="L1775" s="33" t="s">
        <v>131</v>
      </c>
      <c r="M1775" s="960" t="s">
        <v>3496</v>
      </c>
      <c r="N1775" s="30" t="s">
        <v>491</v>
      </c>
      <c r="O1775" s="976" t="s">
        <v>1206</v>
      </c>
      <c r="P1775" s="271"/>
      <c r="Q1775" s="977">
        <v>1510</v>
      </c>
      <c r="R1775" s="978">
        <v>840</v>
      </c>
      <c r="S1775" s="979">
        <v>1280</v>
      </c>
      <c r="T1775" s="980">
        <v>710</v>
      </c>
      <c r="U1775" s="981">
        <v>780</v>
      </c>
      <c r="V1775" s="982">
        <f t="shared" ref="V1775" si="1760">SUM(Q1775:U1776)</f>
        <v>5120</v>
      </c>
      <c r="W1775" s="976" t="s">
        <v>4574</v>
      </c>
      <c r="X1775" s="976"/>
      <c r="Y1775" s="706"/>
      <c r="Z1775" s="976"/>
    </row>
    <row r="1776" spans="1:26">
      <c r="A1776" s="984" t="s">
        <v>507</v>
      </c>
      <c r="B1776" s="984"/>
      <c r="C1776" s="969" t="s">
        <v>637</v>
      </c>
      <c r="D1776" s="970" t="s">
        <v>2</v>
      </c>
      <c r="E1776" s="1011" t="s">
        <v>629</v>
      </c>
      <c r="F1776" s="1009" t="s">
        <v>75</v>
      </c>
      <c r="G1776" s="986" t="s">
        <v>40</v>
      </c>
      <c r="H1776" s="973" t="s">
        <v>19</v>
      </c>
      <c r="I1776" s="975"/>
      <c r="J1776" s="975"/>
      <c r="K1776" s="29"/>
      <c r="L1776" s="29"/>
      <c r="M1776" s="4"/>
      <c r="N1776" s="29"/>
      <c r="O1776" s="976">
        <v>1</v>
      </c>
      <c r="P1776" s="271"/>
      <c r="Q1776" s="977"/>
      <c r="R1776" s="978"/>
      <c r="S1776" s="979"/>
      <c r="T1776" s="980"/>
      <c r="U1776" s="981"/>
      <c r="V1776" s="982"/>
      <c r="W1776" s="976" t="s">
        <v>4574</v>
      </c>
      <c r="X1776" s="976"/>
      <c r="Y1776" s="706"/>
      <c r="Z1776" s="976"/>
    </row>
    <row r="1777" spans="1:26">
      <c r="A1777" s="984" t="s">
        <v>507</v>
      </c>
      <c r="B1777" s="984" t="s">
        <v>797</v>
      </c>
      <c r="C1777" s="969" t="s">
        <v>125</v>
      </c>
      <c r="D1777" s="970" t="str">
        <f t="shared" ref="D1777" si="1761">B1777&amp;" "&amp;" "&amp;C1777</f>
        <v>07-029  アークデーモン</v>
      </c>
      <c r="E1777" s="1011" t="s">
        <v>629</v>
      </c>
      <c r="F1777" s="1009" t="s">
        <v>75</v>
      </c>
      <c r="G1777" s="973" t="s">
        <v>19</v>
      </c>
      <c r="H1777" s="986" t="s">
        <v>40</v>
      </c>
      <c r="I1777" s="975"/>
      <c r="J1777" s="975"/>
      <c r="K1777" s="35" t="s">
        <v>21</v>
      </c>
      <c r="L1777" s="33" t="s">
        <v>131</v>
      </c>
      <c r="M1777" s="960" t="s">
        <v>1050</v>
      </c>
      <c r="N1777" s="30" t="s">
        <v>496</v>
      </c>
      <c r="O1777" s="976"/>
      <c r="P1777" s="271"/>
      <c r="Q1777" s="977">
        <v>1590</v>
      </c>
      <c r="R1777" s="978">
        <v>1030</v>
      </c>
      <c r="S1777" s="979">
        <v>1010</v>
      </c>
      <c r="T1777" s="980">
        <v>720</v>
      </c>
      <c r="U1777" s="981">
        <v>830</v>
      </c>
      <c r="V1777" s="982">
        <f t="shared" ref="V1777" si="1762">SUM(Q1777:U1778)</f>
        <v>5180</v>
      </c>
      <c r="W1777" s="976" t="s">
        <v>4155</v>
      </c>
      <c r="X1777" s="976"/>
      <c r="Y1777" s="706"/>
      <c r="Z1777" s="976"/>
    </row>
    <row r="1778" spans="1:26">
      <c r="A1778" s="984" t="s">
        <v>507</v>
      </c>
      <c r="B1778" s="984"/>
      <c r="C1778" s="969" t="s">
        <v>125</v>
      </c>
      <c r="D1778" s="970" t="s">
        <v>2</v>
      </c>
      <c r="E1778" s="1011" t="s">
        <v>629</v>
      </c>
      <c r="F1778" s="1009" t="s">
        <v>75</v>
      </c>
      <c r="G1778" s="973" t="s">
        <v>19</v>
      </c>
      <c r="H1778" s="986" t="s">
        <v>40</v>
      </c>
      <c r="I1778" s="975"/>
      <c r="J1778" s="975"/>
      <c r="K1778" s="29"/>
      <c r="L1778" s="29"/>
      <c r="M1778" s="4"/>
      <c r="N1778" s="29"/>
      <c r="O1778" s="976"/>
      <c r="P1778" s="271"/>
      <c r="Q1778" s="977"/>
      <c r="R1778" s="978"/>
      <c r="S1778" s="979"/>
      <c r="T1778" s="980"/>
      <c r="U1778" s="981"/>
      <c r="V1778" s="982"/>
      <c r="W1778" s="976" t="s">
        <v>4155</v>
      </c>
      <c r="X1778" s="976"/>
      <c r="Y1778" s="706"/>
      <c r="Z1778" s="976"/>
    </row>
    <row r="1779" spans="1:26">
      <c r="A1779" s="984" t="s">
        <v>507</v>
      </c>
      <c r="B1779" s="984" t="s">
        <v>798</v>
      </c>
      <c r="C1779" s="969" t="s">
        <v>646</v>
      </c>
      <c r="D1779" s="970" t="str">
        <f t="shared" ref="D1779" si="1763">B1779&amp;" "&amp;" "&amp;C1779</f>
        <v>07-030  おどるほうせき</v>
      </c>
      <c r="E1779" s="1011" t="s">
        <v>629</v>
      </c>
      <c r="F1779" s="994" t="s">
        <v>78</v>
      </c>
      <c r="G1779" s="992" t="s">
        <v>88</v>
      </c>
      <c r="H1779" s="973" t="s">
        <v>19</v>
      </c>
      <c r="I1779" s="975"/>
      <c r="J1779" s="975"/>
      <c r="K1779" s="8" t="s">
        <v>99</v>
      </c>
      <c r="L1779" s="33" t="s">
        <v>131</v>
      </c>
      <c r="M1779" s="960" t="s">
        <v>3497</v>
      </c>
      <c r="N1779" s="30" t="s">
        <v>491</v>
      </c>
      <c r="O1779" s="976">
        <v>2</v>
      </c>
      <c r="P1779" s="271"/>
      <c r="Q1779" s="977">
        <v>1520</v>
      </c>
      <c r="R1779" s="978">
        <v>630</v>
      </c>
      <c r="S1779" s="979">
        <v>1030</v>
      </c>
      <c r="T1779" s="980">
        <v>1080</v>
      </c>
      <c r="U1779" s="981">
        <v>830</v>
      </c>
      <c r="V1779" s="982">
        <f t="shared" ref="V1779" si="1764">SUM(Q1779:U1780)</f>
        <v>5090</v>
      </c>
      <c r="W1779" s="976" t="s">
        <v>3823</v>
      </c>
      <c r="X1779" s="976"/>
      <c r="Y1779" s="706"/>
      <c r="Z1779" s="976"/>
    </row>
    <row r="1780" spans="1:26">
      <c r="A1780" s="984" t="s">
        <v>507</v>
      </c>
      <c r="B1780" s="984"/>
      <c r="C1780" s="969" t="s">
        <v>646</v>
      </c>
      <c r="D1780" s="970" t="s">
        <v>2</v>
      </c>
      <c r="E1780" s="1011" t="s">
        <v>629</v>
      </c>
      <c r="F1780" s="994" t="s">
        <v>78</v>
      </c>
      <c r="G1780" s="992" t="s">
        <v>88</v>
      </c>
      <c r="H1780" s="973" t="s">
        <v>19</v>
      </c>
      <c r="I1780" s="975"/>
      <c r="J1780" s="975"/>
      <c r="K1780" s="29"/>
      <c r="L1780" s="29"/>
      <c r="M1780" s="4"/>
      <c r="N1780" s="29"/>
      <c r="O1780" s="976">
        <v>1</v>
      </c>
      <c r="P1780" s="271"/>
      <c r="Q1780" s="977"/>
      <c r="R1780" s="978"/>
      <c r="S1780" s="979"/>
      <c r="T1780" s="980"/>
      <c r="U1780" s="981"/>
      <c r="V1780" s="982"/>
      <c r="W1780" s="976" t="s">
        <v>3823</v>
      </c>
      <c r="X1780" s="976"/>
      <c r="Y1780" s="706"/>
      <c r="Z1780" s="976"/>
    </row>
    <row r="1781" spans="1:26">
      <c r="A1781" s="984" t="s">
        <v>507</v>
      </c>
      <c r="B1781" s="984" t="s">
        <v>508</v>
      </c>
      <c r="C1781" s="969" t="s">
        <v>2</v>
      </c>
      <c r="D1781" s="970" t="str">
        <f t="shared" ref="D1781" si="1765">B1781&amp;" "&amp;" "&amp;C1781</f>
        <v>07-031  ダイ</v>
      </c>
      <c r="E1781" s="1010" t="s">
        <v>120</v>
      </c>
      <c r="F1781" s="972" t="s">
        <v>34</v>
      </c>
      <c r="G1781" s="973" t="s">
        <v>19</v>
      </c>
      <c r="H1781" s="973" t="s">
        <v>19</v>
      </c>
      <c r="I1781" s="15"/>
      <c r="J1781" s="15"/>
      <c r="K1781" s="25" t="s">
        <v>21</v>
      </c>
      <c r="L1781" s="22" t="s">
        <v>205</v>
      </c>
      <c r="M1781" s="960" t="s">
        <v>1051</v>
      </c>
      <c r="N1781" s="21" t="s">
        <v>491</v>
      </c>
      <c r="O1781" s="976"/>
      <c r="P1781" s="271"/>
      <c r="Q1781" s="977">
        <v>2190</v>
      </c>
      <c r="R1781" s="978">
        <v>1410</v>
      </c>
      <c r="S1781" s="979">
        <v>790</v>
      </c>
      <c r="T1781" s="980">
        <v>1130</v>
      </c>
      <c r="U1781" s="981">
        <v>960</v>
      </c>
      <c r="V1781" s="982">
        <f t="shared" ref="V1781" si="1766">SUM(Q1781:U1782)</f>
        <v>6480</v>
      </c>
      <c r="W1781" s="976" t="s">
        <v>3317</v>
      </c>
      <c r="X1781" s="976"/>
      <c r="Y1781" s="706"/>
      <c r="Z1781" s="976"/>
    </row>
    <row r="1782" spans="1:26">
      <c r="A1782" s="984" t="s">
        <v>507</v>
      </c>
      <c r="B1782" s="984"/>
      <c r="C1782" s="969" t="s">
        <v>2</v>
      </c>
      <c r="D1782" s="970" t="s">
        <v>2</v>
      </c>
      <c r="E1782" s="1010" t="s">
        <v>120</v>
      </c>
      <c r="F1782" s="972" t="s">
        <v>34</v>
      </c>
      <c r="G1782" s="973" t="s">
        <v>19</v>
      </c>
      <c r="H1782" s="973" t="s">
        <v>19</v>
      </c>
      <c r="I1782" s="15"/>
      <c r="J1782" s="15"/>
      <c r="K1782" s="19"/>
      <c r="L1782" s="22"/>
      <c r="M1782" s="4"/>
      <c r="N1782" s="22"/>
      <c r="O1782" s="976"/>
      <c r="P1782" s="271"/>
      <c r="Q1782" s="977"/>
      <c r="R1782" s="978"/>
      <c r="S1782" s="979"/>
      <c r="T1782" s="980"/>
      <c r="U1782" s="981"/>
      <c r="V1782" s="982"/>
      <c r="W1782" s="976" t="s">
        <v>3317</v>
      </c>
      <c r="X1782" s="976"/>
      <c r="Y1782" s="706"/>
      <c r="Z1782" s="976"/>
    </row>
    <row r="1783" spans="1:26">
      <c r="A1783" s="984" t="s">
        <v>507</v>
      </c>
      <c r="B1783" s="984" t="s">
        <v>509</v>
      </c>
      <c r="C1783" s="969" t="s">
        <v>38</v>
      </c>
      <c r="D1783" s="970" t="str">
        <f t="shared" ref="D1783" si="1767">B1783&amp;" "&amp;" "&amp;C1783</f>
        <v>07-032  ポップ</v>
      </c>
      <c r="E1783" s="1010" t="s">
        <v>120</v>
      </c>
      <c r="F1783" s="972" t="s">
        <v>34</v>
      </c>
      <c r="G1783" s="986" t="s">
        <v>40</v>
      </c>
      <c r="H1783" s="986" t="s">
        <v>40</v>
      </c>
      <c r="I1783" s="15"/>
      <c r="J1783" s="15"/>
      <c r="K1783" s="25" t="s">
        <v>21</v>
      </c>
      <c r="L1783" s="21" t="s">
        <v>106</v>
      </c>
      <c r="M1783" s="960" t="s">
        <v>3498</v>
      </c>
      <c r="N1783" s="21" t="s">
        <v>490</v>
      </c>
      <c r="O1783" s="976"/>
      <c r="P1783" s="271"/>
      <c r="Q1783" s="977">
        <v>2140</v>
      </c>
      <c r="R1783" s="978">
        <v>660</v>
      </c>
      <c r="S1783" s="979">
        <v>1600</v>
      </c>
      <c r="T1783" s="980">
        <v>1140</v>
      </c>
      <c r="U1783" s="981">
        <v>940</v>
      </c>
      <c r="V1783" s="982">
        <f t="shared" ref="V1783" si="1768">SUM(Q1783:U1784)</f>
        <v>6480</v>
      </c>
      <c r="W1783" s="976" t="s">
        <v>3317</v>
      </c>
      <c r="X1783" s="976"/>
      <c r="Y1783" s="706"/>
      <c r="Z1783" s="976"/>
    </row>
    <row r="1784" spans="1:26">
      <c r="A1784" s="984" t="s">
        <v>507</v>
      </c>
      <c r="B1784" s="984"/>
      <c r="C1784" s="969" t="s">
        <v>38</v>
      </c>
      <c r="D1784" s="970" t="s">
        <v>2</v>
      </c>
      <c r="E1784" s="1010" t="s">
        <v>120</v>
      </c>
      <c r="F1784" s="972" t="s">
        <v>34</v>
      </c>
      <c r="G1784" s="986" t="s">
        <v>40</v>
      </c>
      <c r="H1784" s="986" t="s">
        <v>40</v>
      </c>
      <c r="I1784" s="15"/>
      <c r="J1784" s="15"/>
      <c r="K1784" s="19"/>
      <c r="L1784" s="22"/>
      <c r="M1784" s="4"/>
      <c r="N1784" s="22"/>
      <c r="O1784" s="976"/>
      <c r="P1784" s="271"/>
      <c r="Q1784" s="977"/>
      <c r="R1784" s="978"/>
      <c r="S1784" s="979"/>
      <c r="T1784" s="980"/>
      <c r="U1784" s="981"/>
      <c r="V1784" s="982"/>
      <c r="W1784" s="976" t="s">
        <v>3317</v>
      </c>
      <c r="X1784" s="976"/>
      <c r="Y1784" s="706"/>
      <c r="Z1784" s="976"/>
    </row>
    <row r="1785" spans="1:26">
      <c r="A1785" s="984" t="s">
        <v>507</v>
      </c>
      <c r="B1785" s="984" t="s">
        <v>510</v>
      </c>
      <c r="C1785" s="969" t="s">
        <v>42</v>
      </c>
      <c r="D1785" s="970" t="str">
        <f t="shared" ref="D1785" si="1769">B1785&amp;" "&amp;" "&amp;C1785</f>
        <v>07-033  レオナ</v>
      </c>
      <c r="E1785" s="1010" t="s">
        <v>120</v>
      </c>
      <c r="F1785" s="972" t="s">
        <v>34</v>
      </c>
      <c r="G1785" s="986" t="s">
        <v>40</v>
      </c>
      <c r="H1785" s="995" t="s">
        <v>80</v>
      </c>
      <c r="I1785" s="15"/>
      <c r="J1785" s="15"/>
      <c r="K1785" s="7" t="s">
        <v>37</v>
      </c>
      <c r="L1785" s="22" t="s">
        <v>205</v>
      </c>
      <c r="M1785" s="960" t="s">
        <v>1020</v>
      </c>
      <c r="N1785" s="21" t="s">
        <v>490</v>
      </c>
      <c r="O1785" s="976"/>
      <c r="P1785" s="271"/>
      <c r="Q1785" s="977">
        <v>2090</v>
      </c>
      <c r="R1785" s="978">
        <v>610</v>
      </c>
      <c r="S1785" s="979">
        <v>1530</v>
      </c>
      <c r="T1785" s="980">
        <v>1190</v>
      </c>
      <c r="U1785" s="981">
        <v>1020</v>
      </c>
      <c r="V1785" s="982">
        <f t="shared" ref="V1785" si="1770">SUM(Q1785:U1786)</f>
        <v>6440</v>
      </c>
      <c r="W1785" s="976" t="s">
        <v>3317</v>
      </c>
      <c r="X1785" s="976"/>
      <c r="Y1785" s="706"/>
      <c r="Z1785" s="976"/>
    </row>
    <row r="1786" spans="1:26">
      <c r="A1786" s="984" t="s">
        <v>507</v>
      </c>
      <c r="B1786" s="984"/>
      <c r="C1786" s="969" t="s">
        <v>42</v>
      </c>
      <c r="D1786" s="970" t="s">
        <v>2</v>
      </c>
      <c r="E1786" s="1010" t="s">
        <v>120</v>
      </c>
      <c r="F1786" s="972" t="s">
        <v>34</v>
      </c>
      <c r="G1786" s="986" t="s">
        <v>40</v>
      </c>
      <c r="H1786" s="995" t="s">
        <v>80</v>
      </c>
      <c r="I1786" s="17"/>
      <c r="J1786" s="17"/>
      <c r="K1786" s="20"/>
      <c r="L1786" s="16"/>
      <c r="M1786" s="4"/>
      <c r="N1786" s="22"/>
      <c r="O1786" s="976"/>
      <c r="P1786" s="271"/>
      <c r="Q1786" s="977"/>
      <c r="R1786" s="978"/>
      <c r="S1786" s="979"/>
      <c r="T1786" s="980"/>
      <c r="U1786" s="981"/>
      <c r="V1786" s="982"/>
      <c r="W1786" s="976" t="s">
        <v>3317</v>
      </c>
      <c r="X1786" s="976"/>
      <c r="Y1786" s="706"/>
      <c r="Z1786" s="976"/>
    </row>
    <row r="1787" spans="1:26">
      <c r="A1787" s="984" t="s">
        <v>507</v>
      </c>
      <c r="B1787" s="984" t="s">
        <v>511</v>
      </c>
      <c r="C1787" s="969" t="s">
        <v>172</v>
      </c>
      <c r="D1787" s="970" t="str">
        <f t="shared" ref="D1787" si="1771">B1787&amp;" "&amp;" "&amp;C1787</f>
        <v>07-034  ヒュンケル</v>
      </c>
      <c r="E1787" s="1010" t="s">
        <v>120</v>
      </c>
      <c r="F1787" s="972" t="s">
        <v>34</v>
      </c>
      <c r="G1787" s="973" t="s">
        <v>19</v>
      </c>
      <c r="H1787" s="973" t="s">
        <v>19</v>
      </c>
      <c r="I1787" s="15"/>
      <c r="J1787" s="15"/>
      <c r="K1787" s="25" t="s">
        <v>21</v>
      </c>
      <c r="L1787" s="22" t="s">
        <v>104</v>
      </c>
      <c r="M1787" s="960" t="s">
        <v>1142</v>
      </c>
      <c r="N1787" s="21" t="s">
        <v>491</v>
      </c>
      <c r="O1787" s="976"/>
      <c r="P1787" s="271"/>
      <c r="Q1787" s="977">
        <v>2180</v>
      </c>
      <c r="R1787" s="978">
        <v>1390</v>
      </c>
      <c r="S1787" s="979">
        <v>620</v>
      </c>
      <c r="T1787" s="980">
        <v>1040</v>
      </c>
      <c r="U1787" s="981">
        <v>1250</v>
      </c>
      <c r="V1787" s="982">
        <f t="shared" ref="V1787" si="1772">SUM(Q1787:U1788)</f>
        <v>6480</v>
      </c>
      <c r="W1787" s="378" t="s">
        <v>3317</v>
      </c>
      <c r="X1787" s="976"/>
      <c r="Y1787" s="706"/>
      <c r="Z1787" s="976"/>
    </row>
    <row r="1788" spans="1:26">
      <c r="A1788" s="984" t="s">
        <v>507</v>
      </c>
      <c r="B1788" s="984"/>
      <c r="C1788" s="969" t="s">
        <v>172</v>
      </c>
      <c r="D1788" s="970" t="s">
        <v>2</v>
      </c>
      <c r="E1788" s="1010" t="s">
        <v>120</v>
      </c>
      <c r="F1788" s="972" t="s">
        <v>34</v>
      </c>
      <c r="G1788" s="973" t="s">
        <v>19</v>
      </c>
      <c r="H1788" s="973" t="s">
        <v>19</v>
      </c>
      <c r="I1788" s="15"/>
      <c r="J1788" s="15"/>
      <c r="K1788" s="20"/>
      <c r="L1788" s="16"/>
      <c r="M1788" s="4"/>
      <c r="N1788" s="22"/>
      <c r="O1788" s="976"/>
      <c r="P1788" s="271"/>
      <c r="Q1788" s="977"/>
      <c r="R1788" s="978"/>
      <c r="S1788" s="979"/>
      <c r="T1788" s="980"/>
      <c r="U1788" s="981"/>
      <c r="V1788" s="982"/>
      <c r="W1788" s="380" t="s">
        <v>4343</v>
      </c>
      <c r="X1788" s="976"/>
      <c r="Y1788" s="706"/>
      <c r="Z1788" s="976"/>
    </row>
    <row r="1789" spans="1:26">
      <c r="A1789" s="984" t="s">
        <v>507</v>
      </c>
      <c r="B1789" s="984" t="s">
        <v>512</v>
      </c>
      <c r="C1789" s="969" t="s">
        <v>4</v>
      </c>
      <c r="D1789" s="970" t="str">
        <f t="shared" ref="D1789" si="1773">B1789&amp;" "&amp;" "&amp;C1789</f>
        <v>07-035  クロコダイン</v>
      </c>
      <c r="E1789" s="1010" t="s">
        <v>120</v>
      </c>
      <c r="F1789" s="972" t="s">
        <v>34</v>
      </c>
      <c r="G1789" s="1006" t="s">
        <v>89</v>
      </c>
      <c r="H1789" s="973" t="s">
        <v>19</v>
      </c>
      <c r="I1789" s="17"/>
      <c r="J1789" s="17"/>
      <c r="K1789" s="25" t="s">
        <v>21</v>
      </c>
      <c r="L1789" s="21" t="s">
        <v>3</v>
      </c>
      <c r="M1789" s="960" t="s">
        <v>941</v>
      </c>
      <c r="N1789" s="21" t="s">
        <v>491</v>
      </c>
      <c r="O1789" s="976"/>
      <c r="P1789" s="271"/>
      <c r="Q1789" s="977">
        <v>2370</v>
      </c>
      <c r="R1789" s="978">
        <v>1390</v>
      </c>
      <c r="S1789" s="979">
        <v>590</v>
      </c>
      <c r="T1789" s="980">
        <v>770</v>
      </c>
      <c r="U1789" s="981">
        <v>1360</v>
      </c>
      <c r="V1789" s="982">
        <f t="shared" ref="V1789" si="1774">SUM(Q1789:U1790)</f>
        <v>6480</v>
      </c>
      <c r="W1789" s="976"/>
      <c r="X1789" s="976"/>
      <c r="Y1789" s="706"/>
      <c r="Z1789" s="976"/>
    </row>
    <row r="1790" spans="1:26">
      <c r="A1790" s="984" t="s">
        <v>507</v>
      </c>
      <c r="B1790" s="984"/>
      <c r="C1790" s="969" t="s">
        <v>4</v>
      </c>
      <c r="D1790" s="970" t="s">
        <v>2</v>
      </c>
      <c r="E1790" s="1010" t="s">
        <v>120</v>
      </c>
      <c r="F1790" s="972" t="s">
        <v>34</v>
      </c>
      <c r="G1790" s="1006" t="s">
        <v>89</v>
      </c>
      <c r="H1790" s="973" t="s">
        <v>19</v>
      </c>
      <c r="I1790" s="17"/>
      <c r="J1790" s="17"/>
      <c r="K1790" s="20"/>
      <c r="L1790" s="16"/>
      <c r="M1790" s="4"/>
      <c r="N1790" s="22"/>
      <c r="O1790" s="976"/>
      <c r="P1790" s="271"/>
      <c r="Q1790" s="977"/>
      <c r="R1790" s="978"/>
      <c r="S1790" s="979"/>
      <c r="T1790" s="980"/>
      <c r="U1790" s="981"/>
      <c r="V1790" s="982"/>
      <c r="W1790" s="976"/>
      <c r="X1790" s="976"/>
      <c r="Y1790" s="706"/>
      <c r="Z1790" s="976"/>
    </row>
    <row r="1791" spans="1:26">
      <c r="A1791" s="984" t="s">
        <v>507</v>
      </c>
      <c r="B1791" s="984" t="s">
        <v>513</v>
      </c>
      <c r="C1791" s="989" t="s">
        <v>249</v>
      </c>
      <c r="D1791" s="970" t="str">
        <f t="shared" ref="D1791" si="1775">B1791&amp;" "&amp;" "&amp;C1791</f>
        <v>07-036  フレイザード</v>
      </c>
      <c r="E1791" s="1010" t="s">
        <v>120</v>
      </c>
      <c r="F1791" s="1012" t="s">
        <v>130</v>
      </c>
      <c r="G1791" s="973" t="s">
        <v>19</v>
      </c>
      <c r="H1791" s="986" t="s">
        <v>40</v>
      </c>
      <c r="I1791" s="17"/>
      <c r="J1791" s="17"/>
      <c r="K1791" s="7" t="s">
        <v>37</v>
      </c>
      <c r="L1791" s="21" t="s">
        <v>20</v>
      </c>
      <c r="M1791" s="960" t="s">
        <v>3499</v>
      </c>
      <c r="N1791" s="21" t="s">
        <v>494</v>
      </c>
      <c r="O1791" s="976"/>
      <c r="P1791" s="271"/>
      <c r="Q1791" s="977">
        <v>2360</v>
      </c>
      <c r="R1791" s="978">
        <v>1150</v>
      </c>
      <c r="S1791" s="979">
        <v>1160</v>
      </c>
      <c r="T1791" s="980">
        <v>810</v>
      </c>
      <c r="U1791" s="981">
        <v>960</v>
      </c>
      <c r="V1791" s="982">
        <f t="shared" ref="V1791" si="1776">SUM(Q1791:U1792)</f>
        <v>6440</v>
      </c>
      <c r="W1791" s="194" t="s">
        <v>3321</v>
      </c>
      <c r="X1791" s="976"/>
      <c r="Y1791" s="706"/>
      <c r="Z1791" s="976"/>
    </row>
    <row r="1792" spans="1:26">
      <c r="A1792" s="984" t="s">
        <v>507</v>
      </c>
      <c r="B1792" s="984"/>
      <c r="C1792" s="989" t="s">
        <v>249</v>
      </c>
      <c r="D1792" s="970" t="s">
        <v>2</v>
      </c>
      <c r="E1792" s="1010" t="s">
        <v>120</v>
      </c>
      <c r="F1792" s="1012" t="s">
        <v>130</v>
      </c>
      <c r="G1792" s="973" t="s">
        <v>19</v>
      </c>
      <c r="H1792" s="986" t="s">
        <v>40</v>
      </c>
      <c r="I1792" s="17"/>
      <c r="J1792" s="17"/>
      <c r="K1792" s="20"/>
      <c r="L1792" s="16"/>
      <c r="M1792" s="4"/>
      <c r="N1792" s="22"/>
      <c r="O1792" s="976"/>
      <c r="P1792" s="271"/>
      <c r="Q1792" s="977"/>
      <c r="R1792" s="978"/>
      <c r="S1792" s="979"/>
      <c r="T1792" s="980"/>
      <c r="U1792" s="981"/>
      <c r="V1792" s="982"/>
      <c r="W1792" s="194" t="s">
        <v>3323</v>
      </c>
      <c r="X1792" s="976"/>
      <c r="Y1792" s="706"/>
      <c r="Z1792" s="976"/>
    </row>
    <row r="1793" spans="1:26">
      <c r="A1793" s="984" t="s">
        <v>507</v>
      </c>
      <c r="B1793" s="984" t="s">
        <v>514</v>
      </c>
      <c r="C1793" s="969" t="s">
        <v>258</v>
      </c>
      <c r="D1793" s="970" t="str">
        <f t="shared" ref="D1793" si="1777">B1793&amp;" "&amp;" "&amp;C1793</f>
        <v>07-037  ベホイミスライム</v>
      </c>
      <c r="E1793" s="1010" t="s">
        <v>120</v>
      </c>
      <c r="F1793" s="1014" t="s">
        <v>128</v>
      </c>
      <c r="G1793" s="973" t="s">
        <v>19</v>
      </c>
      <c r="H1793" s="995" t="s">
        <v>80</v>
      </c>
      <c r="I1793" s="17"/>
      <c r="J1793" s="17"/>
      <c r="K1793" s="11" t="s">
        <v>81</v>
      </c>
      <c r="L1793" s="21" t="s">
        <v>81</v>
      </c>
      <c r="M1793" s="960" t="s">
        <v>3500</v>
      </c>
      <c r="N1793" s="21" t="s">
        <v>492</v>
      </c>
      <c r="O1793" s="976"/>
      <c r="P1793" s="271"/>
      <c r="Q1793" s="977">
        <v>2080</v>
      </c>
      <c r="R1793" s="978">
        <v>780</v>
      </c>
      <c r="S1793" s="979">
        <v>1320</v>
      </c>
      <c r="T1793" s="980">
        <v>960</v>
      </c>
      <c r="U1793" s="981">
        <v>1130</v>
      </c>
      <c r="V1793" s="982">
        <f t="shared" ref="V1793" si="1778">SUM(Q1793:U1794)</f>
        <v>6270</v>
      </c>
      <c r="W1793" s="976" t="s">
        <v>3327</v>
      </c>
      <c r="X1793" s="976"/>
      <c r="Y1793" s="706"/>
      <c r="Z1793" s="976"/>
    </row>
    <row r="1794" spans="1:26">
      <c r="A1794" s="984" t="s">
        <v>507</v>
      </c>
      <c r="B1794" s="984"/>
      <c r="C1794" s="969" t="s">
        <v>258</v>
      </c>
      <c r="D1794" s="970" t="s">
        <v>2</v>
      </c>
      <c r="E1794" s="1010" t="s">
        <v>120</v>
      </c>
      <c r="F1794" s="1014" t="s">
        <v>128</v>
      </c>
      <c r="G1794" s="973" t="s">
        <v>19</v>
      </c>
      <c r="H1794" s="995" t="s">
        <v>80</v>
      </c>
      <c r="I1794" s="17"/>
      <c r="J1794" s="17"/>
      <c r="K1794" s="20"/>
      <c r="L1794" s="16"/>
      <c r="M1794" s="4"/>
      <c r="N1794" s="22"/>
      <c r="O1794" s="976"/>
      <c r="P1794" s="271"/>
      <c r="Q1794" s="977"/>
      <c r="R1794" s="978"/>
      <c r="S1794" s="979"/>
      <c r="T1794" s="980"/>
      <c r="U1794" s="981"/>
      <c r="V1794" s="982"/>
      <c r="W1794" s="976" t="s">
        <v>3327</v>
      </c>
      <c r="X1794" s="976"/>
      <c r="Y1794" s="706"/>
      <c r="Z1794" s="976"/>
    </row>
    <row r="1795" spans="1:26">
      <c r="A1795" s="984" t="s">
        <v>507</v>
      </c>
      <c r="B1795" s="984" t="s">
        <v>515</v>
      </c>
      <c r="C1795" s="989" t="s">
        <v>317</v>
      </c>
      <c r="D1795" s="970" t="str">
        <f t="shared" ref="D1795" si="1779">B1795&amp;" "&amp;" "&amp;C1795</f>
        <v>07-038  キングスライム</v>
      </c>
      <c r="E1795" s="1010" t="s">
        <v>120</v>
      </c>
      <c r="F1795" s="1014" t="s">
        <v>128</v>
      </c>
      <c r="G1795" s="973" t="s">
        <v>19</v>
      </c>
      <c r="H1795" s="973" t="s">
        <v>19</v>
      </c>
      <c r="I1795" s="15"/>
      <c r="J1795" s="15"/>
      <c r="K1795" s="25" t="s">
        <v>21</v>
      </c>
      <c r="L1795" s="21" t="s">
        <v>3</v>
      </c>
      <c r="M1795" s="960" t="s">
        <v>1005</v>
      </c>
      <c r="N1795" s="21" t="s">
        <v>491</v>
      </c>
      <c r="O1795" s="976"/>
      <c r="P1795" s="271"/>
      <c r="Q1795" s="977">
        <v>2340</v>
      </c>
      <c r="R1795" s="978">
        <v>1240</v>
      </c>
      <c r="S1795" s="979">
        <v>740</v>
      </c>
      <c r="T1795" s="980">
        <v>860</v>
      </c>
      <c r="U1795" s="981">
        <v>1190</v>
      </c>
      <c r="V1795" s="982">
        <f t="shared" ref="V1795" si="1780">SUM(Q1795:U1796)</f>
        <v>6370</v>
      </c>
      <c r="W1795" s="976" t="s">
        <v>3327</v>
      </c>
      <c r="X1795" s="976"/>
      <c r="Y1795" s="706"/>
      <c r="Z1795" s="976"/>
    </row>
    <row r="1796" spans="1:26">
      <c r="A1796" s="984" t="s">
        <v>507</v>
      </c>
      <c r="B1796" s="984"/>
      <c r="C1796" s="989" t="s">
        <v>317</v>
      </c>
      <c r="D1796" s="970" t="s">
        <v>2</v>
      </c>
      <c r="E1796" s="1010" t="s">
        <v>120</v>
      </c>
      <c r="F1796" s="1014" t="s">
        <v>128</v>
      </c>
      <c r="G1796" s="973" t="s">
        <v>19</v>
      </c>
      <c r="H1796" s="973" t="s">
        <v>19</v>
      </c>
      <c r="I1796" s="15"/>
      <c r="J1796" s="15"/>
      <c r="K1796" s="20"/>
      <c r="L1796" s="16"/>
      <c r="M1796" s="4"/>
      <c r="N1796" s="22"/>
      <c r="O1796" s="976"/>
      <c r="P1796" s="271"/>
      <c r="Q1796" s="977"/>
      <c r="R1796" s="978"/>
      <c r="S1796" s="979"/>
      <c r="T1796" s="980"/>
      <c r="U1796" s="981"/>
      <c r="V1796" s="982"/>
      <c r="W1796" s="976" t="s">
        <v>3327</v>
      </c>
      <c r="X1796" s="976"/>
      <c r="Y1796" s="706"/>
      <c r="Z1796" s="976"/>
    </row>
    <row r="1797" spans="1:26">
      <c r="A1797" s="984" t="s">
        <v>507</v>
      </c>
      <c r="B1797" s="984" t="s">
        <v>516</v>
      </c>
      <c r="C1797" s="969" t="s">
        <v>122</v>
      </c>
      <c r="D1797" s="970" t="str">
        <f t="shared" ref="D1797" si="1781">B1797&amp;" "&amp;" "&amp;C1797</f>
        <v>07-039  グール</v>
      </c>
      <c r="E1797" s="1010" t="s">
        <v>120</v>
      </c>
      <c r="F1797" s="1013" t="s">
        <v>129</v>
      </c>
      <c r="G1797" s="973" t="s">
        <v>19</v>
      </c>
      <c r="H1797" s="1006" t="s">
        <v>89</v>
      </c>
      <c r="I1797" s="17"/>
      <c r="J1797" s="17"/>
      <c r="K1797" s="25" t="s">
        <v>21</v>
      </c>
      <c r="L1797" s="21" t="s">
        <v>3</v>
      </c>
      <c r="M1797" s="960" t="s">
        <v>3501</v>
      </c>
      <c r="N1797" s="21" t="s">
        <v>496</v>
      </c>
      <c r="O1797" s="976"/>
      <c r="P1797" s="271"/>
      <c r="Q1797" s="977">
        <v>2190</v>
      </c>
      <c r="R1797" s="978">
        <v>1340</v>
      </c>
      <c r="S1797" s="979">
        <v>510</v>
      </c>
      <c r="T1797" s="980">
        <v>810</v>
      </c>
      <c r="U1797" s="981">
        <v>1480</v>
      </c>
      <c r="V1797" s="982">
        <f t="shared" ref="V1797" si="1782">SUM(Q1797:U1798)</f>
        <v>6330</v>
      </c>
      <c r="W1797" s="976"/>
      <c r="X1797" s="976"/>
      <c r="Y1797" s="706"/>
      <c r="Z1797" s="976"/>
    </row>
    <row r="1798" spans="1:26">
      <c r="A1798" s="984" t="s">
        <v>507</v>
      </c>
      <c r="B1798" s="984"/>
      <c r="C1798" s="969" t="s">
        <v>122</v>
      </c>
      <c r="D1798" s="970" t="s">
        <v>2</v>
      </c>
      <c r="E1798" s="1010" t="s">
        <v>120</v>
      </c>
      <c r="F1798" s="1013" t="s">
        <v>129</v>
      </c>
      <c r="G1798" s="973" t="s">
        <v>19</v>
      </c>
      <c r="H1798" s="1006" t="s">
        <v>89</v>
      </c>
      <c r="I1798" s="17"/>
      <c r="J1798" s="17"/>
      <c r="K1798" s="20"/>
      <c r="L1798" s="16"/>
      <c r="M1798" s="4"/>
      <c r="N1798" s="22"/>
      <c r="O1798" s="976"/>
      <c r="P1798" s="271"/>
      <c r="Q1798" s="977"/>
      <c r="R1798" s="978"/>
      <c r="S1798" s="979"/>
      <c r="T1798" s="980"/>
      <c r="U1798" s="981"/>
      <c r="V1798" s="982"/>
      <c r="W1798" s="976"/>
      <c r="X1798" s="976"/>
      <c r="Y1798" s="706"/>
      <c r="Z1798" s="976"/>
    </row>
    <row r="1799" spans="1:26">
      <c r="A1799" s="984" t="s">
        <v>507</v>
      </c>
      <c r="B1799" s="984" t="s">
        <v>517</v>
      </c>
      <c r="C1799" s="969" t="s">
        <v>124</v>
      </c>
      <c r="D1799" s="970" t="str">
        <f t="shared" ref="D1799" si="1783">B1799&amp;" "&amp;" "&amp;C1799</f>
        <v>07-040  メガザルロック</v>
      </c>
      <c r="E1799" s="1010" t="s">
        <v>120</v>
      </c>
      <c r="F1799" s="1012" t="s">
        <v>130</v>
      </c>
      <c r="G1799" s="973" t="s">
        <v>19</v>
      </c>
      <c r="H1799" s="973" t="s">
        <v>19</v>
      </c>
      <c r="I1799" s="17"/>
      <c r="J1799" s="17"/>
      <c r="K1799" s="7" t="s">
        <v>37</v>
      </c>
      <c r="L1799" s="21" t="s">
        <v>98</v>
      </c>
      <c r="M1799" s="960" t="s">
        <v>975</v>
      </c>
      <c r="N1799" s="21" t="s">
        <v>490</v>
      </c>
      <c r="O1799" s="976"/>
      <c r="P1799" s="271"/>
      <c r="Q1799" s="977">
        <v>2190</v>
      </c>
      <c r="R1799" s="978">
        <v>1260</v>
      </c>
      <c r="S1799" s="979">
        <v>680</v>
      </c>
      <c r="T1799" s="980">
        <v>760</v>
      </c>
      <c r="U1799" s="981">
        <v>1480</v>
      </c>
      <c r="V1799" s="982">
        <f t="shared" ref="V1799" si="1784">SUM(Q1799:U1800)</f>
        <v>6370</v>
      </c>
      <c r="W1799" s="976"/>
      <c r="X1799" s="976"/>
      <c r="Y1799" s="706"/>
      <c r="Z1799" s="976"/>
    </row>
    <row r="1800" spans="1:26">
      <c r="A1800" s="984" t="s">
        <v>507</v>
      </c>
      <c r="B1800" s="984"/>
      <c r="C1800" s="969" t="s">
        <v>124</v>
      </c>
      <c r="D1800" s="970" t="s">
        <v>2</v>
      </c>
      <c r="E1800" s="1010" t="s">
        <v>120</v>
      </c>
      <c r="F1800" s="1012" t="s">
        <v>130</v>
      </c>
      <c r="G1800" s="973" t="s">
        <v>19</v>
      </c>
      <c r="H1800" s="973" t="s">
        <v>19</v>
      </c>
      <c r="I1800" s="17"/>
      <c r="J1800" s="17"/>
      <c r="K1800" s="20"/>
      <c r="L1800" s="16"/>
      <c r="M1800" s="4"/>
      <c r="N1800" s="22"/>
      <c r="O1800" s="976"/>
      <c r="P1800" s="271"/>
      <c r="Q1800" s="977"/>
      <c r="R1800" s="978"/>
      <c r="S1800" s="979"/>
      <c r="T1800" s="980"/>
      <c r="U1800" s="981"/>
      <c r="V1800" s="982"/>
      <c r="W1800" s="976"/>
      <c r="X1800" s="976"/>
      <c r="Y1800" s="706"/>
      <c r="Z1800" s="976"/>
    </row>
    <row r="1801" spans="1:26">
      <c r="A1801" s="984" t="s">
        <v>507</v>
      </c>
      <c r="B1801" s="984" t="s">
        <v>518</v>
      </c>
      <c r="C1801" s="989" t="s">
        <v>178</v>
      </c>
      <c r="D1801" s="970" t="str">
        <f t="shared" ref="D1801" si="1785">B1801&amp;" "&amp;" "&amp;C1801</f>
        <v>07-041  ボストロール</v>
      </c>
      <c r="E1801" s="1010" t="s">
        <v>120</v>
      </c>
      <c r="F1801" s="1009" t="s">
        <v>75</v>
      </c>
      <c r="G1801" s="973" t="s">
        <v>19</v>
      </c>
      <c r="H1801" s="973" t="s">
        <v>19</v>
      </c>
      <c r="I1801" s="17"/>
      <c r="J1801" s="17"/>
      <c r="K1801" s="8" t="s">
        <v>552</v>
      </c>
      <c r="L1801" s="21" t="s">
        <v>131</v>
      </c>
      <c r="M1801" s="960" t="s">
        <v>3502</v>
      </c>
      <c r="N1801" s="21" t="s">
        <v>496</v>
      </c>
      <c r="O1801" s="976"/>
      <c r="P1801" s="271"/>
      <c r="Q1801" s="977">
        <v>2280</v>
      </c>
      <c r="R1801" s="978">
        <v>1330</v>
      </c>
      <c r="S1801" s="979">
        <v>810</v>
      </c>
      <c r="T1801" s="980">
        <v>540</v>
      </c>
      <c r="U1801" s="981">
        <v>1410</v>
      </c>
      <c r="V1801" s="982">
        <f t="shared" ref="V1801" si="1786">SUM(Q1801:U1802)</f>
        <v>6370</v>
      </c>
      <c r="W1801" s="976" t="s">
        <v>4108</v>
      </c>
      <c r="X1801" s="976"/>
      <c r="Y1801" s="706"/>
      <c r="Z1801" s="976"/>
    </row>
    <row r="1802" spans="1:26">
      <c r="A1802" s="984" t="s">
        <v>507</v>
      </c>
      <c r="B1802" s="984"/>
      <c r="C1802" s="989" t="s">
        <v>178</v>
      </c>
      <c r="D1802" s="970" t="s">
        <v>2</v>
      </c>
      <c r="E1802" s="1010" t="s">
        <v>120</v>
      </c>
      <c r="F1802" s="1009" t="s">
        <v>75</v>
      </c>
      <c r="G1802" s="973" t="s">
        <v>19</v>
      </c>
      <c r="H1802" s="973" t="s">
        <v>19</v>
      </c>
      <c r="I1802" s="17"/>
      <c r="J1802" s="17"/>
      <c r="K1802" s="20"/>
      <c r="L1802" s="16"/>
      <c r="M1802" s="4"/>
      <c r="N1802" s="22"/>
      <c r="O1802" s="976"/>
      <c r="P1802" s="271"/>
      <c r="Q1802" s="977"/>
      <c r="R1802" s="978"/>
      <c r="S1802" s="979"/>
      <c r="T1802" s="980"/>
      <c r="U1802" s="981"/>
      <c r="V1802" s="982"/>
      <c r="W1802" s="976" t="s">
        <v>4108</v>
      </c>
      <c r="X1802" s="976"/>
      <c r="Y1802" s="706"/>
      <c r="Z1802" s="976"/>
    </row>
    <row r="1803" spans="1:26">
      <c r="A1803" s="984" t="s">
        <v>507</v>
      </c>
      <c r="B1803" s="984" t="s">
        <v>519</v>
      </c>
      <c r="C1803" s="989" t="s">
        <v>541</v>
      </c>
      <c r="D1803" s="970" t="str">
        <f t="shared" ref="D1803" si="1787">B1803&amp;" "&amp;" "&amp;C1803</f>
        <v>07-042  キラーアーマー</v>
      </c>
      <c r="E1803" s="1010" t="s">
        <v>120</v>
      </c>
      <c r="F1803" s="994" t="s">
        <v>78</v>
      </c>
      <c r="G1803" s="973" t="s">
        <v>19</v>
      </c>
      <c r="H1803" s="973" t="s">
        <v>19</v>
      </c>
      <c r="I1803" s="17"/>
      <c r="J1803" s="17"/>
      <c r="K1803" s="25" t="s">
        <v>21</v>
      </c>
      <c r="L1803" s="21" t="s">
        <v>3</v>
      </c>
      <c r="M1803" s="960" t="s">
        <v>987</v>
      </c>
      <c r="N1803" s="21" t="s">
        <v>491</v>
      </c>
      <c r="O1803" s="976"/>
      <c r="P1803" s="271"/>
      <c r="Q1803" s="977">
        <v>2160</v>
      </c>
      <c r="R1803" s="978">
        <v>1340</v>
      </c>
      <c r="S1803" s="979">
        <v>570</v>
      </c>
      <c r="T1803" s="980">
        <v>690</v>
      </c>
      <c r="U1803" s="981">
        <v>1480</v>
      </c>
      <c r="V1803" s="982">
        <f t="shared" ref="V1803" si="1788">SUM(Q1803:U1804)</f>
        <v>6240</v>
      </c>
      <c r="W1803" s="976"/>
      <c r="X1803" s="976"/>
      <c r="Y1803" s="706"/>
      <c r="Z1803" s="976"/>
    </row>
    <row r="1804" spans="1:26">
      <c r="A1804" s="984" t="s">
        <v>507</v>
      </c>
      <c r="B1804" s="984"/>
      <c r="C1804" s="989" t="s">
        <v>541</v>
      </c>
      <c r="D1804" s="970" t="s">
        <v>2</v>
      </c>
      <c r="E1804" s="1010" t="s">
        <v>120</v>
      </c>
      <c r="F1804" s="994" t="s">
        <v>78</v>
      </c>
      <c r="G1804" s="973" t="s">
        <v>19</v>
      </c>
      <c r="H1804" s="973" t="s">
        <v>19</v>
      </c>
      <c r="I1804" s="17"/>
      <c r="J1804" s="17"/>
      <c r="K1804" s="20"/>
      <c r="L1804" s="16"/>
      <c r="M1804" s="4"/>
      <c r="N1804" s="22"/>
      <c r="O1804" s="976"/>
      <c r="P1804" s="271"/>
      <c r="Q1804" s="977"/>
      <c r="R1804" s="978"/>
      <c r="S1804" s="979"/>
      <c r="T1804" s="980"/>
      <c r="U1804" s="981"/>
      <c r="V1804" s="982"/>
      <c r="W1804" s="976"/>
      <c r="X1804" s="976"/>
      <c r="Y1804" s="706"/>
      <c r="Z1804" s="976"/>
    </row>
    <row r="1805" spans="1:26">
      <c r="A1805" s="984" t="s">
        <v>507</v>
      </c>
      <c r="B1805" s="984" t="s">
        <v>520</v>
      </c>
      <c r="C1805" s="969" t="s">
        <v>542</v>
      </c>
      <c r="D1805" s="970" t="str">
        <f t="shared" ref="D1805" si="1789">B1805&amp;" "&amp;" "&amp;C1805</f>
        <v>07-043  ドラゴン</v>
      </c>
      <c r="E1805" s="1010" t="s">
        <v>120</v>
      </c>
      <c r="F1805" s="1003" t="s">
        <v>35</v>
      </c>
      <c r="G1805" s="973" t="s">
        <v>19</v>
      </c>
      <c r="H1805" s="1006" t="s">
        <v>89</v>
      </c>
      <c r="I1805" s="17"/>
      <c r="J1805" s="17"/>
      <c r="K1805" s="25" t="s">
        <v>21</v>
      </c>
      <c r="L1805" s="21" t="s">
        <v>3</v>
      </c>
      <c r="M1805" s="960" t="s">
        <v>6219</v>
      </c>
      <c r="N1805" s="21" t="s">
        <v>491</v>
      </c>
      <c r="O1805" s="976" t="s">
        <v>553</v>
      </c>
      <c r="P1805" s="271"/>
      <c r="Q1805" s="977">
        <v>2070</v>
      </c>
      <c r="R1805" s="978">
        <v>1180</v>
      </c>
      <c r="S1805" s="979">
        <v>760</v>
      </c>
      <c r="T1805" s="980">
        <v>1050</v>
      </c>
      <c r="U1805" s="981">
        <v>1240</v>
      </c>
      <c r="V1805" s="982">
        <f t="shared" ref="V1805" si="1790">SUM(Q1805:U1806)</f>
        <v>6300</v>
      </c>
      <c r="W1805" s="976" t="s">
        <v>4344</v>
      </c>
      <c r="X1805" s="976"/>
      <c r="Y1805" s="706"/>
      <c r="Z1805" s="976"/>
    </row>
    <row r="1806" spans="1:26">
      <c r="A1806" s="984" t="s">
        <v>507</v>
      </c>
      <c r="B1806" s="984"/>
      <c r="C1806" s="969" t="s">
        <v>542</v>
      </c>
      <c r="D1806" s="970" t="s">
        <v>2</v>
      </c>
      <c r="E1806" s="1010" t="s">
        <v>120</v>
      </c>
      <c r="F1806" s="1003" t="s">
        <v>35</v>
      </c>
      <c r="G1806" s="973" t="s">
        <v>19</v>
      </c>
      <c r="H1806" s="1006" t="s">
        <v>89</v>
      </c>
      <c r="I1806" s="17"/>
      <c r="J1806" s="17"/>
      <c r="K1806" s="20"/>
      <c r="L1806" s="21"/>
      <c r="M1806" s="4"/>
      <c r="N1806" s="22"/>
      <c r="O1806" s="976">
        <v>1</v>
      </c>
      <c r="P1806" s="271"/>
      <c r="Q1806" s="977"/>
      <c r="R1806" s="978"/>
      <c r="S1806" s="979"/>
      <c r="T1806" s="980"/>
      <c r="U1806" s="981"/>
      <c r="V1806" s="982"/>
      <c r="W1806" s="976" t="s">
        <v>4344</v>
      </c>
      <c r="X1806" s="976"/>
      <c r="Y1806" s="706"/>
      <c r="Z1806" s="976"/>
    </row>
    <row r="1807" spans="1:26">
      <c r="A1807" s="984" t="s">
        <v>507</v>
      </c>
      <c r="B1807" s="984" t="s">
        <v>521</v>
      </c>
      <c r="C1807" s="969" t="s">
        <v>543</v>
      </c>
      <c r="D1807" s="970" t="str">
        <f t="shared" ref="D1807" si="1791">B1807&amp;" "&amp;" "&amp;C1807</f>
        <v>07-044  キースドラゴン</v>
      </c>
      <c r="E1807" s="1010" t="s">
        <v>120</v>
      </c>
      <c r="F1807" s="1003" t="s">
        <v>35</v>
      </c>
      <c r="G1807" s="973" t="s">
        <v>19</v>
      </c>
      <c r="H1807" s="1006" t="s">
        <v>89</v>
      </c>
      <c r="I1807" s="17"/>
      <c r="J1807" s="17"/>
      <c r="K1807" s="25" t="s">
        <v>21</v>
      </c>
      <c r="L1807" s="21" t="s">
        <v>107</v>
      </c>
      <c r="M1807" s="960" t="s">
        <v>6220</v>
      </c>
      <c r="N1807" s="21" t="s">
        <v>83</v>
      </c>
      <c r="O1807" s="976"/>
      <c r="P1807" s="271"/>
      <c r="Q1807" s="977">
        <v>2090</v>
      </c>
      <c r="R1807" s="978">
        <v>1300</v>
      </c>
      <c r="S1807" s="979">
        <v>730</v>
      </c>
      <c r="T1807" s="980">
        <v>1030</v>
      </c>
      <c r="U1807" s="981">
        <v>1200</v>
      </c>
      <c r="V1807" s="982">
        <f t="shared" ref="V1807" si="1792">SUM(Q1807:U1808)</f>
        <v>6350</v>
      </c>
      <c r="W1807" s="976"/>
      <c r="X1807" s="976"/>
      <c r="Y1807" s="706"/>
      <c r="Z1807" s="976"/>
    </row>
    <row r="1808" spans="1:26">
      <c r="A1808" s="984" t="s">
        <v>507</v>
      </c>
      <c r="B1808" s="984"/>
      <c r="C1808" s="969" t="s">
        <v>543</v>
      </c>
      <c r="D1808" s="970" t="s">
        <v>2</v>
      </c>
      <c r="E1808" s="1010" t="s">
        <v>120</v>
      </c>
      <c r="F1808" s="1003" t="s">
        <v>35</v>
      </c>
      <c r="G1808" s="973" t="s">
        <v>19</v>
      </c>
      <c r="H1808" s="1006" t="s">
        <v>89</v>
      </c>
      <c r="I1808" s="17"/>
      <c r="J1808" s="17"/>
      <c r="K1808" s="20"/>
      <c r="L1808" s="21"/>
      <c r="M1808" s="4"/>
      <c r="N1808" s="22"/>
      <c r="O1808" s="976"/>
      <c r="P1808" s="271"/>
      <c r="Q1808" s="977"/>
      <c r="R1808" s="978"/>
      <c r="S1808" s="979"/>
      <c r="T1808" s="980"/>
      <c r="U1808" s="981"/>
      <c r="V1808" s="982"/>
      <c r="W1808" s="976"/>
      <c r="X1808" s="976"/>
      <c r="Y1808" s="706"/>
      <c r="Z1808" s="976"/>
    </row>
    <row r="1809" spans="1:26">
      <c r="A1809" s="984" t="s">
        <v>507</v>
      </c>
      <c r="B1809" s="984" t="s">
        <v>522</v>
      </c>
      <c r="C1809" s="969" t="s">
        <v>3294</v>
      </c>
      <c r="D1809" s="970" t="str">
        <f t="shared" ref="D1809" si="1793">B1809&amp;" "&amp;" "&amp;C1809</f>
        <v>07-045  ダイ (竜の騎士ダイ)</v>
      </c>
      <c r="E1809" s="1008" t="s">
        <v>36</v>
      </c>
      <c r="F1809" s="972" t="s">
        <v>34</v>
      </c>
      <c r="G1809" s="973" t="s">
        <v>19</v>
      </c>
      <c r="H1809" s="973" t="s">
        <v>19</v>
      </c>
      <c r="I1809" s="17"/>
      <c r="J1809" s="17"/>
      <c r="K1809" s="7" t="s">
        <v>37</v>
      </c>
      <c r="L1809" s="27" t="s">
        <v>205</v>
      </c>
      <c r="M1809" s="960" t="s">
        <v>942</v>
      </c>
      <c r="N1809" s="21" t="s">
        <v>490</v>
      </c>
      <c r="O1809" s="976"/>
      <c r="P1809" s="271"/>
      <c r="Q1809" s="977">
        <v>2210</v>
      </c>
      <c r="R1809" s="978">
        <v>1600</v>
      </c>
      <c r="S1809" s="979">
        <v>950</v>
      </c>
      <c r="T1809" s="980">
        <v>1250</v>
      </c>
      <c r="U1809" s="981">
        <v>1020</v>
      </c>
      <c r="V1809" s="982">
        <f t="shared" ref="V1809" si="1794">SUM(Q1809:U1810)</f>
        <v>7030</v>
      </c>
      <c r="W1809" s="976" t="s">
        <v>3317</v>
      </c>
      <c r="X1809" s="976"/>
      <c r="Y1809" s="983" t="s">
        <v>5327</v>
      </c>
      <c r="Z1809" s="976"/>
    </row>
    <row r="1810" spans="1:26">
      <c r="A1810" s="984" t="s">
        <v>507</v>
      </c>
      <c r="B1810" s="984"/>
      <c r="C1810" s="969" t="s">
        <v>3294</v>
      </c>
      <c r="D1810" s="970" t="s">
        <v>2</v>
      </c>
      <c r="E1810" s="1008" t="s">
        <v>36</v>
      </c>
      <c r="F1810" s="972" t="s">
        <v>34</v>
      </c>
      <c r="G1810" s="973" t="s">
        <v>19</v>
      </c>
      <c r="H1810" s="973" t="s">
        <v>19</v>
      </c>
      <c r="I1810" s="17"/>
      <c r="J1810" s="17"/>
      <c r="K1810" s="32" t="s">
        <v>21</v>
      </c>
      <c r="L1810" s="30" t="s">
        <v>131</v>
      </c>
      <c r="M1810" s="960" t="s">
        <v>976</v>
      </c>
      <c r="N1810" s="22" t="s">
        <v>491</v>
      </c>
      <c r="O1810" s="976"/>
      <c r="P1810" s="271"/>
      <c r="Q1810" s="977"/>
      <c r="R1810" s="978"/>
      <c r="S1810" s="979"/>
      <c r="T1810" s="980"/>
      <c r="U1810" s="981"/>
      <c r="V1810" s="982"/>
      <c r="W1810" s="976" t="s">
        <v>3317</v>
      </c>
      <c r="X1810" s="976"/>
      <c r="Y1810" s="983" t="s">
        <v>5327</v>
      </c>
      <c r="Z1810" s="976"/>
    </row>
    <row r="1811" spans="1:26">
      <c r="A1811" s="984" t="s">
        <v>507</v>
      </c>
      <c r="B1811" s="984" t="s">
        <v>523</v>
      </c>
      <c r="C1811" s="984" t="s">
        <v>3307</v>
      </c>
      <c r="D1811" s="970" t="str">
        <f t="shared" ref="D1811" si="1795">B1811&amp;" "&amp;" "&amp;C1811</f>
        <v>07-046  バラン (竜の騎士バラン)</v>
      </c>
      <c r="E1811" s="1008" t="s">
        <v>36</v>
      </c>
      <c r="F1811" s="1003" t="s">
        <v>35</v>
      </c>
      <c r="G1811" s="973" t="s">
        <v>19</v>
      </c>
      <c r="H1811" s="973" t="s">
        <v>19</v>
      </c>
      <c r="I1811" s="17"/>
      <c r="J1811" s="17"/>
      <c r="K1811" s="28" t="s">
        <v>21</v>
      </c>
      <c r="L1811" s="26" t="s">
        <v>131</v>
      </c>
      <c r="M1811" s="960" t="s">
        <v>943</v>
      </c>
      <c r="N1811" s="21" t="s">
        <v>494</v>
      </c>
      <c r="O1811" s="976"/>
      <c r="P1811" s="271"/>
      <c r="Q1811" s="977">
        <v>2270</v>
      </c>
      <c r="R1811" s="978">
        <v>1470</v>
      </c>
      <c r="S1811" s="979">
        <v>1060</v>
      </c>
      <c r="T1811" s="980">
        <v>1180</v>
      </c>
      <c r="U1811" s="981">
        <v>1030</v>
      </c>
      <c r="V1811" s="982">
        <f t="shared" ref="V1811" si="1796">SUM(Q1811:U1812)</f>
        <v>7010</v>
      </c>
      <c r="W1811" s="976" t="s">
        <v>4572</v>
      </c>
      <c r="X1811" s="976"/>
      <c r="Y1811" s="983" t="s">
        <v>5327</v>
      </c>
      <c r="Z1811" s="976"/>
    </row>
    <row r="1812" spans="1:26">
      <c r="A1812" s="984" t="s">
        <v>507</v>
      </c>
      <c r="B1812" s="984"/>
      <c r="C1812" s="984" t="s">
        <v>3307</v>
      </c>
      <c r="D1812" s="970" t="s">
        <v>2</v>
      </c>
      <c r="E1812" s="1008" t="s">
        <v>36</v>
      </c>
      <c r="F1812" s="1003" t="s">
        <v>35</v>
      </c>
      <c r="G1812" s="973" t="s">
        <v>19</v>
      </c>
      <c r="H1812" s="973" t="s">
        <v>19</v>
      </c>
      <c r="I1812" s="17"/>
      <c r="J1812" s="17"/>
      <c r="K1812" s="28" t="s">
        <v>21</v>
      </c>
      <c r="L1812" s="26" t="s">
        <v>105</v>
      </c>
      <c r="M1812" s="960" t="s">
        <v>980</v>
      </c>
      <c r="N1812" s="21" t="s">
        <v>491</v>
      </c>
      <c r="O1812" s="976"/>
      <c r="P1812" s="271"/>
      <c r="Q1812" s="977"/>
      <c r="R1812" s="978"/>
      <c r="S1812" s="979"/>
      <c r="T1812" s="980"/>
      <c r="U1812" s="981"/>
      <c r="V1812" s="982"/>
      <c r="W1812" s="976" t="s">
        <v>4572</v>
      </c>
      <c r="X1812" s="976"/>
      <c r="Y1812" s="983" t="s">
        <v>5327</v>
      </c>
      <c r="Z1812" s="976"/>
    </row>
    <row r="1813" spans="1:26">
      <c r="A1813" s="984" t="s">
        <v>507</v>
      </c>
      <c r="B1813" s="984" t="s">
        <v>524</v>
      </c>
      <c r="C1813" s="989" t="s">
        <v>5650</v>
      </c>
      <c r="D1813" s="970" t="str">
        <f t="shared" ref="D1813" si="1797">B1813&amp;" "&amp;" "&amp;C1813</f>
        <v>07-047  ハドラー (超魔生物)</v>
      </c>
      <c r="E1813" s="1008" t="s">
        <v>36</v>
      </c>
      <c r="F1813" s="985" t="s">
        <v>74</v>
      </c>
      <c r="G1813" s="973" t="s">
        <v>19</v>
      </c>
      <c r="H1813" s="973" t="s">
        <v>19</v>
      </c>
      <c r="I1813" s="17"/>
      <c r="J1813" s="17"/>
      <c r="K1813" s="28" t="s">
        <v>21</v>
      </c>
      <c r="L1813" s="26" t="s">
        <v>3</v>
      </c>
      <c r="M1813" s="960" t="s">
        <v>858</v>
      </c>
      <c r="N1813" s="21" t="s">
        <v>491</v>
      </c>
      <c r="O1813" s="976"/>
      <c r="P1813" s="271"/>
      <c r="Q1813" s="977">
        <v>1990</v>
      </c>
      <c r="R1813" s="978">
        <v>1590</v>
      </c>
      <c r="S1813" s="979">
        <v>1230</v>
      </c>
      <c r="T1813" s="980">
        <v>1060</v>
      </c>
      <c r="U1813" s="981">
        <v>1150</v>
      </c>
      <c r="V1813" s="982">
        <f t="shared" ref="V1813" si="1798">SUM(Q1813:U1814)</f>
        <v>7020</v>
      </c>
      <c r="W1813" s="976"/>
      <c r="X1813" s="976"/>
      <c r="Y1813" s="706"/>
      <c r="Z1813" s="976"/>
    </row>
    <row r="1814" spans="1:26">
      <c r="A1814" s="984" t="s">
        <v>507</v>
      </c>
      <c r="B1814" s="984"/>
      <c r="C1814" s="989" t="s">
        <v>5650</v>
      </c>
      <c r="D1814" s="970" t="s">
        <v>2</v>
      </c>
      <c r="E1814" s="1008" t="s">
        <v>36</v>
      </c>
      <c r="F1814" s="985" t="s">
        <v>74</v>
      </c>
      <c r="G1814" s="973" t="s">
        <v>19</v>
      </c>
      <c r="H1814" s="973" t="s">
        <v>19</v>
      </c>
      <c r="I1814" s="17"/>
      <c r="J1814" s="17"/>
      <c r="K1814" s="28" t="s">
        <v>21</v>
      </c>
      <c r="L1814" s="26" t="s">
        <v>105</v>
      </c>
      <c r="M1814" s="960" t="s">
        <v>944</v>
      </c>
      <c r="N1814" s="22" t="s">
        <v>491</v>
      </c>
      <c r="O1814" s="976"/>
      <c r="P1814" s="271"/>
      <c r="Q1814" s="977"/>
      <c r="R1814" s="978"/>
      <c r="S1814" s="979"/>
      <c r="T1814" s="980"/>
      <c r="U1814" s="981"/>
      <c r="V1814" s="982"/>
      <c r="W1814" s="976"/>
      <c r="X1814" s="976"/>
      <c r="Y1814" s="706"/>
      <c r="Z1814" s="976"/>
    </row>
    <row r="1815" spans="1:26">
      <c r="A1815" s="984" t="s">
        <v>507</v>
      </c>
      <c r="B1815" s="984" t="s">
        <v>525</v>
      </c>
      <c r="C1815" s="969" t="s">
        <v>38</v>
      </c>
      <c r="D1815" s="970" t="str">
        <f t="shared" ref="D1815" si="1799">B1815&amp;" "&amp;" "&amp;C1815</f>
        <v>07-048  ポップ</v>
      </c>
      <c r="E1815" s="1008" t="s">
        <v>36</v>
      </c>
      <c r="F1815" s="972" t="s">
        <v>34</v>
      </c>
      <c r="G1815" s="986" t="s">
        <v>40</v>
      </c>
      <c r="H1815" s="986" t="s">
        <v>40</v>
      </c>
      <c r="I1815" s="17"/>
      <c r="J1815" s="17"/>
      <c r="K1815" s="28" t="s">
        <v>21</v>
      </c>
      <c r="L1815" s="26" t="s">
        <v>270</v>
      </c>
      <c r="M1815" s="960" t="s">
        <v>945</v>
      </c>
      <c r="N1815" s="21" t="s">
        <v>491</v>
      </c>
      <c r="O1815" s="976"/>
      <c r="P1815" s="271"/>
      <c r="Q1815" s="977">
        <v>2160</v>
      </c>
      <c r="R1815" s="978">
        <v>740</v>
      </c>
      <c r="S1815" s="979">
        <v>1730</v>
      </c>
      <c r="T1815" s="980">
        <v>1330</v>
      </c>
      <c r="U1815" s="981">
        <v>1050</v>
      </c>
      <c r="V1815" s="982">
        <f t="shared" ref="V1815" si="1800">SUM(Q1815:U1816)</f>
        <v>7010</v>
      </c>
      <c r="W1815" s="976" t="s">
        <v>3317</v>
      </c>
      <c r="X1815" s="976"/>
      <c r="Y1815" s="706"/>
      <c r="Z1815" s="976"/>
    </row>
    <row r="1816" spans="1:26">
      <c r="A1816" s="984" t="s">
        <v>507</v>
      </c>
      <c r="B1816" s="984"/>
      <c r="C1816" s="969" t="s">
        <v>38</v>
      </c>
      <c r="D1816" s="970" t="s">
        <v>2</v>
      </c>
      <c r="E1816" s="1008" t="s">
        <v>36</v>
      </c>
      <c r="F1816" s="972" t="s">
        <v>34</v>
      </c>
      <c r="G1816" s="986" t="s">
        <v>40</v>
      </c>
      <c r="H1816" s="986" t="s">
        <v>40</v>
      </c>
      <c r="I1816" s="17"/>
      <c r="J1816" s="17"/>
      <c r="K1816" s="28" t="s">
        <v>21</v>
      </c>
      <c r="L1816" s="27" t="s">
        <v>205</v>
      </c>
      <c r="M1816" s="960" t="s">
        <v>981</v>
      </c>
      <c r="N1816" s="22" t="s">
        <v>491</v>
      </c>
      <c r="O1816" s="976"/>
      <c r="P1816" s="271"/>
      <c r="Q1816" s="977"/>
      <c r="R1816" s="978"/>
      <c r="S1816" s="979"/>
      <c r="T1816" s="980"/>
      <c r="U1816" s="981"/>
      <c r="V1816" s="982"/>
      <c r="W1816" s="976" t="s">
        <v>3317</v>
      </c>
      <c r="X1816" s="976"/>
      <c r="Y1816" s="706"/>
      <c r="Z1816" s="976"/>
    </row>
    <row r="1817" spans="1:26">
      <c r="A1817" s="984" t="s">
        <v>507</v>
      </c>
      <c r="B1817" s="984" t="s">
        <v>526</v>
      </c>
      <c r="C1817" s="969" t="s">
        <v>183</v>
      </c>
      <c r="D1817" s="970" t="str">
        <f t="shared" ref="D1817" si="1801">B1817&amp;" "&amp;" "&amp;C1817</f>
        <v>07-049  マァム</v>
      </c>
      <c r="E1817" s="1008" t="s">
        <v>36</v>
      </c>
      <c r="F1817" s="972" t="s">
        <v>34</v>
      </c>
      <c r="G1817" s="973" t="s">
        <v>19</v>
      </c>
      <c r="H1817" s="973" t="s">
        <v>19</v>
      </c>
      <c r="I1817" s="15"/>
      <c r="J1817" s="15"/>
      <c r="K1817" s="7" t="s">
        <v>37</v>
      </c>
      <c r="L1817" s="26" t="s">
        <v>98</v>
      </c>
      <c r="M1817" s="960" t="s">
        <v>946</v>
      </c>
      <c r="N1817" s="21" t="s">
        <v>492</v>
      </c>
      <c r="O1817" s="976"/>
      <c r="P1817" s="271"/>
      <c r="Q1817" s="977">
        <v>2270</v>
      </c>
      <c r="R1817" s="978">
        <v>1390</v>
      </c>
      <c r="S1817" s="979">
        <v>920</v>
      </c>
      <c r="T1817" s="980">
        <v>1350</v>
      </c>
      <c r="U1817" s="981">
        <v>1080</v>
      </c>
      <c r="V1817" s="982">
        <f t="shared" ref="V1817" si="1802">SUM(Q1817:U1818)</f>
        <v>7010</v>
      </c>
      <c r="W1817" s="976" t="s">
        <v>3317</v>
      </c>
      <c r="X1817" s="976"/>
      <c r="Y1817" s="706"/>
      <c r="Z1817" s="976"/>
    </row>
    <row r="1818" spans="1:26">
      <c r="A1818" s="984" t="s">
        <v>507</v>
      </c>
      <c r="B1818" s="984"/>
      <c r="C1818" s="969" t="s">
        <v>183</v>
      </c>
      <c r="D1818" s="970" t="s">
        <v>2</v>
      </c>
      <c r="E1818" s="1008" t="s">
        <v>36</v>
      </c>
      <c r="F1818" s="972" t="s">
        <v>34</v>
      </c>
      <c r="G1818" s="973" t="s">
        <v>19</v>
      </c>
      <c r="H1818" s="973" t="s">
        <v>19</v>
      </c>
      <c r="I1818" s="15"/>
      <c r="J1818" s="15"/>
      <c r="K1818" s="11" t="s">
        <v>81</v>
      </c>
      <c r="L1818" s="27" t="s">
        <v>205</v>
      </c>
      <c r="M1818" s="960" t="s">
        <v>982</v>
      </c>
      <c r="N1818" s="21" t="s">
        <v>490</v>
      </c>
      <c r="O1818" s="976"/>
      <c r="P1818" s="271"/>
      <c r="Q1818" s="977"/>
      <c r="R1818" s="978"/>
      <c r="S1818" s="979"/>
      <c r="T1818" s="980"/>
      <c r="U1818" s="981"/>
      <c r="V1818" s="982"/>
      <c r="W1818" s="976" t="s">
        <v>3317</v>
      </c>
      <c r="X1818" s="976"/>
      <c r="Y1818" s="706"/>
      <c r="Z1818" s="976"/>
    </row>
    <row r="1819" spans="1:26">
      <c r="A1819" s="984" t="s">
        <v>507</v>
      </c>
      <c r="B1819" s="984" t="s">
        <v>527</v>
      </c>
      <c r="C1819" s="969" t="s">
        <v>172</v>
      </c>
      <c r="D1819" s="970" t="str">
        <f t="shared" ref="D1819" si="1803">B1819&amp;" "&amp;" "&amp;C1819</f>
        <v>07-050  ヒュンケル</v>
      </c>
      <c r="E1819" s="1008" t="s">
        <v>36</v>
      </c>
      <c r="F1819" s="972" t="s">
        <v>34</v>
      </c>
      <c r="G1819" s="973" t="s">
        <v>19</v>
      </c>
      <c r="H1819" s="973" t="s">
        <v>19</v>
      </c>
      <c r="I1819" s="17"/>
      <c r="J1819" s="17"/>
      <c r="K1819" s="7" t="s">
        <v>37</v>
      </c>
      <c r="L1819" s="26" t="s">
        <v>101</v>
      </c>
      <c r="M1819" s="960" t="s">
        <v>3223</v>
      </c>
      <c r="N1819" s="21" t="s">
        <v>490</v>
      </c>
      <c r="O1819" s="976"/>
      <c r="P1819" s="271"/>
      <c r="Q1819" s="977">
        <v>2250</v>
      </c>
      <c r="R1819" s="978">
        <v>1500</v>
      </c>
      <c r="S1819" s="979">
        <v>670</v>
      </c>
      <c r="T1819" s="980">
        <v>1150</v>
      </c>
      <c r="U1819" s="981">
        <v>1440</v>
      </c>
      <c r="V1819" s="982">
        <f t="shared" ref="V1819" si="1804">SUM(Q1819:U1820)</f>
        <v>7010</v>
      </c>
      <c r="W1819" s="378" t="s">
        <v>3317</v>
      </c>
      <c r="X1819" s="976"/>
      <c r="Y1819" s="706"/>
      <c r="Z1819" s="976"/>
    </row>
    <row r="1820" spans="1:26">
      <c r="A1820" s="984" t="s">
        <v>507</v>
      </c>
      <c r="B1820" s="984"/>
      <c r="C1820" s="969" t="s">
        <v>172</v>
      </c>
      <c r="D1820" s="970" t="s">
        <v>2</v>
      </c>
      <c r="E1820" s="1008" t="s">
        <v>36</v>
      </c>
      <c r="F1820" s="972" t="s">
        <v>34</v>
      </c>
      <c r="G1820" s="973" t="s">
        <v>19</v>
      </c>
      <c r="H1820" s="973" t="s">
        <v>19</v>
      </c>
      <c r="I1820" s="17"/>
      <c r="J1820" s="17"/>
      <c r="K1820" s="28" t="s">
        <v>21</v>
      </c>
      <c r="L1820" s="26" t="s">
        <v>105</v>
      </c>
      <c r="M1820" s="960" t="s">
        <v>983</v>
      </c>
      <c r="N1820" s="22" t="s">
        <v>496</v>
      </c>
      <c r="O1820" s="976"/>
      <c r="P1820" s="271"/>
      <c r="Q1820" s="977"/>
      <c r="R1820" s="978"/>
      <c r="S1820" s="979"/>
      <c r="T1820" s="980"/>
      <c r="U1820" s="981"/>
      <c r="V1820" s="982"/>
      <c r="W1820" s="380" t="s">
        <v>4343</v>
      </c>
      <c r="X1820" s="976"/>
      <c r="Y1820" s="706"/>
      <c r="Z1820" s="976"/>
    </row>
    <row r="1821" spans="1:26">
      <c r="A1821" s="984" t="s">
        <v>507</v>
      </c>
      <c r="B1821" s="984" t="s">
        <v>528</v>
      </c>
      <c r="C1821" s="969" t="s">
        <v>4</v>
      </c>
      <c r="D1821" s="970" t="str">
        <f t="shared" ref="D1821" si="1805">B1821&amp;" "&amp;" "&amp;C1821</f>
        <v>07-051  クロコダイン</v>
      </c>
      <c r="E1821" s="1008" t="s">
        <v>36</v>
      </c>
      <c r="F1821" s="972" t="s">
        <v>34</v>
      </c>
      <c r="G1821" s="1006" t="s">
        <v>89</v>
      </c>
      <c r="H1821" s="973" t="s">
        <v>19</v>
      </c>
      <c r="I1821" s="15"/>
      <c r="J1821" s="15"/>
      <c r="K1821" s="28" t="s">
        <v>21</v>
      </c>
      <c r="L1821" s="26" t="s">
        <v>270</v>
      </c>
      <c r="M1821" s="960" t="s">
        <v>855</v>
      </c>
      <c r="N1821" s="21" t="s">
        <v>491</v>
      </c>
      <c r="O1821" s="976"/>
      <c r="P1821" s="271"/>
      <c r="Q1821" s="977">
        <v>2470</v>
      </c>
      <c r="R1821" s="978">
        <v>1560</v>
      </c>
      <c r="S1821" s="979">
        <v>630</v>
      </c>
      <c r="T1821" s="980">
        <v>860</v>
      </c>
      <c r="U1821" s="981">
        <v>1490</v>
      </c>
      <c r="V1821" s="982">
        <f t="shared" ref="V1821" si="1806">SUM(Q1821:U1822)</f>
        <v>7010</v>
      </c>
      <c r="W1821" s="976"/>
      <c r="X1821" s="976"/>
      <c r="Y1821" s="706"/>
      <c r="Z1821" s="976"/>
    </row>
    <row r="1822" spans="1:26">
      <c r="A1822" s="984" t="s">
        <v>507</v>
      </c>
      <c r="B1822" s="984"/>
      <c r="C1822" s="969" t="s">
        <v>4</v>
      </c>
      <c r="D1822" s="970" t="s">
        <v>2</v>
      </c>
      <c r="E1822" s="1008" t="s">
        <v>36</v>
      </c>
      <c r="F1822" s="972" t="s">
        <v>34</v>
      </c>
      <c r="G1822" s="1006" t="s">
        <v>89</v>
      </c>
      <c r="H1822" s="973" t="s">
        <v>19</v>
      </c>
      <c r="I1822" s="15"/>
      <c r="J1822" s="15"/>
      <c r="K1822" s="28" t="s">
        <v>21</v>
      </c>
      <c r="L1822" s="26" t="s">
        <v>3</v>
      </c>
      <c r="M1822" s="960" t="s">
        <v>1176</v>
      </c>
      <c r="N1822" s="21" t="s">
        <v>491</v>
      </c>
      <c r="O1822" s="976"/>
      <c r="P1822" s="271"/>
      <c r="Q1822" s="977"/>
      <c r="R1822" s="978"/>
      <c r="S1822" s="979"/>
      <c r="T1822" s="980"/>
      <c r="U1822" s="981"/>
      <c r="V1822" s="982"/>
      <c r="W1822" s="976"/>
      <c r="X1822" s="976"/>
      <c r="Y1822" s="706"/>
      <c r="Z1822" s="976"/>
    </row>
    <row r="1823" spans="1:26">
      <c r="A1823" s="984" t="s">
        <v>507</v>
      </c>
      <c r="B1823" s="984" t="s">
        <v>529</v>
      </c>
      <c r="C1823" s="969" t="s">
        <v>3293</v>
      </c>
      <c r="D1823" s="970" t="str">
        <f t="shared" ref="D1823" si="1807">B1823&amp;" "&amp;" "&amp;C1823</f>
        <v>07-052  ダイ (勇者ダイ)</v>
      </c>
      <c r="E1823" s="999" t="s">
        <v>54</v>
      </c>
      <c r="F1823" s="972" t="s">
        <v>34</v>
      </c>
      <c r="G1823" s="973" t="s">
        <v>19</v>
      </c>
      <c r="H1823" s="973" t="s">
        <v>19</v>
      </c>
      <c r="I1823" s="15"/>
      <c r="J1823" s="15"/>
      <c r="K1823" s="7" t="s">
        <v>37</v>
      </c>
      <c r="L1823" s="26" t="s">
        <v>20</v>
      </c>
      <c r="M1823" s="4" t="s">
        <v>554</v>
      </c>
      <c r="N1823" s="21" t="s">
        <v>491</v>
      </c>
      <c r="O1823" s="976"/>
      <c r="P1823" s="271"/>
      <c r="Q1823" s="977">
        <v>2310</v>
      </c>
      <c r="R1823" s="978">
        <v>1650</v>
      </c>
      <c r="S1823" s="979">
        <v>990</v>
      </c>
      <c r="T1823" s="980">
        <v>1380</v>
      </c>
      <c r="U1823" s="981">
        <v>1050</v>
      </c>
      <c r="V1823" s="982">
        <f t="shared" ref="V1823" si="1808">SUM(Q1823:U1824)</f>
        <v>7380</v>
      </c>
      <c r="W1823" s="976" t="s">
        <v>3317</v>
      </c>
      <c r="X1823" s="976"/>
      <c r="Y1823" s="706"/>
      <c r="Z1823" s="976"/>
    </row>
    <row r="1824" spans="1:26">
      <c r="A1824" s="984" t="s">
        <v>507</v>
      </c>
      <c r="B1824" s="984"/>
      <c r="C1824" s="969" t="s">
        <v>3293</v>
      </c>
      <c r="D1824" s="970" t="s">
        <v>2</v>
      </c>
      <c r="E1824" s="999" t="s">
        <v>54</v>
      </c>
      <c r="F1824" s="972" t="s">
        <v>34</v>
      </c>
      <c r="G1824" s="973" t="s">
        <v>19</v>
      </c>
      <c r="H1824" s="973" t="s">
        <v>19</v>
      </c>
      <c r="I1824" s="15"/>
      <c r="J1824" s="15"/>
      <c r="K1824" s="28" t="s">
        <v>21</v>
      </c>
      <c r="L1824" s="26" t="s">
        <v>131</v>
      </c>
      <c r="M1824" s="960" t="s">
        <v>1143</v>
      </c>
      <c r="N1824" s="21" t="s">
        <v>491</v>
      </c>
      <c r="O1824" s="976"/>
      <c r="P1824" s="271"/>
      <c r="Q1824" s="977"/>
      <c r="R1824" s="978"/>
      <c r="S1824" s="979"/>
      <c r="T1824" s="980"/>
      <c r="U1824" s="981"/>
      <c r="V1824" s="982"/>
      <c r="W1824" s="976" t="s">
        <v>3317</v>
      </c>
      <c r="X1824" s="976"/>
      <c r="Y1824" s="706"/>
      <c r="Z1824" s="976"/>
    </row>
    <row r="1825" spans="1:26">
      <c r="A1825" s="984" t="s">
        <v>507</v>
      </c>
      <c r="B1825" s="984" t="s">
        <v>530</v>
      </c>
      <c r="C1825" s="969" t="s">
        <v>3298</v>
      </c>
      <c r="D1825" s="970" t="str">
        <f t="shared" ref="D1825" si="1809">B1825&amp;" "&amp;" "&amp;C1825</f>
        <v>07-053  アバン (勇者アバン)</v>
      </c>
      <c r="E1825" s="999" t="s">
        <v>54</v>
      </c>
      <c r="F1825" s="972" t="s">
        <v>34</v>
      </c>
      <c r="G1825" s="973" t="s">
        <v>19</v>
      </c>
      <c r="H1825" s="973" t="s">
        <v>19</v>
      </c>
      <c r="I1825" s="17"/>
      <c r="J1825" s="17"/>
      <c r="K1825" s="7" t="s">
        <v>37</v>
      </c>
      <c r="L1825" s="26" t="s">
        <v>20</v>
      </c>
      <c r="M1825" s="960" t="s">
        <v>831</v>
      </c>
      <c r="N1825" s="21" t="s">
        <v>494</v>
      </c>
      <c r="O1825" s="976"/>
      <c r="P1825" s="271"/>
      <c r="Q1825" s="977">
        <v>2300</v>
      </c>
      <c r="R1825" s="978">
        <v>1510</v>
      </c>
      <c r="S1825" s="979">
        <v>950</v>
      </c>
      <c r="T1825" s="980">
        <v>1270</v>
      </c>
      <c r="U1825" s="981">
        <v>1300</v>
      </c>
      <c r="V1825" s="982">
        <f t="shared" ref="V1825" si="1810">SUM(Q1825:U1826)</f>
        <v>7330</v>
      </c>
      <c r="W1825" s="976"/>
      <c r="X1825" s="976"/>
      <c r="Y1825" s="706"/>
      <c r="Z1825" s="976"/>
    </row>
    <row r="1826" spans="1:26">
      <c r="A1826" s="984" t="s">
        <v>507</v>
      </c>
      <c r="B1826" s="984"/>
      <c r="C1826" s="969" t="s">
        <v>3298</v>
      </c>
      <c r="D1826" s="970" t="s">
        <v>2</v>
      </c>
      <c r="E1826" s="999" t="s">
        <v>54</v>
      </c>
      <c r="F1826" s="972" t="s">
        <v>34</v>
      </c>
      <c r="G1826" s="973" t="s">
        <v>19</v>
      </c>
      <c r="H1826" s="973" t="s">
        <v>19</v>
      </c>
      <c r="I1826" s="17"/>
      <c r="J1826" s="17"/>
      <c r="K1826" s="7" t="s">
        <v>37</v>
      </c>
      <c r="L1826" s="26" t="s">
        <v>98</v>
      </c>
      <c r="M1826" s="960" t="s">
        <v>977</v>
      </c>
      <c r="N1826" s="22" t="s">
        <v>492</v>
      </c>
      <c r="O1826" s="976"/>
      <c r="P1826" s="271"/>
      <c r="Q1826" s="977"/>
      <c r="R1826" s="978"/>
      <c r="S1826" s="979"/>
      <c r="T1826" s="980"/>
      <c r="U1826" s="981"/>
      <c r="V1826" s="982"/>
      <c r="W1826" s="976"/>
      <c r="X1826" s="976"/>
      <c r="Y1826" s="706"/>
      <c r="Z1826" s="976"/>
    </row>
    <row r="1827" spans="1:26">
      <c r="A1827" s="984" t="s">
        <v>507</v>
      </c>
      <c r="B1827" s="984" t="s">
        <v>531</v>
      </c>
      <c r="C1827" s="969" t="s">
        <v>32</v>
      </c>
      <c r="D1827" s="970" t="str">
        <f t="shared" ref="D1827" si="1811">B1827&amp;" "&amp;" "&amp;C1827</f>
        <v>07-054  バラン</v>
      </c>
      <c r="E1827" s="999" t="s">
        <v>54</v>
      </c>
      <c r="F1827" s="1003" t="s">
        <v>35</v>
      </c>
      <c r="G1827" s="973" t="s">
        <v>19</v>
      </c>
      <c r="H1827" s="986" t="s">
        <v>40</v>
      </c>
      <c r="I1827" s="17"/>
      <c r="J1827" s="17"/>
      <c r="K1827" s="28" t="s">
        <v>21</v>
      </c>
      <c r="L1827" s="26" t="s">
        <v>131</v>
      </c>
      <c r="M1827" s="39" t="s">
        <v>978</v>
      </c>
      <c r="N1827" s="21" t="s">
        <v>495</v>
      </c>
      <c r="O1827" s="976"/>
      <c r="P1827" s="271"/>
      <c r="Q1827" s="977">
        <v>2450</v>
      </c>
      <c r="R1827" s="978">
        <v>1570</v>
      </c>
      <c r="S1827" s="979">
        <v>1170</v>
      </c>
      <c r="T1827" s="980">
        <v>1200</v>
      </c>
      <c r="U1827" s="981">
        <v>970</v>
      </c>
      <c r="V1827" s="982">
        <f t="shared" ref="V1827" si="1812">SUM(Q1827:U1828)</f>
        <v>7360</v>
      </c>
      <c r="W1827" s="976" t="s">
        <v>4572</v>
      </c>
      <c r="X1827" s="976"/>
      <c r="Y1827" s="706"/>
      <c r="Z1827" s="976"/>
    </row>
    <row r="1828" spans="1:26">
      <c r="A1828" s="984" t="s">
        <v>507</v>
      </c>
      <c r="B1828" s="984"/>
      <c r="C1828" s="969" t="s">
        <v>32</v>
      </c>
      <c r="D1828" s="970" t="s">
        <v>2</v>
      </c>
      <c r="E1828" s="999" t="s">
        <v>54</v>
      </c>
      <c r="F1828" s="1003" t="s">
        <v>35</v>
      </c>
      <c r="G1828" s="973" t="s">
        <v>19</v>
      </c>
      <c r="H1828" s="986" t="s">
        <v>40</v>
      </c>
      <c r="I1828" s="17"/>
      <c r="J1828" s="17"/>
      <c r="K1828" s="28" t="s">
        <v>21</v>
      </c>
      <c r="L1828" s="26" t="s">
        <v>270</v>
      </c>
      <c r="M1828" s="960" t="s">
        <v>947</v>
      </c>
      <c r="N1828" s="22" t="s">
        <v>491</v>
      </c>
      <c r="O1828" s="976"/>
      <c r="P1828" s="271"/>
      <c r="Q1828" s="977"/>
      <c r="R1828" s="978"/>
      <c r="S1828" s="979"/>
      <c r="T1828" s="980"/>
      <c r="U1828" s="981"/>
      <c r="V1828" s="982"/>
      <c r="W1828" s="976" t="s">
        <v>4572</v>
      </c>
      <c r="X1828" s="976"/>
      <c r="Y1828" s="706"/>
      <c r="Z1828" s="976"/>
    </row>
    <row r="1829" spans="1:26">
      <c r="A1829" s="984" t="s">
        <v>507</v>
      </c>
      <c r="B1829" s="984" t="s">
        <v>532</v>
      </c>
      <c r="C1829" s="989" t="s">
        <v>5650</v>
      </c>
      <c r="D1829" s="970" t="str">
        <f t="shared" ref="D1829" si="1813">B1829&amp;" "&amp;" "&amp;C1829</f>
        <v>07-055  ハドラー (超魔生物)</v>
      </c>
      <c r="E1829" s="999" t="s">
        <v>54</v>
      </c>
      <c r="F1829" s="985" t="s">
        <v>74</v>
      </c>
      <c r="G1829" s="973" t="s">
        <v>19</v>
      </c>
      <c r="H1829" s="986" t="s">
        <v>40</v>
      </c>
      <c r="I1829" s="15"/>
      <c r="J1829" s="15"/>
      <c r="K1829" s="7" t="s">
        <v>37</v>
      </c>
      <c r="L1829" s="26" t="s">
        <v>98</v>
      </c>
      <c r="M1829" s="960" t="s">
        <v>1144</v>
      </c>
      <c r="N1829" s="21" t="s">
        <v>492</v>
      </c>
      <c r="O1829" s="976"/>
      <c r="P1829" s="271"/>
      <c r="Q1829" s="977">
        <v>2190</v>
      </c>
      <c r="R1829" s="978">
        <v>1610</v>
      </c>
      <c r="S1829" s="979">
        <v>1310</v>
      </c>
      <c r="T1829" s="980">
        <v>1070</v>
      </c>
      <c r="U1829" s="981">
        <v>1200</v>
      </c>
      <c r="V1829" s="982">
        <f t="shared" ref="V1829" si="1814">SUM(Q1829:U1830)</f>
        <v>7380</v>
      </c>
      <c r="W1829" s="976"/>
      <c r="X1829" s="976"/>
      <c r="Y1829" s="706"/>
      <c r="Z1829" s="976"/>
    </row>
    <row r="1830" spans="1:26">
      <c r="A1830" s="984" t="s">
        <v>507</v>
      </c>
      <c r="B1830" s="984"/>
      <c r="C1830" s="989" t="s">
        <v>5650</v>
      </c>
      <c r="D1830" s="970" t="s">
        <v>2</v>
      </c>
      <c r="E1830" s="999" t="s">
        <v>54</v>
      </c>
      <c r="F1830" s="985" t="s">
        <v>74</v>
      </c>
      <c r="G1830" s="973" t="s">
        <v>19</v>
      </c>
      <c r="H1830" s="986" t="s">
        <v>40</v>
      </c>
      <c r="I1830" s="15"/>
      <c r="J1830" s="15"/>
      <c r="K1830" s="8" t="s">
        <v>99</v>
      </c>
      <c r="L1830" s="27" t="s">
        <v>205</v>
      </c>
      <c r="M1830" s="960" t="s">
        <v>3503</v>
      </c>
      <c r="N1830" s="21" t="s">
        <v>496</v>
      </c>
      <c r="O1830" s="976"/>
      <c r="P1830" s="271"/>
      <c r="Q1830" s="977"/>
      <c r="R1830" s="978"/>
      <c r="S1830" s="979"/>
      <c r="T1830" s="980"/>
      <c r="U1830" s="981"/>
      <c r="V1830" s="982"/>
      <c r="W1830" s="976"/>
      <c r="X1830" s="976"/>
      <c r="Y1830" s="706"/>
      <c r="Z1830" s="976"/>
    </row>
    <row r="1831" spans="1:26">
      <c r="A1831" s="984" t="s">
        <v>507</v>
      </c>
      <c r="B1831" s="984" t="s">
        <v>533</v>
      </c>
      <c r="C1831" s="969" t="s">
        <v>197</v>
      </c>
      <c r="D1831" s="970" t="str">
        <f t="shared" ref="D1831" si="1815">B1831&amp;" "&amp;" "&amp;C1831</f>
        <v>07-056  超越破断魔獣ダムド</v>
      </c>
      <c r="E1831" s="999" t="s">
        <v>54</v>
      </c>
      <c r="F1831" s="985" t="s">
        <v>74</v>
      </c>
      <c r="G1831" s="992" t="s">
        <v>88</v>
      </c>
      <c r="H1831" s="992" t="s">
        <v>88</v>
      </c>
      <c r="I1831" s="15"/>
      <c r="J1831" s="15"/>
      <c r="K1831" s="28" t="s">
        <v>21</v>
      </c>
      <c r="L1831" s="26" t="s">
        <v>270</v>
      </c>
      <c r="M1831" s="960" t="s">
        <v>856</v>
      </c>
      <c r="N1831" s="21" t="s">
        <v>491</v>
      </c>
      <c r="O1831" s="976"/>
      <c r="P1831" s="271"/>
      <c r="Q1831" s="977">
        <v>2510</v>
      </c>
      <c r="R1831" s="978">
        <v>1250</v>
      </c>
      <c r="S1831" s="979">
        <v>1530</v>
      </c>
      <c r="T1831" s="980">
        <v>1160</v>
      </c>
      <c r="U1831" s="981">
        <v>940</v>
      </c>
      <c r="V1831" s="982">
        <f t="shared" ref="V1831" si="1816">SUM(Q1831:U1832)</f>
        <v>7390</v>
      </c>
      <c r="W1831" s="976"/>
      <c r="X1831" s="976"/>
      <c r="Y1831" s="706"/>
      <c r="Z1831" s="976"/>
    </row>
    <row r="1832" spans="1:26">
      <c r="A1832" s="984" t="s">
        <v>507</v>
      </c>
      <c r="B1832" s="984"/>
      <c r="C1832" s="969" t="s">
        <v>197</v>
      </c>
      <c r="D1832" s="970" t="s">
        <v>2</v>
      </c>
      <c r="E1832" s="999" t="s">
        <v>54</v>
      </c>
      <c r="F1832" s="985" t="s">
        <v>74</v>
      </c>
      <c r="G1832" s="992" t="s">
        <v>88</v>
      </c>
      <c r="H1832" s="992" t="s">
        <v>88</v>
      </c>
      <c r="I1832" s="15"/>
      <c r="J1832" s="15"/>
      <c r="K1832" s="28" t="s">
        <v>21</v>
      </c>
      <c r="L1832" s="26" t="s">
        <v>3</v>
      </c>
      <c r="M1832" s="960" t="s">
        <v>948</v>
      </c>
      <c r="N1832" s="21" t="s">
        <v>494</v>
      </c>
      <c r="O1832" s="976"/>
      <c r="P1832" s="271"/>
      <c r="Q1832" s="977"/>
      <c r="R1832" s="978"/>
      <c r="S1832" s="979"/>
      <c r="T1832" s="980"/>
      <c r="U1832" s="981"/>
      <c r="V1832" s="982"/>
      <c r="W1832" s="976"/>
      <c r="X1832" s="976"/>
      <c r="Y1832" s="706"/>
      <c r="Z1832" s="976"/>
    </row>
    <row r="1833" spans="1:26">
      <c r="A1833" s="984" t="s">
        <v>507</v>
      </c>
      <c r="B1833" s="984" t="s">
        <v>534</v>
      </c>
      <c r="C1833" s="969" t="s">
        <v>58</v>
      </c>
      <c r="D1833" s="970" t="str">
        <f t="shared" ref="D1833" si="1817">B1833&amp;" "&amp;" "&amp;C1833</f>
        <v>07-057  ロトの血を引く者</v>
      </c>
      <c r="E1833" s="999" t="s">
        <v>54</v>
      </c>
      <c r="F1833" s="972" t="s">
        <v>34</v>
      </c>
      <c r="G1833" s="973" t="s">
        <v>19</v>
      </c>
      <c r="H1833" s="973" t="s">
        <v>19</v>
      </c>
      <c r="I1833" s="15"/>
      <c r="J1833" s="15"/>
      <c r="K1833" s="28" t="s">
        <v>21</v>
      </c>
      <c r="L1833" s="26" t="s">
        <v>131</v>
      </c>
      <c r="M1833" s="960" t="s">
        <v>949</v>
      </c>
      <c r="N1833" s="21" t="s">
        <v>494</v>
      </c>
      <c r="O1833" s="976"/>
      <c r="P1833" s="271"/>
      <c r="Q1833" s="977">
        <v>2320</v>
      </c>
      <c r="R1833" s="978">
        <v>1320</v>
      </c>
      <c r="S1833" s="979">
        <v>980</v>
      </c>
      <c r="T1833" s="980">
        <v>1250</v>
      </c>
      <c r="U1833" s="981">
        <v>1410</v>
      </c>
      <c r="V1833" s="982">
        <f t="shared" ref="V1833" si="1818">SUM(Q1833:U1834)</f>
        <v>7280</v>
      </c>
      <c r="W1833" s="976" t="s">
        <v>3324</v>
      </c>
      <c r="X1833" s="976"/>
      <c r="Y1833" s="706"/>
      <c r="Z1833" s="976"/>
    </row>
    <row r="1834" spans="1:26">
      <c r="A1834" s="984" t="s">
        <v>507</v>
      </c>
      <c r="B1834" s="984"/>
      <c r="C1834" s="969" t="s">
        <v>58</v>
      </c>
      <c r="D1834" s="970" t="s">
        <v>2</v>
      </c>
      <c r="E1834" s="999" t="s">
        <v>54</v>
      </c>
      <c r="F1834" s="972" t="s">
        <v>34</v>
      </c>
      <c r="G1834" s="973" t="s">
        <v>19</v>
      </c>
      <c r="H1834" s="973" t="s">
        <v>19</v>
      </c>
      <c r="I1834" s="15"/>
      <c r="J1834" s="15"/>
      <c r="K1834" s="28" t="s">
        <v>21</v>
      </c>
      <c r="L1834" s="26" t="s">
        <v>105</v>
      </c>
      <c r="M1834" s="960" t="s">
        <v>950</v>
      </c>
      <c r="N1834" s="21" t="s">
        <v>491</v>
      </c>
      <c r="O1834" s="976"/>
      <c r="P1834" s="271"/>
      <c r="Q1834" s="977"/>
      <c r="R1834" s="978"/>
      <c r="S1834" s="979"/>
      <c r="T1834" s="980"/>
      <c r="U1834" s="981"/>
      <c r="V1834" s="982"/>
      <c r="W1834" s="976" t="s">
        <v>3324</v>
      </c>
      <c r="X1834" s="976"/>
      <c r="Y1834" s="706"/>
      <c r="Z1834" s="976"/>
    </row>
    <row r="1835" spans="1:26">
      <c r="A1835" s="984" t="s">
        <v>507</v>
      </c>
      <c r="B1835" s="984" t="s">
        <v>535</v>
      </c>
      <c r="C1835" s="969" t="s">
        <v>546</v>
      </c>
      <c r="D1835" s="970" t="str">
        <f t="shared" ref="D1835" si="1819">B1835&amp;" "&amp;" "&amp;C1835</f>
        <v>07-058  ローレシアの王子</v>
      </c>
      <c r="E1835" s="999" t="s">
        <v>54</v>
      </c>
      <c r="F1835" s="972" t="s">
        <v>34</v>
      </c>
      <c r="G1835" s="973" t="s">
        <v>19</v>
      </c>
      <c r="H1835" s="973" t="s">
        <v>19</v>
      </c>
      <c r="I1835" s="17"/>
      <c r="J1835" s="17"/>
      <c r="K1835" s="28" t="s">
        <v>21</v>
      </c>
      <c r="L1835" s="26" t="s">
        <v>131</v>
      </c>
      <c r="M1835" s="960" t="s">
        <v>3504</v>
      </c>
      <c r="N1835" s="21" t="s">
        <v>494</v>
      </c>
      <c r="O1835" s="976"/>
      <c r="P1835" s="271"/>
      <c r="Q1835" s="977">
        <v>2310</v>
      </c>
      <c r="R1835" s="978">
        <v>1520</v>
      </c>
      <c r="S1835" s="979">
        <v>1040</v>
      </c>
      <c r="T1835" s="980">
        <v>1190</v>
      </c>
      <c r="U1835" s="981">
        <v>1220</v>
      </c>
      <c r="V1835" s="982">
        <f t="shared" ref="V1835" si="1820">SUM(Q1835:U1836)</f>
        <v>7280</v>
      </c>
      <c r="W1835" s="976" t="s">
        <v>3324</v>
      </c>
      <c r="X1835" s="976"/>
      <c r="Y1835" s="706"/>
      <c r="Z1835" s="976"/>
    </row>
    <row r="1836" spans="1:26">
      <c r="A1836" s="984" t="s">
        <v>507</v>
      </c>
      <c r="B1836" s="984"/>
      <c r="C1836" s="969" t="s">
        <v>546</v>
      </c>
      <c r="D1836" s="970" t="s">
        <v>2</v>
      </c>
      <c r="E1836" s="999" t="s">
        <v>54</v>
      </c>
      <c r="F1836" s="972" t="s">
        <v>34</v>
      </c>
      <c r="G1836" s="973" t="s">
        <v>19</v>
      </c>
      <c r="H1836" s="973" t="s">
        <v>19</v>
      </c>
      <c r="I1836" s="17"/>
      <c r="J1836" s="17"/>
      <c r="K1836" s="7" t="s">
        <v>37</v>
      </c>
      <c r="L1836" s="26" t="s">
        <v>98</v>
      </c>
      <c r="M1836" s="960" t="s">
        <v>979</v>
      </c>
      <c r="N1836" s="21" t="s">
        <v>492</v>
      </c>
      <c r="O1836" s="976"/>
      <c r="P1836" s="271"/>
      <c r="Q1836" s="977"/>
      <c r="R1836" s="978"/>
      <c r="S1836" s="979"/>
      <c r="T1836" s="980"/>
      <c r="U1836" s="981"/>
      <c r="V1836" s="982"/>
      <c r="W1836" s="976" t="s">
        <v>3324</v>
      </c>
      <c r="X1836" s="976"/>
      <c r="Y1836" s="706"/>
      <c r="Z1836" s="976"/>
    </row>
    <row r="1837" spans="1:26">
      <c r="A1837" s="984" t="s">
        <v>507</v>
      </c>
      <c r="B1837" s="984" t="s">
        <v>536</v>
      </c>
      <c r="C1837" s="989" t="s">
        <v>547</v>
      </c>
      <c r="D1837" s="970" t="str">
        <f t="shared" ref="D1837" si="1821">B1837&amp;" "&amp;" "&amp;C1837</f>
        <v>07-059  サマルトリアの王子</v>
      </c>
      <c r="E1837" s="999" t="s">
        <v>54</v>
      </c>
      <c r="F1837" s="972" t="s">
        <v>34</v>
      </c>
      <c r="G1837" s="973" t="s">
        <v>19</v>
      </c>
      <c r="H1837" s="973" t="s">
        <v>19</v>
      </c>
      <c r="I1837" s="17"/>
      <c r="J1837" s="17"/>
      <c r="K1837" s="28" t="s">
        <v>21</v>
      </c>
      <c r="L1837" s="27" t="s">
        <v>205</v>
      </c>
      <c r="M1837" s="960" t="s">
        <v>984</v>
      </c>
      <c r="N1837" s="21" t="s">
        <v>491</v>
      </c>
      <c r="O1837" s="976"/>
      <c r="P1837" s="271"/>
      <c r="Q1837" s="977">
        <v>2270</v>
      </c>
      <c r="R1837" s="978">
        <v>1380</v>
      </c>
      <c r="S1837" s="979">
        <v>1110</v>
      </c>
      <c r="T1837" s="980">
        <v>1430</v>
      </c>
      <c r="U1837" s="981">
        <v>1090</v>
      </c>
      <c r="V1837" s="982">
        <f t="shared" ref="V1837" si="1822">SUM(Q1837:U1838)</f>
        <v>7280</v>
      </c>
      <c r="W1837" s="976" t="s">
        <v>3324</v>
      </c>
      <c r="X1837" s="976"/>
      <c r="Y1837" s="706"/>
      <c r="Z1837" s="976"/>
    </row>
    <row r="1838" spans="1:26">
      <c r="A1838" s="984" t="s">
        <v>507</v>
      </c>
      <c r="B1838" s="984"/>
      <c r="C1838" s="989" t="s">
        <v>547</v>
      </c>
      <c r="D1838" s="970" t="s">
        <v>2</v>
      </c>
      <c r="E1838" s="999" t="s">
        <v>54</v>
      </c>
      <c r="F1838" s="972" t="s">
        <v>34</v>
      </c>
      <c r="G1838" s="973" t="s">
        <v>19</v>
      </c>
      <c r="H1838" s="973" t="s">
        <v>19</v>
      </c>
      <c r="I1838" s="17"/>
      <c r="J1838" s="17"/>
      <c r="K1838" s="11" t="s">
        <v>81</v>
      </c>
      <c r="L1838" s="27" t="s">
        <v>205</v>
      </c>
      <c r="M1838" s="960" t="s">
        <v>3505</v>
      </c>
      <c r="N1838" s="22" t="s">
        <v>490</v>
      </c>
      <c r="O1838" s="976"/>
      <c r="P1838" s="271"/>
      <c r="Q1838" s="977"/>
      <c r="R1838" s="978"/>
      <c r="S1838" s="979"/>
      <c r="T1838" s="980"/>
      <c r="U1838" s="981"/>
      <c r="V1838" s="982"/>
      <c r="W1838" s="976" t="s">
        <v>3324</v>
      </c>
      <c r="X1838" s="976"/>
      <c r="Y1838" s="706"/>
      <c r="Z1838" s="976"/>
    </row>
    <row r="1839" spans="1:26">
      <c r="A1839" s="984" t="s">
        <v>507</v>
      </c>
      <c r="B1839" s="984" t="s">
        <v>537</v>
      </c>
      <c r="C1839" s="989" t="s">
        <v>548</v>
      </c>
      <c r="D1839" s="970" t="str">
        <f t="shared" ref="D1839" si="1823">B1839&amp;" "&amp;" "&amp;C1839</f>
        <v>07-060  ムーンブルクの王女</v>
      </c>
      <c r="E1839" s="999" t="s">
        <v>54</v>
      </c>
      <c r="F1839" s="972" t="s">
        <v>34</v>
      </c>
      <c r="G1839" s="986" t="s">
        <v>40</v>
      </c>
      <c r="H1839" s="986" t="s">
        <v>40</v>
      </c>
      <c r="I1839" s="17"/>
      <c r="J1839" s="17"/>
      <c r="K1839" s="28" t="s">
        <v>21</v>
      </c>
      <c r="L1839" s="26" t="s">
        <v>106</v>
      </c>
      <c r="M1839" s="960" t="s">
        <v>985</v>
      </c>
      <c r="N1839" s="21" t="s">
        <v>491</v>
      </c>
      <c r="O1839" s="976"/>
      <c r="P1839" s="271"/>
      <c r="Q1839" s="977">
        <v>2240</v>
      </c>
      <c r="R1839" s="978">
        <v>960</v>
      </c>
      <c r="S1839" s="979">
        <v>1660</v>
      </c>
      <c r="T1839" s="980">
        <v>1370</v>
      </c>
      <c r="U1839" s="981">
        <v>1050</v>
      </c>
      <c r="V1839" s="982">
        <f t="shared" ref="V1839" si="1824">SUM(Q1839:U1840)</f>
        <v>7280</v>
      </c>
      <c r="W1839" s="976" t="s">
        <v>3324</v>
      </c>
      <c r="X1839" s="976"/>
      <c r="Y1839" s="706"/>
      <c r="Z1839" s="976"/>
    </row>
    <row r="1840" spans="1:26">
      <c r="A1840" s="984" t="s">
        <v>507</v>
      </c>
      <c r="B1840" s="984"/>
      <c r="C1840" s="989" t="s">
        <v>548</v>
      </c>
      <c r="D1840" s="970" t="s">
        <v>2</v>
      </c>
      <c r="E1840" s="999" t="s">
        <v>54</v>
      </c>
      <c r="F1840" s="972" t="s">
        <v>34</v>
      </c>
      <c r="G1840" s="986" t="s">
        <v>40</v>
      </c>
      <c r="H1840" s="986" t="s">
        <v>40</v>
      </c>
      <c r="I1840" s="17"/>
      <c r="J1840" s="17"/>
      <c r="K1840" s="28" t="s">
        <v>21</v>
      </c>
      <c r="L1840" s="26" t="s">
        <v>3</v>
      </c>
      <c r="M1840" s="960" t="s">
        <v>3506</v>
      </c>
      <c r="N1840" s="21" t="s">
        <v>491</v>
      </c>
      <c r="O1840" s="976"/>
      <c r="P1840" s="271"/>
      <c r="Q1840" s="977"/>
      <c r="R1840" s="978"/>
      <c r="S1840" s="979"/>
      <c r="T1840" s="980"/>
      <c r="U1840" s="981"/>
      <c r="V1840" s="982"/>
      <c r="W1840" s="976" t="s">
        <v>3324</v>
      </c>
      <c r="X1840" s="976"/>
      <c r="Y1840" s="706"/>
      <c r="Z1840" s="976"/>
    </row>
    <row r="1841" spans="1:26">
      <c r="A1841" s="984" t="s">
        <v>507</v>
      </c>
      <c r="B1841" s="984" t="s">
        <v>538</v>
      </c>
      <c r="C1841" s="969" t="s">
        <v>60</v>
      </c>
      <c r="D1841" s="970" t="str">
        <f t="shared" ref="D1841" si="1825">B1841&amp;" "&amp;" "&amp;C1841</f>
        <v>07-061  伝説の勇者</v>
      </c>
      <c r="E1841" s="999" t="s">
        <v>54</v>
      </c>
      <c r="F1841" s="972" t="s">
        <v>34</v>
      </c>
      <c r="G1841" s="973" t="s">
        <v>19</v>
      </c>
      <c r="H1841" s="973" t="s">
        <v>19</v>
      </c>
      <c r="I1841" s="17"/>
      <c r="J1841" s="17"/>
      <c r="K1841" s="28" t="s">
        <v>21</v>
      </c>
      <c r="L1841" s="27" t="s">
        <v>205</v>
      </c>
      <c r="M1841" s="960" t="s">
        <v>986</v>
      </c>
      <c r="N1841" s="21" t="s">
        <v>491</v>
      </c>
      <c r="O1841" s="976"/>
      <c r="P1841" s="271"/>
      <c r="Q1841" s="977">
        <v>2240</v>
      </c>
      <c r="R1841" s="978">
        <v>1530</v>
      </c>
      <c r="S1841" s="979">
        <v>1130</v>
      </c>
      <c r="T1841" s="980">
        <v>1200</v>
      </c>
      <c r="U1841" s="981">
        <v>1180</v>
      </c>
      <c r="V1841" s="982">
        <f t="shared" ref="V1841" si="1826">SUM(Q1841:U1842)</f>
        <v>7280</v>
      </c>
      <c r="W1841" s="976" t="s">
        <v>3324</v>
      </c>
      <c r="X1841" s="976"/>
      <c r="Y1841" s="706"/>
      <c r="Z1841" s="976"/>
    </row>
    <row r="1842" spans="1:26">
      <c r="A1842" s="984" t="s">
        <v>507</v>
      </c>
      <c r="B1842" s="984"/>
      <c r="C1842" s="969" t="s">
        <v>60</v>
      </c>
      <c r="D1842" s="970" t="s">
        <v>2</v>
      </c>
      <c r="E1842" s="999" t="s">
        <v>54</v>
      </c>
      <c r="F1842" s="972" t="s">
        <v>34</v>
      </c>
      <c r="G1842" s="973" t="s">
        <v>19</v>
      </c>
      <c r="H1842" s="973" t="s">
        <v>19</v>
      </c>
      <c r="I1842" s="17"/>
      <c r="J1842" s="17"/>
      <c r="K1842" s="28" t="s">
        <v>21</v>
      </c>
      <c r="L1842" s="26" t="s">
        <v>131</v>
      </c>
      <c r="M1842" s="960" t="s">
        <v>3507</v>
      </c>
      <c r="N1842" s="22" t="s">
        <v>491</v>
      </c>
      <c r="O1842" s="976"/>
      <c r="P1842" s="271"/>
      <c r="Q1842" s="977"/>
      <c r="R1842" s="978"/>
      <c r="S1842" s="979"/>
      <c r="T1842" s="980"/>
      <c r="U1842" s="981"/>
      <c r="V1842" s="982"/>
      <c r="W1842" s="976" t="s">
        <v>3324</v>
      </c>
      <c r="X1842" s="976"/>
      <c r="Y1842" s="706"/>
      <c r="Z1842" s="976"/>
    </row>
    <row r="1843" spans="1:26">
      <c r="A1843" s="984" t="s">
        <v>507</v>
      </c>
      <c r="B1843" s="984" t="s">
        <v>539</v>
      </c>
      <c r="C1843" s="969" t="s">
        <v>187</v>
      </c>
      <c r="D1843" s="970" t="str">
        <f t="shared" ref="D1843" si="1827">B1843&amp;" "&amp;" "&amp;C1843</f>
        <v>07-062  ミストバーン</v>
      </c>
      <c r="E1843" s="993" t="s">
        <v>2633</v>
      </c>
      <c r="F1843" s="994" t="s">
        <v>78</v>
      </c>
      <c r="G1843" s="973" t="s">
        <v>19</v>
      </c>
      <c r="H1843" s="973" t="s">
        <v>19</v>
      </c>
      <c r="I1843" s="17"/>
      <c r="J1843" s="17"/>
      <c r="K1843" s="7" t="s">
        <v>37</v>
      </c>
      <c r="L1843" s="27" t="s">
        <v>205</v>
      </c>
      <c r="M1843" s="960" t="s">
        <v>3508</v>
      </c>
      <c r="N1843" s="21" t="s">
        <v>490</v>
      </c>
      <c r="O1843" s="976"/>
      <c r="P1843" s="271"/>
      <c r="Q1843" s="977">
        <v>2430</v>
      </c>
      <c r="R1843" s="978">
        <v>1600</v>
      </c>
      <c r="S1843" s="979">
        <v>1280</v>
      </c>
      <c r="T1843" s="980">
        <v>1080</v>
      </c>
      <c r="U1843" s="981">
        <v>1290</v>
      </c>
      <c r="V1843" s="982">
        <f t="shared" ref="V1843" si="1828">SUM(Q1843:U1844)</f>
        <v>7680</v>
      </c>
      <c r="W1843" s="976" t="s">
        <v>4572</v>
      </c>
      <c r="X1843" s="976"/>
      <c r="Y1843" s="706"/>
      <c r="Z1843" s="976"/>
    </row>
    <row r="1844" spans="1:26">
      <c r="A1844" s="984" t="s">
        <v>507</v>
      </c>
      <c r="B1844" s="984"/>
      <c r="C1844" s="969" t="s">
        <v>187</v>
      </c>
      <c r="D1844" s="970" t="s">
        <v>2</v>
      </c>
      <c r="E1844" s="993" t="s">
        <v>2633</v>
      </c>
      <c r="F1844" s="994" t="s">
        <v>78</v>
      </c>
      <c r="G1844" s="973" t="s">
        <v>19</v>
      </c>
      <c r="H1844" s="973" t="s">
        <v>19</v>
      </c>
      <c r="I1844" s="17"/>
      <c r="J1844" s="17"/>
      <c r="K1844" s="8" t="s">
        <v>99</v>
      </c>
      <c r="L1844" s="26" t="s">
        <v>131</v>
      </c>
      <c r="M1844" s="960" t="s">
        <v>3509</v>
      </c>
      <c r="N1844" s="21" t="s">
        <v>491</v>
      </c>
      <c r="O1844" s="976"/>
      <c r="P1844" s="271"/>
      <c r="Q1844" s="977"/>
      <c r="R1844" s="978"/>
      <c r="S1844" s="979"/>
      <c r="T1844" s="980"/>
      <c r="U1844" s="981"/>
      <c r="V1844" s="982"/>
      <c r="W1844" s="976" t="s">
        <v>4572</v>
      </c>
      <c r="X1844" s="976"/>
      <c r="Y1844" s="706"/>
      <c r="Z1844" s="976"/>
    </row>
    <row r="1845" spans="1:26">
      <c r="A1845" s="984" t="s">
        <v>507</v>
      </c>
      <c r="B1845" s="984" t="s">
        <v>540</v>
      </c>
      <c r="C1845" s="984" t="s">
        <v>3306</v>
      </c>
      <c r="D1845" s="970" t="str">
        <f t="shared" ref="D1845" si="1829">B1845&amp;" "&amp;" "&amp;C1845</f>
        <v>07-063  ハドラー (魔王ハドラー)</v>
      </c>
      <c r="E1845" s="993" t="s">
        <v>2633</v>
      </c>
      <c r="F1845" s="985" t="s">
        <v>74</v>
      </c>
      <c r="G1845" s="986" t="s">
        <v>40</v>
      </c>
      <c r="H1845" s="986" t="s">
        <v>40</v>
      </c>
      <c r="I1845" s="17"/>
      <c r="J1845" s="17"/>
      <c r="K1845" s="28" t="s">
        <v>21</v>
      </c>
      <c r="L1845" s="26" t="s">
        <v>270</v>
      </c>
      <c r="M1845" s="960" t="s">
        <v>1145</v>
      </c>
      <c r="N1845" s="21" t="s">
        <v>491</v>
      </c>
      <c r="O1845" s="976"/>
      <c r="P1845" s="271"/>
      <c r="Q1845" s="977">
        <v>2420</v>
      </c>
      <c r="R1845" s="978">
        <v>1160</v>
      </c>
      <c r="S1845" s="979">
        <v>1600</v>
      </c>
      <c r="T1845" s="980">
        <v>1180</v>
      </c>
      <c r="U1845" s="981">
        <v>1320</v>
      </c>
      <c r="V1845" s="982">
        <f t="shared" ref="V1845" si="1830">SUM(Q1845:U1846)</f>
        <v>7680</v>
      </c>
      <c r="W1845" s="976"/>
      <c r="X1845" s="976"/>
      <c r="Y1845" s="706"/>
      <c r="Z1845" s="976"/>
    </row>
    <row r="1846" spans="1:26">
      <c r="A1846" s="984" t="s">
        <v>507</v>
      </c>
      <c r="B1846" s="984"/>
      <c r="C1846" s="984" t="s">
        <v>3306</v>
      </c>
      <c r="D1846" s="970" t="s">
        <v>2</v>
      </c>
      <c r="E1846" s="993" t="s">
        <v>2633</v>
      </c>
      <c r="F1846" s="985" t="s">
        <v>74</v>
      </c>
      <c r="G1846" s="986" t="s">
        <v>40</v>
      </c>
      <c r="H1846" s="986" t="s">
        <v>40</v>
      </c>
      <c r="I1846" s="17"/>
      <c r="J1846" s="17"/>
      <c r="K1846" s="28" t="s">
        <v>21</v>
      </c>
      <c r="L1846" s="26" t="s">
        <v>131</v>
      </c>
      <c r="M1846" s="960" t="s">
        <v>3510</v>
      </c>
      <c r="N1846" s="21" t="s">
        <v>491</v>
      </c>
      <c r="O1846" s="976"/>
      <c r="P1846" s="271"/>
      <c r="Q1846" s="977"/>
      <c r="R1846" s="978"/>
      <c r="S1846" s="979"/>
      <c r="T1846" s="980"/>
      <c r="U1846" s="981"/>
      <c r="V1846" s="982"/>
      <c r="W1846" s="976"/>
      <c r="X1846" s="976"/>
      <c r="Y1846" s="706"/>
      <c r="Z1846" s="976"/>
    </row>
    <row r="1847" spans="1:26">
      <c r="A1847" s="984" t="s">
        <v>507</v>
      </c>
      <c r="B1847" s="984" t="s">
        <v>544</v>
      </c>
      <c r="C1847" s="969" t="s">
        <v>545</v>
      </c>
      <c r="D1847" s="970" t="str">
        <f t="shared" ref="D1847" si="1831">B1847&amp;" "&amp;" "&amp;C1847</f>
        <v>07-064  竜王</v>
      </c>
      <c r="E1847" s="993" t="s">
        <v>2633</v>
      </c>
      <c r="F1847" s="23" t="s">
        <v>74</v>
      </c>
      <c r="G1847" s="1006" t="s">
        <v>89</v>
      </c>
      <c r="H1847" s="1006" t="s">
        <v>89</v>
      </c>
      <c r="I1847" s="17"/>
      <c r="J1847" s="17"/>
      <c r="K1847" s="7" t="s">
        <v>37</v>
      </c>
      <c r="L1847" s="21" t="s">
        <v>555</v>
      </c>
      <c r="M1847" s="960" t="s">
        <v>6221</v>
      </c>
      <c r="N1847" s="21" t="s">
        <v>491</v>
      </c>
      <c r="O1847" s="976"/>
      <c r="P1847" s="271"/>
      <c r="Q1847" s="977">
        <v>2510</v>
      </c>
      <c r="R1847" s="978">
        <v>1560</v>
      </c>
      <c r="S1847" s="979">
        <v>1060</v>
      </c>
      <c r="T1847" s="980">
        <v>1230</v>
      </c>
      <c r="U1847" s="981">
        <v>1320</v>
      </c>
      <c r="V1847" s="982">
        <f t="shared" ref="V1847" si="1832">SUM(Q1847:U1848)</f>
        <v>7680</v>
      </c>
      <c r="W1847" s="976"/>
      <c r="X1847" s="976"/>
      <c r="Y1847" s="706"/>
      <c r="Z1847" s="976"/>
    </row>
    <row r="1848" spans="1:26">
      <c r="A1848" s="984" t="s">
        <v>507</v>
      </c>
      <c r="B1848" s="984"/>
      <c r="C1848" s="969" t="s">
        <v>545</v>
      </c>
      <c r="D1848" s="970" t="s">
        <v>2</v>
      </c>
      <c r="E1848" s="993" t="s">
        <v>2633</v>
      </c>
      <c r="F1848" s="24" t="s">
        <v>35</v>
      </c>
      <c r="G1848" s="1006" t="s">
        <v>89</v>
      </c>
      <c r="H1848" s="1006" t="s">
        <v>89</v>
      </c>
      <c r="I1848" s="17"/>
      <c r="J1848" s="17"/>
      <c r="K1848" s="28" t="s">
        <v>21</v>
      </c>
      <c r="L1848" s="26" t="s">
        <v>270</v>
      </c>
      <c r="M1848" s="960" t="s">
        <v>6222</v>
      </c>
      <c r="N1848" s="21" t="s">
        <v>491</v>
      </c>
      <c r="O1848" s="976"/>
      <c r="P1848" s="271"/>
      <c r="Q1848" s="977"/>
      <c r="R1848" s="978"/>
      <c r="S1848" s="979"/>
      <c r="T1848" s="980"/>
      <c r="U1848" s="981"/>
      <c r="V1848" s="982"/>
      <c r="W1848" s="976"/>
      <c r="X1848" s="976"/>
      <c r="Y1848" s="706"/>
      <c r="Z1848" s="976"/>
    </row>
    <row r="1849" spans="1:26">
      <c r="A1849" s="984" t="s">
        <v>590</v>
      </c>
      <c r="B1849" s="984" t="s">
        <v>739</v>
      </c>
      <c r="C1849" s="969" t="s">
        <v>2</v>
      </c>
      <c r="D1849" s="970" t="str">
        <f t="shared" ref="D1849" si="1833">B1849&amp;" "&amp;" "&amp;C1849</f>
        <v>06-001  ダイ</v>
      </c>
      <c r="E1849" s="1015" t="s">
        <v>608</v>
      </c>
      <c r="F1849" s="972" t="s">
        <v>34</v>
      </c>
      <c r="G1849" s="973" t="s">
        <v>19</v>
      </c>
      <c r="H1849" s="986" t="s">
        <v>40</v>
      </c>
      <c r="I1849" s="975"/>
      <c r="J1849" s="975"/>
      <c r="K1849" s="35" t="s">
        <v>21</v>
      </c>
      <c r="L1849" s="33" t="s">
        <v>270</v>
      </c>
      <c r="M1849" s="960" t="s">
        <v>951</v>
      </c>
      <c r="N1849" s="30" t="s">
        <v>491</v>
      </c>
      <c r="O1849" s="976"/>
      <c r="P1849" s="271"/>
      <c r="Q1849" s="977">
        <v>1500</v>
      </c>
      <c r="R1849" s="978">
        <v>1080</v>
      </c>
      <c r="S1849" s="979">
        <v>560</v>
      </c>
      <c r="T1849" s="980">
        <v>820</v>
      </c>
      <c r="U1849" s="981">
        <v>690</v>
      </c>
      <c r="V1849" s="982">
        <f t="shared" ref="V1849" si="1834">SUM(Q1849:U1850)</f>
        <v>4650</v>
      </c>
      <c r="W1849" s="976" t="s">
        <v>3317</v>
      </c>
      <c r="X1849" s="976"/>
      <c r="Y1849" s="706"/>
      <c r="Z1849" s="976"/>
    </row>
    <row r="1850" spans="1:26">
      <c r="A1850" s="984" t="s">
        <v>590</v>
      </c>
      <c r="B1850" s="984"/>
      <c r="C1850" s="969" t="s">
        <v>2</v>
      </c>
      <c r="D1850" s="970" t="s">
        <v>2</v>
      </c>
      <c r="E1850" s="1015" t="s">
        <v>608</v>
      </c>
      <c r="F1850" s="972" t="s">
        <v>34</v>
      </c>
      <c r="G1850" s="973" t="s">
        <v>19</v>
      </c>
      <c r="H1850" s="986" t="s">
        <v>40</v>
      </c>
      <c r="I1850" s="975"/>
      <c r="J1850" s="975"/>
      <c r="K1850" s="29"/>
      <c r="L1850" s="29"/>
      <c r="M1850" s="4"/>
      <c r="N1850" s="29"/>
      <c r="O1850" s="976"/>
      <c r="P1850" s="271"/>
      <c r="Q1850" s="977"/>
      <c r="R1850" s="978"/>
      <c r="S1850" s="979"/>
      <c r="T1850" s="980"/>
      <c r="U1850" s="981"/>
      <c r="V1850" s="982"/>
      <c r="W1850" s="976" t="s">
        <v>3317</v>
      </c>
      <c r="X1850" s="976"/>
      <c r="Y1850" s="706"/>
      <c r="Z1850" s="976"/>
    </row>
    <row r="1851" spans="1:26">
      <c r="A1851" s="984" t="s">
        <v>590</v>
      </c>
      <c r="B1851" s="984" t="s">
        <v>740</v>
      </c>
      <c r="C1851" s="969" t="s">
        <v>38</v>
      </c>
      <c r="D1851" s="970" t="str">
        <f t="shared" ref="D1851" si="1835">B1851&amp;" "&amp;" "&amp;C1851</f>
        <v>06-002  ポップ</v>
      </c>
      <c r="E1851" s="1015" t="s">
        <v>608</v>
      </c>
      <c r="F1851" s="972" t="s">
        <v>34</v>
      </c>
      <c r="G1851" s="986" t="s">
        <v>40</v>
      </c>
      <c r="H1851" s="986" t="s">
        <v>40</v>
      </c>
      <c r="I1851" s="975"/>
      <c r="J1851" s="975"/>
      <c r="K1851" s="35" t="s">
        <v>21</v>
      </c>
      <c r="L1851" s="33" t="s">
        <v>106</v>
      </c>
      <c r="M1851" s="960" t="s">
        <v>3511</v>
      </c>
      <c r="N1851" s="30" t="s">
        <v>491</v>
      </c>
      <c r="O1851" s="976"/>
      <c r="P1851" s="271"/>
      <c r="Q1851" s="977">
        <v>1430</v>
      </c>
      <c r="R1851" s="978">
        <v>500</v>
      </c>
      <c r="S1851" s="979">
        <v>1220</v>
      </c>
      <c r="T1851" s="980">
        <v>810</v>
      </c>
      <c r="U1851" s="981">
        <v>680</v>
      </c>
      <c r="V1851" s="982">
        <f t="shared" ref="V1851" si="1836">SUM(Q1851:U1852)</f>
        <v>4640</v>
      </c>
      <c r="W1851" s="976" t="s">
        <v>3317</v>
      </c>
      <c r="X1851" s="976"/>
      <c r="Y1851" s="706"/>
      <c r="Z1851" s="976"/>
    </row>
    <row r="1852" spans="1:26">
      <c r="A1852" s="984" t="s">
        <v>590</v>
      </c>
      <c r="B1852" s="984"/>
      <c r="C1852" s="969" t="s">
        <v>38</v>
      </c>
      <c r="D1852" s="970" t="s">
        <v>2</v>
      </c>
      <c r="E1852" s="1015" t="s">
        <v>608</v>
      </c>
      <c r="F1852" s="972" t="s">
        <v>34</v>
      </c>
      <c r="G1852" s="986" t="s">
        <v>40</v>
      </c>
      <c r="H1852" s="986" t="s">
        <v>40</v>
      </c>
      <c r="I1852" s="975"/>
      <c r="J1852" s="975"/>
      <c r="K1852" s="29"/>
      <c r="L1852" s="29"/>
      <c r="M1852" s="4"/>
      <c r="N1852" s="29"/>
      <c r="O1852" s="976"/>
      <c r="P1852" s="271"/>
      <c r="Q1852" s="977"/>
      <c r="R1852" s="978"/>
      <c r="S1852" s="979"/>
      <c r="T1852" s="980"/>
      <c r="U1852" s="981"/>
      <c r="V1852" s="982"/>
      <c r="W1852" s="976" t="s">
        <v>3317</v>
      </c>
      <c r="X1852" s="976"/>
      <c r="Y1852" s="706"/>
      <c r="Z1852" s="976"/>
    </row>
    <row r="1853" spans="1:26">
      <c r="A1853" s="984" t="s">
        <v>590</v>
      </c>
      <c r="B1853" s="984" t="s">
        <v>741</v>
      </c>
      <c r="C1853" s="969" t="s">
        <v>183</v>
      </c>
      <c r="D1853" s="970" t="str">
        <f t="shared" ref="D1853" si="1837">B1853&amp;" "&amp;" "&amp;C1853</f>
        <v>06-003  マァム</v>
      </c>
      <c r="E1853" s="1015" t="s">
        <v>608</v>
      </c>
      <c r="F1853" s="972" t="s">
        <v>34</v>
      </c>
      <c r="G1853" s="973" t="s">
        <v>19</v>
      </c>
      <c r="H1853" s="986" t="s">
        <v>40</v>
      </c>
      <c r="I1853" s="975"/>
      <c r="J1853" s="975"/>
      <c r="K1853" s="35" t="s">
        <v>21</v>
      </c>
      <c r="L1853" s="33" t="s">
        <v>105</v>
      </c>
      <c r="M1853" s="960" t="s">
        <v>1078</v>
      </c>
      <c r="N1853" s="30" t="s">
        <v>496</v>
      </c>
      <c r="O1853" s="976"/>
      <c r="P1853" s="271"/>
      <c r="Q1853" s="977">
        <v>1440</v>
      </c>
      <c r="R1853" s="978">
        <v>870</v>
      </c>
      <c r="S1853" s="979">
        <v>820</v>
      </c>
      <c r="T1853" s="980">
        <v>760</v>
      </c>
      <c r="U1853" s="981">
        <v>740</v>
      </c>
      <c r="V1853" s="982">
        <f t="shared" ref="V1853" si="1838">SUM(Q1853:U1854)</f>
        <v>4630</v>
      </c>
      <c r="W1853" s="976" t="s">
        <v>3317</v>
      </c>
      <c r="X1853" s="976"/>
      <c r="Y1853" s="706"/>
      <c r="Z1853" s="976"/>
    </row>
    <row r="1854" spans="1:26">
      <c r="A1854" s="984" t="s">
        <v>590</v>
      </c>
      <c r="B1854" s="984"/>
      <c r="C1854" s="969" t="s">
        <v>183</v>
      </c>
      <c r="D1854" s="970" t="s">
        <v>2</v>
      </c>
      <c r="E1854" s="1015" t="s">
        <v>608</v>
      </c>
      <c r="F1854" s="972" t="s">
        <v>34</v>
      </c>
      <c r="G1854" s="973" t="s">
        <v>19</v>
      </c>
      <c r="H1854" s="986" t="s">
        <v>40</v>
      </c>
      <c r="I1854" s="975"/>
      <c r="J1854" s="975"/>
      <c r="K1854" s="29"/>
      <c r="L1854" s="29"/>
      <c r="M1854" s="4"/>
      <c r="N1854" s="29"/>
      <c r="O1854" s="976"/>
      <c r="P1854" s="271"/>
      <c r="Q1854" s="977"/>
      <c r="R1854" s="978"/>
      <c r="S1854" s="979"/>
      <c r="T1854" s="980"/>
      <c r="U1854" s="981"/>
      <c r="V1854" s="982"/>
      <c r="W1854" s="976" t="s">
        <v>3317</v>
      </c>
      <c r="X1854" s="976"/>
      <c r="Y1854" s="706"/>
      <c r="Z1854" s="976"/>
    </row>
    <row r="1855" spans="1:26">
      <c r="A1855" s="984" t="s">
        <v>590</v>
      </c>
      <c r="B1855" s="984" t="s">
        <v>742</v>
      </c>
      <c r="C1855" s="969" t="s">
        <v>630</v>
      </c>
      <c r="D1855" s="970" t="str">
        <f t="shared" ref="D1855" si="1839">B1855&amp;" "&amp;" "&amp;C1855</f>
        <v>06-004  スライム</v>
      </c>
      <c r="E1855" s="1015" t="s">
        <v>608</v>
      </c>
      <c r="F1855" s="1014" t="s">
        <v>128</v>
      </c>
      <c r="G1855" s="973" t="s">
        <v>19</v>
      </c>
      <c r="H1855" s="973" t="s">
        <v>19</v>
      </c>
      <c r="I1855" s="975"/>
      <c r="J1855" s="975"/>
      <c r="K1855" s="35" t="s">
        <v>21</v>
      </c>
      <c r="L1855" s="33" t="s">
        <v>131</v>
      </c>
      <c r="M1855" s="960" t="s">
        <v>1052</v>
      </c>
      <c r="N1855" s="30" t="s">
        <v>494</v>
      </c>
      <c r="O1855" s="976" t="s">
        <v>1208</v>
      </c>
      <c r="P1855" s="271"/>
      <c r="Q1855" s="977">
        <v>1210</v>
      </c>
      <c r="R1855" s="978">
        <v>750</v>
      </c>
      <c r="S1855" s="979">
        <v>800</v>
      </c>
      <c r="T1855" s="980">
        <v>840</v>
      </c>
      <c r="U1855" s="981">
        <v>850</v>
      </c>
      <c r="V1855" s="982">
        <f t="shared" ref="V1855" si="1840">SUM(Q1855:U1856)</f>
        <v>4450</v>
      </c>
      <c r="W1855" s="976" t="s">
        <v>3327</v>
      </c>
      <c r="X1855" s="976"/>
      <c r="Y1855" s="706"/>
      <c r="Z1855" s="976"/>
    </row>
    <row r="1856" spans="1:26">
      <c r="A1856" s="984" t="s">
        <v>590</v>
      </c>
      <c r="B1856" s="984"/>
      <c r="C1856" s="969" t="s">
        <v>630</v>
      </c>
      <c r="D1856" s="970" t="s">
        <v>2</v>
      </c>
      <c r="E1856" s="1015" t="s">
        <v>608</v>
      </c>
      <c r="F1856" s="1014" t="s">
        <v>128</v>
      </c>
      <c r="G1856" s="973" t="s">
        <v>19</v>
      </c>
      <c r="H1856" s="973" t="s">
        <v>19</v>
      </c>
      <c r="I1856" s="975"/>
      <c r="J1856" s="975"/>
      <c r="K1856" s="29"/>
      <c r="L1856" s="29"/>
      <c r="M1856" s="4"/>
      <c r="N1856" s="29"/>
      <c r="O1856" s="976">
        <v>1</v>
      </c>
      <c r="P1856" s="271"/>
      <c r="Q1856" s="977"/>
      <c r="R1856" s="978"/>
      <c r="S1856" s="979"/>
      <c r="T1856" s="980"/>
      <c r="U1856" s="981"/>
      <c r="V1856" s="982"/>
      <c r="W1856" s="976" t="s">
        <v>3327</v>
      </c>
      <c r="X1856" s="976"/>
      <c r="Y1856" s="706"/>
      <c r="Z1856" s="976"/>
    </row>
    <row r="1857" spans="1:26">
      <c r="A1857" s="984" t="s">
        <v>590</v>
      </c>
      <c r="B1857" s="984" t="s">
        <v>743</v>
      </c>
      <c r="C1857" s="969" t="s">
        <v>1179</v>
      </c>
      <c r="D1857" s="970" t="str">
        <f t="shared" ref="D1857" si="1841">B1857&amp;" "&amp;" "&amp;C1857</f>
        <v>06-005  スライムベス</v>
      </c>
      <c r="E1857" s="1015" t="s">
        <v>608</v>
      </c>
      <c r="F1857" s="1014" t="s">
        <v>128</v>
      </c>
      <c r="G1857" s="973" t="s">
        <v>19</v>
      </c>
      <c r="H1857" s="973" t="s">
        <v>19</v>
      </c>
      <c r="I1857" s="975"/>
      <c r="J1857" s="975"/>
      <c r="K1857" s="35" t="s">
        <v>21</v>
      </c>
      <c r="L1857" s="33" t="s">
        <v>131</v>
      </c>
      <c r="M1857" s="960" t="s">
        <v>857</v>
      </c>
      <c r="N1857" s="30" t="s">
        <v>491</v>
      </c>
      <c r="O1857" s="976">
        <v>3</v>
      </c>
      <c r="P1857" s="271"/>
      <c r="Q1857" s="977">
        <v>1370</v>
      </c>
      <c r="R1857" s="978">
        <v>830</v>
      </c>
      <c r="S1857" s="979">
        <v>730</v>
      </c>
      <c r="T1857" s="980">
        <v>780</v>
      </c>
      <c r="U1857" s="981">
        <v>750</v>
      </c>
      <c r="V1857" s="982">
        <f t="shared" ref="V1857" si="1842">SUM(Q1857:U1858)</f>
        <v>4460</v>
      </c>
      <c r="W1857" s="976" t="s">
        <v>3327</v>
      </c>
      <c r="X1857" s="976"/>
      <c r="Y1857" s="706"/>
      <c r="Z1857" s="976"/>
    </row>
    <row r="1858" spans="1:26">
      <c r="A1858" s="984" t="s">
        <v>590</v>
      </c>
      <c r="B1858" s="984"/>
      <c r="C1858" s="969" t="s">
        <v>1179</v>
      </c>
      <c r="D1858" s="970" t="s">
        <v>2</v>
      </c>
      <c r="E1858" s="1015" t="s">
        <v>608</v>
      </c>
      <c r="F1858" s="1014" t="s">
        <v>128</v>
      </c>
      <c r="G1858" s="973" t="s">
        <v>19</v>
      </c>
      <c r="H1858" s="973" t="s">
        <v>19</v>
      </c>
      <c r="I1858" s="975"/>
      <c r="J1858" s="975"/>
      <c r="K1858" s="29"/>
      <c r="L1858" s="29"/>
      <c r="M1858" s="4"/>
      <c r="N1858" s="29"/>
      <c r="O1858" s="976">
        <v>1</v>
      </c>
      <c r="P1858" s="271"/>
      <c r="Q1858" s="977"/>
      <c r="R1858" s="978"/>
      <c r="S1858" s="979"/>
      <c r="T1858" s="980"/>
      <c r="U1858" s="981"/>
      <c r="V1858" s="982"/>
      <c r="W1858" s="976" t="s">
        <v>3327</v>
      </c>
      <c r="X1858" s="976"/>
      <c r="Y1858" s="706"/>
      <c r="Z1858" s="976"/>
    </row>
    <row r="1859" spans="1:26">
      <c r="A1859" s="984" t="s">
        <v>590</v>
      </c>
      <c r="B1859" s="984" t="s">
        <v>744</v>
      </c>
      <c r="C1859" s="989" t="s">
        <v>1190</v>
      </c>
      <c r="D1859" s="970" t="str">
        <f t="shared" ref="D1859" si="1843">B1859&amp;" "&amp;" "&amp;C1859</f>
        <v>06-006  キメラ</v>
      </c>
      <c r="E1859" s="1015" t="s">
        <v>608</v>
      </c>
      <c r="F1859" s="1014" t="s">
        <v>128</v>
      </c>
      <c r="G1859" s="973" t="s">
        <v>19</v>
      </c>
      <c r="H1859" s="973" t="s">
        <v>19</v>
      </c>
      <c r="I1859" s="975"/>
      <c r="J1859" s="975"/>
      <c r="K1859" s="35" t="s">
        <v>21</v>
      </c>
      <c r="L1859" s="33" t="s">
        <v>131</v>
      </c>
      <c r="M1859" s="960" t="s">
        <v>1053</v>
      </c>
      <c r="N1859" s="30" t="s">
        <v>496</v>
      </c>
      <c r="O1859" s="976">
        <v>3</v>
      </c>
      <c r="P1859" s="271"/>
      <c r="Q1859" s="977">
        <v>1360</v>
      </c>
      <c r="R1859" s="978">
        <v>700</v>
      </c>
      <c r="S1859" s="979">
        <v>820</v>
      </c>
      <c r="T1859" s="980">
        <v>810</v>
      </c>
      <c r="U1859" s="981">
        <v>810</v>
      </c>
      <c r="V1859" s="982">
        <f t="shared" ref="V1859" si="1844">SUM(Q1859:U1860)</f>
        <v>4500</v>
      </c>
      <c r="W1859" s="976"/>
      <c r="X1859" s="976"/>
      <c r="Y1859" s="706"/>
      <c r="Z1859" s="976"/>
    </row>
    <row r="1860" spans="1:26">
      <c r="A1860" s="984" t="s">
        <v>590</v>
      </c>
      <c r="B1860" s="984"/>
      <c r="C1860" s="989" t="s">
        <v>1190</v>
      </c>
      <c r="D1860" s="970" t="s">
        <v>2</v>
      </c>
      <c r="E1860" s="1015" t="s">
        <v>608</v>
      </c>
      <c r="F1860" s="1014" t="s">
        <v>128</v>
      </c>
      <c r="G1860" s="973" t="s">
        <v>19</v>
      </c>
      <c r="H1860" s="973" t="s">
        <v>19</v>
      </c>
      <c r="I1860" s="975"/>
      <c r="J1860" s="975"/>
      <c r="K1860" s="29"/>
      <c r="L1860" s="29"/>
      <c r="M1860" s="4"/>
      <c r="N1860" s="29"/>
      <c r="O1860" s="976">
        <v>1</v>
      </c>
      <c r="P1860" s="271"/>
      <c r="Q1860" s="977"/>
      <c r="R1860" s="978"/>
      <c r="S1860" s="979"/>
      <c r="T1860" s="980"/>
      <c r="U1860" s="981"/>
      <c r="V1860" s="982"/>
      <c r="W1860" s="976"/>
      <c r="X1860" s="976"/>
      <c r="Y1860" s="706"/>
      <c r="Z1860" s="976"/>
    </row>
    <row r="1861" spans="1:26">
      <c r="A1861" s="984" t="s">
        <v>590</v>
      </c>
      <c r="B1861" s="984" t="s">
        <v>745</v>
      </c>
      <c r="C1861" s="969" t="s">
        <v>631</v>
      </c>
      <c r="D1861" s="970" t="str">
        <f t="shared" ref="D1861" si="1845">B1861&amp;" "&amp;" "&amp;C1861</f>
        <v>06-007  ホイミスライム</v>
      </c>
      <c r="E1861" s="1015" t="s">
        <v>608</v>
      </c>
      <c r="F1861" s="1014" t="s">
        <v>128</v>
      </c>
      <c r="G1861" s="973" t="s">
        <v>19</v>
      </c>
      <c r="H1861" s="995" t="s">
        <v>80</v>
      </c>
      <c r="I1861" s="975"/>
      <c r="J1861" s="975"/>
      <c r="K1861" s="35" t="s">
        <v>21</v>
      </c>
      <c r="L1861" s="33" t="s">
        <v>131</v>
      </c>
      <c r="M1861" s="960" t="s">
        <v>1054</v>
      </c>
      <c r="N1861" s="30" t="s">
        <v>496</v>
      </c>
      <c r="O1861" s="976">
        <v>3</v>
      </c>
      <c r="P1861" s="271"/>
      <c r="Q1861" s="977">
        <v>1380</v>
      </c>
      <c r="R1861" s="978">
        <v>560</v>
      </c>
      <c r="S1861" s="979">
        <v>1010</v>
      </c>
      <c r="T1861" s="980">
        <v>870</v>
      </c>
      <c r="U1861" s="981">
        <v>690</v>
      </c>
      <c r="V1861" s="982">
        <f t="shared" ref="V1861" si="1846">SUM(Q1861:U1862)</f>
        <v>4510</v>
      </c>
      <c r="W1861" s="976" t="s">
        <v>3327</v>
      </c>
      <c r="X1861" s="976"/>
      <c r="Y1861" s="706"/>
      <c r="Z1861" s="976"/>
    </row>
    <row r="1862" spans="1:26">
      <c r="A1862" s="984" t="s">
        <v>590</v>
      </c>
      <c r="B1862" s="984"/>
      <c r="C1862" s="969" t="s">
        <v>631</v>
      </c>
      <c r="D1862" s="970" t="s">
        <v>2</v>
      </c>
      <c r="E1862" s="1015" t="s">
        <v>608</v>
      </c>
      <c r="F1862" s="1014" t="s">
        <v>128</v>
      </c>
      <c r="G1862" s="973" t="s">
        <v>19</v>
      </c>
      <c r="H1862" s="995" t="s">
        <v>80</v>
      </c>
      <c r="I1862" s="975"/>
      <c r="J1862" s="975"/>
      <c r="K1862" s="29"/>
      <c r="L1862" s="29"/>
      <c r="M1862" s="4"/>
      <c r="N1862" s="29"/>
      <c r="O1862" s="976">
        <v>1</v>
      </c>
      <c r="P1862" s="271"/>
      <c r="Q1862" s="977"/>
      <c r="R1862" s="978"/>
      <c r="S1862" s="979"/>
      <c r="T1862" s="980"/>
      <c r="U1862" s="981"/>
      <c r="V1862" s="982"/>
      <c r="W1862" s="976" t="s">
        <v>3327</v>
      </c>
      <c r="X1862" s="976"/>
      <c r="Y1862" s="706"/>
      <c r="Z1862" s="976"/>
    </row>
    <row r="1863" spans="1:26">
      <c r="A1863" s="984" t="s">
        <v>590</v>
      </c>
      <c r="B1863" s="984" t="s">
        <v>746</v>
      </c>
      <c r="C1863" s="969" t="s">
        <v>1180</v>
      </c>
      <c r="D1863" s="970" t="str">
        <f t="shared" ref="D1863" si="1847">B1863&amp;" "&amp;" "&amp;C1863</f>
        <v>06-008  ドラキー</v>
      </c>
      <c r="E1863" s="1015" t="s">
        <v>608</v>
      </c>
      <c r="F1863" s="1014" t="s">
        <v>128</v>
      </c>
      <c r="G1863" s="973" t="s">
        <v>19</v>
      </c>
      <c r="H1863" s="992" t="s">
        <v>88</v>
      </c>
      <c r="I1863" s="975"/>
      <c r="J1863" s="975"/>
      <c r="K1863" s="7" t="s">
        <v>37</v>
      </c>
      <c r="L1863" s="33" t="s">
        <v>98</v>
      </c>
      <c r="M1863" s="960" t="s">
        <v>1055</v>
      </c>
      <c r="N1863" s="30" t="s">
        <v>490</v>
      </c>
      <c r="O1863" s="976">
        <v>3</v>
      </c>
      <c r="P1863" s="271"/>
      <c r="Q1863" s="977">
        <v>1240</v>
      </c>
      <c r="R1863" s="978">
        <v>760</v>
      </c>
      <c r="S1863" s="979">
        <v>990</v>
      </c>
      <c r="T1863" s="980">
        <v>910</v>
      </c>
      <c r="U1863" s="981">
        <v>590</v>
      </c>
      <c r="V1863" s="982">
        <f t="shared" ref="V1863" si="1848">SUM(Q1863:U1864)</f>
        <v>4490</v>
      </c>
      <c r="W1863" s="976"/>
      <c r="X1863" s="976"/>
      <c r="Y1863" s="706"/>
      <c r="Z1863" s="976"/>
    </row>
    <row r="1864" spans="1:26">
      <c r="A1864" s="984" t="s">
        <v>590</v>
      </c>
      <c r="B1864" s="984"/>
      <c r="C1864" s="969" t="s">
        <v>1180</v>
      </c>
      <c r="D1864" s="970" t="s">
        <v>2</v>
      </c>
      <c r="E1864" s="1015" t="s">
        <v>608</v>
      </c>
      <c r="F1864" s="1014" t="s">
        <v>128</v>
      </c>
      <c r="G1864" s="973" t="s">
        <v>19</v>
      </c>
      <c r="H1864" s="992" t="s">
        <v>88</v>
      </c>
      <c r="I1864" s="975"/>
      <c r="J1864" s="975"/>
      <c r="K1864" s="29"/>
      <c r="L1864" s="29"/>
      <c r="M1864" s="4"/>
      <c r="N1864" s="29"/>
      <c r="O1864" s="976">
        <v>1</v>
      </c>
      <c r="P1864" s="271"/>
      <c r="Q1864" s="977"/>
      <c r="R1864" s="978"/>
      <c r="S1864" s="979"/>
      <c r="T1864" s="980"/>
      <c r="U1864" s="981"/>
      <c r="V1864" s="982"/>
      <c r="W1864" s="976"/>
      <c r="X1864" s="976"/>
      <c r="Y1864" s="706"/>
      <c r="Z1864" s="976"/>
    </row>
    <row r="1865" spans="1:26">
      <c r="A1865" s="984" t="s">
        <v>590</v>
      </c>
      <c r="B1865" s="984" t="s">
        <v>747</v>
      </c>
      <c r="C1865" s="989" t="s">
        <v>1197</v>
      </c>
      <c r="D1865" s="970" t="str">
        <f t="shared" ref="D1865" si="1849">B1865&amp;" "&amp;" "&amp;C1865</f>
        <v>06-009  メイジキメラ</v>
      </c>
      <c r="E1865" s="1015" t="s">
        <v>608</v>
      </c>
      <c r="F1865" s="1014" t="s">
        <v>128</v>
      </c>
      <c r="G1865" s="973" t="s">
        <v>19</v>
      </c>
      <c r="H1865" s="973" t="s">
        <v>19</v>
      </c>
      <c r="I1865" s="975"/>
      <c r="J1865" s="975"/>
      <c r="K1865" s="35" t="s">
        <v>21</v>
      </c>
      <c r="L1865" s="33" t="s">
        <v>131</v>
      </c>
      <c r="M1865" s="960" t="s">
        <v>952</v>
      </c>
      <c r="N1865" s="30" t="s">
        <v>496</v>
      </c>
      <c r="O1865" s="976"/>
      <c r="P1865" s="271"/>
      <c r="Q1865" s="977">
        <v>1390</v>
      </c>
      <c r="R1865" s="978">
        <v>600</v>
      </c>
      <c r="S1865" s="979">
        <v>930</v>
      </c>
      <c r="T1865" s="980">
        <v>860</v>
      </c>
      <c r="U1865" s="981">
        <v>790</v>
      </c>
      <c r="V1865" s="982">
        <f t="shared" ref="V1865" si="1850">SUM(Q1865:U1866)</f>
        <v>4570</v>
      </c>
      <c r="W1865" s="976"/>
      <c r="X1865" s="976"/>
      <c r="Y1865" s="706"/>
      <c r="Z1865" s="976"/>
    </row>
    <row r="1866" spans="1:26">
      <c r="A1866" s="984" t="s">
        <v>590</v>
      </c>
      <c r="B1866" s="984"/>
      <c r="C1866" s="989" t="s">
        <v>1197</v>
      </c>
      <c r="D1866" s="970" t="s">
        <v>2</v>
      </c>
      <c r="E1866" s="1015" t="s">
        <v>608</v>
      </c>
      <c r="F1866" s="1014" t="s">
        <v>128</v>
      </c>
      <c r="G1866" s="973" t="s">
        <v>19</v>
      </c>
      <c r="H1866" s="973" t="s">
        <v>19</v>
      </c>
      <c r="I1866" s="975"/>
      <c r="J1866" s="975"/>
      <c r="K1866" s="29"/>
      <c r="L1866" s="29"/>
      <c r="M1866" s="4"/>
      <c r="N1866" s="29"/>
      <c r="O1866" s="976"/>
      <c r="P1866" s="271"/>
      <c r="Q1866" s="977"/>
      <c r="R1866" s="978"/>
      <c r="S1866" s="979"/>
      <c r="T1866" s="980"/>
      <c r="U1866" s="981"/>
      <c r="V1866" s="982"/>
      <c r="W1866" s="976"/>
      <c r="X1866" s="976"/>
      <c r="Y1866" s="706"/>
      <c r="Z1866" s="976"/>
    </row>
    <row r="1867" spans="1:26">
      <c r="A1867" s="984" t="s">
        <v>590</v>
      </c>
      <c r="B1867" s="984" t="s">
        <v>748</v>
      </c>
      <c r="C1867" s="969" t="s">
        <v>1185</v>
      </c>
      <c r="D1867" s="970" t="str">
        <f t="shared" ref="D1867" si="1851">B1867&amp;" "&amp;" "&amp;C1867</f>
        <v>06-010  ゴースト</v>
      </c>
      <c r="E1867" s="1015" t="s">
        <v>608</v>
      </c>
      <c r="F1867" s="994" t="s">
        <v>78</v>
      </c>
      <c r="G1867" s="973" t="s">
        <v>19</v>
      </c>
      <c r="H1867" s="992" t="s">
        <v>88</v>
      </c>
      <c r="I1867" s="975"/>
      <c r="J1867" s="975"/>
      <c r="K1867" s="35" t="s">
        <v>21</v>
      </c>
      <c r="L1867" s="33" t="s">
        <v>5372</v>
      </c>
      <c r="M1867" s="37" t="s">
        <v>953</v>
      </c>
      <c r="N1867" s="30" t="s">
        <v>494</v>
      </c>
      <c r="O1867" s="976">
        <v>3</v>
      </c>
      <c r="P1867" s="271"/>
      <c r="Q1867" s="977">
        <v>1220</v>
      </c>
      <c r="R1867" s="978">
        <v>990</v>
      </c>
      <c r="S1867" s="979">
        <v>950</v>
      </c>
      <c r="T1867" s="980">
        <v>890</v>
      </c>
      <c r="U1867" s="981">
        <v>470</v>
      </c>
      <c r="V1867" s="982">
        <f t="shared" ref="V1867" si="1852">SUM(Q1867:U1868)</f>
        <v>4520</v>
      </c>
      <c r="W1867" s="443" t="s">
        <v>3823</v>
      </c>
      <c r="X1867" s="976"/>
      <c r="Y1867" s="706"/>
      <c r="Z1867" s="976"/>
    </row>
    <row r="1868" spans="1:26">
      <c r="A1868" s="984" t="s">
        <v>590</v>
      </c>
      <c r="B1868" s="984"/>
      <c r="C1868" s="969" t="s">
        <v>1185</v>
      </c>
      <c r="D1868" s="970" t="s">
        <v>2</v>
      </c>
      <c r="E1868" s="1015" t="s">
        <v>608</v>
      </c>
      <c r="F1868" s="994" t="s">
        <v>78</v>
      </c>
      <c r="G1868" s="973" t="s">
        <v>19</v>
      </c>
      <c r="H1868" s="992" t="s">
        <v>88</v>
      </c>
      <c r="I1868" s="975"/>
      <c r="J1868" s="975"/>
      <c r="K1868" s="29"/>
      <c r="L1868" s="29"/>
      <c r="M1868" s="4"/>
      <c r="N1868" s="29"/>
      <c r="O1868" s="976">
        <v>1</v>
      </c>
      <c r="P1868" s="271"/>
      <c r="Q1868" s="977"/>
      <c r="R1868" s="978"/>
      <c r="S1868" s="979"/>
      <c r="T1868" s="980"/>
      <c r="U1868" s="981"/>
      <c r="V1868" s="982"/>
      <c r="W1868" s="443" t="s">
        <v>4566</v>
      </c>
      <c r="X1868" s="976"/>
      <c r="Y1868" s="706"/>
      <c r="Z1868" s="976"/>
    </row>
    <row r="1869" spans="1:26">
      <c r="A1869" s="984" t="s">
        <v>590</v>
      </c>
      <c r="B1869" s="984" t="s">
        <v>749</v>
      </c>
      <c r="C1869" s="969" t="s">
        <v>1191</v>
      </c>
      <c r="D1869" s="970" t="str">
        <f t="shared" ref="D1869" si="1853">B1869&amp;" "&amp;" "&amp;C1869</f>
        <v>06-011  フレイム</v>
      </c>
      <c r="E1869" s="1015" t="s">
        <v>608</v>
      </c>
      <c r="F1869" s="1012" t="s">
        <v>130</v>
      </c>
      <c r="G1869" s="973" t="s">
        <v>19</v>
      </c>
      <c r="H1869" s="1006" t="s">
        <v>89</v>
      </c>
      <c r="I1869" s="975"/>
      <c r="J1869" s="975"/>
      <c r="K1869" s="35" t="s">
        <v>21</v>
      </c>
      <c r="L1869" s="33" t="s">
        <v>131</v>
      </c>
      <c r="M1869" s="960" t="s">
        <v>954</v>
      </c>
      <c r="N1869" s="30" t="s">
        <v>496</v>
      </c>
      <c r="O1869" s="976">
        <v>3</v>
      </c>
      <c r="P1869" s="271"/>
      <c r="Q1869" s="977">
        <v>1380</v>
      </c>
      <c r="R1869" s="978">
        <v>740</v>
      </c>
      <c r="S1869" s="979">
        <v>980</v>
      </c>
      <c r="T1869" s="980">
        <v>680</v>
      </c>
      <c r="U1869" s="981">
        <v>780</v>
      </c>
      <c r="V1869" s="982">
        <f t="shared" ref="V1869" si="1854">SUM(Q1869:U1870)</f>
        <v>4560</v>
      </c>
      <c r="W1869" s="969" t="s">
        <v>3320</v>
      </c>
      <c r="X1869" s="976"/>
      <c r="Y1869" s="706"/>
      <c r="Z1869" s="976"/>
    </row>
    <row r="1870" spans="1:26">
      <c r="A1870" s="984" t="s">
        <v>590</v>
      </c>
      <c r="B1870" s="984"/>
      <c r="C1870" s="969" t="s">
        <v>1191</v>
      </c>
      <c r="D1870" s="970" t="s">
        <v>2</v>
      </c>
      <c r="E1870" s="1015" t="s">
        <v>608</v>
      </c>
      <c r="F1870" s="1012" t="s">
        <v>130</v>
      </c>
      <c r="G1870" s="973" t="s">
        <v>19</v>
      </c>
      <c r="H1870" s="1006" t="s">
        <v>89</v>
      </c>
      <c r="I1870" s="975"/>
      <c r="J1870" s="975"/>
      <c r="K1870" s="29"/>
      <c r="L1870" s="29"/>
      <c r="M1870" s="4"/>
      <c r="N1870" s="29"/>
      <c r="O1870" s="976">
        <v>1</v>
      </c>
      <c r="P1870" s="271"/>
      <c r="Q1870" s="977"/>
      <c r="R1870" s="978"/>
      <c r="S1870" s="979"/>
      <c r="T1870" s="980"/>
      <c r="U1870" s="981"/>
      <c r="V1870" s="982"/>
      <c r="W1870" s="969" t="s">
        <v>3320</v>
      </c>
      <c r="X1870" s="976"/>
      <c r="Y1870" s="706"/>
      <c r="Z1870" s="976"/>
    </row>
    <row r="1871" spans="1:26">
      <c r="A1871" s="984" t="s">
        <v>590</v>
      </c>
      <c r="B1871" s="984" t="s">
        <v>750</v>
      </c>
      <c r="C1871" s="969" t="s">
        <v>1192</v>
      </c>
      <c r="D1871" s="970" t="str">
        <f t="shared" ref="D1871" si="1855">B1871&amp;" "&amp;" "&amp;C1871</f>
        <v>06-012  ブリザード</v>
      </c>
      <c r="E1871" s="1015" t="s">
        <v>608</v>
      </c>
      <c r="F1871" s="1012" t="s">
        <v>130</v>
      </c>
      <c r="G1871" s="973" t="s">
        <v>19</v>
      </c>
      <c r="H1871" s="1006" t="s">
        <v>89</v>
      </c>
      <c r="I1871" s="975"/>
      <c r="J1871" s="975"/>
      <c r="K1871" s="8" t="s">
        <v>99</v>
      </c>
      <c r="L1871" s="33" t="s">
        <v>131</v>
      </c>
      <c r="M1871" s="960" t="s">
        <v>3512</v>
      </c>
      <c r="N1871" s="30" t="s">
        <v>496</v>
      </c>
      <c r="O1871" s="976">
        <v>3</v>
      </c>
      <c r="P1871" s="271"/>
      <c r="Q1871" s="977">
        <v>1410</v>
      </c>
      <c r="R1871" s="978">
        <v>810</v>
      </c>
      <c r="S1871" s="979">
        <v>830</v>
      </c>
      <c r="T1871" s="980">
        <v>740</v>
      </c>
      <c r="U1871" s="981">
        <v>770</v>
      </c>
      <c r="V1871" s="982">
        <f t="shared" ref="V1871" si="1856">SUM(Q1871:U1872)</f>
        <v>4560</v>
      </c>
      <c r="W1871" s="969" t="s">
        <v>3322</v>
      </c>
      <c r="X1871" s="976"/>
      <c r="Y1871" s="706"/>
      <c r="Z1871" s="976"/>
    </row>
    <row r="1872" spans="1:26">
      <c r="A1872" s="984" t="s">
        <v>590</v>
      </c>
      <c r="B1872" s="984"/>
      <c r="C1872" s="969" t="s">
        <v>1192</v>
      </c>
      <c r="D1872" s="970" t="s">
        <v>2</v>
      </c>
      <c r="E1872" s="1015" t="s">
        <v>608</v>
      </c>
      <c r="F1872" s="1012" t="s">
        <v>130</v>
      </c>
      <c r="G1872" s="973" t="s">
        <v>19</v>
      </c>
      <c r="H1872" s="1006" t="s">
        <v>89</v>
      </c>
      <c r="I1872" s="975"/>
      <c r="J1872" s="975"/>
      <c r="K1872" s="29"/>
      <c r="L1872" s="29"/>
      <c r="M1872" s="4"/>
      <c r="N1872" s="29"/>
      <c r="O1872" s="976">
        <v>1</v>
      </c>
      <c r="P1872" s="271"/>
      <c r="Q1872" s="977"/>
      <c r="R1872" s="978"/>
      <c r="S1872" s="979"/>
      <c r="T1872" s="980"/>
      <c r="U1872" s="981"/>
      <c r="V1872" s="982"/>
      <c r="W1872" s="969" t="s">
        <v>3322</v>
      </c>
      <c r="X1872" s="976"/>
      <c r="Y1872" s="706"/>
      <c r="Z1872" s="976"/>
    </row>
    <row r="1873" spans="1:26">
      <c r="A1873" s="984" t="s">
        <v>590</v>
      </c>
      <c r="B1873" s="984" t="s">
        <v>751</v>
      </c>
      <c r="C1873" s="969" t="s">
        <v>644</v>
      </c>
      <c r="D1873" s="970" t="str">
        <f t="shared" ref="D1873" si="1857">B1873&amp;" "&amp;" "&amp;C1873</f>
        <v>06-013  どくどくゾンビ</v>
      </c>
      <c r="E1873" s="1015" t="s">
        <v>608</v>
      </c>
      <c r="F1873" s="1013" t="s">
        <v>129</v>
      </c>
      <c r="G1873" s="973" t="s">
        <v>19</v>
      </c>
      <c r="H1873" s="1006" t="s">
        <v>89</v>
      </c>
      <c r="I1873" s="975"/>
      <c r="J1873" s="975"/>
      <c r="K1873" s="7" t="s">
        <v>37</v>
      </c>
      <c r="L1873" s="33" t="s">
        <v>1202</v>
      </c>
      <c r="M1873" s="960" t="s">
        <v>1021</v>
      </c>
      <c r="N1873" s="30" t="s">
        <v>492</v>
      </c>
      <c r="O1873" s="976"/>
      <c r="P1873" s="271"/>
      <c r="Q1873" s="977">
        <v>1460</v>
      </c>
      <c r="R1873" s="978">
        <v>1060</v>
      </c>
      <c r="S1873" s="979">
        <v>320</v>
      </c>
      <c r="T1873" s="980">
        <v>530</v>
      </c>
      <c r="U1873" s="981">
        <v>1180</v>
      </c>
      <c r="V1873" s="982">
        <f t="shared" ref="V1873" si="1858">SUM(Q1873:U1874)</f>
        <v>4550</v>
      </c>
      <c r="W1873" s="976"/>
      <c r="X1873" s="976"/>
      <c r="Y1873" s="706"/>
      <c r="Z1873" s="976"/>
    </row>
    <row r="1874" spans="1:26">
      <c r="A1874" s="984" t="s">
        <v>590</v>
      </c>
      <c r="B1874" s="984"/>
      <c r="C1874" s="969" t="s">
        <v>644</v>
      </c>
      <c r="D1874" s="970" t="s">
        <v>2</v>
      </c>
      <c r="E1874" s="1015" t="s">
        <v>608</v>
      </c>
      <c r="F1874" s="1013" t="s">
        <v>129</v>
      </c>
      <c r="G1874" s="973" t="s">
        <v>19</v>
      </c>
      <c r="H1874" s="1006" t="s">
        <v>89</v>
      </c>
      <c r="I1874" s="975"/>
      <c r="J1874" s="975"/>
      <c r="K1874" s="29"/>
      <c r="L1874" s="29"/>
      <c r="M1874" s="4"/>
      <c r="N1874" s="29"/>
      <c r="O1874" s="976"/>
      <c r="P1874" s="271"/>
      <c r="Q1874" s="977"/>
      <c r="R1874" s="978"/>
      <c r="S1874" s="979"/>
      <c r="T1874" s="980"/>
      <c r="U1874" s="981"/>
      <c r="V1874" s="982"/>
      <c r="W1874" s="976"/>
      <c r="X1874" s="976"/>
      <c r="Y1874" s="706"/>
      <c r="Z1874" s="976"/>
    </row>
    <row r="1875" spans="1:26">
      <c r="A1875" s="984" t="s">
        <v>590</v>
      </c>
      <c r="B1875" s="984" t="s">
        <v>752</v>
      </c>
      <c r="C1875" s="969" t="s">
        <v>1199</v>
      </c>
      <c r="D1875" s="970" t="str">
        <f t="shared" ref="D1875" si="1859">B1875&amp;" "&amp;" "&amp;C1875</f>
        <v>06-014  じんめんじゅ</v>
      </c>
      <c r="E1875" s="1015" t="s">
        <v>608</v>
      </c>
      <c r="F1875" s="1014" t="s">
        <v>128</v>
      </c>
      <c r="G1875" s="973" t="s">
        <v>19</v>
      </c>
      <c r="H1875" s="992" t="s">
        <v>88</v>
      </c>
      <c r="I1875" s="975"/>
      <c r="J1875" s="975"/>
      <c r="K1875" s="11" t="s">
        <v>81</v>
      </c>
      <c r="L1875" s="33" t="s">
        <v>81</v>
      </c>
      <c r="M1875" s="960" t="s">
        <v>1022</v>
      </c>
      <c r="N1875" s="30" t="s">
        <v>492</v>
      </c>
      <c r="O1875" s="976"/>
      <c r="P1875" s="271"/>
      <c r="Q1875" s="977">
        <v>1550</v>
      </c>
      <c r="R1875" s="978">
        <v>680</v>
      </c>
      <c r="S1875" s="979">
        <v>790</v>
      </c>
      <c r="T1875" s="980">
        <v>510</v>
      </c>
      <c r="U1875" s="981">
        <v>1030</v>
      </c>
      <c r="V1875" s="982">
        <f t="shared" ref="V1875" si="1860">SUM(Q1875:U1876)</f>
        <v>4560</v>
      </c>
      <c r="W1875" s="976"/>
      <c r="X1875" s="976"/>
      <c r="Y1875" s="706"/>
      <c r="Z1875" s="976"/>
    </row>
    <row r="1876" spans="1:26">
      <c r="A1876" s="984" t="s">
        <v>590</v>
      </c>
      <c r="B1876" s="984"/>
      <c r="C1876" s="969" t="s">
        <v>1199</v>
      </c>
      <c r="D1876" s="970" t="s">
        <v>2</v>
      </c>
      <c r="E1876" s="1015" t="s">
        <v>608</v>
      </c>
      <c r="F1876" s="1014" t="s">
        <v>128</v>
      </c>
      <c r="G1876" s="973" t="s">
        <v>19</v>
      </c>
      <c r="H1876" s="992" t="s">
        <v>88</v>
      </c>
      <c r="I1876" s="975"/>
      <c r="J1876" s="975"/>
      <c r="K1876" s="29"/>
      <c r="L1876" s="29"/>
      <c r="M1876" s="4"/>
      <c r="N1876" s="29"/>
      <c r="O1876" s="976"/>
      <c r="P1876" s="271"/>
      <c r="Q1876" s="977"/>
      <c r="R1876" s="978"/>
      <c r="S1876" s="979"/>
      <c r="T1876" s="980"/>
      <c r="U1876" s="981"/>
      <c r="V1876" s="982"/>
      <c r="W1876" s="976"/>
      <c r="X1876" s="976"/>
      <c r="Y1876" s="706"/>
      <c r="Z1876" s="976"/>
    </row>
    <row r="1877" spans="1:26">
      <c r="A1877" s="984" t="s">
        <v>590</v>
      </c>
      <c r="B1877" s="984" t="s">
        <v>753</v>
      </c>
      <c r="C1877" s="969" t="s">
        <v>1189</v>
      </c>
      <c r="D1877" s="970" t="str">
        <f t="shared" ref="D1877" si="1861">B1877&amp;" "&amp;" "&amp;C1877</f>
        <v>06-015  オーク</v>
      </c>
      <c r="E1877" s="1015" t="s">
        <v>608</v>
      </c>
      <c r="F1877" s="1014" t="s">
        <v>128</v>
      </c>
      <c r="G1877" s="973" t="s">
        <v>19</v>
      </c>
      <c r="H1877" s="973" t="s">
        <v>19</v>
      </c>
      <c r="I1877" s="975"/>
      <c r="J1877" s="975"/>
      <c r="K1877" s="35" t="s">
        <v>21</v>
      </c>
      <c r="L1877" s="33" t="s">
        <v>270</v>
      </c>
      <c r="M1877" s="960" t="s">
        <v>1056</v>
      </c>
      <c r="N1877" s="30" t="s">
        <v>491</v>
      </c>
      <c r="O1877" s="976"/>
      <c r="P1877" s="271"/>
      <c r="Q1877" s="977">
        <v>1410</v>
      </c>
      <c r="R1877" s="978">
        <v>1090</v>
      </c>
      <c r="S1877" s="979">
        <v>470</v>
      </c>
      <c r="T1877" s="980">
        <v>680</v>
      </c>
      <c r="U1877" s="981">
        <v>890</v>
      </c>
      <c r="V1877" s="982">
        <f t="shared" ref="V1877" si="1862">SUM(Q1877:U1878)</f>
        <v>4540</v>
      </c>
      <c r="W1877" s="976" t="s">
        <v>4155</v>
      </c>
      <c r="X1877" s="976"/>
      <c r="Y1877" s="706"/>
      <c r="Z1877" s="976"/>
    </row>
    <row r="1878" spans="1:26">
      <c r="A1878" s="984" t="s">
        <v>590</v>
      </c>
      <c r="B1878" s="984"/>
      <c r="C1878" s="969" t="s">
        <v>1189</v>
      </c>
      <c r="D1878" s="970" t="s">
        <v>2</v>
      </c>
      <c r="E1878" s="1015" t="s">
        <v>608</v>
      </c>
      <c r="F1878" s="1014" t="s">
        <v>128</v>
      </c>
      <c r="G1878" s="973" t="s">
        <v>19</v>
      </c>
      <c r="H1878" s="973" t="s">
        <v>19</v>
      </c>
      <c r="I1878" s="975"/>
      <c r="J1878" s="975"/>
      <c r="K1878" s="29"/>
      <c r="L1878" s="29"/>
      <c r="M1878" s="4"/>
      <c r="N1878" s="29"/>
      <c r="O1878" s="976"/>
      <c r="P1878" s="271"/>
      <c r="Q1878" s="977"/>
      <c r="R1878" s="978"/>
      <c r="S1878" s="979"/>
      <c r="T1878" s="980"/>
      <c r="U1878" s="981"/>
      <c r="V1878" s="982"/>
      <c r="W1878" s="976" t="s">
        <v>4155</v>
      </c>
      <c r="X1878" s="976"/>
      <c r="Y1878" s="706"/>
      <c r="Z1878" s="976"/>
    </row>
    <row r="1879" spans="1:26">
      <c r="A1879" s="984" t="s">
        <v>590</v>
      </c>
      <c r="B1879" s="984" t="s">
        <v>754</v>
      </c>
      <c r="C1879" s="969" t="s">
        <v>2</v>
      </c>
      <c r="D1879" s="970" t="str">
        <f t="shared" ref="D1879" si="1863">B1879&amp;" "&amp;" "&amp;C1879</f>
        <v>06-016  ダイ</v>
      </c>
      <c r="E1879" s="1011" t="s">
        <v>629</v>
      </c>
      <c r="F1879" s="972" t="s">
        <v>34</v>
      </c>
      <c r="G1879" s="973" t="s">
        <v>19</v>
      </c>
      <c r="H1879" s="973" t="s">
        <v>19</v>
      </c>
      <c r="I1879" s="975"/>
      <c r="J1879" s="975"/>
      <c r="K1879" s="7" t="s">
        <v>37</v>
      </c>
      <c r="L1879" s="33" t="s">
        <v>98</v>
      </c>
      <c r="M1879" s="960" t="s">
        <v>1057</v>
      </c>
      <c r="N1879" s="30" t="s">
        <v>490</v>
      </c>
      <c r="O1879" s="976"/>
      <c r="P1879" s="271"/>
      <c r="Q1879" s="977">
        <v>1600</v>
      </c>
      <c r="R1879" s="978">
        <v>1150</v>
      </c>
      <c r="S1879" s="979">
        <v>620</v>
      </c>
      <c r="T1879" s="980">
        <v>920</v>
      </c>
      <c r="U1879" s="981">
        <v>700</v>
      </c>
      <c r="V1879" s="982">
        <f t="shared" ref="V1879" si="1864">SUM(Q1879:U1880)</f>
        <v>4990</v>
      </c>
      <c r="W1879" s="976" t="s">
        <v>3317</v>
      </c>
      <c r="X1879" s="976"/>
      <c r="Y1879" s="706"/>
      <c r="Z1879" s="976"/>
    </row>
    <row r="1880" spans="1:26">
      <c r="A1880" s="984" t="s">
        <v>590</v>
      </c>
      <c r="B1880" s="984"/>
      <c r="C1880" s="969" t="s">
        <v>2</v>
      </c>
      <c r="D1880" s="970" t="s">
        <v>2</v>
      </c>
      <c r="E1880" s="1011" t="s">
        <v>629</v>
      </c>
      <c r="F1880" s="972" t="s">
        <v>34</v>
      </c>
      <c r="G1880" s="973" t="s">
        <v>19</v>
      </c>
      <c r="H1880" s="973" t="s">
        <v>19</v>
      </c>
      <c r="I1880" s="975"/>
      <c r="J1880" s="975"/>
      <c r="K1880" s="29"/>
      <c r="L1880" s="29"/>
      <c r="M1880" s="4"/>
      <c r="N1880" s="29"/>
      <c r="O1880" s="976"/>
      <c r="P1880" s="271"/>
      <c r="Q1880" s="977"/>
      <c r="R1880" s="978"/>
      <c r="S1880" s="979"/>
      <c r="T1880" s="980"/>
      <c r="U1880" s="981"/>
      <c r="V1880" s="982"/>
      <c r="W1880" s="976" t="s">
        <v>3317</v>
      </c>
      <c r="X1880" s="976"/>
      <c r="Y1880" s="706"/>
      <c r="Z1880" s="976"/>
    </row>
    <row r="1881" spans="1:26">
      <c r="A1881" s="984" t="s">
        <v>590</v>
      </c>
      <c r="B1881" s="984" t="s">
        <v>755</v>
      </c>
      <c r="C1881" s="969" t="s">
        <v>172</v>
      </c>
      <c r="D1881" s="970" t="str">
        <f t="shared" ref="D1881" si="1865">B1881&amp;" "&amp;" "&amp;C1881</f>
        <v>06-017  ヒュンケル</v>
      </c>
      <c r="E1881" s="1011" t="s">
        <v>629</v>
      </c>
      <c r="F1881" s="972" t="s">
        <v>34</v>
      </c>
      <c r="G1881" s="973" t="s">
        <v>19</v>
      </c>
      <c r="H1881" s="973" t="s">
        <v>19</v>
      </c>
      <c r="I1881" s="975"/>
      <c r="J1881" s="975"/>
      <c r="K1881" s="7" t="s">
        <v>37</v>
      </c>
      <c r="L1881" s="33" t="s">
        <v>98</v>
      </c>
      <c r="M1881" s="960" t="s">
        <v>1058</v>
      </c>
      <c r="N1881" s="30" t="s">
        <v>490</v>
      </c>
      <c r="O1881" s="976"/>
      <c r="P1881" s="271"/>
      <c r="Q1881" s="977">
        <v>1660</v>
      </c>
      <c r="R1881" s="978">
        <v>1150</v>
      </c>
      <c r="S1881" s="979">
        <v>460</v>
      </c>
      <c r="T1881" s="980">
        <v>690</v>
      </c>
      <c r="U1881" s="981">
        <v>1030</v>
      </c>
      <c r="V1881" s="982">
        <f t="shared" ref="V1881" si="1866">SUM(Q1881:U1882)</f>
        <v>4990</v>
      </c>
      <c r="W1881" s="976" t="s">
        <v>3317</v>
      </c>
      <c r="X1881" s="976"/>
      <c r="Y1881" s="706"/>
      <c r="Z1881" s="976"/>
    </row>
    <row r="1882" spans="1:26">
      <c r="A1882" s="984" t="s">
        <v>590</v>
      </c>
      <c r="B1882" s="984"/>
      <c r="C1882" s="969" t="s">
        <v>172</v>
      </c>
      <c r="D1882" s="970" t="s">
        <v>2</v>
      </c>
      <c r="E1882" s="1011" t="s">
        <v>629</v>
      </c>
      <c r="F1882" s="972" t="s">
        <v>34</v>
      </c>
      <c r="G1882" s="973" t="s">
        <v>19</v>
      </c>
      <c r="H1882" s="973" t="s">
        <v>19</v>
      </c>
      <c r="I1882" s="975"/>
      <c r="J1882" s="975"/>
      <c r="K1882" s="29"/>
      <c r="L1882" s="29"/>
      <c r="M1882" s="4"/>
      <c r="N1882" s="29"/>
      <c r="O1882" s="976"/>
      <c r="P1882" s="271"/>
      <c r="Q1882" s="977"/>
      <c r="R1882" s="978"/>
      <c r="S1882" s="979"/>
      <c r="T1882" s="980"/>
      <c r="U1882" s="981"/>
      <c r="V1882" s="982"/>
      <c r="W1882" s="976" t="s">
        <v>3317</v>
      </c>
      <c r="X1882" s="976"/>
      <c r="Y1882" s="706"/>
      <c r="Z1882" s="976"/>
    </row>
    <row r="1883" spans="1:26">
      <c r="A1883" s="984" t="s">
        <v>590</v>
      </c>
      <c r="B1883" s="984" t="s">
        <v>756</v>
      </c>
      <c r="C1883" s="969" t="s">
        <v>4</v>
      </c>
      <c r="D1883" s="970" t="str">
        <f t="shared" ref="D1883" si="1867">B1883&amp;" "&amp;" "&amp;C1883</f>
        <v>06-018  クロコダイン</v>
      </c>
      <c r="E1883" s="1011" t="s">
        <v>629</v>
      </c>
      <c r="F1883" s="1014" t="s">
        <v>128</v>
      </c>
      <c r="G1883" s="1006" t="s">
        <v>89</v>
      </c>
      <c r="H1883" s="973" t="s">
        <v>19</v>
      </c>
      <c r="I1883" s="975"/>
      <c r="J1883" s="975"/>
      <c r="K1883" s="35" t="s">
        <v>21</v>
      </c>
      <c r="L1883" s="33" t="s">
        <v>131</v>
      </c>
      <c r="M1883" s="960" t="s">
        <v>955</v>
      </c>
      <c r="N1883" s="30" t="s">
        <v>494</v>
      </c>
      <c r="O1883" s="976"/>
      <c r="P1883" s="271"/>
      <c r="Q1883" s="977">
        <v>1720</v>
      </c>
      <c r="R1883" s="978">
        <v>1170</v>
      </c>
      <c r="S1883" s="979">
        <v>450</v>
      </c>
      <c r="T1883" s="980">
        <v>580</v>
      </c>
      <c r="U1883" s="981">
        <v>1040</v>
      </c>
      <c r="V1883" s="982">
        <f t="shared" ref="V1883" si="1868">SUM(Q1883:U1884)</f>
        <v>4960</v>
      </c>
      <c r="W1883" s="976" t="s">
        <v>4572</v>
      </c>
      <c r="X1883" s="976"/>
      <c r="Y1883" s="706"/>
      <c r="Z1883" s="976"/>
    </row>
    <row r="1884" spans="1:26">
      <c r="A1884" s="984" t="s">
        <v>590</v>
      </c>
      <c r="B1884" s="984"/>
      <c r="C1884" s="969" t="s">
        <v>4</v>
      </c>
      <c r="D1884" s="970" t="s">
        <v>2</v>
      </c>
      <c r="E1884" s="1011" t="s">
        <v>629</v>
      </c>
      <c r="F1884" s="1014" t="s">
        <v>128</v>
      </c>
      <c r="G1884" s="1006" t="s">
        <v>89</v>
      </c>
      <c r="H1884" s="973" t="s">
        <v>19</v>
      </c>
      <c r="I1884" s="975"/>
      <c r="J1884" s="975"/>
      <c r="K1884" s="29"/>
      <c r="L1884" s="29"/>
      <c r="M1884" s="4"/>
      <c r="N1884" s="29"/>
      <c r="O1884" s="976"/>
      <c r="P1884" s="271"/>
      <c r="Q1884" s="977"/>
      <c r="R1884" s="978"/>
      <c r="S1884" s="979"/>
      <c r="T1884" s="980"/>
      <c r="U1884" s="981"/>
      <c r="V1884" s="982"/>
      <c r="W1884" s="976" t="s">
        <v>4572</v>
      </c>
      <c r="X1884" s="976"/>
      <c r="Y1884" s="706"/>
      <c r="Z1884" s="976"/>
    </row>
    <row r="1885" spans="1:26">
      <c r="A1885" s="984" t="s">
        <v>590</v>
      </c>
      <c r="B1885" s="984" t="s">
        <v>757</v>
      </c>
      <c r="C1885" s="989" t="s">
        <v>249</v>
      </c>
      <c r="D1885" s="970" t="str">
        <f t="shared" ref="D1885" si="1869">B1885&amp;" "&amp;" "&amp;C1885</f>
        <v>06-019  フレイザード</v>
      </c>
      <c r="E1885" s="1011" t="s">
        <v>629</v>
      </c>
      <c r="F1885" s="1012" t="s">
        <v>130</v>
      </c>
      <c r="G1885" s="973" t="s">
        <v>19</v>
      </c>
      <c r="H1885" s="986" t="s">
        <v>40</v>
      </c>
      <c r="I1885" s="975"/>
      <c r="J1885" s="975"/>
      <c r="K1885" s="35" t="s">
        <v>21</v>
      </c>
      <c r="L1885" s="33" t="s">
        <v>105</v>
      </c>
      <c r="M1885" s="960" t="s">
        <v>1079</v>
      </c>
      <c r="N1885" s="30" t="s">
        <v>496</v>
      </c>
      <c r="O1885" s="976"/>
      <c r="P1885" s="271"/>
      <c r="Q1885" s="977">
        <v>1690</v>
      </c>
      <c r="R1885" s="978">
        <v>960</v>
      </c>
      <c r="S1885" s="979">
        <v>940</v>
      </c>
      <c r="T1885" s="980">
        <v>650</v>
      </c>
      <c r="U1885" s="981">
        <v>730</v>
      </c>
      <c r="V1885" s="982">
        <f t="shared" ref="V1885" si="1870">SUM(Q1885:U1886)</f>
        <v>4970</v>
      </c>
      <c r="W1885" s="194" t="s">
        <v>3321</v>
      </c>
      <c r="X1885" s="976"/>
      <c r="Y1885" s="706"/>
      <c r="Z1885" s="976"/>
    </row>
    <row r="1886" spans="1:26">
      <c r="A1886" s="984" t="s">
        <v>590</v>
      </c>
      <c r="B1886" s="984"/>
      <c r="C1886" s="989" t="s">
        <v>249</v>
      </c>
      <c r="D1886" s="970" t="s">
        <v>2</v>
      </c>
      <c r="E1886" s="1011" t="s">
        <v>629</v>
      </c>
      <c r="F1886" s="1012" t="s">
        <v>130</v>
      </c>
      <c r="G1886" s="973" t="s">
        <v>19</v>
      </c>
      <c r="H1886" s="986" t="s">
        <v>40</v>
      </c>
      <c r="I1886" s="975"/>
      <c r="J1886" s="975"/>
      <c r="K1886" s="29"/>
      <c r="L1886" s="29"/>
      <c r="M1886" s="4"/>
      <c r="N1886" s="29"/>
      <c r="O1886" s="976"/>
      <c r="P1886" s="271"/>
      <c r="Q1886" s="977"/>
      <c r="R1886" s="978"/>
      <c r="S1886" s="979"/>
      <c r="T1886" s="980"/>
      <c r="U1886" s="981"/>
      <c r="V1886" s="982"/>
      <c r="W1886" s="194" t="s">
        <v>3323</v>
      </c>
      <c r="X1886" s="976"/>
      <c r="Y1886" s="706"/>
      <c r="Z1886" s="976"/>
    </row>
    <row r="1887" spans="1:26">
      <c r="A1887" s="984" t="s">
        <v>590</v>
      </c>
      <c r="B1887" s="984" t="s">
        <v>758</v>
      </c>
      <c r="C1887" s="989" t="s">
        <v>541</v>
      </c>
      <c r="D1887" s="970" t="str">
        <f t="shared" ref="D1887" si="1871">B1887&amp;" "&amp;" "&amp;C1887</f>
        <v>06-020  キラーアーマー</v>
      </c>
      <c r="E1887" s="1011" t="s">
        <v>629</v>
      </c>
      <c r="F1887" s="994" t="s">
        <v>78</v>
      </c>
      <c r="G1887" s="973" t="s">
        <v>19</v>
      </c>
      <c r="H1887" s="973" t="s">
        <v>19</v>
      </c>
      <c r="I1887" s="975"/>
      <c r="J1887" s="975"/>
      <c r="K1887" s="35" t="s">
        <v>21</v>
      </c>
      <c r="L1887" s="33" t="s">
        <v>270</v>
      </c>
      <c r="M1887" s="960" t="s">
        <v>956</v>
      </c>
      <c r="N1887" s="30" t="s">
        <v>491</v>
      </c>
      <c r="O1887" s="976"/>
      <c r="P1887" s="271"/>
      <c r="Q1887" s="977">
        <v>1570</v>
      </c>
      <c r="R1887" s="978">
        <v>1080</v>
      </c>
      <c r="S1887" s="979">
        <v>530</v>
      </c>
      <c r="T1887" s="980">
        <v>560</v>
      </c>
      <c r="U1887" s="981">
        <v>1190</v>
      </c>
      <c r="V1887" s="982">
        <f t="shared" ref="V1887" si="1872">SUM(Q1887:U1888)</f>
        <v>4930</v>
      </c>
      <c r="W1887" s="976"/>
      <c r="X1887" s="976"/>
      <c r="Y1887" s="706"/>
      <c r="Z1887" s="976"/>
    </row>
    <row r="1888" spans="1:26">
      <c r="A1888" s="984" t="s">
        <v>590</v>
      </c>
      <c r="B1888" s="984"/>
      <c r="C1888" s="989" t="s">
        <v>541</v>
      </c>
      <c r="D1888" s="970" t="s">
        <v>2</v>
      </c>
      <c r="E1888" s="1011" t="s">
        <v>629</v>
      </c>
      <c r="F1888" s="994" t="s">
        <v>78</v>
      </c>
      <c r="G1888" s="973" t="s">
        <v>19</v>
      </c>
      <c r="H1888" s="973" t="s">
        <v>19</v>
      </c>
      <c r="I1888" s="975"/>
      <c r="J1888" s="975"/>
      <c r="K1888" s="29"/>
      <c r="L1888" s="29"/>
      <c r="M1888" s="4"/>
      <c r="N1888" s="29"/>
      <c r="O1888" s="976"/>
      <c r="P1888" s="271"/>
      <c r="Q1888" s="977"/>
      <c r="R1888" s="978"/>
      <c r="S1888" s="979"/>
      <c r="T1888" s="980"/>
      <c r="U1888" s="981"/>
      <c r="V1888" s="982"/>
      <c r="W1888" s="976"/>
      <c r="X1888" s="976"/>
      <c r="Y1888" s="706"/>
      <c r="Z1888" s="976"/>
    </row>
    <row r="1889" spans="1:26">
      <c r="A1889" s="984" t="s">
        <v>590</v>
      </c>
      <c r="B1889" s="984" t="s">
        <v>759</v>
      </c>
      <c r="C1889" s="969" t="s">
        <v>121</v>
      </c>
      <c r="D1889" s="970" t="str">
        <f t="shared" ref="D1889" si="1873">B1889&amp;" "&amp;" "&amp;C1889</f>
        <v>06-021  れんごく天馬</v>
      </c>
      <c r="E1889" s="1011" t="s">
        <v>629</v>
      </c>
      <c r="F1889" s="1014" t="s">
        <v>128</v>
      </c>
      <c r="G1889" s="992" t="s">
        <v>88</v>
      </c>
      <c r="H1889" s="1006" t="s">
        <v>89</v>
      </c>
      <c r="I1889" s="975"/>
      <c r="J1889" s="975"/>
      <c r="K1889" s="35" t="s">
        <v>21</v>
      </c>
      <c r="L1889" s="33" t="s">
        <v>270</v>
      </c>
      <c r="M1889" s="960" t="s">
        <v>957</v>
      </c>
      <c r="N1889" s="30" t="s">
        <v>491</v>
      </c>
      <c r="O1889" s="976"/>
      <c r="P1889" s="271"/>
      <c r="Q1889" s="977">
        <v>1470</v>
      </c>
      <c r="R1889" s="978">
        <v>970</v>
      </c>
      <c r="S1889" s="979">
        <v>660</v>
      </c>
      <c r="T1889" s="980">
        <v>1130</v>
      </c>
      <c r="U1889" s="981">
        <v>710</v>
      </c>
      <c r="V1889" s="982">
        <f t="shared" ref="V1889" si="1874">SUM(Q1889:U1890)</f>
        <v>4940</v>
      </c>
      <c r="W1889" s="969" t="s">
        <v>3320</v>
      </c>
      <c r="X1889" s="976"/>
      <c r="Y1889" s="706"/>
      <c r="Z1889" s="976"/>
    </row>
    <row r="1890" spans="1:26">
      <c r="A1890" s="984" t="s">
        <v>590</v>
      </c>
      <c r="B1890" s="984"/>
      <c r="C1890" s="969" t="s">
        <v>121</v>
      </c>
      <c r="D1890" s="970" t="s">
        <v>2</v>
      </c>
      <c r="E1890" s="1011" t="s">
        <v>629</v>
      </c>
      <c r="F1890" s="1014" t="s">
        <v>128</v>
      </c>
      <c r="G1890" s="992" t="s">
        <v>88</v>
      </c>
      <c r="H1890" s="1006" t="s">
        <v>89</v>
      </c>
      <c r="I1890" s="975"/>
      <c r="J1890" s="975"/>
      <c r="K1890" s="29"/>
      <c r="L1890" s="29"/>
      <c r="M1890" s="4"/>
      <c r="N1890" s="29"/>
      <c r="O1890" s="976"/>
      <c r="P1890" s="271"/>
      <c r="Q1890" s="977"/>
      <c r="R1890" s="978"/>
      <c r="S1890" s="979"/>
      <c r="T1890" s="980"/>
      <c r="U1890" s="981"/>
      <c r="V1890" s="982"/>
      <c r="W1890" s="969" t="s">
        <v>3320</v>
      </c>
      <c r="X1890" s="976"/>
      <c r="Y1890" s="706"/>
      <c r="Z1890" s="976"/>
    </row>
    <row r="1891" spans="1:26">
      <c r="A1891" s="984" t="s">
        <v>590</v>
      </c>
      <c r="B1891" s="984" t="s">
        <v>760</v>
      </c>
      <c r="C1891" s="969" t="s">
        <v>1183</v>
      </c>
      <c r="D1891" s="970" t="str">
        <f t="shared" ref="D1891" si="1875">B1891&amp;" "&amp;" "&amp;C1891</f>
        <v>06-022  ギズモ</v>
      </c>
      <c r="E1891" s="1011" t="s">
        <v>629</v>
      </c>
      <c r="F1891" s="1012" t="s">
        <v>130</v>
      </c>
      <c r="G1891" s="1006" t="s">
        <v>89</v>
      </c>
      <c r="H1891" s="986" t="s">
        <v>40</v>
      </c>
      <c r="I1891" s="975"/>
      <c r="J1891" s="975"/>
      <c r="K1891" s="7" t="s">
        <v>37</v>
      </c>
      <c r="L1891" s="33" t="s">
        <v>20</v>
      </c>
      <c r="M1891" s="960" t="s">
        <v>3513</v>
      </c>
      <c r="N1891" s="30" t="s">
        <v>491</v>
      </c>
      <c r="O1891" s="976"/>
      <c r="P1891" s="271"/>
      <c r="Q1891" s="977">
        <v>1480</v>
      </c>
      <c r="R1891" s="978">
        <v>630</v>
      </c>
      <c r="S1891" s="979">
        <v>1000</v>
      </c>
      <c r="T1891" s="980">
        <v>1010</v>
      </c>
      <c r="U1891" s="981">
        <v>740</v>
      </c>
      <c r="V1891" s="982">
        <f t="shared" ref="V1891" si="1876">SUM(Q1891:U1892)</f>
        <v>4860</v>
      </c>
      <c r="W1891" s="976"/>
      <c r="X1891" s="976"/>
      <c r="Y1891" s="706"/>
      <c r="Z1891" s="976"/>
    </row>
    <row r="1892" spans="1:26">
      <c r="A1892" s="984" t="s">
        <v>590</v>
      </c>
      <c r="B1892" s="984"/>
      <c r="C1892" s="969" t="s">
        <v>1183</v>
      </c>
      <c r="D1892" s="970" t="s">
        <v>2</v>
      </c>
      <c r="E1892" s="1011" t="s">
        <v>629</v>
      </c>
      <c r="F1892" s="1012" t="s">
        <v>130</v>
      </c>
      <c r="G1892" s="1006" t="s">
        <v>89</v>
      </c>
      <c r="H1892" s="986" t="s">
        <v>40</v>
      </c>
      <c r="I1892" s="975"/>
      <c r="J1892" s="975"/>
      <c r="K1892" s="29"/>
      <c r="L1892" s="29"/>
      <c r="M1892" s="4"/>
      <c r="N1892" s="29"/>
      <c r="O1892" s="976"/>
      <c r="P1892" s="271"/>
      <c r="Q1892" s="977"/>
      <c r="R1892" s="978"/>
      <c r="S1892" s="979"/>
      <c r="T1892" s="980"/>
      <c r="U1892" s="981"/>
      <c r="V1892" s="982"/>
      <c r="W1892" s="976"/>
      <c r="X1892" s="976"/>
      <c r="Y1892" s="706"/>
      <c r="Z1892" s="976"/>
    </row>
    <row r="1893" spans="1:26">
      <c r="A1893" s="984" t="s">
        <v>590</v>
      </c>
      <c r="B1893" s="984" t="s">
        <v>761</v>
      </c>
      <c r="C1893" s="969" t="s">
        <v>177</v>
      </c>
      <c r="D1893" s="970" t="str">
        <f t="shared" ref="D1893" si="1877">B1893&amp;" "&amp;" "&amp;C1893</f>
        <v>06-023  フロストギズモ</v>
      </c>
      <c r="E1893" s="1011" t="s">
        <v>629</v>
      </c>
      <c r="F1893" s="1012" t="s">
        <v>130</v>
      </c>
      <c r="G1893" s="1006" t="s">
        <v>89</v>
      </c>
      <c r="H1893" s="992" t="s">
        <v>88</v>
      </c>
      <c r="I1893" s="975"/>
      <c r="J1893" s="975"/>
      <c r="K1893" s="8" t="s">
        <v>99</v>
      </c>
      <c r="L1893" s="33" t="s">
        <v>131</v>
      </c>
      <c r="M1893" s="960" t="s">
        <v>3514</v>
      </c>
      <c r="N1893" s="30" t="s">
        <v>491</v>
      </c>
      <c r="O1893" s="976">
        <v>2</v>
      </c>
      <c r="P1893" s="271"/>
      <c r="Q1893" s="977">
        <v>1500</v>
      </c>
      <c r="R1893" s="978">
        <v>620</v>
      </c>
      <c r="S1893" s="979">
        <v>1070</v>
      </c>
      <c r="T1893" s="980">
        <v>1040</v>
      </c>
      <c r="U1893" s="981">
        <v>670</v>
      </c>
      <c r="V1893" s="982">
        <f t="shared" ref="V1893" si="1878">SUM(Q1893:U1894)</f>
        <v>4900</v>
      </c>
      <c r="W1893" s="969" t="s">
        <v>3322</v>
      </c>
      <c r="X1893" s="976"/>
      <c r="Y1893" s="706"/>
      <c r="Z1893" s="976"/>
    </row>
    <row r="1894" spans="1:26">
      <c r="A1894" s="984" t="s">
        <v>590</v>
      </c>
      <c r="B1894" s="984"/>
      <c r="C1894" s="969" t="s">
        <v>177</v>
      </c>
      <c r="D1894" s="970" t="s">
        <v>2</v>
      </c>
      <c r="E1894" s="1011" t="s">
        <v>629</v>
      </c>
      <c r="F1894" s="1012" t="s">
        <v>130</v>
      </c>
      <c r="G1894" s="1006" t="s">
        <v>89</v>
      </c>
      <c r="H1894" s="992" t="s">
        <v>88</v>
      </c>
      <c r="I1894" s="975"/>
      <c r="J1894" s="975"/>
      <c r="K1894" s="29"/>
      <c r="L1894" s="29"/>
      <c r="M1894" s="4"/>
      <c r="N1894" s="29"/>
      <c r="O1894" s="976">
        <v>1</v>
      </c>
      <c r="P1894" s="271"/>
      <c r="Q1894" s="977"/>
      <c r="R1894" s="978"/>
      <c r="S1894" s="979"/>
      <c r="T1894" s="980"/>
      <c r="U1894" s="981"/>
      <c r="V1894" s="982"/>
      <c r="W1894" s="969" t="s">
        <v>3322</v>
      </c>
      <c r="X1894" s="976"/>
      <c r="Y1894" s="706"/>
      <c r="Z1894" s="976"/>
    </row>
    <row r="1895" spans="1:26">
      <c r="A1895" s="984" t="s">
        <v>590</v>
      </c>
      <c r="B1895" s="984" t="s">
        <v>762</v>
      </c>
      <c r="C1895" s="969" t="s">
        <v>176</v>
      </c>
      <c r="D1895" s="970" t="str">
        <f t="shared" ref="D1895" si="1879">B1895&amp;" "&amp;" "&amp;C1895</f>
        <v>06-024  しりょうのきし</v>
      </c>
      <c r="E1895" s="1011" t="s">
        <v>629</v>
      </c>
      <c r="F1895" s="1013" t="s">
        <v>129</v>
      </c>
      <c r="G1895" s="973" t="s">
        <v>19</v>
      </c>
      <c r="H1895" s="973" t="s">
        <v>19</v>
      </c>
      <c r="I1895" s="975"/>
      <c r="J1895" s="975"/>
      <c r="K1895" s="35" t="s">
        <v>21</v>
      </c>
      <c r="L1895" s="33" t="s">
        <v>3</v>
      </c>
      <c r="M1895" s="960" t="s">
        <v>1084</v>
      </c>
      <c r="N1895" s="30" t="s">
        <v>491</v>
      </c>
      <c r="O1895" s="976">
        <v>2</v>
      </c>
      <c r="P1895" s="271"/>
      <c r="Q1895" s="977">
        <v>1540</v>
      </c>
      <c r="R1895" s="978">
        <v>850</v>
      </c>
      <c r="S1895" s="979">
        <v>630</v>
      </c>
      <c r="T1895" s="980">
        <v>1030</v>
      </c>
      <c r="U1895" s="981">
        <v>880</v>
      </c>
      <c r="V1895" s="982">
        <f t="shared" ref="V1895" si="1880">SUM(Q1895:U1896)</f>
        <v>4930</v>
      </c>
      <c r="W1895" s="976" t="s">
        <v>3328</v>
      </c>
      <c r="X1895" s="976"/>
      <c r="Y1895" s="706"/>
      <c r="Z1895" s="976"/>
    </row>
    <row r="1896" spans="1:26">
      <c r="A1896" s="984" t="s">
        <v>590</v>
      </c>
      <c r="B1896" s="984"/>
      <c r="C1896" s="969" t="s">
        <v>176</v>
      </c>
      <c r="D1896" s="970" t="s">
        <v>2</v>
      </c>
      <c r="E1896" s="1011" t="s">
        <v>629</v>
      </c>
      <c r="F1896" s="1013" t="s">
        <v>129</v>
      </c>
      <c r="G1896" s="973" t="s">
        <v>19</v>
      </c>
      <c r="H1896" s="973" t="s">
        <v>19</v>
      </c>
      <c r="I1896" s="975"/>
      <c r="J1896" s="975"/>
      <c r="K1896" s="29"/>
      <c r="L1896" s="29"/>
      <c r="M1896" s="4"/>
      <c r="N1896" s="29"/>
      <c r="O1896" s="976">
        <v>1</v>
      </c>
      <c r="P1896" s="271"/>
      <c r="Q1896" s="977"/>
      <c r="R1896" s="978"/>
      <c r="S1896" s="979"/>
      <c r="T1896" s="980"/>
      <c r="U1896" s="981"/>
      <c r="V1896" s="982"/>
      <c r="W1896" s="976" t="s">
        <v>3328</v>
      </c>
      <c r="X1896" s="976"/>
      <c r="Y1896" s="706"/>
      <c r="Z1896" s="976"/>
    </row>
    <row r="1897" spans="1:26">
      <c r="A1897" s="984" t="s">
        <v>590</v>
      </c>
      <c r="B1897" s="984" t="s">
        <v>763</v>
      </c>
      <c r="C1897" s="969" t="s">
        <v>122</v>
      </c>
      <c r="D1897" s="970" t="str">
        <f t="shared" ref="D1897" si="1881">B1897&amp;" "&amp;" "&amp;C1897</f>
        <v>06-025  グール</v>
      </c>
      <c r="E1897" s="1011" t="s">
        <v>629</v>
      </c>
      <c r="F1897" s="1013" t="s">
        <v>129</v>
      </c>
      <c r="G1897" s="973" t="s">
        <v>19</v>
      </c>
      <c r="H1897" s="1006" t="s">
        <v>89</v>
      </c>
      <c r="I1897" s="975"/>
      <c r="J1897" s="975"/>
      <c r="K1897" s="7" t="s">
        <v>37</v>
      </c>
      <c r="L1897" s="33" t="s">
        <v>98</v>
      </c>
      <c r="M1897" s="39" t="s">
        <v>1059</v>
      </c>
      <c r="N1897" s="30" t="s">
        <v>492</v>
      </c>
      <c r="O1897" s="976" t="s">
        <v>1206</v>
      </c>
      <c r="P1897" s="271"/>
      <c r="Q1897" s="977">
        <v>1600</v>
      </c>
      <c r="R1897" s="978">
        <v>1140</v>
      </c>
      <c r="S1897" s="979">
        <v>290</v>
      </c>
      <c r="T1897" s="980">
        <v>550</v>
      </c>
      <c r="U1897" s="981">
        <v>1330</v>
      </c>
      <c r="V1897" s="982">
        <f t="shared" ref="V1897" si="1882">SUM(Q1897:U1898)</f>
        <v>4910</v>
      </c>
      <c r="W1897" s="976"/>
      <c r="X1897" s="976"/>
      <c r="Y1897" s="706"/>
      <c r="Z1897" s="976"/>
    </row>
    <row r="1898" spans="1:26">
      <c r="A1898" s="984" t="s">
        <v>590</v>
      </c>
      <c r="B1898" s="984"/>
      <c r="C1898" s="969" t="s">
        <v>122</v>
      </c>
      <c r="D1898" s="970" t="s">
        <v>2</v>
      </c>
      <c r="E1898" s="1011" t="s">
        <v>629</v>
      </c>
      <c r="F1898" s="1013" t="s">
        <v>129</v>
      </c>
      <c r="G1898" s="973" t="s">
        <v>19</v>
      </c>
      <c r="H1898" s="1006" t="s">
        <v>89</v>
      </c>
      <c r="I1898" s="975"/>
      <c r="J1898" s="975"/>
      <c r="K1898" s="29"/>
      <c r="L1898" s="29"/>
      <c r="M1898" s="4"/>
      <c r="N1898" s="29"/>
      <c r="O1898" s="976">
        <v>1</v>
      </c>
      <c r="P1898" s="271"/>
      <c r="Q1898" s="977"/>
      <c r="R1898" s="978"/>
      <c r="S1898" s="979"/>
      <c r="T1898" s="980"/>
      <c r="U1898" s="981"/>
      <c r="V1898" s="982"/>
      <c r="W1898" s="976"/>
      <c r="X1898" s="976"/>
      <c r="Y1898" s="706"/>
      <c r="Z1898" s="976"/>
    </row>
    <row r="1899" spans="1:26">
      <c r="A1899" s="984" t="s">
        <v>590</v>
      </c>
      <c r="B1899" s="984" t="s">
        <v>764</v>
      </c>
      <c r="C1899" s="969" t="s">
        <v>643</v>
      </c>
      <c r="D1899" s="970" t="str">
        <f t="shared" ref="D1899" si="1883">B1899&amp;" "&amp;" "&amp;C1899</f>
        <v>06-026  メタルライダー</v>
      </c>
      <c r="E1899" s="1011" t="s">
        <v>629</v>
      </c>
      <c r="F1899" s="1014" t="s">
        <v>128</v>
      </c>
      <c r="G1899" s="973" t="s">
        <v>19</v>
      </c>
      <c r="H1899" s="973" t="s">
        <v>19</v>
      </c>
      <c r="I1899" s="975"/>
      <c r="J1899" s="975"/>
      <c r="K1899" s="35" t="s">
        <v>21</v>
      </c>
      <c r="L1899" s="33" t="s">
        <v>131</v>
      </c>
      <c r="M1899" s="960" t="s">
        <v>1060</v>
      </c>
      <c r="N1899" s="30" t="s">
        <v>491</v>
      </c>
      <c r="O1899" s="976">
        <v>2</v>
      </c>
      <c r="P1899" s="271"/>
      <c r="Q1899" s="977">
        <v>1540</v>
      </c>
      <c r="R1899" s="978">
        <v>920</v>
      </c>
      <c r="S1899" s="979">
        <v>520</v>
      </c>
      <c r="T1899" s="980">
        <v>990</v>
      </c>
      <c r="U1899" s="981">
        <v>970</v>
      </c>
      <c r="V1899" s="982">
        <f t="shared" ref="V1899" si="1884">SUM(Q1899:U1900)</f>
        <v>4940</v>
      </c>
      <c r="W1899" s="976"/>
      <c r="X1899" s="976"/>
      <c r="Y1899" s="706"/>
      <c r="Z1899" s="976"/>
    </row>
    <row r="1900" spans="1:26">
      <c r="A1900" s="984" t="s">
        <v>590</v>
      </c>
      <c r="B1900" s="984"/>
      <c r="C1900" s="969" t="s">
        <v>643</v>
      </c>
      <c r="D1900" s="970" t="s">
        <v>2</v>
      </c>
      <c r="E1900" s="1011" t="s">
        <v>629</v>
      </c>
      <c r="F1900" s="1014" t="s">
        <v>128</v>
      </c>
      <c r="G1900" s="973" t="s">
        <v>19</v>
      </c>
      <c r="H1900" s="973" t="s">
        <v>19</v>
      </c>
      <c r="I1900" s="975"/>
      <c r="J1900" s="975"/>
      <c r="K1900" s="29"/>
      <c r="L1900" s="29"/>
      <c r="M1900" s="4"/>
      <c r="N1900" s="29"/>
      <c r="O1900" s="976">
        <v>1</v>
      </c>
      <c r="P1900" s="271"/>
      <c r="Q1900" s="977"/>
      <c r="R1900" s="978"/>
      <c r="S1900" s="979"/>
      <c r="T1900" s="980"/>
      <c r="U1900" s="981"/>
      <c r="V1900" s="982"/>
      <c r="W1900" s="976"/>
      <c r="X1900" s="976"/>
      <c r="Y1900" s="706"/>
      <c r="Z1900" s="976"/>
    </row>
    <row r="1901" spans="1:26">
      <c r="A1901" s="984" t="s">
        <v>590</v>
      </c>
      <c r="B1901" s="984" t="s">
        <v>765</v>
      </c>
      <c r="C1901" s="969" t="s">
        <v>638</v>
      </c>
      <c r="D1901" s="970" t="str">
        <f t="shared" ref="D1901" si="1885">B1901&amp;" "&amp;" "&amp;C1901</f>
        <v>06-027  ゴールドマン</v>
      </c>
      <c r="E1901" s="1011" t="s">
        <v>629</v>
      </c>
      <c r="F1901" s="994" t="s">
        <v>78</v>
      </c>
      <c r="G1901" s="973" t="s">
        <v>19</v>
      </c>
      <c r="H1901" s="992" t="s">
        <v>88</v>
      </c>
      <c r="I1901" s="975"/>
      <c r="J1901" s="975"/>
      <c r="K1901" s="7" t="s">
        <v>37</v>
      </c>
      <c r="L1901" s="33" t="s">
        <v>98</v>
      </c>
      <c r="M1901" s="960" t="s">
        <v>1061</v>
      </c>
      <c r="N1901" s="30" t="s">
        <v>492</v>
      </c>
      <c r="O1901" s="976"/>
      <c r="P1901" s="271"/>
      <c r="Q1901" s="977">
        <v>1560</v>
      </c>
      <c r="R1901" s="978">
        <v>1000</v>
      </c>
      <c r="S1901" s="979">
        <v>470</v>
      </c>
      <c r="T1901" s="980">
        <v>750</v>
      </c>
      <c r="U1901" s="981">
        <v>1170</v>
      </c>
      <c r="V1901" s="982">
        <f t="shared" ref="V1901" si="1886">SUM(Q1901:U1902)</f>
        <v>4950</v>
      </c>
      <c r="W1901" s="976" t="s">
        <v>4567</v>
      </c>
      <c r="X1901" s="976"/>
      <c r="Y1901" s="706"/>
      <c r="Z1901" s="976"/>
    </row>
    <row r="1902" spans="1:26">
      <c r="A1902" s="984" t="s">
        <v>590</v>
      </c>
      <c r="B1902" s="984"/>
      <c r="C1902" s="969" t="s">
        <v>638</v>
      </c>
      <c r="D1902" s="970" t="s">
        <v>2</v>
      </c>
      <c r="E1902" s="1011" t="s">
        <v>629</v>
      </c>
      <c r="F1902" s="994" t="s">
        <v>78</v>
      </c>
      <c r="G1902" s="973" t="s">
        <v>19</v>
      </c>
      <c r="H1902" s="992" t="s">
        <v>88</v>
      </c>
      <c r="I1902" s="975"/>
      <c r="J1902" s="975"/>
      <c r="K1902" s="29"/>
      <c r="L1902" s="29"/>
      <c r="M1902" s="4"/>
      <c r="N1902" s="29"/>
      <c r="O1902" s="976"/>
      <c r="P1902" s="271"/>
      <c r="Q1902" s="977"/>
      <c r="R1902" s="978"/>
      <c r="S1902" s="979"/>
      <c r="T1902" s="980"/>
      <c r="U1902" s="981"/>
      <c r="V1902" s="982"/>
      <c r="W1902" s="976" t="s">
        <v>4567</v>
      </c>
      <c r="X1902" s="976"/>
      <c r="Y1902" s="706"/>
      <c r="Z1902" s="976"/>
    </row>
    <row r="1903" spans="1:26">
      <c r="A1903" s="984" t="s">
        <v>590</v>
      </c>
      <c r="B1903" s="984" t="s">
        <v>766</v>
      </c>
      <c r="C1903" s="989" t="s">
        <v>318</v>
      </c>
      <c r="D1903" s="970" t="str">
        <f t="shared" ref="D1903" si="1887">B1903&amp;" "&amp;" "&amp;C1903</f>
        <v>06-028  マミー</v>
      </c>
      <c r="E1903" s="1011" t="s">
        <v>629</v>
      </c>
      <c r="F1903" s="1013" t="s">
        <v>129</v>
      </c>
      <c r="G1903" s="973" t="s">
        <v>19</v>
      </c>
      <c r="H1903" s="973" t="s">
        <v>19</v>
      </c>
      <c r="I1903" s="975"/>
      <c r="J1903" s="975"/>
      <c r="K1903" s="11" t="s">
        <v>81</v>
      </c>
      <c r="L1903" s="33" t="s">
        <v>81</v>
      </c>
      <c r="M1903" s="960" t="s">
        <v>958</v>
      </c>
      <c r="N1903" s="30" t="s">
        <v>490</v>
      </c>
      <c r="O1903" s="976">
        <v>2</v>
      </c>
      <c r="P1903" s="271"/>
      <c r="Q1903" s="977">
        <v>1570</v>
      </c>
      <c r="R1903" s="978">
        <v>1030</v>
      </c>
      <c r="S1903" s="979">
        <v>510</v>
      </c>
      <c r="T1903" s="980">
        <v>680</v>
      </c>
      <c r="U1903" s="981">
        <v>1140</v>
      </c>
      <c r="V1903" s="982">
        <f t="shared" ref="V1903" si="1888">SUM(Q1903:U1904)</f>
        <v>4930</v>
      </c>
      <c r="W1903" s="976"/>
      <c r="X1903" s="976"/>
      <c r="Y1903" s="706"/>
      <c r="Z1903" s="976"/>
    </row>
    <row r="1904" spans="1:26">
      <c r="A1904" s="984" t="s">
        <v>590</v>
      </c>
      <c r="B1904" s="984"/>
      <c r="C1904" s="989" t="s">
        <v>318</v>
      </c>
      <c r="D1904" s="970" t="s">
        <v>2</v>
      </c>
      <c r="E1904" s="1011" t="s">
        <v>629</v>
      </c>
      <c r="F1904" s="1013" t="s">
        <v>129</v>
      </c>
      <c r="G1904" s="973" t="s">
        <v>19</v>
      </c>
      <c r="H1904" s="973" t="s">
        <v>19</v>
      </c>
      <c r="I1904" s="975"/>
      <c r="J1904" s="975"/>
      <c r="K1904" s="29"/>
      <c r="L1904" s="29"/>
      <c r="M1904" s="4"/>
      <c r="N1904" s="29"/>
      <c r="O1904" s="976">
        <v>1</v>
      </c>
      <c r="P1904" s="271"/>
      <c r="Q1904" s="977"/>
      <c r="R1904" s="978"/>
      <c r="S1904" s="979"/>
      <c r="T1904" s="980"/>
      <c r="U1904" s="981"/>
      <c r="V1904" s="982"/>
      <c r="W1904" s="976"/>
      <c r="X1904" s="976"/>
      <c r="Y1904" s="706"/>
      <c r="Z1904" s="976"/>
    </row>
    <row r="1905" spans="1:26">
      <c r="A1905" s="984" t="s">
        <v>590</v>
      </c>
      <c r="B1905" s="984" t="s">
        <v>767</v>
      </c>
      <c r="C1905" s="969" t="s">
        <v>259</v>
      </c>
      <c r="D1905" s="970" t="str">
        <f t="shared" ref="D1905" si="1889">B1905&amp;" "&amp;" "&amp;C1905</f>
        <v>06-029  ウドラー</v>
      </c>
      <c r="E1905" s="1011" t="s">
        <v>629</v>
      </c>
      <c r="F1905" s="1014" t="s">
        <v>128</v>
      </c>
      <c r="G1905" s="973" t="s">
        <v>19</v>
      </c>
      <c r="H1905" s="992" t="s">
        <v>88</v>
      </c>
      <c r="I1905" s="975"/>
      <c r="J1905" s="975"/>
      <c r="K1905" s="35" t="s">
        <v>21</v>
      </c>
      <c r="L1905" s="33" t="s">
        <v>131</v>
      </c>
      <c r="M1905" s="960" t="s">
        <v>3515</v>
      </c>
      <c r="N1905" s="30" t="s">
        <v>491</v>
      </c>
      <c r="O1905" s="976"/>
      <c r="P1905" s="271"/>
      <c r="Q1905" s="977">
        <v>1610</v>
      </c>
      <c r="R1905" s="978">
        <v>820</v>
      </c>
      <c r="S1905" s="979">
        <v>850</v>
      </c>
      <c r="T1905" s="980">
        <v>560</v>
      </c>
      <c r="U1905" s="981">
        <v>1090</v>
      </c>
      <c r="V1905" s="982">
        <f t="shared" ref="V1905" si="1890">SUM(Q1905:U1906)</f>
        <v>4930</v>
      </c>
      <c r="W1905" s="976"/>
      <c r="X1905" s="976"/>
      <c r="Y1905" s="706"/>
      <c r="Z1905" s="976"/>
    </row>
    <row r="1906" spans="1:26">
      <c r="A1906" s="984" t="s">
        <v>590</v>
      </c>
      <c r="B1906" s="984"/>
      <c r="C1906" s="969" t="s">
        <v>259</v>
      </c>
      <c r="D1906" s="970" t="s">
        <v>2</v>
      </c>
      <c r="E1906" s="1011" t="s">
        <v>629</v>
      </c>
      <c r="F1906" s="1014" t="s">
        <v>128</v>
      </c>
      <c r="G1906" s="973" t="s">
        <v>19</v>
      </c>
      <c r="H1906" s="992" t="s">
        <v>88</v>
      </c>
      <c r="I1906" s="975"/>
      <c r="J1906" s="975"/>
      <c r="K1906" s="29"/>
      <c r="L1906" s="29"/>
      <c r="M1906" s="4"/>
      <c r="N1906" s="29"/>
      <c r="O1906" s="976"/>
      <c r="P1906" s="271"/>
      <c r="Q1906" s="977"/>
      <c r="R1906" s="978"/>
      <c r="S1906" s="979"/>
      <c r="T1906" s="980"/>
      <c r="U1906" s="981"/>
      <c r="V1906" s="982"/>
      <c r="W1906" s="976"/>
      <c r="X1906" s="976"/>
      <c r="Y1906" s="706"/>
      <c r="Z1906" s="976"/>
    </row>
    <row r="1907" spans="1:26">
      <c r="A1907" s="984" t="s">
        <v>590</v>
      </c>
      <c r="B1907" s="984" t="s">
        <v>768</v>
      </c>
      <c r="C1907" s="969" t="s">
        <v>174</v>
      </c>
      <c r="D1907" s="970" t="str">
        <f t="shared" ref="D1907" si="1891">B1907&amp;" "&amp;" "&amp;C1907</f>
        <v>06-030  キラースコップ</v>
      </c>
      <c r="E1907" s="1011" t="s">
        <v>629</v>
      </c>
      <c r="F1907" s="1014" t="s">
        <v>128</v>
      </c>
      <c r="G1907" s="973" t="s">
        <v>19</v>
      </c>
      <c r="H1907" s="973" t="s">
        <v>19</v>
      </c>
      <c r="I1907" s="975"/>
      <c r="J1907" s="975"/>
      <c r="K1907" s="35" t="s">
        <v>21</v>
      </c>
      <c r="L1907" s="33" t="s">
        <v>270</v>
      </c>
      <c r="M1907" s="960" t="s">
        <v>1056</v>
      </c>
      <c r="N1907" s="30" t="s">
        <v>491</v>
      </c>
      <c r="O1907" s="976"/>
      <c r="P1907" s="271"/>
      <c r="Q1907" s="977">
        <v>1460</v>
      </c>
      <c r="R1907" s="978">
        <v>1240</v>
      </c>
      <c r="S1907" s="979">
        <v>530</v>
      </c>
      <c r="T1907" s="980">
        <v>770</v>
      </c>
      <c r="U1907" s="981">
        <v>910</v>
      </c>
      <c r="V1907" s="982">
        <f t="shared" ref="V1907" si="1892">SUM(Q1907:U1908)</f>
        <v>4910</v>
      </c>
      <c r="W1907" s="976"/>
      <c r="X1907" s="976"/>
      <c r="Y1907" s="706"/>
      <c r="Z1907" s="976"/>
    </row>
    <row r="1908" spans="1:26">
      <c r="A1908" s="984" t="s">
        <v>590</v>
      </c>
      <c r="B1908" s="984"/>
      <c r="C1908" s="969" t="s">
        <v>174</v>
      </c>
      <c r="D1908" s="970" t="s">
        <v>2</v>
      </c>
      <c r="E1908" s="1011" t="s">
        <v>629</v>
      </c>
      <c r="F1908" s="1014" t="s">
        <v>128</v>
      </c>
      <c r="G1908" s="973" t="s">
        <v>19</v>
      </c>
      <c r="H1908" s="973" t="s">
        <v>19</v>
      </c>
      <c r="I1908" s="975"/>
      <c r="J1908" s="975"/>
      <c r="K1908" s="29"/>
      <c r="L1908" s="29"/>
      <c r="M1908" s="4"/>
      <c r="N1908" s="29"/>
      <c r="O1908" s="976"/>
      <c r="P1908" s="271"/>
      <c r="Q1908" s="977"/>
      <c r="R1908" s="978"/>
      <c r="S1908" s="979"/>
      <c r="T1908" s="980"/>
      <c r="U1908" s="981"/>
      <c r="V1908" s="982"/>
      <c r="W1908" s="976"/>
      <c r="X1908" s="976"/>
      <c r="Y1908" s="706"/>
      <c r="Z1908" s="976"/>
    </row>
    <row r="1909" spans="1:26">
      <c r="A1909" s="984" t="s">
        <v>590</v>
      </c>
      <c r="B1909" s="984" t="s">
        <v>556</v>
      </c>
      <c r="C1909" s="969" t="s">
        <v>2</v>
      </c>
      <c r="D1909" s="970" t="str">
        <f t="shared" ref="D1909" si="1893">B1909&amp;" "&amp;" "&amp;C1909</f>
        <v>06-031  ダイ</v>
      </c>
      <c r="E1909" s="1010" t="s">
        <v>120</v>
      </c>
      <c r="F1909" s="972" t="s">
        <v>34</v>
      </c>
      <c r="G1909" s="973" t="s">
        <v>19</v>
      </c>
      <c r="H1909" s="973" t="s">
        <v>19</v>
      </c>
      <c r="I1909" s="15"/>
      <c r="J1909" s="15"/>
      <c r="K1909" s="35" t="s">
        <v>21</v>
      </c>
      <c r="L1909" s="33" t="s">
        <v>270</v>
      </c>
      <c r="M1909" s="960" t="s">
        <v>1062</v>
      </c>
      <c r="N1909" s="30" t="s">
        <v>491</v>
      </c>
      <c r="O1909" s="976"/>
      <c r="P1909" s="271"/>
      <c r="Q1909" s="977">
        <v>1960</v>
      </c>
      <c r="R1909" s="978">
        <v>1390</v>
      </c>
      <c r="S1909" s="979">
        <v>720</v>
      </c>
      <c r="T1909" s="980">
        <v>1060</v>
      </c>
      <c r="U1909" s="981">
        <v>910</v>
      </c>
      <c r="V1909" s="982">
        <f t="shared" ref="V1909" si="1894">SUM(Q1909:U1910)</f>
        <v>6040</v>
      </c>
      <c r="W1909" s="976" t="s">
        <v>3317</v>
      </c>
      <c r="X1909" s="976"/>
      <c r="Y1909" s="706"/>
      <c r="Z1909" s="976"/>
    </row>
    <row r="1910" spans="1:26">
      <c r="A1910" s="984" t="s">
        <v>590</v>
      </c>
      <c r="B1910" s="984"/>
      <c r="C1910" s="969" t="s">
        <v>2</v>
      </c>
      <c r="D1910" s="970" t="s">
        <v>2</v>
      </c>
      <c r="E1910" s="1010" t="s">
        <v>120</v>
      </c>
      <c r="F1910" s="972" t="s">
        <v>34</v>
      </c>
      <c r="G1910" s="973" t="s">
        <v>19</v>
      </c>
      <c r="H1910" s="973" t="s">
        <v>19</v>
      </c>
      <c r="I1910" s="15"/>
      <c r="J1910" s="15"/>
      <c r="K1910" s="19"/>
      <c r="L1910" s="31"/>
      <c r="M1910" s="4"/>
      <c r="N1910" s="31"/>
      <c r="O1910" s="976"/>
      <c r="P1910" s="271"/>
      <c r="Q1910" s="977"/>
      <c r="R1910" s="978"/>
      <c r="S1910" s="979"/>
      <c r="T1910" s="980"/>
      <c r="U1910" s="981"/>
      <c r="V1910" s="982"/>
      <c r="W1910" s="976" t="s">
        <v>3317</v>
      </c>
      <c r="X1910" s="976"/>
      <c r="Y1910" s="706"/>
      <c r="Z1910" s="976"/>
    </row>
    <row r="1911" spans="1:26">
      <c r="A1911" s="984" t="s">
        <v>590</v>
      </c>
      <c r="B1911" s="984" t="s">
        <v>557</v>
      </c>
      <c r="C1911" s="969" t="s">
        <v>183</v>
      </c>
      <c r="D1911" s="970" t="str">
        <f t="shared" ref="D1911" si="1895">B1911&amp;" "&amp;" "&amp;C1911</f>
        <v>06-032  マァム</v>
      </c>
      <c r="E1911" s="1010" t="s">
        <v>120</v>
      </c>
      <c r="F1911" s="972" t="s">
        <v>34</v>
      </c>
      <c r="G1911" s="973" t="s">
        <v>19</v>
      </c>
      <c r="H1911" s="973" t="s">
        <v>19</v>
      </c>
      <c r="I1911" s="15"/>
      <c r="J1911" s="15"/>
      <c r="K1911" s="35" t="s">
        <v>21</v>
      </c>
      <c r="L1911" s="33" t="s">
        <v>131</v>
      </c>
      <c r="M1911" s="960" t="s">
        <v>1146</v>
      </c>
      <c r="N1911" s="30" t="s">
        <v>491</v>
      </c>
      <c r="O1911" s="976"/>
      <c r="P1911" s="271"/>
      <c r="Q1911" s="977">
        <v>1870</v>
      </c>
      <c r="R1911" s="978">
        <v>1270</v>
      </c>
      <c r="S1911" s="979">
        <v>780</v>
      </c>
      <c r="T1911" s="980">
        <v>1170</v>
      </c>
      <c r="U1911" s="981">
        <v>950</v>
      </c>
      <c r="V1911" s="982">
        <f t="shared" ref="V1911" si="1896">SUM(Q1911:U1912)</f>
        <v>6040</v>
      </c>
      <c r="W1911" s="976" t="s">
        <v>3317</v>
      </c>
      <c r="X1911" s="976"/>
      <c r="Y1911" s="706"/>
      <c r="Z1911" s="976"/>
    </row>
    <row r="1912" spans="1:26">
      <c r="A1912" s="984" t="s">
        <v>590</v>
      </c>
      <c r="B1912" s="984"/>
      <c r="C1912" s="969" t="s">
        <v>183</v>
      </c>
      <c r="D1912" s="970" t="s">
        <v>2</v>
      </c>
      <c r="E1912" s="1010" t="s">
        <v>120</v>
      </c>
      <c r="F1912" s="972" t="s">
        <v>34</v>
      </c>
      <c r="G1912" s="973" t="s">
        <v>19</v>
      </c>
      <c r="H1912" s="973" t="s">
        <v>19</v>
      </c>
      <c r="I1912" s="15"/>
      <c r="J1912" s="15"/>
      <c r="K1912" s="19"/>
      <c r="L1912" s="31"/>
      <c r="M1912" s="4"/>
      <c r="N1912" s="31"/>
      <c r="O1912" s="976"/>
      <c r="P1912" s="271"/>
      <c r="Q1912" s="977"/>
      <c r="R1912" s="978"/>
      <c r="S1912" s="979"/>
      <c r="T1912" s="980"/>
      <c r="U1912" s="981"/>
      <c r="V1912" s="982"/>
      <c r="W1912" s="976" t="s">
        <v>3317</v>
      </c>
      <c r="X1912" s="976"/>
      <c r="Y1912" s="706"/>
      <c r="Z1912" s="976"/>
    </row>
    <row r="1913" spans="1:26">
      <c r="A1913" s="984" t="s">
        <v>590</v>
      </c>
      <c r="B1913" s="984" t="s">
        <v>558</v>
      </c>
      <c r="C1913" s="969" t="s">
        <v>172</v>
      </c>
      <c r="D1913" s="970" t="str">
        <f t="shared" ref="D1913" si="1897">B1913&amp;" "&amp;" "&amp;C1913</f>
        <v>06-033  ヒュンケル</v>
      </c>
      <c r="E1913" s="1010" t="s">
        <v>120</v>
      </c>
      <c r="F1913" s="972" t="s">
        <v>34</v>
      </c>
      <c r="G1913" s="973" t="s">
        <v>19</v>
      </c>
      <c r="H1913" s="973" t="s">
        <v>19</v>
      </c>
      <c r="I1913" s="15"/>
      <c r="J1913" s="15"/>
      <c r="K1913" s="35" t="s">
        <v>21</v>
      </c>
      <c r="L1913" s="33" t="s">
        <v>105</v>
      </c>
      <c r="M1913" s="960" t="s">
        <v>1063</v>
      </c>
      <c r="N1913" s="30" t="s">
        <v>491</v>
      </c>
      <c r="O1913" s="976"/>
      <c r="P1913" s="271"/>
      <c r="Q1913" s="977">
        <v>1930</v>
      </c>
      <c r="R1913" s="978">
        <v>1380</v>
      </c>
      <c r="S1913" s="979">
        <v>620</v>
      </c>
      <c r="T1913" s="980">
        <v>960</v>
      </c>
      <c r="U1913" s="981">
        <v>1160</v>
      </c>
      <c r="V1913" s="982">
        <f t="shared" ref="V1913" si="1898">SUM(Q1913:U1914)</f>
        <v>6050</v>
      </c>
      <c r="W1913" s="378" t="s">
        <v>3317</v>
      </c>
      <c r="X1913" s="976"/>
      <c r="Y1913" s="706"/>
      <c r="Z1913" s="976"/>
    </row>
    <row r="1914" spans="1:26">
      <c r="A1914" s="984" t="s">
        <v>590</v>
      </c>
      <c r="B1914" s="984"/>
      <c r="C1914" s="969" t="s">
        <v>172</v>
      </c>
      <c r="D1914" s="970" t="s">
        <v>2</v>
      </c>
      <c r="E1914" s="1010" t="s">
        <v>120</v>
      </c>
      <c r="F1914" s="972" t="s">
        <v>34</v>
      </c>
      <c r="G1914" s="973" t="s">
        <v>19</v>
      </c>
      <c r="H1914" s="973" t="s">
        <v>19</v>
      </c>
      <c r="I1914" s="17"/>
      <c r="J1914" s="17"/>
      <c r="K1914" s="20"/>
      <c r="L1914" s="16"/>
      <c r="M1914" s="4"/>
      <c r="N1914" s="31"/>
      <c r="O1914" s="976"/>
      <c r="P1914" s="271"/>
      <c r="Q1914" s="977"/>
      <c r="R1914" s="978"/>
      <c r="S1914" s="979"/>
      <c r="T1914" s="980"/>
      <c r="U1914" s="981"/>
      <c r="V1914" s="982"/>
      <c r="W1914" s="380" t="s">
        <v>4343</v>
      </c>
      <c r="X1914" s="976"/>
      <c r="Y1914" s="706"/>
      <c r="Z1914" s="976"/>
    </row>
    <row r="1915" spans="1:26">
      <c r="A1915" s="984" t="s">
        <v>590</v>
      </c>
      <c r="B1915" s="984" t="s">
        <v>559</v>
      </c>
      <c r="C1915" s="969" t="s">
        <v>42</v>
      </c>
      <c r="D1915" s="970" t="str">
        <f t="shared" ref="D1915" si="1899">B1915&amp;" "&amp;" "&amp;C1915</f>
        <v>06-034  レオナ</v>
      </c>
      <c r="E1915" s="1010" t="s">
        <v>120</v>
      </c>
      <c r="F1915" s="972" t="s">
        <v>34</v>
      </c>
      <c r="G1915" s="986" t="s">
        <v>40</v>
      </c>
      <c r="H1915" s="995" t="s">
        <v>80</v>
      </c>
      <c r="I1915" s="15"/>
      <c r="J1915" s="15"/>
      <c r="K1915" s="35" t="s">
        <v>21</v>
      </c>
      <c r="L1915" s="33" t="s">
        <v>106</v>
      </c>
      <c r="M1915" s="960" t="s">
        <v>3516</v>
      </c>
      <c r="N1915" s="30" t="s">
        <v>491</v>
      </c>
      <c r="O1915" s="976"/>
      <c r="P1915" s="271"/>
      <c r="Q1915" s="977">
        <v>1750</v>
      </c>
      <c r="R1915" s="978">
        <v>590</v>
      </c>
      <c r="S1915" s="979">
        <v>1540</v>
      </c>
      <c r="T1915" s="980">
        <v>1180</v>
      </c>
      <c r="U1915" s="981">
        <v>940</v>
      </c>
      <c r="V1915" s="982">
        <f t="shared" ref="V1915" si="1900">SUM(Q1915:U1916)</f>
        <v>6000</v>
      </c>
      <c r="W1915" s="976" t="s">
        <v>3317</v>
      </c>
      <c r="X1915" s="976"/>
      <c r="Y1915" s="706"/>
      <c r="Z1915" s="976"/>
    </row>
    <row r="1916" spans="1:26">
      <c r="A1916" s="984" t="s">
        <v>590</v>
      </c>
      <c r="B1916" s="984"/>
      <c r="C1916" s="969" t="s">
        <v>42</v>
      </c>
      <c r="D1916" s="970" t="s">
        <v>2</v>
      </c>
      <c r="E1916" s="1010" t="s">
        <v>120</v>
      </c>
      <c r="F1916" s="972" t="s">
        <v>34</v>
      </c>
      <c r="G1916" s="986" t="s">
        <v>40</v>
      </c>
      <c r="H1916" s="995" t="s">
        <v>80</v>
      </c>
      <c r="I1916" s="15"/>
      <c r="J1916" s="15"/>
      <c r="K1916" s="20"/>
      <c r="L1916" s="16"/>
      <c r="M1916" s="4"/>
      <c r="N1916" s="31"/>
      <c r="O1916" s="976"/>
      <c r="P1916" s="271"/>
      <c r="Q1916" s="977"/>
      <c r="R1916" s="978"/>
      <c r="S1916" s="979"/>
      <c r="T1916" s="980"/>
      <c r="U1916" s="981"/>
      <c r="V1916" s="982"/>
      <c r="W1916" s="976" t="s">
        <v>3317</v>
      </c>
      <c r="X1916" s="976"/>
      <c r="Y1916" s="706"/>
      <c r="Z1916" s="976"/>
    </row>
    <row r="1917" spans="1:26">
      <c r="A1917" s="984" t="s">
        <v>590</v>
      </c>
      <c r="B1917" s="984" t="s">
        <v>560</v>
      </c>
      <c r="C1917" s="989" t="s">
        <v>595</v>
      </c>
      <c r="D1917" s="970" t="str">
        <f t="shared" ref="D1917" si="1901">B1917&amp;" "&amp;" "&amp;C1917</f>
        <v>06-035  ハドラー</v>
      </c>
      <c r="E1917" s="1010" t="s">
        <v>120</v>
      </c>
      <c r="F1917" s="985" t="s">
        <v>74</v>
      </c>
      <c r="G1917" s="973" t="s">
        <v>19</v>
      </c>
      <c r="H1917" s="986" t="s">
        <v>40</v>
      </c>
      <c r="I1917" s="17"/>
      <c r="J1917" s="17"/>
      <c r="K1917" s="7" t="s">
        <v>37</v>
      </c>
      <c r="L1917" s="33" t="s">
        <v>131</v>
      </c>
      <c r="M1917" s="960" t="s">
        <v>3517</v>
      </c>
      <c r="N1917" s="30" t="s">
        <v>496</v>
      </c>
      <c r="O1917" s="976"/>
      <c r="P1917" s="271"/>
      <c r="Q1917" s="977">
        <v>1970</v>
      </c>
      <c r="R1917" s="978">
        <v>1020</v>
      </c>
      <c r="S1917" s="979">
        <v>1100</v>
      </c>
      <c r="T1917" s="980">
        <v>900</v>
      </c>
      <c r="U1917" s="981">
        <v>1060</v>
      </c>
      <c r="V1917" s="982">
        <f t="shared" ref="V1917" si="1902">SUM(Q1917:U1918)</f>
        <v>6050</v>
      </c>
      <c r="W1917" s="976"/>
      <c r="X1917" s="976"/>
      <c r="Y1917" s="706"/>
      <c r="Z1917" s="976"/>
    </row>
    <row r="1918" spans="1:26">
      <c r="A1918" s="984" t="s">
        <v>590</v>
      </c>
      <c r="B1918" s="984"/>
      <c r="C1918" s="989" t="s">
        <v>595</v>
      </c>
      <c r="D1918" s="970" t="s">
        <v>2</v>
      </c>
      <c r="E1918" s="1010" t="s">
        <v>120</v>
      </c>
      <c r="F1918" s="985" t="s">
        <v>74</v>
      </c>
      <c r="G1918" s="973" t="s">
        <v>19</v>
      </c>
      <c r="H1918" s="986" t="s">
        <v>40</v>
      </c>
      <c r="I1918" s="17"/>
      <c r="J1918" s="17"/>
      <c r="K1918" s="20"/>
      <c r="L1918" s="16"/>
      <c r="M1918" s="4"/>
      <c r="N1918" s="31"/>
      <c r="O1918" s="976"/>
      <c r="P1918" s="271"/>
      <c r="Q1918" s="977"/>
      <c r="R1918" s="978"/>
      <c r="S1918" s="979"/>
      <c r="T1918" s="980"/>
      <c r="U1918" s="981"/>
      <c r="V1918" s="982"/>
      <c r="W1918" s="976"/>
      <c r="X1918" s="976"/>
      <c r="Y1918" s="706"/>
      <c r="Z1918" s="976"/>
    </row>
    <row r="1919" spans="1:26">
      <c r="A1919" s="984" t="s">
        <v>590</v>
      </c>
      <c r="B1919" s="984" t="s">
        <v>561</v>
      </c>
      <c r="C1919" s="989" t="s">
        <v>261</v>
      </c>
      <c r="D1919" s="970" t="str">
        <f t="shared" ref="D1919" si="1903">B1919&amp;" "&amp;" "&amp;C1919</f>
        <v>06-036  ヘルクラッシャー</v>
      </c>
      <c r="E1919" s="1010" t="s">
        <v>120</v>
      </c>
      <c r="F1919" s="1013" t="s">
        <v>129</v>
      </c>
      <c r="G1919" s="973" t="s">
        <v>19</v>
      </c>
      <c r="H1919" s="973" t="s">
        <v>19</v>
      </c>
      <c r="I1919" s="17"/>
      <c r="J1919" s="17"/>
      <c r="K1919" s="11" t="s">
        <v>81</v>
      </c>
      <c r="L1919" s="33" t="s">
        <v>81</v>
      </c>
      <c r="M1919" s="960" t="s">
        <v>841</v>
      </c>
      <c r="N1919" s="30" t="s">
        <v>492</v>
      </c>
      <c r="O1919" s="976"/>
      <c r="P1919" s="271"/>
      <c r="Q1919" s="977">
        <v>1830</v>
      </c>
      <c r="R1919" s="978">
        <v>1540</v>
      </c>
      <c r="S1919" s="979">
        <v>540</v>
      </c>
      <c r="T1919" s="980">
        <v>860</v>
      </c>
      <c r="U1919" s="981">
        <v>1200</v>
      </c>
      <c r="V1919" s="982">
        <f t="shared" ref="V1919" si="1904">SUM(Q1919:U1920)</f>
        <v>5970</v>
      </c>
      <c r="W1919" s="443" t="s">
        <v>3328</v>
      </c>
      <c r="X1919" s="976"/>
      <c r="Y1919" s="706"/>
      <c r="Z1919" s="976"/>
    </row>
    <row r="1920" spans="1:26">
      <c r="A1920" s="984" t="s">
        <v>590</v>
      </c>
      <c r="B1920" s="984"/>
      <c r="C1920" s="989" t="s">
        <v>261</v>
      </c>
      <c r="D1920" s="970" t="s">
        <v>2</v>
      </c>
      <c r="E1920" s="1010" t="s">
        <v>120</v>
      </c>
      <c r="F1920" s="1013" t="s">
        <v>129</v>
      </c>
      <c r="G1920" s="973" t="s">
        <v>19</v>
      </c>
      <c r="H1920" s="973" t="s">
        <v>19</v>
      </c>
      <c r="I1920" s="17"/>
      <c r="J1920" s="17"/>
      <c r="K1920" s="20"/>
      <c r="L1920" s="16"/>
      <c r="M1920" s="4"/>
      <c r="N1920" s="31"/>
      <c r="O1920" s="976"/>
      <c r="P1920" s="271"/>
      <c r="Q1920" s="977"/>
      <c r="R1920" s="978"/>
      <c r="S1920" s="979"/>
      <c r="T1920" s="980"/>
      <c r="U1920" s="981"/>
      <c r="V1920" s="982"/>
      <c r="W1920" s="443" t="s">
        <v>4573</v>
      </c>
      <c r="X1920" s="976"/>
      <c r="Y1920" s="706"/>
      <c r="Z1920" s="976"/>
    </row>
    <row r="1921" spans="1:26">
      <c r="A1921" s="984" t="s">
        <v>590</v>
      </c>
      <c r="B1921" s="984" t="s">
        <v>562</v>
      </c>
      <c r="C1921" s="989" t="s">
        <v>264</v>
      </c>
      <c r="D1921" s="970" t="str">
        <f t="shared" ref="D1921" si="1905">B1921&amp;" "&amp;" "&amp;C1921</f>
        <v>06-037  シュバルツシュルト</v>
      </c>
      <c r="E1921" s="1010" t="s">
        <v>120</v>
      </c>
      <c r="F1921" s="994" t="s">
        <v>78</v>
      </c>
      <c r="G1921" s="973" t="s">
        <v>19</v>
      </c>
      <c r="H1921" s="973" t="s">
        <v>19</v>
      </c>
      <c r="I1921" s="17"/>
      <c r="J1921" s="17"/>
      <c r="K1921" s="35" t="s">
        <v>21</v>
      </c>
      <c r="L1921" s="33" t="s">
        <v>5372</v>
      </c>
      <c r="M1921" s="960" t="s">
        <v>1163</v>
      </c>
      <c r="N1921" s="30" t="s">
        <v>491</v>
      </c>
      <c r="O1921" s="976"/>
      <c r="P1921" s="271"/>
      <c r="Q1921" s="977">
        <v>1870</v>
      </c>
      <c r="R1921" s="978">
        <v>1120</v>
      </c>
      <c r="S1921" s="979">
        <v>1080</v>
      </c>
      <c r="T1921" s="980">
        <v>670</v>
      </c>
      <c r="U1921" s="981">
        <v>1230</v>
      </c>
      <c r="V1921" s="982">
        <f t="shared" ref="V1921" si="1906">SUM(Q1921:U1922)</f>
        <v>5970</v>
      </c>
      <c r="W1921" s="976"/>
      <c r="X1921" s="976"/>
      <c r="Y1921" s="706"/>
      <c r="Z1921" s="976"/>
    </row>
    <row r="1922" spans="1:26">
      <c r="A1922" s="984" t="s">
        <v>590</v>
      </c>
      <c r="B1922" s="984"/>
      <c r="C1922" s="989" t="s">
        <v>264</v>
      </c>
      <c r="D1922" s="970" t="s">
        <v>2</v>
      </c>
      <c r="E1922" s="1010" t="s">
        <v>120</v>
      </c>
      <c r="F1922" s="994" t="s">
        <v>78</v>
      </c>
      <c r="G1922" s="973" t="s">
        <v>19</v>
      </c>
      <c r="H1922" s="973" t="s">
        <v>19</v>
      </c>
      <c r="I1922" s="17"/>
      <c r="J1922" s="17"/>
      <c r="K1922" s="20"/>
      <c r="L1922" s="16"/>
      <c r="M1922" s="4"/>
      <c r="N1922" s="31"/>
      <c r="O1922" s="976"/>
      <c r="P1922" s="271"/>
      <c r="Q1922" s="977"/>
      <c r="R1922" s="978"/>
      <c r="S1922" s="979"/>
      <c r="T1922" s="980"/>
      <c r="U1922" s="981"/>
      <c r="V1922" s="982"/>
      <c r="W1922" s="976"/>
      <c r="X1922" s="976"/>
      <c r="Y1922" s="706"/>
      <c r="Z1922" s="976"/>
    </row>
    <row r="1923" spans="1:26">
      <c r="A1923" s="984" t="s">
        <v>590</v>
      </c>
      <c r="B1923" s="984" t="s">
        <v>563</v>
      </c>
      <c r="C1923" s="969" t="s">
        <v>127</v>
      </c>
      <c r="D1923" s="970" t="str">
        <f t="shared" ref="D1923" si="1907">B1923&amp;" "&amp;" "&amp;C1923</f>
        <v>06-038  ブラックドラゴン</v>
      </c>
      <c r="E1923" s="1010" t="s">
        <v>120</v>
      </c>
      <c r="F1923" s="1003" t="s">
        <v>35</v>
      </c>
      <c r="G1923" s="1006" t="s">
        <v>89</v>
      </c>
      <c r="H1923" s="1006" t="s">
        <v>89</v>
      </c>
      <c r="I1923" s="15"/>
      <c r="J1923" s="15"/>
      <c r="K1923" s="35" t="s">
        <v>21</v>
      </c>
      <c r="L1923" s="33" t="s">
        <v>107</v>
      </c>
      <c r="M1923" s="960" t="s">
        <v>1064</v>
      </c>
      <c r="N1923" s="30" t="s">
        <v>491</v>
      </c>
      <c r="O1923" s="976"/>
      <c r="P1923" s="271"/>
      <c r="Q1923" s="977">
        <v>1940</v>
      </c>
      <c r="R1923" s="978">
        <v>1250</v>
      </c>
      <c r="S1923" s="979">
        <v>830</v>
      </c>
      <c r="T1923" s="980">
        <v>760</v>
      </c>
      <c r="U1923" s="981">
        <v>1200</v>
      </c>
      <c r="V1923" s="982">
        <f t="shared" ref="V1923" si="1908">SUM(Q1923:U1924)</f>
        <v>5980</v>
      </c>
      <c r="W1923" s="976"/>
      <c r="X1923" s="976"/>
      <c r="Y1923" s="706"/>
      <c r="Z1923" s="976"/>
    </row>
    <row r="1924" spans="1:26">
      <c r="A1924" s="984" t="s">
        <v>590</v>
      </c>
      <c r="B1924" s="984"/>
      <c r="C1924" s="969" t="s">
        <v>127</v>
      </c>
      <c r="D1924" s="970" t="s">
        <v>2</v>
      </c>
      <c r="E1924" s="1010" t="s">
        <v>120</v>
      </c>
      <c r="F1924" s="1003" t="s">
        <v>35</v>
      </c>
      <c r="G1924" s="1006" t="s">
        <v>89</v>
      </c>
      <c r="H1924" s="1006" t="s">
        <v>89</v>
      </c>
      <c r="I1924" s="15"/>
      <c r="J1924" s="15"/>
      <c r="K1924" s="20"/>
      <c r="L1924" s="16"/>
      <c r="M1924" s="4"/>
      <c r="N1924" s="31"/>
      <c r="O1924" s="976"/>
      <c r="P1924" s="271"/>
      <c r="Q1924" s="977"/>
      <c r="R1924" s="978"/>
      <c r="S1924" s="979"/>
      <c r="T1924" s="980"/>
      <c r="U1924" s="981"/>
      <c r="V1924" s="982"/>
      <c r="W1924" s="976"/>
      <c r="X1924" s="976"/>
      <c r="Y1924" s="706"/>
      <c r="Z1924" s="976"/>
    </row>
    <row r="1925" spans="1:26">
      <c r="A1925" s="984" t="s">
        <v>590</v>
      </c>
      <c r="B1925" s="984" t="s">
        <v>564</v>
      </c>
      <c r="C1925" s="969" t="s">
        <v>182</v>
      </c>
      <c r="D1925" s="970" t="str">
        <f t="shared" ref="D1925" si="1909">B1925&amp;" "&amp;" "&amp;C1925</f>
        <v>06-039  スカイドラゴン</v>
      </c>
      <c r="E1925" s="1010" t="s">
        <v>120</v>
      </c>
      <c r="F1925" s="1003" t="s">
        <v>35</v>
      </c>
      <c r="G1925" s="1006" t="s">
        <v>89</v>
      </c>
      <c r="H1925" s="1006" t="s">
        <v>89</v>
      </c>
      <c r="I1925" s="17"/>
      <c r="J1925" s="17"/>
      <c r="K1925" s="35" t="s">
        <v>21</v>
      </c>
      <c r="L1925" s="33" t="s">
        <v>270</v>
      </c>
      <c r="M1925" s="960" t="s">
        <v>957</v>
      </c>
      <c r="N1925" s="30" t="s">
        <v>491</v>
      </c>
      <c r="O1925" s="976"/>
      <c r="P1925" s="271"/>
      <c r="Q1925" s="977">
        <v>1850</v>
      </c>
      <c r="R1925" s="978">
        <v>1380</v>
      </c>
      <c r="S1925" s="979">
        <v>740</v>
      </c>
      <c r="T1925" s="980">
        <v>1090</v>
      </c>
      <c r="U1925" s="981">
        <v>930</v>
      </c>
      <c r="V1925" s="982">
        <f t="shared" ref="V1925" si="1910">SUM(Q1925:U1926)</f>
        <v>5990</v>
      </c>
      <c r="W1925" s="976"/>
      <c r="X1925" s="976"/>
      <c r="Y1925" s="706"/>
      <c r="Z1925" s="976"/>
    </row>
    <row r="1926" spans="1:26">
      <c r="A1926" s="984" t="s">
        <v>590</v>
      </c>
      <c r="B1926" s="984"/>
      <c r="C1926" s="969" t="s">
        <v>182</v>
      </c>
      <c r="D1926" s="970" t="s">
        <v>2</v>
      </c>
      <c r="E1926" s="1010" t="s">
        <v>120</v>
      </c>
      <c r="F1926" s="1003" t="s">
        <v>35</v>
      </c>
      <c r="G1926" s="1006" t="s">
        <v>89</v>
      </c>
      <c r="H1926" s="1006" t="s">
        <v>89</v>
      </c>
      <c r="I1926" s="17"/>
      <c r="J1926" s="17"/>
      <c r="K1926" s="20"/>
      <c r="L1926" s="16"/>
      <c r="M1926" s="4"/>
      <c r="N1926" s="31"/>
      <c r="O1926" s="976"/>
      <c r="P1926" s="271"/>
      <c r="Q1926" s="977"/>
      <c r="R1926" s="978"/>
      <c r="S1926" s="979"/>
      <c r="T1926" s="980"/>
      <c r="U1926" s="981"/>
      <c r="V1926" s="982"/>
      <c r="W1926" s="976"/>
      <c r="X1926" s="976"/>
      <c r="Y1926" s="706"/>
      <c r="Z1926" s="976"/>
    </row>
    <row r="1927" spans="1:26">
      <c r="A1927" s="984" t="s">
        <v>590</v>
      </c>
      <c r="B1927" s="984" t="s">
        <v>565</v>
      </c>
      <c r="C1927" s="989" t="s">
        <v>267</v>
      </c>
      <c r="D1927" s="970" t="str">
        <f t="shared" ref="D1927" si="1911">B1927&amp;" "&amp;" "&amp;C1927</f>
        <v>06-040  ヒドラ</v>
      </c>
      <c r="E1927" s="1010" t="s">
        <v>120</v>
      </c>
      <c r="F1927" s="1003" t="s">
        <v>35</v>
      </c>
      <c r="G1927" s="973" t="s">
        <v>19</v>
      </c>
      <c r="H1927" s="1006" t="s">
        <v>89</v>
      </c>
      <c r="I1927" s="17"/>
      <c r="J1927" s="17"/>
      <c r="K1927" s="35" t="s">
        <v>21</v>
      </c>
      <c r="L1927" s="33" t="s">
        <v>3</v>
      </c>
      <c r="M1927" s="960" t="s">
        <v>6223</v>
      </c>
      <c r="N1927" s="30" t="s">
        <v>491</v>
      </c>
      <c r="O1927" s="976"/>
      <c r="P1927" s="271"/>
      <c r="Q1927" s="977">
        <v>1930</v>
      </c>
      <c r="R1927" s="978">
        <v>1380</v>
      </c>
      <c r="S1927" s="979">
        <v>700</v>
      </c>
      <c r="T1927" s="980">
        <v>880</v>
      </c>
      <c r="U1927" s="981">
        <v>1100</v>
      </c>
      <c r="V1927" s="982">
        <f t="shared" ref="V1927" si="1912">SUM(Q1927:U1928)</f>
        <v>5990</v>
      </c>
      <c r="W1927" s="976"/>
      <c r="X1927" s="976"/>
      <c r="Y1927" s="706"/>
      <c r="Z1927" s="976"/>
    </row>
    <row r="1928" spans="1:26">
      <c r="A1928" s="984" t="s">
        <v>590</v>
      </c>
      <c r="B1928" s="984"/>
      <c r="C1928" s="989" t="s">
        <v>267</v>
      </c>
      <c r="D1928" s="970" t="s">
        <v>2</v>
      </c>
      <c r="E1928" s="1010" t="s">
        <v>120</v>
      </c>
      <c r="F1928" s="1003" t="s">
        <v>35</v>
      </c>
      <c r="G1928" s="973" t="s">
        <v>19</v>
      </c>
      <c r="H1928" s="1006" t="s">
        <v>89</v>
      </c>
      <c r="I1928" s="17"/>
      <c r="J1928" s="17"/>
      <c r="K1928" s="20"/>
      <c r="L1928" s="16"/>
      <c r="M1928" s="4"/>
      <c r="N1928" s="31"/>
      <c r="O1928" s="976"/>
      <c r="P1928" s="271"/>
      <c r="Q1928" s="977"/>
      <c r="R1928" s="978"/>
      <c r="S1928" s="979"/>
      <c r="T1928" s="980"/>
      <c r="U1928" s="981"/>
      <c r="V1928" s="982"/>
      <c r="W1928" s="976"/>
      <c r="X1928" s="976"/>
      <c r="Y1928" s="706"/>
      <c r="Z1928" s="976"/>
    </row>
    <row r="1929" spans="1:26">
      <c r="A1929" s="984" t="s">
        <v>590</v>
      </c>
      <c r="B1929" s="984" t="s">
        <v>566</v>
      </c>
      <c r="C1929" s="989" t="s">
        <v>596</v>
      </c>
      <c r="D1929" s="970" t="str">
        <f t="shared" ref="D1929" si="1913">B1929&amp;" "&amp;" "&amp;C1929</f>
        <v>06-041  デスコピオン</v>
      </c>
      <c r="E1929" s="1010" t="s">
        <v>120</v>
      </c>
      <c r="F1929" s="1014" t="s">
        <v>128</v>
      </c>
      <c r="G1929" s="973" t="s">
        <v>19</v>
      </c>
      <c r="H1929" s="992" t="s">
        <v>88</v>
      </c>
      <c r="I1929" s="17"/>
      <c r="J1929" s="17"/>
      <c r="K1929" s="7" t="s">
        <v>37</v>
      </c>
      <c r="L1929" s="33" t="s">
        <v>20</v>
      </c>
      <c r="M1929" s="960" t="s">
        <v>832</v>
      </c>
      <c r="N1929" s="30" t="s">
        <v>494</v>
      </c>
      <c r="O1929" s="976"/>
      <c r="P1929" s="271"/>
      <c r="Q1929" s="977">
        <v>1930</v>
      </c>
      <c r="R1929" s="978">
        <v>1180</v>
      </c>
      <c r="S1929" s="979">
        <v>500</v>
      </c>
      <c r="T1929" s="980">
        <v>1020</v>
      </c>
      <c r="U1929" s="981">
        <v>1350</v>
      </c>
      <c r="V1929" s="982">
        <f t="shared" ref="V1929" si="1914">SUM(Q1929:U1930)</f>
        <v>5980</v>
      </c>
      <c r="W1929" s="976"/>
      <c r="X1929" s="976"/>
      <c r="Y1929" s="706"/>
      <c r="Z1929" s="976"/>
    </row>
    <row r="1930" spans="1:26">
      <c r="A1930" s="984" t="s">
        <v>590</v>
      </c>
      <c r="B1930" s="984"/>
      <c r="C1930" s="989" t="s">
        <v>596</v>
      </c>
      <c r="D1930" s="970" t="s">
        <v>2</v>
      </c>
      <c r="E1930" s="1010" t="s">
        <v>120</v>
      </c>
      <c r="F1930" s="1014" t="s">
        <v>128</v>
      </c>
      <c r="G1930" s="973" t="s">
        <v>19</v>
      </c>
      <c r="H1930" s="992" t="s">
        <v>88</v>
      </c>
      <c r="I1930" s="17"/>
      <c r="J1930" s="17"/>
      <c r="K1930" s="20"/>
      <c r="L1930" s="16"/>
      <c r="M1930" s="4"/>
      <c r="N1930" s="31"/>
      <c r="O1930" s="976"/>
      <c r="P1930" s="271"/>
      <c r="Q1930" s="977"/>
      <c r="R1930" s="978"/>
      <c r="S1930" s="979"/>
      <c r="T1930" s="980"/>
      <c r="U1930" s="981"/>
      <c r="V1930" s="982"/>
      <c r="W1930" s="976"/>
      <c r="X1930" s="976"/>
      <c r="Y1930" s="706"/>
      <c r="Z1930" s="976"/>
    </row>
    <row r="1931" spans="1:26">
      <c r="A1931" s="984" t="s">
        <v>590</v>
      </c>
      <c r="B1931" s="984" t="s">
        <v>567</v>
      </c>
      <c r="C1931" s="989" t="s">
        <v>263</v>
      </c>
      <c r="D1931" s="970" t="str">
        <f t="shared" ref="D1931" si="1915">B1931&amp;" "&amp;" "&amp;C1931</f>
        <v>06-042  ギガンテス</v>
      </c>
      <c r="E1931" s="1010" t="s">
        <v>120</v>
      </c>
      <c r="F1931" s="1009" t="s">
        <v>75</v>
      </c>
      <c r="G1931" s="973" t="s">
        <v>19</v>
      </c>
      <c r="H1931" s="973" t="s">
        <v>19</v>
      </c>
      <c r="I1931" s="17"/>
      <c r="J1931" s="17"/>
      <c r="K1931" s="35" t="s">
        <v>21</v>
      </c>
      <c r="L1931" s="33" t="s">
        <v>105</v>
      </c>
      <c r="M1931" s="960" t="s">
        <v>959</v>
      </c>
      <c r="N1931" s="30" t="s">
        <v>491</v>
      </c>
      <c r="O1931" s="976"/>
      <c r="P1931" s="271"/>
      <c r="Q1931" s="977">
        <v>2010</v>
      </c>
      <c r="R1931" s="978">
        <v>1420</v>
      </c>
      <c r="S1931" s="979">
        <v>550</v>
      </c>
      <c r="T1931" s="980">
        <v>620</v>
      </c>
      <c r="U1931" s="981">
        <v>1370</v>
      </c>
      <c r="V1931" s="982">
        <f t="shared" ref="V1931" si="1916">SUM(Q1931:U1932)</f>
        <v>5970</v>
      </c>
      <c r="W1931" s="976" t="s">
        <v>4108</v>
      </c>
      <c r="X1931" s="976"/>
      <c r="Y1931" s="706"/>
      <c r="Z1931" s="976"/>
    </row>
    <row r="1932" spans="1:26">
      <c r="A1932" s="984" t="s">
        <v>590</v>
      </c>
      <c r="B1932" s="984"/>
      <c r="C1932" s="989" t="s">
        <v>263</v>
      </c>
      <c r="D1932" s="970" t="s">
        <v>2</v>
      </c>
      <c r="E1932" s="1010" t="s">
        <v>120</v>
      </c>
      <c r="F1932" s="1009" t="s">
        <v>75</v>
      </c>
      <c r="G1932" s="973" t="s">
        <v>19</v>
      </c>
      <c r="H1932" s="973" t="s">
        <v>19</v>
      </c>
      <c r="I1932" s="17"/>
      <c r="J1932" s="17"/>
      <c r="K1932" s="20"/>
      <c r="L1932" s="16"/>
      <c r="M1932" s="4"/>
      <c r="N1932" s="31"/>
      <c r="O1932" s="976"/>
      <c r="P1932" s="271"/>
      <c r="Q1932" s="977"/>
      <c r="R1932" s="978"/>
      <c r="S1932" s="979"/>
      <c r="T1932" s="980"/>
      <c r="U1932" s="981"/>
      <c r="V1932" s="982"/>
      <c r="W1932" s="976" t="s">
        <v>4108</v>
      </c>
      <c r="X1932" s="976"/>
      <c r="Y1932" s="706"/>
      <c r="Z1932" s="976"/>
    </row>
    <row r="1933" spans="1:26">
      <c r="A1933" s="984" t="s">
        <v>590</v>
      </c>
      <c r="B1933" s="984" t="s">
        <v>568</v>
      </c>
      <c r="C1933" s="969" t="s">
        <v>180</v>
      </c>
      <c r="D1933" s="970" t="str">
        <f t="shared" ref="D1933" si="1917">B1933&amp;" "&amp;" "&amp;C1933</f>
        <v>06-043  デュラハンナイト</v>
      </c>
      <c r="E1933" s="1010" t="s">
        <v>120</v>
      </c>
      <c r="F1933" s="994" t="s">
        <v>78</v>
      </c>
      <c r="G1933" s="973" t="s">
        <v>19</v>
      </c>
      <c r="H1933" s="973" t="s">
        <v>19</v>
      </c>
      <c r="I1933" s="17"/>
      <c r="J1933" s="17"/>
      <c r="K1933" s="35" t="s">
        <v>21</v>
      </c>
      <c r="L1933" s="33" t="s">
        <v>5372</v>
      </c>
      <c r="M1933" s="960" t="s">
        <v>1080</v>
      </c>
      <c r="N1933" s="30" t="s">
        <v>491</v>
      </c>
      <c r="O1933" s="976"/>
      <c r="P1933" s="271"/>
      <c r="Q1933" s="977">
        <v>1890</v>
      </c>
      <c r="R1933" s="978">
        <v>1160</v>
      </c>
      <c r="S1933" s="979">
        <v>760</v>
      </c>
      <c r="T1933" s="980">
        <v>1020</v>
      </c>
      <c r="U1933" s="981">
        <v>1150</v>
      </c>
      <c r="V1933" s="982">
        <f t="shared" ref="V1933" si="1918">SUM(Q1933:U1934)</f>
        <v>5980</v>
      </c>
      <c r="W1933" s="976" t="s">
        <v>4574</v>
      </c>
      <c r="X1933" s="976"/>
      <c r="Y1933" s="706"/>
      <c r="Z1933" s="976"/>
    </row>
    <row r="1934" spans="1:26">
      <c r="A1934" s="984" t="s">
        <v>590</v>
      </c>
      <c r="B1934" s="984"/>
      <c r="C1934" s="969" t="s">
        <v>180</v>
      </c>
      <c r="D1934" s="970" t="s">
        <v>2</v>
      </c>
      <c r="E1934" s="1010" t="s">
        <v>120</v>
      </c>
      <c r="F1934" s="994" t="s">
        <v>78</v>
      </c>
      <c r="G1934" s="973" t="s">
        <v>19</v>
      </c>
      <c r="H1934" s="973" t="s">
        <v>19</v>
      </c>
      <c r="I1934" s="17"/>
      <c r="J1934" s="17"/>
      <c r="K1934" s="20"/>
      <c r="L1934" s="30"/>
      <c r="M1934" s="4"/>
      <c r="N1934" s="31"/>
      <c r="O1934" s="976"/>
      <c r="P1934" s="271"/>
      <c r="Q1934" s="977"/>
      <c r="R1934" s="978"/>
      <c r="S1934" s="979"/>
      <c r="T1934" s="980"/>
      <c r="U1934" s="981"/>
      <c r="V1934" s="982"/>
      <c r="W1934" s="976" t="s">
        <v>4574</v>
      </c>
      <c r="X1934" s="976"/>
      <c r="Y1934" s="706"/>
      <c r="Z1934" s="976"/>
    </row>
    <row r="1935" spans="1:26">
      <c r="A1935" s="984" t="s">
        <v>590</v>
      </c>
      <c r="B1935" s="984" t="s">
        <v>569</v>
      </c>
      <c r="C1935" s="989" t="s">
        <v>265</v>
      </c>
      <c r="D1935" s="970" t="str">
        <f t="shared" ref="D1935" si="1919">B1935&amp;" "&amp;" "&amp;C1935</f>
        <v>06-044  キラーマシン2</v>
      </c>
      <c r="E1935" s="1010" t="s">
        <v>120</v>
      </c>
      <c r="F1935" s="994" t="s">
        <v>78</v>
      </c>
      <c r="G1935" s="973" t="s">
        <v>19</v>
      </c>
      <c r="H1935" s="973" t="s">
        <v>19</v>
      </c>
      <c r="I1935" s="17"/>
      <c r="J1935" s="17"/>
      <c r="K1935" s="35" t="s">
        <v>21</v>
      </c>
      <c r="L1935" s="33" t="s">
        <v>105</v>
      </c>
      <c r="M1935" s="960" t="s">
        <v>1065</v>
      </c>
      <c r="N1935" s="30" t="s">
        <v>492</v>
      </c>
      <c r="O1935" s="976"/>
      <c r="P1935" s="271"/>
      <c r="Q1935" s="977">
        <v>1860</v>
      </c>
      <c r="R1935" s="978">
        <v>1180</v>
      </c>
      <c r="S1935" s="979">
        <v>720</v>
      </c>
      <c r="T1935" s="980">
        <v>1030</v>
      </c>
      <c r="U1935" s="981">
        <v>1190</v>
      </c>
      <c r="V1935" s="982">
        <f t="shared" ref="V1935" si="1920">SUM(Q1935:U1936)</f>
        <v>5980</v>
      </c>
      <c r="W1935" s="444" t="s">
        <v>3319</v>
      </c>
      <c r="X1935" s="976"/>
      <c r="Y1935" s="706"/>
      <c r="Z1935" s="976"/>
    </row>
    <row r="1936" spans="1:26">
      <c r="A1936" s="984" t="s">
        <v>590</v>
      </c>
      <c r="B1936" s="984"/>
      <c r="C1936" s="989" t="s">
        <v>265</v>
      </c>
      <c r="D1936" s="970" t="s">
        <v>2</v>
      </c>
      <c r="E1936" s="1010" t="s">
        <v>120</v>
      </c>
      <c r="F1936" s="994" t="s">
        <v>78</v>
      </c>
      <c r="G1936" s="973" t="s">
        <v>19</v>
      </c>
      <c r="H1936" s="973" t="s">
        <v>19</v>
      </c>
      <c r="I1936" s="17"/>
      <c r="J1936" s="17"/>
      <c r="K1936" s="20"/>
      <c r="L1936" s="30"/>
      <c r="M1936" s="4"/>
      <c r="N1936" s="31"/>
      <c r="O1936" s="976"/>
      <c r="P1936" s="271"/>
      <c r="Q1936" s="977"/>
      <c r="R1936" s="978"/>
      <c r="S1936" s="979"/>
      <c r="T1936" s="980"/>
      <c r="U1936" s="981"/>
      <c r="V1936" s="982"/>
      <c r="W1936" s="443" t="s">
        <v>4575</v>
      </c>
      <c r="X1936" s="976"/>
      <c r="Y1936" s="706"/>
      <c r="Z1936" s="976"/>
    </row>
    <row r="1937" spans="1:26">
      <c r="A1937" s="984" t="s">
        <v>590</v>
      </c>
      <c r="B1937" s="984" t="s">
        <v>570</v>
      </c>
      <c r="C1937" s="969" t="s">
        <v>2</v>
      </c>
      <c r="D1937" s="970" t="str">
        <f t="shared" ref="D1937" si="1921">B1937&amp;" "&amp;" "&amp;C1937</f>
        <v>06-045  ダイ</v>
      </c>
      <c r="E1937" s="1008" t="s">
        <v>36</v>
      </c>
      <c r="F1937" s="972" t="s">
        <v>34</v>
      </c>
      <c r="G1937" s="973" t="s">
        <v>19</v>
      </c>
      <c r="H1937" s="973" t="s">
        <v>19</v>
      </c>
      <c r="I1937" s="17"/>
      <c r="J1937" s="17"/>
      <c r="K1937" s="35" t="s">
        <v>21</v>
      </c>
      <c r="L1937" s="33" t="s">
        <v>105</v>
      </c>
      <c r="M1937" s="960" t="s">
        <v>960</v>
      </c>
      <c r="N1937" s="30" t="s">
        <v>491</v>
      </c>
      <c r="O1937" s="976"/>
      <c r="P1937" s="271"/>
      <c r="Q1937" s="977">
        <v>2150</v>
      </c>
      <c r="R1937" s="978">
        <v>1580</v>
      </c>
      <c r="S1937" s="979">
        <v>820</v>
      </c>
      <c r="T1937" s="980">
        <v>1240</v>
      </c>
      <c r="U1937" s="981">
        <v>960</v>
      </c>
      <c r="V1937" s="982">
        <f t="shared" ref="V1937" si="1922">SUM(Q1937:U1938)</f>
        <v>6750</v>
      </c>
      <c r="W1937" s="976" t="s">
        <v>3317</v>
      </c>
      <c r="X1937" s="976"/>
      <c r="Y1937" s="983" t="s">
        <v>5327</v>
      </c>
      <c r="Z1937" s="976"/>
    </row>
    <row r="1938" spans="1:26">
      <c r="A1938" s="984" t="s">
        <v>590</v>
      </c>
      <c r="B1938" s="984"/>
      <c r="C1938" s="969" t="s">
        <v>2</v>
      </c>
      <c r="D1938" s="970" t="s">
        <v>2</v>
      </c>
      <c r="E1938" s="1008" t="s">
        <v>36</v>
      </c>
      <c r="F1938" s="972" t="s">
        <v>34</v>
      </c>
      <c r="G1938" s="973" t="s">
        <v>19</v>
      </c>
      <c r="H1938" s="973" t="s">
        <v>19</v>
      </c>
      <c r="I1938" s="17"/>
      <c r="J1938" s="17"/>
      <c r="K1938" s="7" t="s">
        <v>37</v>
      </c>
      <c r="L1938" s="33" t="s">
        <v>101</v>
      </c>
      <c r="M1938" s="960" t="s">
        <v>833</v>
      </c>
      <c r="N1938" s="31" t="s">
        <v>490</v>
      </c>
      <c r="O1938" s="976"/>
      <c r="P1938" s="271"/>
      <c r="Q1938" s="977"/>
      <c r="R1938" s="978"/>
      <c r="S1938" s="979"/>
      <c r="T1938" s="980"/>
      <c r="U1938" s="981"/>
      <c r="V1938" s="982"/>
      <c r="W1938" s="976" t="s">
        <v>3317</v>
      </c>
      <c r="X1938" s="976"/>
      <c r="Y1938" s="983" t="s">
        <v>5327</v>
      </c>
      <c r="Z1938" s="976"/>
    </row>
    <row r="1939" spans="1:26">
      <c r="A1939" s="984" t="s">
        <v>590</v>
      </c>
      <c r="B1939" s="984" t="s">
        <v>571</v>
      </c>
      <c r="C1939" s="969" t="s">
        <v>38</v>
      </c>
      <c r="D1939" s="970" t="str">
        <f t="shared" ref="D1939" si="1923">B1939&amp;" "&amp;" "&amp;C1939</f>
        <v>06-046  ポップ</v>
      </c>
      <c r="E1939" s="1008" t="s">
        <v>36</v>
      </c>
      <c r="F1939" s="972" t="s">
        <v>34</v>
      </c>
      <c r="G1939" s="986" t="s">
        <v>40</v>
      </c>
      <c r="H1939" s="986" t="s">
        <v>40</v>
      </c>
      <c r="I1939" s="17"/>
      <c r="J1939" s="17"/>
      <c r="K1939" s="35" t="s">
        <v>21</v>
      </c>
      <c r="L1939" s="33" t="s">
        <v>131</v>
      </c>
      <c r="M1939" s="960" t="s">
        <v>961</v>
      </c>
      <c r="N1939" s="30" t="s">
        <v>491</v>
      </c>
      <c r="O1939" s="976"/>
      <c r="P1939" s="271"/>
      <c r="Q1939" s="977">
        <v>2060</v>
      </c>
      <c r="R1939" s="978">
        <v>700</v>
      </c>
      <c r="S1939" s="979">
        <v>1720</v>
      </c>
      <c r="T1939" s="980">
        <v>1260</v>
      </c>
      <c r="U1939" s="981">
        <v>990</v>
      </c>
      <c r="V1939" s="982">
        <f t="shared" ref="V1939" si="1924">SUM(Q1939:U1940)</f>
        <v>6730</v>
      </c>
      <c r="W1939" s="976" t="s">
        <v>3317</v>
      </c>
      <c r="X1939" s="976"/>
      <c r="Y1939" s="706"/>
      <c r="Z1939" s="976"/>
    </row>
    <row r="1940" spans="1:26">
      <c r="A1940" s="984" t="s">
        <v>590</v>
      </c>
      <c r="B1940" s="984"/>
      <c r="C1940" s="969" t="s">
        <v>38</v>
      </c>
      <c r="D1940" s="970" t="s">
        <v>2</v>
      </c>
      <c r="E1940" s="1008" t="s">
        <v>36</v>
      </c>
      <c r="F1940" s="972" t="s">
        <v>34</v>
      </c>
      <c r="G1940" s="986" t="s">
        <v>40</v>
      </c>
      <c r="H1940" s="986" t="s">
        <v>40</v>
      </c>
      <c r="I1940" s="17"/>
      <c r="J1940" s="17"/>
      <c r="K1940" s="7" t="s">
        <v>37</v>
      </c>
      <c r="L1940" s="33" t="s">
        <v>101</v>
      </c>
      <c r="M1940" s="960" t="s">
        <v>834</v>
      </c>
      <c r="N1940" s="30" t="s">
        <v>494</v>
      </c>
      <c r="O1940" s="976"/>
      <c r="P1940" s="271"/>
      <c r="Q1940" s="977"/>
      <c r="R1940" s="978"/>
      <c r="S1940" s="979"/>
      <c r="T1940" s="980"/>
      <c r="U1940" s="981"/>
      <c r="V1940" s="982"/>
      <c r="W1940" s="976" t="s">
        <v>3317</v>
      </c>
      <c r="X1940" s="976"/>
      <c r="Y1940" s="706"/>
      <c r="Z1940" s="976"/>
    </row>
    <row r="1941" spans="1:26">
      <c r="A1941" s="984" t="s">
        <v>590</v>
      </c>
      <c r="B1941" s="984" t="s">
        <v>572</v>
      </c>
      <c r="C1941" s="969" t="s">
        <v>183</v>
      </c>
      <c r="D1941" s="970" t="str">
        <f t="shared" ref="D1941" si="1925">B1941&amp;" "&amp;" "&amp;C1941</f>
        <v>06-047  マァム</v>
      </c>
      <c r="E1941" s="1008" t="s">
        <v>36</v>
      </c>
      <c r="F1941" s="972" t="s">
        <v>34</v>
      </c>
      <c r="G1941" s="973" t="s">
        <v>19</v>
      </c>
      <c r="H1941" s="973" t="s">
        <v>19</v>
      </c>
      <c r="I1941" s="17"/>
      <c r="J1941" s="17"/>
      <c r="K1941" s="35" t="s">
        <v>21</v>
      </c>
      <c r="L1941" s="33" t="s">
        <v>131</v>
      </c>
      <c r="M1941" s="960" t="s">
        <v>1066</v>
      </c>
      <c r="N1941" s="30" t="s">
        <v>491</v>
      </c>
      <c r="O1941" s="976"/>
      <c r="P1941" s="271"/>
      <c r="Q1941" s="977">
        <v>2110</v>
      </c>
      <c r="R1941" s="978">
        <v>1370</v>
      </c>
      <c r="S1941" s="979">
        <v>880</v>
      </c>
      <c r="T1941" s="980">
        <v>1350</v>
      </c>
      <c r="U1941" s="981">
        <v>1020</v>
      </c>
      <c r="V1941" s="982">
        <f t="shared" ref="V1941" si="1926">SUM(Q1941:U1942)</f>
        <v>6730</v>
      </c>
      <c r="W1941" s="976" t="s">
        <v>3317</v>
      </c>
      <c r="X1941" s="976"/>
      <c r="Y1941" s="706"/>
      <c r="Z1941" s="976"/>
    </row>
    <row r="1942" spans="1:26">
      <c r="A1942" s="984" t="s">
        <v>590</v>
      </c>
      <c r="B1942" s="984"/>
      <c r="C1942" s="969" t="s">
        <v>183</v>
      </c>
      <c r="D1942" s="970" t="s">
        <v>2</v>
      </c>
      <c r="E1942" s="1008" t="s">
        <v>36</v>
      </c>
      <c r="F1942" s="972" t="s">
        <v>34</v>
      </c>
      <c r="G1942" s="973" t="s">
        <v>19</v>
      </c>
      <c r="H1942" s="973" t="s">
        <v>19</v>
      </c>
      <c r="I1942" s="17"/>
      <c r="J1942" s="17"/>
      <c r="K1942" s="35" t="s">
        <v>21</v>
      </c>
      <c r="L1942" s="33" t="s">
        <v>131</v>
      </c>
      <c r="M1942" s="960" t="s">
        <v>3518</v>
      </c>
      <c r="N1942" s="31" t="s">
        <v>491</v>
      </c>
      <c r="O1942" s="976"/>
      <c r="P1942" s="271"/>
      <c r="Q1942" s="977"/>
      <c r="R1942" s="978"/>
      <c r="S1942" s="979"/>
      <c r="T1942" s="980"/>
      <c r="U1942" s="981"/>
      <c r="V1942" s="982"/>
      <c r="W1942" s="976" t="s">
        <v>3317</v>
      </c>
      <c r="X1942" s="976"/>
      <c r="Y1942" s="706"/>
      <c r="Z1942" s="976"/>
    </row>
    <row r="1943" spans="1:26">
      <c r="A1943" s="984" t="s">
        <v>590</v>
      </c>
      <c r="B1943" s="984" t="s">
        <v>573</v>
      </c>
      <c r="C1943" s="969" t="s">
        <v>172</v>
      </c>
      <c r="D1943" s="970" t="str">
        <f t="shared" ref="D1943" si="1927">B1943&amp;" "&amp;" "&amp;C1943</f>
        <v>06-048  ヒュンケル</v>
      </c>
      <c r="E1943" s="1008" t="s">
        <v>36</v>
      </c>
      <c r="F1943" s="972" t="s">
        <v>34</v>
      </c>
      <c r="G1943" s="973" t="s">
        <v>19</v>
      </c>
      <c r="H1943" s="973" t="s">
        <v>19</v>
      </c>
      <c r="I1943" s="17"/>
      <c r="J1943" s="17"/>
      <c r="K1943" s="35" t="s">
        <v>21</v>
      </c>
      <c r="L1943" s="33" t="s">
        <v>3</v>
      </c>
      <c r="M1943" s="960" t="s">
        <v>1085</v>
      </c>
      <c r="N1943" s="30" t="s">
        <v>491</v>
      </c>
      <c r="O1943" s="976"/>
      <c r="P1943" s="271"/>
      <c r="Q1943" s="977">
        <v>2200</v>
      </c>
      <c r="R1943" s="978">
        <v>1540</v>
      </c>
      <c r="S1943" s="979">
        <v>640</v>
      </c>
      <c r="T1943" s="980">
        <v>1020</v>
      </c>
      <c r="U1943" s="981">
        <v>1350</v>
      </c>
      <c r="V1943" s="982">
        <f t="shared" ref="V1943" si="1928">SUM(Q1943:U1944)</f>
        <v>6750</v>
      </c>
      <c r="W1943" s="378" t="s">
        <v>3317</v>
      </c>
      <c r="X1943" s="976"/>
      <c r="Y1943" s="706"/>
      <c r="Z1943" s="976"/>
    </row>
    <row r="1944" spans="1:26">
      <c r="A1944" s="984" t="s">
        <v>590</v>
      </c>
      <c r="B1944" s="984"/>
      <c r="C1944" s="969" t="s">
        <v>172</v>
      </c>
      <c r="D1944" s="970" t="s">
        <v>2</v>
      </c>
      <c r="E1944" s="1008" t="s">
        <v>36</v>
      </c>
      <c r="F1944" s="972" t="s">
        <v>34</v>
      </c>
      <c r="G1944" s="973" t="s">
        <v>19</v>
      </c>
      <c r="H1944" s="973" t="s">
        <v>19</v>
      </c>
      <c r="I1944" s="17"/>
      <c r="J1944" s="17"/>
      <c r="K1944" s="7" t="s">
        <v>37</v>
      </c>
      <c r="L1944" s="33" t="s">
        <v>98</v>
      </c>
      <c r="M1944" s="960" t="s">
        <v>1067</v>
      </c>
      <c r="N1944" s="31" t="s">
        <v>492</v>
      </c>
      <c r="O1944" s="976"/>
      <c r="P1944" s="271"/>
      <c r="Q1944" s="977"/>
      <c r="R1944" s="978"/>
      <c r="S1944" s="979"/>
      <c r="T1944" s="980"/>
      <c r="U1944" s="981"/>
      <c r="V1944" s="982"/>
      <c r="W1944" s="380" t="s">
        <v>4343</v>
      </c>
      <c r="X1944" s="976"/>
      <c r="Y1944" s="706"/>
      <c r="Z1944" s="976"/>
    </row>
    <row r="1945" spans="1:26">
      <c r="A1945" s="984" t="s">
        <v>590</v>
      </c>
      <c r="B1945" s="984" t="s">
        <v>574</v>
      </c>
      <c r="C1945" s="969" t="s">
        <v>4</v>
      </c>
      <c r="D1945" s="970" t="str">
        <f t="shared" ref="D1945" si="1929">B1945&amp;" "&amp;" "&amp;C1945</f>
        <v>06-049  クロコダイン</v>
      </c>
      <c r="E1945" s="1008" t="s">
        <v>36</v>
      </c>
      <c r="F1945" s="972" t="s">
        <v>34</v>
      </c>
      <c r="G1945" s="1006" t="s">
        <v>89</v>
      </c>
      <c r="H1945" s="973" t="s">
        <v>19</v>
      </c>
      <c r="I1945" s="15"/>
      <c r="J1945" s="15"/>
      <c r="K1945" s="35" t="s">
        <v>21</v>
      </c>
      <c r="L1945" s="33" t="s">
        <v>3</v>
      </c>
      <c r="M1945" s="960" t="s">
        <v>1086</v>
      </c>
      <c r="N1945" s="30" t="s">
        <v>491</v>
      </c>
      <c r="O1945" s="976"/>
      <c r="P1945" s="271"/>
      <c r="Q1945" s="977">
        <v>2290</v>
      </c>
      <c r="R1945" s="978">
        <v>1570</v>
      </c>
      <c r="S1945" s="979">
        <v>620</v>
      </c>
      <c r="T1945" s="980">
        <v>790</v>
      </c>
      <c r="U1945" s="981">
        <v>1450</v>
      </c>
      <c r="V1945" s="982">
        <f t="shared" ref="V1945" si="1930">SUM(Q1945:U1946)</f>
        <v>6720</v>
      </c>
      <c r="W1945" s="976"/>
      <c r="X1945" s="976"/>
      <c r="Y1945" s="706"/>
      <c r="Z1945" s="976"/>
    </row>
    <row r="1946" spans="1:26">
      <c r="A1946" s="984" t="s">
        <v>590</v>
      </c>
      <c r="B1946" s="984"/>
      <c r="C1946" s="969" t="s">
        <v>4</v>
      </c>
      <c r="D1946" s="970" t="s">
        <v>2</v>
      </c>
      <c r="E1946" s="1008" t="s">
        <v>36</v>
      </c>
      <c r="F1946" s="972" t="s">
        <v>34</v>
      </c>
      <c r="G1946" s="1006" t="s">
        <v>89</v>
      </c>
      <c r="H1946" s="973" t="s">
        <v>19</v>
      </c>
      <c r="I1946" s="15"/>
      <c r="J1946" s="15"/>
      <c r="K1946" s="7" t="s">
        <v>37</v>
      </c>
      <c r="L1946" s="33" t="s">
        <v>101</v>
      </c>
      <c r="M1946" s="960" t="s">
        <v>962</v>
      </c>
      <c r="N1946" s="30" t="s">
        <v>490</v>
      </c>
      <c r="O1946" s="976"/>
      <c r="P1946" s="271"/>
      <c r="Q1946" s="977"/>
      <c r="R1946" s="978"/>
      <c r="S1946" s="979"/>
      <c r="T1946" s="980"/>
      <c r="U1946" s="981"/>
      <c r="V1946" s="982"/>
      <c r="W1946" s="976"/>
      <c r="X1946" s="976"/>
      <c r="Y1946" s="706"/>
      <c r="Z1946" s="976"/>
    </row>
    <row r="1947" spans="1:26">
      <c r="A1947" s="984" t="s">
        <v>590</v>
      </c>
      <c r="B1947" s="984" t="s">
        <v>575</v>
      </c>
      <c r="C1947" s="969" t="s">
        <v>44</v>
      </c>
      <c r="D1947" s="970" t="str">
        <f t="shared" ref="D1947" si="1931">B1947&amp;" "&amp;" "&amp;C1947</f>
        <v>06-050  ヒム</v>
      </c>
      <c r="E1947" s="1008" t="s">
        <v>36</v>
      </c>
      <c r="F1947" s="985" t="s">
        <v>74</v>
      </c>
      <c r="G1947" s="973" t="s">
        <v>19</v>
      </c>
      <c r="H1947" s="973" t="s">
        <v>19</v>
      </c>
      <c r="I1947" s="17"/>
      <c r="J1947" s="17"/>
      <c r="K1947" s="35" t="s">
        <v>21</v>
      </c>
      <c r="L1947" s="33" t="s">
        <v>270</v>
      </c>
      <c r="M1947" s="960" t="s">
        <v>1147</v>
      </c>
      <c r="N1947" s="30" t="s">
        <v>491</v>
      </c>
      <c r="O1947" s="976"/>
      <c r="P1947" s="271"/>
      <c r="Q1947" s="977">
        <v>2100</v>
      </c>
      <c r="R1947" s="978">
        <v>1290</v>
      </c>
      <c r="S1947" s="979">
        <v>1020</v>
      </c>
      <c r="T1947" s="980">
        <v>1160</v>
      </c>
      <c r="U1947" s="981">
        <v>1210</v>
      </c>
      <c r="V1947" s="982">
        <f t="shared" ref="V1947" si="1932">SUM(Q1947:U1948)</f>
        <v>6780</v>
      </c>
      <c r="W1947" s="976" t="s">
        <v>3330</v>
      </c>
      <c r="X1947" s="976"/>
      <c r="Y1947" s="706"/>
      <c r="Z1947" s="976"/>
    </row>
    <row r="1948" spans="1:26">
      <c r="A1948" s="984" t="s">
        <v>590</v>
      </c>
      <c r="B1948" s="984"/>
      <c r="C1948" s="969" t="s">
        <v>44</v>
      </c>
      <c r="D1948" s="970" t="s">
        <v>2</v>
      </c>
      <c r="E1948" s="1008" t="s">
        <v>36</v>
      </c>
      <c r="F1948" s="985" t="s">
        <v>74</v>
      </c>
      <c r="G1948" s="973" t="s">
        <v>19</v>
      </c>
      <c r="H1948" s="973" t="s">
        <v>19</v>
      </c>
      <c r="I1948" s="17"/>
      <c r="J1948" s="17"/>
      <c r="K1948" s="7" t="s">
        <v>37</v>
      </c>
      <c r="L1948" s="33" t="s">
        <v>131</v>
      </c>
      <c r="M1948" s="960" t="s">
        <v>963</v>
      </c>
      <c r="N1948" s="31" t="s">
        <v>496</v>
      </c>
      <c r="O1948" s="976"/>
      <c r="P1948" s="271"/>
      <c r="Q1948" s="977"/>
      <c r="R1948" s="978"/>
      <c r="S1948" s="979"/>
      <c r="T1948" s="980"/>
      <c r="U1948" s="981"/>
      <c r="V1948" s="982"/>
      <c r="W1948" s="976" t="s">
        <v>3330</v>
      </c>
      <c r="X1948" s="976"/>
      <c r="Y1948" s="706"/>
      <c r="Z1948" s="976"/>
    </row>
    <row r="1949" spans="1:26">
      <c r="A1949" s="984" t="s">
        <v>590</v>
      </c>
      <c r="B1949" s="984" t="s">
        <v>576</v>
      </c>
      <c r="C1949" s="989" t="s">
        <v>320</v>
      </c>
      <c r="D1949" s="970" t="str">
        <f t="shared" ref="D1949" si="1933">B1949&amp;" "&amp;" "&amp;C1949</f>
        <v>06-051  アルビナス</v>
      </c>
      <c r="E1949" s="1008" t="s">
        <v>36</v>
      </c>
      <c r="F1949" s="985" t="s">
        <v>74</v>
      </c>
      <c r="G1949" s="992" t="s">
        <v>88</v>
      </c>
      <c r="H1949" s="992" t="s">
        <v>88</v>
      </c>
      <c r="I1949" s="15"/>
      <c r="J1949" s="15"/>
      <c r="K1949" s="35" t="s">
        <v>21</v>
      </c>
      <c r="L1949" s="33" t="s">
        <v>131</v>
      </c>
      <c r="M1949" s="960" t="s">
        <v>1148</v>
      </c>
      <c r="N1949" s="30" t="s">
        <v>491</v>
      </c>
      <c r="O1949" s="976"/>
      <c r="P1949" s="271"/>
      <c r="Q1949" s="977">
        <v>2270</v>
      </c>
      <c r="R1949" s="978">
        <v>670</v>
      </c>
      <c r="S1949" s="979">
        <v>1350</v>
      </c>
      <c r="T1949" s="980">
        <v>1370</v>
      </c>
      <c r="U1949" s="981">
        <v>1120</v>
      </c>
      <c r="V1949" s="982">
        <f t="shared" ref="V1949" si="1934">SUM(Q1949:U1950)</f>
        <v>6780</v>
      </c>
      <c r="W1949" s="976" t="s">
        <v>3330</v>
      </c>
      <c r="X1949" s="976"/>
      <c r="Y1949" s="706"/>
      <c r="Z1949" s="976"/>
    </row>
    <row r="1950" spans="1:26">
      <c r="A1950" s="984" t="s">
        <v>590</v>
      </c>
      <c r="B1950" s="984"/>
      <c r="C1950" s="989" t="s">
        <v>320</v>
      </c>
      <c r="D1950" s="970" t="s">
        <v>2</v>
      </c>
      <c r="E1950" s="1008" t="s">
        <v>36</v>
      </c>
      <c r="F1950" s="985" t="s">
        <v>74</v>
      </c>
      <c r="G1950" s="992" t="s">
        <v>88</v>
      </c>
      <c r="H1950" s="992" t="s">
        <v>88</v>
      </c>
      <c r="I1950" s="15"/>
      <c r="J1950" s="15"/>
      <c r="K1950" s="7" t="s">
        <v>37</v>
      </c>
      <c r="L1950" s="33" t="s">
        <v>101</v>
      </c>
      <c r="M1950" s="960" t="s">
        <v>835</v>
      </c>
      <c r="N1950" s="30" t="s">
        <v>490</v>
      </c>
      <c r="O1950" s="976"/>
      <c r="P1950" s="271"/>
      <c r="Q1950" s="977"/>
      <c r="R1950" s="978"/>
      <c r="S1950" s="979"/>
      <c r="T1950" s="980"/>
      <c r="U1950" s="981"/>
      <c r="V1950" s="982"/>
      <c r="W1950" s="976" t="s">
        <v>3330</v>
      </c>
      <c r="X1950" s="976"/>
      <c r="Y1950" s="706"/>
      <c r="Z1950" s="976"/>
    </row>
    <row r="1951" spans="1:26">
      <c r="A1951" s="984" t="s">
        <v>590</v>
      </c>
      <c r="B1951" s="984" t="s">
        <v>577</v>
      </c>
      <c r="C1951" s="969" t="s">
        <v>321</v>
      </c>
      <c r="D1951" s="970" t="str">
        <f t="shared" ref="D1951" si="1935">B1951&amp;" "&amp;" "&amp;C1951</f>
        <v>06-052  シグマ</v>
      </c>
      <c r="E1951" s="1008" t="s">
        <v>36</v>
      </c>
      <c r="F1951" s="985" t="s">
        <v>74</v>
      </c>
      <c r="G1951" s="973" t="s">
        <v>19</v>
      </c>
      <c r="H1951" s="992" t="s">
        <v>88</v>
      </c>
      <c r="I1951" s="15"/>
      <c r="J1951" s="15"/>
      <c r="K1951" s="35" t="s">
        <v>21</v>
      </c>
      <c r="L1951" s="33" t="s">
        <v>131</v>
      </c>
      <c r="M1951" s="960" t="s">
        <v>1068</v>
      </c>
      <c r="N1951" s="30" t="s">
        <v>494</v>
      </c>
      <c r="O1951" s="976"/>
      <c r="P1951" s="271"/>
      <c r="Q1951" s="977">
        <v>2120</v>
      </c>
      <c r="R1951" s="978">
        <v>1310</v>
      </c>
      <c r="S1951" s="979">
        <v>770</v>
      </c>
      <c r="T1951" s="980">
        <v>1390</v>
      </c>
      <c r="U1951" s="981">
        <v>1190</v>
      </c>
      <c r="V1951" s="982">
        <f t="shared" ref="V1951" si="1936">SUM(Q1951:U1952)</f>
        <v>6780</v>
      </c>
      <c r="W1951" s="443" t="s">
        <v>3330</v>
      </c>
      <c r="X1951" s="976"/>
      <c r="Y1951" s="706"/>
      <c r="Z1951" s="976"/>
    </row>
    <row r="1952" spans="1:26">
      <c r="A1952" s="984" t="s">
        <v>590</v>
      </c>
      <c r="B1952" s="984"/>
      <c r="C1952" s="969" t="s">
        <v>321</v>
      </c>
      <c r="D1952" s="970" t="s">
        <v>2</v>
      </c>
      <c r="E1952" s="1008" t="s">
        <v>36</v>
      </c>
      <c r="F1952" s="985" t="s">
        <v>74</v>
      </c>
      <c r="G1952" s="973" t="s">
        <v>19</v>
      </c>
      <c r="H1952" s="992" t="s">
        <v>88</v>
      </c>
      <c r="I1952" s="15"/>
      <c r="J1952" s="15"/>
      <c r="K1952" s="7" t="s">
        <v>37</v>
      </c>
      <c r="L1952" s="33" t="s">
        <v>101</v>
      </c>
      <c r="M1952" s="960" t="s">
        <v>964</v>
      </c>
      <c r="N1952" s="30" t="s">
        <v>491</v>
      </c>
      <c r="O1952" s="976"/>
      <c r="P1952" s="271"/>
      <c r="Q1952" s="977"/>
      <c r="R1952" s="978"/>
      <c r="S1952" s="979"/>
      <c r="T1952" s="980"/>
      <c r="U1952" s="981"/>
      <c r="V1952" s="982"/>
      <c r="W1952" s="443" t="s">
        <v>4335</v>
      </c>
      <c r="X1952" s="976"/>
      <c r="Y1952" s="706"/>
      <c r="Z1952" s="976"/>
    </row>
    <row r="1953" spans="1:26">
      <c r="A1953" s="984" t="s">
        <v>590</v>
      </c>
      <c r="B1953" s="984" t="s">
        <v>578</v>
      </c>
      <c r="C1953" s="969" t="s">
        <v>322</v>
      </c>
      <c r="D1953" s="970" t="str">
        <f t="shared" ref="D1953" si="1937">B1953&amp;" "&amp;" "&amp;C1953</f>
        <v>06-053  フェンブレン</v>
      </c>
      <c r="E1953" s="1008" t="s">
        <v>36</v>
      </c>
      <c r="F1953" s="985" t="s">
        <v>74</v>
      </c>
      <c r="G1953" s="973" t="s">
        <v>19</v>
      </c>
      <c r="H1953" s="973" t="s">
        <v>19</v>
      </c>
      <c r="I1953" s="17"/>
      <c r="J1953" s="17"/>
      <c r="K1953" s="7" t="s">
        <v>37</v>
      </c>
      <c r="L1953" s="33" t="s">
        <v>98</v>
      </c>
      <c r="M1953" s="960" t="s">
        <v>1081</v>
      </c>
      <c r="N1953" s="30" t="s">
        <v>492</v>
      </c>
      <c r="O1953" s="976"/>
      <c r="P1953" s="271"/>
      <c r="Q1953" s="977">
        <v>2020</v>
      </c>
      <c r="R1953" s="978">
        <v>1370</v>
      </c>
      <c r="S1953" s="979">
        <v>1000</v>
      </c>
      <c r="T1953" s="980">
        <v>1250</v>
      </c>
      <c r="U1953" s="981">
        <v>1140</v>
      </c>
      <c r="V1953" s="982">
        <f t="shared" ref="V1953" si="1938">SUM(Q1953:U1954)</f>
        <v>6780</v>
      </c>
      <c r="W1953" s="976" t="s">
        <v>3330</v>
      </c>
      <c r="X1953" s="976"/>
      <c r="Y1953" s="706"/>
      <c r="Z1953" s="976"/>
    </row>
    <row r="1954" spans="1:26">
      <c r="A1954" s="984" t="s">
        <v>590</v>
      </c>
      <c r="B1954" s="984"/>
      <c r="C1954" s="969" t="s">
        <v>322</v>
      </c>
      <c r="D1954" s="970" t="s">
        <v>2</v>
      </c>
      <c r="E1954" s="1008" t="s">
        <v>36</v>
      </c>
      <c r="F1954" s="985" t="s">
        <v>74</v>
      </c>
      <c r="G1954" s="973" t="s">
        <v>19</v>
      </c>
      <c r="H1954" s="973" t="s">
        <v>19</v>
      </c>
      <c r="I1954" s="17"/>
      <c r="J1954" s="17"/>
      <c r="K1954" s="7" t="s">
        <v>37</v>
      </c>
      <c r="L1954" s="33" t="s">
        <v>101</v>
      </c>
      <c r="M1954" s="4" t="s">
        <v>591</v>
      </c>
      <c r="N1954" s="31" t="s">
        <v>491</v>
      </c>
      <c r="O1954" s="976"/>
      <c r="P1954" s="271"/>
      <c r="Q1954" s="977"/>
      <c r="R1954" s="978"/>
      <c r="S1954" s="979"/>
      <c r="T1954" s="980"/>
      <c r="U1954" s="981"/>
      <c r="V1954" s="982"/>
      <c r="W1954" s="976" t="s">
        <v>3330</v>
      </c>
      <c r="X1954" s="976"/>
      <c r="Y1954" s="706"/>
      <c r="Z1954" s="976"/>
    </row>
    <row r="1955" spans="1:26">
      <c r="A1955" s="984" t="s">
        <v>590</v>
      </c>
      <c r="B1955" s="984" t="s">
        <v>579</v>
      </c>
      <c r="C1955" s="969" t="s">
        <v>5</v>
      </c>
      <c r="D1955" s="970" t="str">
        <f t="shared" ref="D1955" si="1939">B1955&amp;" "&amp;" "&amp;C1955</f>
        <v>06-054  ブロック</v>
      </c>
      <c r="E1955" s="1008" t="s">
        <v>36</v>
      </c>
      <c r="F1955" s="985" t="s">
        <v>74</v>
      </c>
      <c r="G1955" s="973" t="s">
        <v>19</v>
      </c>
      <c r="H1955" s="973" t="s">
        <v>19</v>
      </c>
      <c r="I1955" s="17"/>
      <c r="J1955" s="17"/>
      <c r="K1955" s="35" t="s">
        <v>21</v>
      </c>
      <c r="L1955" s="33" t="s">
        <v>3</v>
      </c>
      <c r="M1955" s="960" t="s">
        <v>1087</v>
      </c>
      <c r="N1955" s="30" t="s">
        <v>494</v>
      </c>
      <c r="O1955" s="976"/>
      <c r="P1955" s="271"/>
      <c r="Q1955" s="977">
        <v>2370</v>
      </c>
      <c r="R1955" s="978">
        <v>1290</v>
      </c>
      <c r="S1955" s="979">
        <v>690</v>
      </c>
      <c r="T1955" s="980">
        <v>810</v>
      </c>
      <c r="U1955" s="981">
        <v>1620</v>
      </c>
      <c r="V1955" s="982">
        <f t="shared" ref="V1955" si="1940">SUM(Q1955:U1956)</f>
        <v>6780</v>
      </c>
      <c r="W1955" s="976" t="s">
        <v>3330</v>
      </c>
      <c r="X1955" s="976"/>
      <c r="Y1955" s="706"/>
      <c r="Z1955" s="976"/>
    </row>
    <row r="1956" spans="1:26">
      <c r="A1956" s="984" t="s">
        <v>590</v>
      </c>
      <c r="B1956" s="984"/>
      <c r="C1956" s="969" t="s">
        <v>5</v>
      </c>
      <c r="D1956" s="970" t="s">
        <v>2</v>
      </c>
      <c r="E1956" s="1008" t="s">
        <v>36</v>
      </c>
      <c r="F1956" s="985" t="s">
        <v>74</v>
      </c>
      <c r="G1956" s="973" t="s">
        <v>19</v>
      </c>
      <c r="H1956" s="973" t="s">
        <v>19</v>
      </c>
      <c r="I1956" s="17"/>
      <c r="J1956" s="17"/>
      <c r="K1956" s="7" t="s">
        <v>37</v>
      </c>
      <c r="L1956" s="33" t="s">
        <v>3</v>
      </c>
      <c r="M1956" s="960" t="s">
        <v>965</v>
      </c>
      <c r="N1956" s="31" t="s">
        <v>490</v>
      </c>
      <c r="O1956" s="976"/>
      <c r="P1956" s="271"/>
      <c r="Q1956" s="977"/>
      <c r="R1956" s="978"/>
      <c r="S1956" s="979"/>
      <c r="T1956" s="980"/>
      <c r="U1956" s="981"/>
      <c r="V1956" s="982"/>
      <c r="W1956" s="976" t="s">
        <v>3330</v>
      </c>
      <c r="X1956" s="976"/>
      <c r="Y1956" s="706"/>
      <c r="Z1956" s="976"/>
    </row>
    <row r="1957" spans="1:26">
      <c r="A1957" s="984" t="s">
        <v>590</v>
      </c>
      <c r="B1957" s="984" t="s">
        <v>580</v>
      </c>
      <c r="C1957" s="969" t="s">
        <v>38</v>
      </c>
      <c r="D1957" s="970" t="str">
        <f t="shared" ref="D1957" si="1941">B1957&amp;" "&amp;" "&amp;C1957</f>
        <v>06-055  ポップ</v>
      </c>
      <c r="E1957" s="999" t="s">
        <v>54</v>
      </c>
      <c r="F1957" s="972" t="s">
        <v>34</v>
      </c>
      <c r="G1957" s="986" t="s">
        <v>40</v>
      </c>
      <c r="H1957" s="986" t="s">
        <v>40</v>
      </c>
      <c r="I1957" s="15"/>
      <c r="J1957" s="15"/>
      <c r="K1957" s="35" t="s">
        <v>21</v>
      </c>
      <c r="L1957" s="33" t="s">
        <v>105</v>
      </c>
      <c r="M1957" s="960" t="s">
        <v>966</v>
      </c>
      <c r="N1957" s="30" t="s">
        <v>491</v>
      </c>
      <c r="O1957" s="976"/>
      <c r="P1957" s="271"/>
      <c r="Q1957" s="977">
        <v>2160</v>
      </c>
      <c r="R1957" s="978">
        <v>790</v>
      </c>
      <c r="S1957" s="979">
        <v>1790</v>
      </c>
      <c r="T1957" s="980">
        <v>1290</v>
      </c>
      <c r="U1957" s="981">
        <v>1060</v>
      </c>
      <c r="V1957" s="982">
        <f t="shared" ref="V1957" si="1942">SUM(Q1957:U1958)</f>
        <v>7090</v>
      </c>
      <c r="W1957" s="976" t="s">
        <v>3317</v>
      </c>
      <c r="X1957" s="976"/>
      <c r="Y1957" s="706"/>
      <c r="Z1957" s="976"/>
    </row>
    <row r="1958" spans="1:26">
      <c r="A1958" s="984" t="s">
        <v>590</v>
      </c>
      <c r="B1958" s="984"/>
      <c r="C1958" s="969" t="s">
        <v>38</v>
      </c>
      <c r="D1958" s="970" t="s">
        <v>2</v>
      </c>
      <c r="E1958" s="999" t="s">
        <v>54</v>
      </c>
      <c r="F1958" s="972" t="s">
        <v>34</v>
      </c>
      <c r="G1958" s="986" t="s">
        <v>40</v>
      </c>
      <c r="H1958" s="986" t="s">
        <v>40</v>
      </c>
      <c r="I1958" s="15"/>
      <c r="J1958" s="15"/>
      <c r="K1958" s="35" t="s">
        <v>21</v>
      </c>
      <c r="L1958" s="33" t="s">
        <v>106</v>
      </c>
      <c r="M1958" s="960" t="s">
        <v>1149</v>
      </c>
      <c r="N1958" s="30" t="s">
        <v>491</v>
      </c>
      <c r="O1958" s="976"/>
      <c r="P1958" s="271"/>
      <c r="Q1958" s="977"/>
      <c r="R1958" s="978"/>
      <c r="S1958" s="979"/>
      <c r="T1958" s="980"/>
      <c r="U1958" s="981"/>
      <c r="V1958" s="982"/>
      <c r="W1958" s="976" t="s">
        <v>3317</v>
      </c>
      <c r="X1958" s="976"/>
      <c r="Y1958" s="706"/>
      <c r="Z1958" s="976"/>
    </row>
    <row r="1959" spans="1:26">
      <c r="A1959" s="984" t="s">
        <v>590</v>
      </c>
      <c r="B1959" s="984" t="s">
        <v>581</v>
      </c>
      <c r="C1959" s="969" t="s">
        <v>188</v>
      </c>
      <c r="D1959" s="970" t="str">
        <f t="shared" ref="D1959" si="1943">B1959&amp;" "&amp;" "&amp;C1959</f>
        <v>06-056  キルバーン</v>
      </c>
      <c r="E1959" s="999" t="s">
        <v>54</v>
      </c>
      <c r="F1959" s="985" t="s">
        <v>74</v>
      </c>
      <c r="G1959" s="973" t="s">
        <v>19</v>
      </c>
      <c r="H1959" s="973" t="s">
        <v>19</v>
      </c>
      <c r="I1959" s="15"/>
      <c r="J1959" s="15"/>
      <c r="K1959" s="7" t="s">
        <v>37</v>
      </c>
      <c r="L1959" s="33" t="s">
        <v>98</v>
      </c>
      <c r="M1959" s="960" t="s">
        <v>3519</v>
      </c>
      <c r="N1959" s="30" t="s">
        <v>490</v>
      </c>
      <c r="O1959" s="976"/>
      <c r="P1959" s="271"/>
      <c r="Q1959" s="977">
        <v>2170</v>
      </c>
      <c r="R1959" s="978">
        <v>1340</v>
      </c>
      <c r="S1959" s="979">
        <v>1280</v>
      </c>
      <c r="T1959" s="980">
        <v>1200</v>
      </c>
      <c r="U1959" s="981">
        <v>1160</v>
      </c>
      <c r="V1959" s="982">
        <f t="shared" ref="V1959" si="1944">SUM(Q1959:U1960)</f>
        <v>7150</v>
      </c>
      <c r="W1959" s="976"/>
      <c r="X1959" s="976"/>
      <c r="Y1959" s="706"/>
      <c r="Z1959" s="976"/>
    </row>
    <row r="1960" spans="1:26">
      <c r="A1960" s="984" t="s">
        <v>590</v>
      </c>
      <c r="B1960" s="984"/>
      <c r="C1960" s="969" t="s">
        <v>188</v>
      </c>
      <c r="D1960" s="970" t="s">
        <v>2</v>
      </c>
      <c r="E1960" s="999" t="s">
        <v>54</v>
      </c>
      <c r="F1960" s="985" t="s">
        <v>74</v>
      </c>
      <c r="G1960" s="973" t="s">
        <v>19</v>
      </c>
      <c r="H1960" s="973" t="s">
        <v>19</v>
      </c>
      <c r="I1960" s="15"/>
      <c r="J1960" s="15"/>
      <c r="K1960" s="8" t="s">
        <v>99</v>
      </c>
      <c r="L1960" s="33" t="s">
        <v>131</v>
      </c>
      <c r="M1960" s="960" t="s">
        <v>3520</v>
      </c>
      <c r="N1960" s="30" t="s">
        <v>491</v>
      </c>
      <c r="O1960" s="976"/>
      <c r="P1960" s="271"/>
      <c r="Q1960" s="977"/>
      <c r="R1960" s="978"/>
      <c r="S1960" s="979"/>
      <c r="T1960" s="980"/>
      <c r="U1960" s="981"/>
      <c r="V1960" s="982"/>
      <c r="W1960" s="976"/>
      <c r="X1960" s="976"/>
      <c r="Y1960" s="706"/>
      <c r="Z1960" s="976"/>
    </row>
    <row r="1961" spans="1:26">
      <c r="A1961" s="984" t="s">
        <v>590</v>
      </c>
      <c r="B1961" s="984" t="s">
        <v>582</v>
      </c>
      <c r="C1961" s="969" t="s">
        <v>187</v>
      </c>
      <c r="D1961" s="970" t="str">
        <f t="shared" ref="D1961" si="1945">B1961&amp;" "&amp;" "&amp;C1961</f>
        <v>06-057  ミストバーン</v>
      </c>
      <c r="E1961" s="999" t="s">
        <v>54</v>
      </c>
      <c r="F1961" s="994" t="s">
        <v>78</v>
      </c>
      <c r="G1961" s="973" t="s">
        <v>19</v>
      </c>
      <c r="H1961" s="973" t="s">
        <v>19</v>
      </c>
      <c r="I1961" s="15"/>
      <c r="J1961" s="15"/>
      <c r="K1961" s="35" t="s">
        <v>21</v>
      </c>
      <c r="L1961" s="33" t="s">
        <v>270</v>
      </c>
      <c r="M1961" s="39" t="s">
        <v>967</v>
      </c>
      <c r="N1961" s="30" t="s">
        <v>494</v>
      </c>
      <c r="O1961" s="976"/>
      <c r="P1961" s="271"/>
      <c r="Q1961" s="977">
        <v>2230</v>
      </c>
      <c r="R1961" s="978">
        <v>1380</v>
      </c>
      <c r="S1961" s="979">
        <v>1290</v>
      </c>
      <c r="T1961" s="980">
        <v>1040</v>
      </c>
      <c r="U1961" s="981">
        <v>1160</v>
      </c>
      <c r="V1961" s="982">
        <f t="shared" ref="V1961" si="1946">SUM(Q1961:U1962)</f>
        <v>7100</v>
      </c>
      <c r="W1961" s="976" t="s">
        <v>4572</v>
      </c>
      <c r="X1961" s="976"/>
      <c r="Y1961" s="983" t="s">
        <v>5327</v>
      </c>
      <c r="Z1961" s="976"/>
    </row>
    <row r="1962" spans="1:26">
      <c r="A1962" s="984" t="s">
        <v>590</v>
      </c>
      <c r="B1962" s="984"/>
      <c r="C1962" s="969" t="s">
        <v>187</v>
      </c>
      <c r="D1962" s="970" t="s">
        <v>2</v>
      </c>
      <c r="E1962" s="999" t="s">
        <v>54</v>
      </c>
      <c r="F1962" s="994" t="s">
        <v>78</v>
      </c>
      <c r="G1962" s="973" t="s">
        <v>19</v>
      </c>
      <c r="H1962" s="973" t="s">
        <v>19</v>
      </c>
      <c r="I1962" s="15"/>
      <c r="J1962" s="15"/>
      <c r="K1962" s="35" t="s">
        <v>21</v>
      </c>
      <c r="L1962" s="33" t="s">
        <v>3</v>
      </c>
      <c r="M1962" s="960" t="s">
        <v>1177</v>
      </c>
      <c r="N1962" s="30" t="s">
        <v>491</v>
      </c>
      <c r="O1962" s="976"/>
      <c r="P1962" s="271"/>
      <c r="Q1962" s="977"/>
      <c r="R1962" s="978"/>
      <c r="S1962" s="979"/>
      <c r="T1962" s="980"/>
      <c r="U1962" s="981"/>
      <c r="V1962" s="982"/>
      <c r="W1962" s="976" t="s">
        <v>4572</v>
      </c>
      <c r="X1962" s="976"/>
      <c r="Y1962" s="983" t="s">
        <v>5327</v>
      </c>
      <c r="Z1962" s="976"/>
    </row>
    <row r="1963" spans="1:26">
      <c r="A1963" s="984" t="s">
        <v>590</v>
      </c>
      <c r="B1963" s="984" t="s">
        <v>583</v>
      </c>
      <c r="C1963" s="969" t="s">
        <v>190</v>
      </c>
      <c r="D1963" s="970" t="str">
        <f t="shared" ref="D1963" si="1947">B1963&amp;" "&amp;" "&amp;C1963</f>
        <v>06-058  勇者イレブン</v>
      </c>
      <c r="E1963" s="999" t="s">
        <v>54</v>
      </c>
      <c r="F1963" s="972" t="s">
        <v>34</v>
      </c>
      <c r="G1963" s="973" t="s">
        <v>19</v>
      </c>
      <c r="H1963" s="992" t="s">
        <v>88</v>
      </c>
      <c r="I1963" s="17"/>
      <c r="J1963" s="17"/>
      <c r="K1963" s="35" t="s">
        <v>21</v>
      </c>
      <c r="L1963" s="33" t="s">
        <v>270</v>
      </c>
      <c r="M1963" s="960" t="s">
        <v>1069</v>
      </c>
      <c r="N1963" s="30" t="s">
        <v>494</v>
      </c>
      <c r="O1963" s="976"/>
      <c r="P1963" s="271"/>
      <c r="Q1963" s="977">
        <v>2190</v>
      </c>
      <c r="R1963" s="978">
        <v>1340</v>
      </c>
      <c r="S1963" s="979">
        <v>1160</v>
      </c>
      <c r="T1963" s="980">
        <v>1270</v>
      </c>
      <c r="U1963" s="981">
        <v>1090</v>
      </c>
      <c r="V1963" s="982">
        <f t="shared" ref="V1963" si="1948">SUM(Q1963:U1964)</f>
        <v>7050</v>
      </c>
      <c r="W1963" s="976"/>
      <c r="X1963" s="976"/>
      <c r="Y1963" s="706"/>
      <c r="Z1963" s="976"/>
    </row>
    <row r="1964" spans="1:26">
      <c r="A1964" s="984" t="s">
        <v>590</v>
      </c>
      <c r="B1964" s="984"/>
      <c r="C1964" s="969" t="s">
        <v>190</v>
      </c>
      <c r="D1964" s="970" t="s">
        <v>2</v>
      </c>
      <c r="E1964" s="999" t="s">
        <v>54</v>
      </c>
      <c r="F1964" s="972" t="s">
        <v>34</v>
      </c>
      <c r="G1964" s="973" t="s">
        <v>19</v>
      </c>
      <c r="H1964" s="992" t="s">
        <v>88</v>
      </c>
      <c r="I1964" s="17"/>
      <c r="J1964" s="17"/>
      <c r="K1964" s="7" t="s">
        <v>37</v>
      </c>
      <c r="L1964" s="33" t="s">
        <v>131</v>
      </c>
      <c r="M1964" s="960" t="s">
        <v>968</v>
      </c>
      <c r="N1964" s="30" t="s">
        <v>496</v>
      </c>
      <c r="O1964" s="976"/>
      <c r="P1964" s="271"/>
      <c r="Q1964" s="977"/>
      <c r="R1964" s="978"/>
      <c r="S1964" s="979"/>
      <c r="T1964" s="980"/>
      <c r="U1964" s="981"/>
      <c r="V1964" s="982"/>
      <c r="W1964" s="976"/>
      <c r="X1964" s="976"/>
      <c r="Y1964" s="706"/>
      <c r="Z1964" s="976"/>
    </row>
    <row r="1965" spans="1:26">
      <c r="A1965" s="984" t="s">
        <v>590</v>
      </c>
      <c r="B1965" s="984" t="s">
        <v>584</v>
      </c>
      <c r="C1965" s="969" t="s">
        <v>192</v>
      </c>
      <c r="D1965" s="970" t="str">
        <f t="shared" ref="D1965" si="1949">B1965&amp;" "&amp;" "&amp;C1965</f>
        <v>06-059  セーニャ</v>
      </c>
      <c r="E1965" s="999" t="s">
        <v>54</v>
      </c>
      <c r="F1965" s="972" t="s">
        <v>34</v>
      </c>
      <c r="G1965" s="986" t="s">
        <v>40</v>
      </c>
      <c r="H1965" s="995" t="s">
        <v>80</v>
      </c>
      <c r="I1965" s="17"/>
      <c r="J1965" s="17"/>
      <c r="K1965" s="11" t="s">
        <v>81</v>
      </c>
      <c r="L1965" s="33" t="s">
        <v>81</v>
      </c>
      <c r="M1965" s="960" t="s">
        <v>3521</v>
      </c>
      <c r="N1965" s="30" t="s">
        <v>490</v>
      </c>
      <c r="O1965" s="976"/>
      <c r="P1965" s="271"/>
      <c r="Q1965" s="977">
        <v>2150</v>
      </c>
      <c r="R1965" s="978">
        <v>1040</v>
      </c>
      <c r="S1965" s="979">
        <v>1500</v>
      </c>
      <c r="T1965" s="980">
        <v>1080</v>
      </c>
      <c r="U1965" s="981">
        <v>1280</v>
      </c>
      <c r="V1965" s="982">
        <f t="shared" ref="V1965" si="1950">SUM(Q1965:U1966)</f>
        <v>7050</v>
      </c>
      <c r="W1965" s="976"/>
      <c r="X1965" s="976"/>
      <c r="Y1965" s="706"/>
      <c r="Z1965" s="976"/>
    </row>
    <row r="1966" spans="1:26">
      <c r="A1966" s="984" t="s">
        <v>590</v>
      </c>
      <c r="B1966" s="984"/>
      <c r="C1966" s="969" t="s">
        <v>192</v>
      </c>
      <c r="D1966" s="970" t="s">
        <v>2</v>
      </c>
      <c r="E1966" s="999" t="s">
        <v>54</v>
      </c>
      <c r="F1966" s="972" t="s">
        <v>34</v>
      </c>
      <c r="G1966" s="986" t="s">
        <v>40</v>
      </c>
      <c r="H1966" s="995" t="s">
        <v>80</v>
      </c>
      <c r="I1966" s="17"/>
      <c r="J1966" s="17"/>
      <c r="K1966" s="11" t="s">
        <v>81</v>
      </c>
      <c r="L1966" s="33" t="s">
        <v>81</v>
      </c>
      <c r="M1966" s="960" t="s">
        <v>1023</v>
      </c>
      <c r="N1966" s="31" t="s">
        <v>492</v>
      </c>
      <c r="O1966" s="976"/>
      <c r="P1966" s="271"/>
      <c r="Q1966" s="977"/>
      <c r="R1966" s="978"/>
      <c r="S1966" s="979"/>
      <c r="T1966" s="980"/>
      <c r="U1966" s="981"/>
      <c r="V1966" s="982"/>
      <c r="W1966" s="976"/>
      <c r="X1966" s="976"/>
      <c r="Y1966" s="706"/>
      <c r="Z1966" s="976"/>
    </row>
    <row r="1967" spans="1:26">
      <c r="A1967" s="984" t="s">
        <v>590</v>
      </c>
      <c r="B1967" s="984" t="s">
        <v>585</v>
      </c>
      <c r="C1967" s="969" t="s">
        <v>204</v>
      </c>
      <c r="D1967" s="970" t="str">
        <f t="shared" ref="D1967" si="1951">B1967&amp;" "&amp;" "&amp;C1967</f>
        <v>06-060  ベロニカ</v>
      </c>
      <c r="E1967" s="999" t="s">
        <v>54</v>
      </c>
      <c r="F1967" s="972" t="s">
        <v>34</v>
      </c>
      <c r="G1967" s="986" t="s">
        <v>40</v>
      </c>
      <c r="H1967" s="986" t="s">
        <v>40</v>
      </c>
      <c r="I1967" s="17"/>
      <c r="J1967" s="17"/>
      <c r="K1967" s="35" t="s">
        <v>21</v>
      </c>
      <c r="L1967" s="33" t="s">
        <v>131</v>
      </c>
      <c r="M1967" s="960" t="s">
        <v>969</v>
      </c>
      <c r="N1967" s="30" t="s">
        <v>491</v>
      </c>
      <c r="O1967" s="976"/>
      <c r="P1967" s="271"/>
      <c r="Q1967" s="977">
        <v>2090</v>
      </c>
      <c r="R1967" s="978">
        <v>910</v>
      </c>
      <c r="S1967" s="979">
        <v>1650</v>
      </c>
      <c r="T1967" s="980">
        <v>1240</v>
      </c>
      <c r="U1967" s="981">
        <v>1160</v>
      </c>
      <c r="V1967" s="982">
        <f t="shared" ref="V1967" si="1952">SUM(Q1967:U1968)</f>
        <v>7050</v>
      </c>
      <c r="W1967" s="976"/>
      <c r="X1967" s="976"/>
      <c r="Y1967" s="706"/>
      <c r="Z1967" s="976"/>
    </row>
    <row r="1968" spans="1:26">
      <c r="A1968" s="984" t="s">
        <v>590</v>
      </c>
      <c r="B1968" s="984"/>
      <c r="C1968" s="969" t="s">
        <v>204</v>
      </c>
      <c r="D1968" s="970" t="s">
        <v>2</v>
      </c>
      <c r="E1968" s="999" t="s">
        <v>54</v>
      </c>
      <c r="F1968" s="972" t="s">
        <v>34</v>
      </c>
      <c r="G1968" s="986" t="s">
        <v>40</v>
      </c>
      <c r="H1968" s="986" t="s">
        <v>40</v>
      </c>
      <c r="I1968" s="17"/>
      <c r="J1968" s="17"/>
      <c r="K1968" s="7" t="s">
        <v>37</v>
      </c>
      <c r="L1968" s="33" t="s">
        <v>98</v>
      </c>
      <c r="M1968" s="37" t="s">
        <v>970</v>
      </c>
      <c r="N1968" s="30" t="s">
        <v>490</v>
      </c>
      <c r="O1968" s="976"/>
      <c r="P1968" s="271"/>
      <c r="Q1968" s="977"/>
      <c r="R1968" s="978"/>
      <c r="S1968" s="979"/>
      <c r="T1968" s="980"/>
      <c r="U1968" s="981"/>
      <c r="V1968" s="982"/>
      <c r="W1968" s="976"/>
      <c r="X1968" s="976"/>
      <c r="Y1968" s="706"/>
      <c r="Z1968" s="976"/>
    </row>
    <row r="1969" spans="1:26">
      <c r="A1969" s="984" t="s">
        <v>590</v>
      </c>
      <c r="B1969" s="984" t="s">
        <v>586</v>
      </c>
      <c r="C1969" s="969" t="s">
        <v>193</v>
      </c>
      <c r="D1969" s="970" t="str">
        <f t="shared" ref="D1969" si="1953">B1969&amp;" "&amp;" "&amp;C1969</f>
        <v>06-061  シルビア</v>
      </c>
      <c r="E1969" s="999" t="s">
        <v>54</v>
      </c>
      <c r="F1969" s="972" t="s">
        <v>34</v>
      </c>
      <c r="G1969" s="973" t="s">
        <v>19</v>
      </c>
      <c r="H1969" s="992" t="s">
        <v>88</v>
      </c>
      <c r="I1969" s="17"/>
      <c r="J1969" s="17"/>
      <c r="K1969" s="11" t="s">
        <v>81</v>
      </c>
      <c r="L1969" s="33" t="s">
        <v>81</v>
      </c>
      <c r="M1969" s="960" t="s">
        <v>1024</v>
      </c>
      <c r="N1969" s="30" t="s">
        <v>492</v>
      </c>
      <c r="O1969" s="976"/>
      <c r="P1969" s="271"/>
      <c r="Q1969" s="977">
        <v>2230</v>
      </c>
      <c r="R1969" s="978">
        <v>1220</v>
      </c>
      <c r="S1969" s="979">
        <v>1100</v>
      </c>
      <c r="T1969" s="980">
        <v>1280</v>
      </c>
      <c r="U1969" s="981">
        <v>1220</v>
      </c>
      <c r="V1969" s="982">
        <f t="shared" ref="V1969" si="1954">SUM(Q1969:U1970)</f>
        <v>7050</v>
      </c>
      <c r="W1969" s="976"/>
      <c r="X1969" s="976"/>
      <c r="Y1969" s="706"/>
      <c r="Z1969" s="976"/>
    </row>
    <row r="1970" spans="1:26">
      <c r="A1970" s="984" t="s">
        <v>590</v>
      </c>
      <c r="B1970" s="984"/>
      <c r="C1970" s="969" t="s">
        <v>193</v>
      </c>
      <c r="D1970" s="970" t="s">
        <v>2</v>
      </c>
      <c r="E1970" s="999" t="s">
        <v>54</v>
      </c>
      <c r="F1970" s="972" t="s">
        <v>34</v>
      </c>
      <c r="G1970" s="973" t="s">
        <v>19</v>
      </c>
      <c r="H1970" s="992" t="s">
        <v>88</v>
      </c>
      <c r="I1970" s="17"/>
      <c r="J1970" s="17"/>
      <c r="K1970" s="35" t="s">
        <v>21</v>
      </c>
      <c r="L1970" s="33" t="s">
        <v>131</v>
      </c>
      <c r="M1970" s="960" t="s">
        <v>3522</v>
      </c>
      <c r="N1970" s="31" t="s">
        <v>494</v>
      </c>
      <c r="O1970" s="976"/>
      <c r="P1970" s="271"/>
      <c r="Q1970" s="977"/>
      <c r="R1970" s="978"/>
      <c r="S1970" s="979"/>
      <c r="T1970" s="980"/>
      <c r="U1970" s="981"/>
      <c r="V1970" s="982"/>
      <c r="W1970" s="976"/>
      <c r="X1970" s="976"/>
      <c r="Y1970" s="706"/>
      <c r="Z1970" s="976"/>
    </row>
    <row r="1971" spans="1:26">
      <c r="A1971" s="984" t="s">
        <v>590</v>
      </c>
      <c r="B1971" s="984" t="s">
        <v>587</v>
      </c>
      <c r="C1971" s="969" t="s">
        <v>195</v>
      </c>
      <c r="D1971" s="970" t="str">
        <f t="shared" ref="D1971" si="1955">B1971&amp;" "&amp;" "&amp;C1971</f>
        <v>06-062  ロウ</v>
      </c>
      <c r="E1971" s="999" t="s">
        <v>54</v>
      </c>
      <c r="F1971" s="972" t="s">
        <v>34</v>
      </c>
      <c r="G1971" s="986" t="s">
        <v>40</v>
      </c>
      <c r="H1971" s="986" t="s">
        <v>40</v>
      </c>
      <c r="I1971" s="17"/>
      <c r="J1971" s="17"/>
      <c r="K1971" s="35" t="s">
        <v>21</v>
      </c>
      <c r="L1971" s="33" t="s">
        <v>3</v>
      </c>
      <c r="M1971" s="960" t="s">
        <v>3523</v>
      </c>
      <c r="N1971" s="30" t="s">
        <v>496</v>
      </c>
      <c r="O1971" s="976"/>
      <c r="P1971" s="271"/>
      <c r="Q1971" s="977">
        <v>2210</v>
      </c>
      <c r="R1971" s="978">
        <v>1200</v>
      </c>
      <c r="S1971" s="979">
        <v>1440</v>
      </c>
      <c r="T1971" s="980">
        <v>1020</v>
      </c>
      <c r="U1971" s="981">
        <v>1180</v>
      </c>
      <c r="V1971" s="982">
        <f t="shared" ref="V1971" si="1956">SUM(Q1971:U1972)</f>
        <v>7050</v>
      </c>
      <c r="W1971" s="976"/>
      <c r="X1971" s="976"/>
      <c r="Y1971" s="706"/>
      <c r="Z1971" s="976"/>
    </row>
    <row r="1972" spans="1:26">
      <c r="A1972" s="984" t="s">
        <v>590</v>
      </c>
      <c r="B1972" s="984"/>
      <c r="C1972" s="969" t="s">
        <v>195</v>
      </c>
      <c r="D1972" s="970" t="s">
        <v>2</v>
      </c>
      <c r="E1972" s="999" t="s">
        <v>54</v>
      </c>
      <c r="F1972" s="972" t="s">
        <v>34</v>
      </c>
      <c r="G1972" s="986" t="s">
        <v>40</v>
      </c>
      <c r="H1972" s="986" t="s">
        <v>40</v>
      </c>
      <c r="I1972" s="17"/>
      <c r="J1972" s="17"/>
      <c r="K1972" s="11" t="s">
        <v>81</v>
      </c>
      <c r="L1972" s="33" t="s">
        <v>81</v>
      </c>
      <c r="M1972" s="37" t="s">
        <v>971</v>
      </c>
      <c r="N1972" s="30" t="s">
        <v>490</v>
      </c>
      <c r="O1972" s="976"/>
      <c r="P1972" s="271"/>
      <c r="Q1972" s="977"/>
      <c r="R1972" s="978"/>
      <c r="S1972" s="979"/>
      <c r="T1972" s="980"/>
      <c r="U1972" s="981"/>
      <c r="V1972" s="982"/>
      <c r="W1972" s="976"/>
      <c r="X1972" s="976"/>
      <c r="Y1972" s="706"/>
      <c r="Z1972" s="976"/>
    </row>
    <row r="1973" spans="1:26">
      <c r="A1973" s="984" t="s">
        <v>590</v>
      </c>
      <c r="B1973" s="984" t="s">
        <v>588</v>
      </c>
      <c r="C1973" s="989" t="s">
        <v>328</v>
      </c>
      <c r="D1973" s="970" t="str">
        <f t="shared" ref="D1973" si="1957">B1973&amp;" "&amp;" "&amp;C1973</f>
        <v>06-063  超越魔王ダムド</v>
      </c>
      <c r="E1973" s="999" t="s">
        <v>54</v>
      </c>
      <c r="F1973" s="985" t="s">
        <v>74</v>
      </c>
      <c r="G1973" s="973" t="s">
        <v>19</v>
      </c>
      <c r="H1973" s="973" t="s">
        <v>19</v>
      </c>
      <c r="I1973" s="17"/>
      <c r="J1973" s="17"/>
      <c r="K1973" s="35" t="s">
        <v>21</v>
      </c>
      <c r="L1973" s="33" t="s">
        <v>270</v>
      </c>
      <c r="M1973" s="960" t="s">
        <v>1070</v>
      </c>
      <c r="N1973" s="30" t="s">
        <v>494</v>
      </c>
      <c r="O1973" s="976"/>
      <c r="P1973" s="271"/>
      <c r="Q1973" s="977">
        <v>2350</v>
      </c>
      <c r="R1973" s="978">
        <v>1640</v>
      </c>
      <c r="S1973" s="979">
        <v>1240</v>
      </c>
      <c r="T1973" s="980">
        <v>1130</v>
      </c>
      <c r="U1973" s="981">
        <v>790</v>
      </c>
      <c r="V1973" s="982">
        <f t="shared" ref="V1973" si="1958">SUM(Q1973:U1974)</f>
        <v>7150</v>
      </c>
      <c r="W1973" s="976"/>
      <c r="X1973" s="976"/>
      <c r="Y1973" s="706"/>
      <c r="Z1973" s="976"/>
    </row>
    <row r="1974" spans="1:26">
      <c r="A1974" s="984" t="s">
        <v>590</v>
      </c>
      <c r="B1974" s="984"/>
      <c r="C1974" s="989" t="s">
        <v>328</v>
      </c>
      <c r="D1974" s="970" t="s">
        <v>2</v>
      </c>
      <c r="E1974" s="999" t="s">
        <v>54</v>
      </c>
      <c r="F1974" s="985" t="s">
        <v>74</v>
      </c>
      <c r="G1974" s="973" t="s">
        <v>19</v>
      </c>
      <c r="H1974" s="973" t="s">
        <v>19</v>
      </c>
      <c r="I1974" s="17"/>
      <c r="J1974" s="17"/>
      <c r="K1974" s="35" t="s">
        <v>21</v>
      </c>
      <c r="L1974" s="33" t="s">
        <v>3</v>
      </c>
      <c r="M1974" s="960" t="s">
        <v>1178</v>
      </c>
      <c r="N1974" s="30" t="s">
        <v>491</v>
      </c>
      <c r="O1974" s="976"/>
      <c r="P1974" s="271"/>
      <c r="Q1974" s="977"/>
      <c r="R1974" s="978"/>
      <c r="S1974" s="979"/>
      <c r="T1974" s="980"/>
      <c r="U1974" s="981"/>
      <c r="V1974" s="982"/>
      <c r="W1974" s="976"/>
      <c r="X1974" s="976"/>
      <c r="Y1974" s="706"/>
      <c r="Z1974" s="976"/>
    </row>
    <row r="1975" spans="1:26">
      <c r="A1975" s="984" t="s">
        <v>590</v>
      </c>
      <c r="B1975" s="984" t="s">
        <v>589</v>
      </c>
      <c r="C1975" s="989" t="s">
        <v>5650</v>
      </c>
      <c r="D1975" s="970" t="str">
        <f t="shared" ref="D1975" si="1959">B1975&amp;" "&amp;" "&amp;C1975</f>
        <v>06-064  ハドラー (超魔生物)</v>
      </c>
      <c r="E1975" s="993" t="s">
        <v>2633</v>
      </c>
      <c r="F1975" s="985" t="s">
        <v>74</v>
      </c>
      <c r="G1975" s="973" t="s">
        <v>19</v>
      </c>
      <c r="H1975" s="973" t="s">
        <v>19</v>
      </c>
      <c r="I1975" s="17"/>
      <c r="J1975" s="17"/>
      <c r="K1975" s="35" t="s">
        <v>21</v>
      </c>
      <c r="L1975" s="33" t="s">
        <v>270</v>
      </c>
      <c r="M1975" s="960" t="s">
        <v>1071</v>
      </c>
      <c r="N1975" s="30" t="s">
        <v>494</v>
      </c>
      <c r="O1975" s="976"/>
      <c r="P1975" s="271"/>
      <c r="Q1975" s="977">
        <v>2190</v>
      </c>
      <c r="R1975" s="978">
        <v>1660</v>
      </c>
      <c r="S1975" s="979">
        <v>1300</v>
      </c>
      <c r="T1975" s="980">
        <v>1130</v>
      </c>
      <c r="U1975" s="981">
        <v>1230</v>
      </c>
      <c r="V1975" s="982">
        <f t="shared" ref="V1975" si="1960">SUM(Q1975:U1976)</f>
        <v>7510</v>
      </c>
      <c r="W1975" s="976"/>
      <c r="X1975" s="976"/>
      <c r="Y1975" s="706"/>
      <c r="Z1975" s="976"/>
    </row>
    <row r="1976" spans="1:26">
      <c r="A1976" s="984" t="s">
        <v>590</v>
      </c>
      <c r="B1976" s="984"/>
      <c r="C1976" s="989" t="s">
        <v>5650</v>
      </c>
      <c r="D1976" s="970" t="s">
        <v>2</v>
      </c>
      <c r="E1976" s="993" t="s">
        <v>2633</v>
      </c>
      <c r="F1976" s="985" t="s">
        <v>74</v>
      </c>
      <c r="G1976" s="973" t="s">
        <v>19</v>
      </c>
      <c r="H1976" s="973" t="s">
        <v>19</v>
      </c>
      <c r="I1976" s="17"/>
      <c r="J1976" s="17"/>
      <c r="K1976" s="35" t="s">
        <v>21</v>
      </c>
      <c r="L1976" s="33" t="s">
        <v>131</v>
      </c>
      <c r="M1976" s="960" t="s">
        <v>1072</v>
      </c>
      <c r="N1976" s="30" t="s">
        <v>496</v>
      </c>
      <c r="O1976" s="976"/>
      <c r="P1976" s="271"/>
      <c r="Q1976" s="977"/>
      <c r="R1976" s="978"/>
      <c r="S1976" s="979"/>
      <c r="T1976" s="980"/>
      <c r="U1976" s="981"/>
      <c r="V1976" s="982"/>
      <c r="W1976" s="976"/>
      <c r="X1976" s="976"/>
      <c r="Y1976" s="706"/>
      <c r="Z1976" s="976"/>
    </row>
    <row r="1977" spans="1:26">
      <c r="A1977" s="984" t="s">
        <v>590</v>
      </c>
      <c r="B1977" s="984" t="s">
        <v>592</v>
      </c>
      <c r="C1977" s="969" t="s">
        <v>192</v>
      </c>
      <c r="D1977" s="970" t="str">
        <f t="shared" ref="D1977" si="1961">B1977&amp;" "&amp;" "&amp;C1977</f>
        <v>06-065  セーニャ</v>
      </c>
      <c r="E1977" s="993" t="s">
        <v>2633</v>
      </c>
      <c r="F1977" s="972" t="s">
        <v>34</v>
      </c>
      <c r="G1977" s="986" t="s">
        <v>40</v>
      </c>
      <c r="H1977" s="995" t="s">
        <v>80</v>
      </c>
      <c r="I1977" s="15"/>
      <c r="J1977" s="15"/>
      <c r="K1977" s="35" t="s">
        <v>21</v>
      </c>
      <c r="L1977" s="33" t="s">
        <v>131</v>
      </c>
      <c r="M1977" s="960" t="s">
        <v>3524</v>
      </c>
      <c r="N1977" s="14" t="s">
        <v>491</v>
      </c>
      <c r="O1977" s="976"/>
      <c r="P1977" s="271"/>
      <c r="Q1977" s="977">
        <v>2260</v>
      </c>
      <c r="R1977" s="978">
        <v>1050</v>
      </c>
      <c r="S1977" s="979">
        <v>1620</v>
      </c>
      <c r="T1977" s="980">
        <v>1170</v>
      </c>
      <c r="U1977" s="981">
        <v>1300</v>
      </c>
      <c r="V1977" s="982">
        <f t="shared" ref="V1977" si="1962">SUM(Q1977:U1978)</f>
        <v>7400</v>
      </c>
      <c r="W1977" s="976"/>
      <c r="X1977" s="976"/>
      <c r="Y1977" s="706"/>
      <c r="Z1977" s="976"/>
    </row>
    <row r="1978" spans="1:26">
      <c r="A1978" s="984" t="s">
        <v>590</v>
      </c>
      <c r="B1978" s="984"/>
      <c r="C1978" s="969" t="s">
        <v>192</v>
      </c>
      <c r="D1978" s="970" t="s">
        <v>2</v>
      </c>
      <c r="E1978" s="993" t="s">
        <v>2633</v>
      </c>
      <c r="F1978" s="972" t="s">
        <v>34</v>
      </c>
      <c r="G1978" s="986" t="s">
        <v>40</v>
      </c>
      <c r="H1978" s="995" t="s">
        <v>80</v>
      </c>
      <c r="I1978" s="15"/>
      <c r="J1978" s="15"/>
      <c r="K1978" s="35" t="s">
        <v>21</v>
      </c>
      <c r="L1978" s="33" t="s">
        <v>131</v>
      </c>
      <c r="M1978" s="960" t="s">
        <v>972</v>
      </c>
      <c r="N1978" s="14" t="s">
        <v>491</v>
      </c>
      <c r="O1978" s="976"/>
      <c r="P1978" s="271"/>
      <c r="Q1978" s="977"/>
      <c r="R1978" s="978"/>
      <c r="S1978" s="979"/>
      <c r="T1978" s="980"/>
      <c r="U1978" s="981"/>
      <c r="V1978" s="982"/>
      <c r="W1978" s="976"/>
      <c r="X1978" s="976"/>
      <c r="Y1978" s="706"/>
      <c r="Z1978" s="976"/>
    </row>
    <row r="1979" spans="1:26">
      <c r="A1979" s="984" t="s">
        <v>590</v>
      </c>
      <c r="B1979" s="984" t="s">
        <v>593</v>
      </c>
      <c r="C1979" s="969" t="s">
        <v>204</v>
      </c>
      <c r="D1979" s="970" t="str">
        <f t="shared" ref="D1979" si="1963">B1979&amp;" "&amp;" "&amp;C1979</f>
        <v>06-066  ベロニカ</v>
      </c>
      <c r="E1979" s="993" t="s">
        <v>2633</v>
      </c>
      <c r="F1979" s="972" t="s">
        <v>34</v>
      </c>
      <c r="G1979" s="986" t="s">
        <v>40</v>
      </c>
      <c r="H1979" s="986" t="s">
        <v>40</v>
      </c>
      <c r="I1979" s="15"/>
      <c r="J1979" s="15"/>
      <c r="K1979" s="35" t="s">
        <v>21</v>
      </c>
      <c r="L1979" s="33" t="s">
        <v>106</v>
      </c>
      <c r="M1979" s="960" t="s">
        <v>3511</v>
      </c>
      <c r="N1979" s="14" t="s">
        <v>491</v>
      </c>
      <c r="O1979" s="976"/>
      <c r="P1979" s="271"/>
      <c r="Q1979" s="977">
        <v>2180</v>
      </c>
      <c r="R1979" s="978">
        <v>930</v>
      </c>
      <c r="S1979" s="979">
        <v>1760</v>
      </c>
      <c r="T1979" s="980">
        <v>1330</v>
      </c>
      <c r="U1979" s="981">
        <v>1200</v>
      </c>
      <c r="V1979" s="982">
        <f t="shared" ref="V1979" si="1964">SUM(Q1979:U1980)</f>
        <v>7400</v>
      </c>
      <c r="W1979" s="976"/>
      <c r="X1979" s="976"/>
      <c r="Y1979" s="706"/>
      <c r="Z1979" s="976"/>
    </row>
    <row r="1980" spans="1:26">
      <c r="A1980" s="984" t="s">
        <v>590</v>
      </c>
      <c r="B1980" s="984"/>
      <c r="C1980" s="969" t="s">
        <v>204</v>
      </c>
      <c r="D1980" s="970" t="s">
        <v>2</v>
      </c>
      <c r="E1980" s="993" t="s">
        <v>2633</v>
      </c>
      <c r="F1980" s="972" t="s">
        <v>34</v>
      </c>
      <c r="G1980" s="986" t="s">
        <v>40</v>
      </c>
      <c r="H1980" s="986" t="s">
        <v>40</v>
      </c>
      <c r="I1980" s="15"/>
      <c r="J1980" s="15"/>
      <c r="K1980" s="35" t="s">
        <v>21</v>
      </c>
      <c r="L1980" s="33" t="s">
        <v>131</v>
      </c>
      <c r="M1980" s="960" t="s">
        <v>973</v>
      </c>
      <c r="N1980" s="14" t="s">
        <v>491</v>
      </c>
      <c r="O1980" s="976"/>
      <c r="P1980" s="271"/>
      <c r="Q1980" s="977"/>
      <c r="R1980" s="978"/>
      <c r="S1980" s="979"/>
      <c r="T1980" s="980"/>
      <c r="U1980" s="981"/>
      <c r="V1980" s="982"/>
      <c r="W1980" s="976"/>
      <c r="X1980" s="976"/>
      <c r="Y1980" s="706"/>
      <c r="Z1980" s="976"/>
    </row>
    <row r="1981" spans="1:26">
      <c r="A1981" s="984" t="s">
        <v>590</v>
      </c>
      <c r="B1981" s="984" t="s">
        <v>594</v>
      </c>
      <c r="C1981" s="989" t="s">
        <v>597</v>
      </c>
      <c r="D1981" s="970" t="str">
        <f t="shared" ref="D1981" si="1965">B1981&amp;" "&amp;" "&amp;C1981</f>
        <v>06-067  魔導士ウルノーガ</v>
      </c>
      <c r="E1981" s="993" t="s">
        <v>2633</v>
      </c>
      <c r="F1981" s="985" t="s">
        <v>74</v>
      </c>
      <c r="G1981" s="986" t="s">
        <v>40</v>
      </c>
      <c r="H1981" s="986" t="s">
        <v>40</v>
      </c>
      <c r="I1981" s="15"/>
      <c r="J1981" s="15"/>
      <c r="K1981" s="7" t="s">
        <v>37</v>
      </c>
      <c r="L1981" s="33" t="s">
        <v>98</v>
      </c>
      <c r="M1981" s="960" t="s">
        <v>1073</v>
      </c>
      <c r="N1981" s="14" t="s">
        <v>492</v>
      </c>
      <c r="O1981" s="976"/>
      <c r="P1981" s="271"/>
      <c r="Q1981" s="977">
        <v>2510</v>
      </c>
      <c r="R1981" s="978">
        <v>810</v>
      </c>
      <c r="S1981" s="979">
        <v>1770</v>
      </c>
      <c r="T1981" s="980">
        <v>1150</v>
      </c>
      <c r="U1981" s="981">
        <v>1170</v>
      </c>
      <c r="V1981" s="982">
        <f t="shared" ref="V1981" si="1966">SUM(Q1981:U1982)</f>
        <v>7410</v>
      </c>
      <c r="W1981" s="976"/>
      <c r="X1981" s="976"/>
      <c r="Y1981" s="706"/>
      <c r="Z1981" s="976"/>
    </row>
    <row r="1982" spans="1:26">
      <c r="A1982" s="984" t="s">
        <v>590</v>
      </c>
      <c r="B1982" s="984"/>
      <c r="C1982" s="989" t="s">
        <v>597</v>
      </c>
      <c r="D1982" s="970" t="s">
        <v>2</v>
      </c>
      <c r="E1982" s="993" t="s">
        <v>2633</v>
      </c>
      <c r="F1982" s="985" t="s">
        <v>74</v>
      </c>
      <c r="G1982" s="986" t="s">
        <v>40</v>
      </c>
      <c r="H1982" s="986" t="s">
        <v>40</v>
      </c>
      <c r="I1982" s="15"/>
      <c r="J1982" s="15"/>
      <c r="K1982" s="8" t="s">
        <v>99</v>
      </c>
      <c r="L1982" s="33" t="s">
        <v>131</v>
      </c>
      <c r="M1982" s="960" t="s">
        <v>3900</v>
      </c>
      <c r="N1982" s="14" t="s">
        <v>490</v>
      </c>
      <c r="O1982" s="976"/>
      <c r="P1982" s="271"/>
      <c r="Q1982" s="977"/>
      <c r="R1982" s="978"/>
      <c r="S1982" s="979"/>
      <c r="T1982" s="980"/>
      <c r="U1982" s="981"/>
      <c r="V1982" s="982"/>
      <c r="W1982" s="976"/>
      <c r="X1982" s="976"/>
      <c r="Y1982" s="706"/>
      <c r="Z1982" s="976"/>
    </row>
    <row r="1983" spans="1:26">
      <c r="A1983" s="984" t="s">
        <v>1219</v>
      </c>
      <c r="B1983" s="984" t="s">
        <v>1253</v>
      </c>
      <c r="C1983" s="969" t="s">
        <v>2</v>
      </c>
      <c r="D1983" s="970" t="str">
        <f t="shared" ref="D1983" si="1967">B1983&amp;" "&amp;" "&amp;C1983</f>
        <v>05-001  ダイ</v>
      </c>
      <c r="E1983" s="1015" t="s">
        <v>608</v>
      </c>
      <c r="F1983" s="972" t="s">
        <v>34</v>
      </c>
      <c r="G1983" s="973" t="s">
        <v>19</v>
      </c>
      <c r="H1983" s="986" t="s">
        <v>40</v>
      </c>
      <c r="I1983" s="975"/>
      <c r="J1983" s="975"/>
      <c r="K1983" s="46" t="s">
        <v>21</v>
      </c>
      <c r="L1983" s="41" t="s">
        <v>131</v>
      </c>
      <c r="M1983" s="51" t="s">
        <v>1745</v>
      </c>
      <c r="N1983" s="52" t="s">
        <v>491</v>
      </c>
      <c r="O1983" s="976"/>
      <c r="P1983" s="271"/>
      <c r="Q1983" s="977">
        <v>1430</v>
      </c>
      <c r="R1983" s="978">
        <v>1020</v>
      </c>
      <c r="S1983" s="979">
        <v>560</v>
      </c>
      <c r="T1983" s="980">
        <v>790</v>
      </c>
      <c r="U1983" s="981">
        <v>630</v>
      </c>
      <c r="V1983" s="982">
        <f t="shared" ref="V1983" si="1968">SUM(Q1983:U1984)</f>
        <v>4430</v>
      </c>
      <c r="W1983" s="976" t="s">
        <v>3317</v>
      </c>
      <c r="X1983" s="976"/>
      <c r="Y1983" s="706"/>
      <c r="Z1983" s="976"/>
    </row>
    <row r="1984" spans="1:26">
      <c r="A1984" s="984" t="s">
        <v>1219</v>
      </c>
      <c r="B1984" s="984"/>
      <c r="C1984" s="969" t="s">
        <v>2</v>
      </c>
      <c r="D1984" s="970" t="s">
        <v>2</v>
      </c>
      <c r="E1984" s="1015" t="s">
        <v>608</v>
      </c>
      <c r="F1984" s="972" t="s">
        <v>34</v>
      </c>
      <c r="G1984" s="973" t="s">
        <v>19</v>
      </c>
      <c r="H1984" s="986" t="s">
        <v>40</v>
      </c>
      <c r="I1984" s="975"/>
      <c r="J1984" s="975"/>
      <c r="K1984" s="42"/>
      <c r="L1984" s="42"/>
      <c r="M1984" s="51"/>
      <c r="N1984" s="53"/>
      <c r="O1984" s="976"/>
      <c r="P1984" s="271"/>
      <c r="Q1984" s="977"/>
      <c r="R1984" s="978"/>
      <c r="S1984" s="979"/>
      <c r="T1984" s="980"/>
      <c r="U1984" s="981"/>
      <c r="V1984" s="982"/>
      <c r="W1984" s="976" t="s">
        <v>3317</v>
      </c>
      <c r="X1984" s="976"/>
      <c r="Y1984" s="706"/>
      <c r="Z1984" s="976"/>
    </row>
    <row r="1985" spans="1:26">
      <c r="A1985" s="984" t="s">
        <v>1219</v>
      </c>
      <c r="B1985" s="984" t="s">
        <v>1254</v>
      </c>
      <c r="C1985" s="969" t="s">
        <v>38</v>
      </c>
      <c r="D1985" s="970" t="str">
        <f t="shared" ref="D1985" si="1969">B1985&amp;" "&amp;" "&amp;C1985</f>
        <v>05-002  ポップ</v>
      </c>
      <c r="E1985" s="1015" t="s">
        <v>608</v>
      </c>
      <c r="F1985" s="972" t="s">
        <v>34</v>
      </c>
      <c r="G1985" s="986" t="s">
        <v>40</v>
      </c>
      <c r="H1985" s="986" t="s">
        <v>40</v>
      </c>
      <c r="I1985" s="975"/>
      <c r="J1985" s="975"/>
      <c r="K1985" s="50" t="s">
        <v>21</v>
      </c>
      <c r="L1985" s="47" t="s">
        <v>270</v>
      </c>
      <c r="M1985" s="51" t="s">
        <v>1746</v>
      </c>
      <c r="N1985" s="52" t="s">
        <v>491</v>
      </c>
      <c r="O1985" s="976"/>
      <c r="P1985" s="271"/>
      <c r="Q1985" s="977">
        <v>1370</v>
      </c>
      <c r="R1985" s="978">
        <v>460</v>
      </c>
      <c r="S1985" s="979">
        <v>1180</v>
      </c>
      <c r="T1985" s="980">
        <v>770</v>
      </c>
      <c r="U1985" s="981">
        <v>650</v>
      </c>
      <c r="V1985" s="982">
        <f t="shared" ref="V1985" si="1970">SUM(Q1985:U1986)</f>
        <v>4430</v>
      </c>
      <c r="W1985" s="976" t="s">
        <v>3317</v>
      </c>
      <c r="X1985" s="976"/>
      <c r="Y1985" s="706"/>
      <c r="Z1985" s="976"/>
    </row>
    <row r="1986" spans="1:26">
      <c r="A1986" s="984" t="s">
        <v>1219</v>
      </c>
      <c r="B1986" s="984"/>
      <c r="C1986" s="969" t="s">
        <v>38</v>
      </c>
      <c r="D1986" s="970" t="s">
        <v>2</v>
      </c>
      <c r="E1986" s="1015" t="s">
        <v>608</v>
      </c>
      <c r="F1986" s="972" t="s">
        <v>34</v>
      </c>
      <c r="G1986" s="986" t="s">
        <v>40</v>
      </c>
      <c r="H1986" s="986" t="s">
        <v>40</v>
      </c>
      <c r="I1986" s="975"/>
      <c r="J1986" s="975"/>
      <c r="K1986" s="42"/>
      <c r="L1986" s="42"/>
      <c r="M1986" s="51"/>
      <c r="N1986" s="53"/>
      <c r="O1986" s="976"/>
      <c r="P1986" s="271"/>
      <c r="Q1986" s="977"/>
      <c r="R1986" s="978"/>
      <c r="S1986" s="979"/>
      <c r="T1986" s="980"/>
      <c r="U1986" s="981"/>
      <c r="V1986" s="982"/>
      <c r="W1986" s="976" t="s">
        <v>3317</v>
      </c>
      <c r="X1986" s="976"/>
      <c r="Y1986" s="706"/>
      <c r="Z1986" s="976"/>
    </row>
    <row r="1987" spans="1:26">
      <c r="A1987" s="984" t="s">
        <v>1219</v>
      </c>
      <c r="B1987" s="984" t="s">
        <v>1255</v>
      </c>
      <c r="C1987" s="969" t="s">
        <v>183</v>
      </c>
      <c r="D1987" s="970" t="str">
        <f t="shared" ref="D1987" si="1971">B1987&amp;" "&amp;" "&amp;C1987</f>
        <v>05-003  マァム</v>
      </c>
      <c r="E1987" s="1015" t="s">
        <v>608</v>
      </c>
      <c r="F1987" s="972" t="s">
        <v>34</v>
      </c>
      <c r="G1987" s="973" t="s">
        <v>19</v>
      </c>
      <c r="H1987" s="986" t="s">
        <v>40</v>
      </c>
      <c r="I1987" s="975"/>
      <c r="J1987" s="975"/>
      <c r="K1987" s="7" t="s">
        <v>37</v>
      </c>
      <c r="L1987" s="41" t="s">
        <v>98</v>
      </c>
      <c r="M1987" s="51" t="s">
        <v>1747</v>
      </c>
      <c r="N1987" s="52" t="s">
        <v>490</v>
      </c>
      <c r="O1987" s="976"/>
      <c r="P1987" s="271"/>
      <c r="Q1987" s="977">
        <v>1370</v>
      </c>
      <c r="R1987" s="978">
        <v>830</v>
      </c>
      <c r="S1987" s="979">
        <v>790</v>
      </c>
      <c r="T1987" s="980">
        <v>710</v>
      </c>
      <c r="U1987" s="981">
        <v>700</v>
      </c>
      <c r="V1987" s="982">
        <f t="shared" ref="V1987" si="1972">SUM(Q1987:U1988)</f>
        <v>4400</v>
      </c>
      <c r="W1987" s="976" t="s">
        <v>3317</v>
      </c>
      <c r="X1987" s="976"/>
      <c r="Y1987" s="706"/>
      <c r="Z1987" s="976"/>
    </row>
    <row r="1988" spans="1:26">
      <c r="A1988" s="984" t="s">
        <v>1219</v>
      </c>
      <c r="B1988" s="984"/>
      <c r="C1988" s="969" t="s">
        <v>183</v>
      </c>
      <c r="D1988" s="970" t="s">
        <v>2</v>
      </c>
      <c r="E1988" s="1015" t="s">
        <v>608</v>
      </c>
      <c r="F1988" s="972" t="s">
        <v>34</v>
      </c>
      <c r="G1988" s="973" t="s">
        <v>19</v>
      </c>
      <c r="H1988" s="986" t="s">
        <v>40</v>
      </c>
      <c r="I1988" s="975"/>
      <c r="J1988" s="975"/>
      <c r="K1988" s="42"/>
      <c r="L1988" s="42"/>
      <c r="M1988" s="51"/>
      <c r="N1988" s="53"/>
      <c r="O1988" s="976"/>
      <c r="P1988" s="271"/>
      <c r="Q1988" s="977"/>
      <c r="R1988" s="978"/>
      <c r="S1988" s="979"/>
      <c r="T1988" s="980"/>
      <c r="U1988" s="981"/>
      <c r="V1988" s="982"/>
      <c r="W1988" s="976" t="s">
        <v>3317</v>
      </c>
      <c r="X1988" s="976"/>
      <c r="Y1988" s="706"/>
      <c r="Z1988" s="976"/>
    </row>
    <row r="1989" spans="1:26">
      <c r="A1989" s="984" t="s">
        <v>1219</v>
      </c>
      <c r="B1989" s="984" t="s">
        <v>1256</v>
      </c>
      <c r="C1989" s="969" t="s">
        <v>42</v>
      </c>
      <c r="D1989" s="970" t="str">
        <f t="shared" ref="D1989" si="1973">B1989&amp;" "&amp;" "&amp;C1989</f>
        <v>05-004  レオナ</v>
      </c>
      <c r="E1989" s="1015" t="s">
        <v>608</v>
      </c>
      <c r="F1989" s="972" t="s">
        <v>34</v>
      </c>
      <c r="G1989" s="986" t="s">
        <v>40</v>
      </c>
      <c r="H1989" s="995" t="s">
        <v>80</v>
      </c>
      <c r="I1989" s="975"/>
      <c r="J1989" s="975"/>
      <c r="K1989" s="11" t="s">
        <v>81</v>
      </c>
      <c r="L1989" s="47" t="s">
        <v>81</v>
      </c>
      <c r="M1989" s="51" t="s">
        <v>3525</v>
      </c>
      <c r="N1989" s="52" t="s">
        <v>490</v>
      </c>
      <c r="O1989" s="976"/>
      <c r="P1989" s="271"/>
      <c r="Q1989" s="977">
        <v>1270</v>
      </c>
      <c r="R1989" s="978">
        <v>450</v>
      </c>
      <c r="S1989" s="979">
        <v>1130</v>
      </c>
      <c r="T1989" s="980">
        <v>840</v>
      </c>
      <c r="U1989" s="981">
        <v>690</v>
      </c>
      <c r="V1989" s="982">
        <f t="shared" ref="V1989" si="1974">SUM(Q1989:U1990)</f>
        <v>4380</v>
      </c>
      <c r="W1989" s="976" t="s">
        <v>3317</v>
      </c>
      <c r="X1989" s="976"/>
      <c r="Y1989" s="706"/>
      <c r="Z1989" s="976"/>
    </row>
    <row r="1990" spans="1:26">
      <c r="A1990" s="984" t="s">
        <v>1219</v>
      </c>
      <c r="B1990" s="984"/>
      <c r="C1990" s="969" t="s">
        <v>42</v>
      </c>
      <c r="D1990" s="970" t="s">
        <v>2</v>
      </c>
      <c r="E1990" s="1015" t="s">
        <v>608</v>
      </c>
      <c r="F1990" s="972" t="s">
        <v>34</v>
      </c>
      <c r="G1990" s="986" t="s">
        <v>40</v>
      </c>
      <c r="H1990" s="995" t="s">
        <v>80</v>
      </c>
      <c r="I1990" s="975"/>
      <c r="J1990" s="975"/>
      <c r="K1990" s="42"/>
      <c r="L1990" s="42"/>
      <c r="M1990" s="51"/>
      <c r="N1990" s="53"/>
      <c r="O1990" s="976"/>
      <c r="P1990" s="271"/>
      <c r="Q1990" s="977"/>
      <c r="R1990" s="978"/>
      <c r="S1990" s="979"/>
      <c r="T1990" s="980"/>
      <c r="U1990" s="981"/>
      <c r="V1990" s="982"/>
      <c r="W1990" s="976" t="s">
        <v>3317</v>
      </c>
      <c r="X1990" s="976"/>
      <c r="Y1990" s="706"/>
      <c r="Z1990" s="976"/>
    </row>
    <row r="1991" spans="1:26">
      <c r="A1991" s="984" t="s">
        <v>1219</v>
      </c>
      <c r="B1991" s="984" t="s">
        <v>1257</v>
      </c>
      <c r="C1991" s="969" t="s">
        <v>4</v>
      </c>
      <c r="D1991" s="970" t="str">
        <f t="shared" ref="D1991" si="1975">B1991&amp;" "&amp;" "&amp;C1991</f>
        <v>05-005  クロコダイン</v>
      </c>
      <c r="E1991" s="1015" t="s">
        <v>608</v>
      </c>
      <c r="F1991" s="972" t="s">
        <v>34</v>
      </c>
      <c r="G1991" s="1006" t="s">
        <v>89</v>
      </c>
      <c r="H1991" s="973" t="s">
        <v>19</v>
      </c>
      <c r="I1991" s="975"/>
      <c r="J1991" s="975"/>
      <c r="K1991" s="46" t="s">
        <v>21</v>
      </c>
      <c r="L1991" s="41" t="s">
        <v>131</v>
      </c>
      <c r="M1991" s="51" t="s">
        <v>1748</v>
      </c>
      <c r="N1991" s="52" t="s">
        <v>495</v>
      </c>
      <c r="O1991" s="976"/>
      <c r="P1991" s="271"/>
      <c r="Q1991" s="977">
        <v>1500</v>
      </c>
      <c r="R1991" s="978">
        <v>1080</v>
      </c>
      <c r="S1991" s="979">
        <v>410</v>
      </c>
      <c r="T1991" s="980">
        <v>520</v>
      </c>
      <c r="U1991" s="981">
        <v>900</v>
      </c>
      <c r="V1991" s="982">
        <f t="shared" ref="V1991" si="1976">SUM(Q1991:U1992)</f>
        <v>4410</v>
      </c>
      <c r="W1991" s="976"/>
      <c r="X1991" s="976"/>
      <c r="Y1991" s="706"/>
      <c r="Z1991" s="976"/>
    </row>
    <row r="1992" spans="1:26">
      <c r="A1992" s="984" t="s">
        <v>1219</v>
      </c>
      <c r="B1992" s="984"/>
      <c r="C1992" s="969" t="s">
        <v>4</v>
      </c>
      <c r="D1992" s="970" t="s">
        <v>2</v>
      </c>
      <c r="E1992" s="1015" t="s">
        <v>608</v>
      </c>
      <c r="F1992" s="972" t="s">
        <v>34</v>
      </c>
      <c r="G1992" s="1006" t="s">
        <v>89</v>
      </c>
      <c r="H1992" s="973" t="s">
        <v>19</v>
      </c>
      <c r="I1992" s="975"/>
      <c r="J1992" s="975"/>
      <c r="K1992" s="42"/>
      <c r="L1992" s="42"/>
      <c r="M1992" s="51"/>
      <c r="N1992" s="53"/>
      <c r="O1992" s="976"/>
      <c r="P1992" s="271"/>
      <c r="Q1992" s="977"/>
      <c r="R1992" s="978"/>
      <c r="S1992" s="979"/>
      <c r="T1992" s="980"/>
      <c r="U1992" s="981"/>
      <c r="V1992" s="982"/>
      <c r="W1992" s="976"/>
      <c r="X1992" s="976"/>
      <c r="Y1992" s="706"/>
      <c r="Z1992" s="976"/>
    </row>
    <row r="1993" spans="1:26">
      <c r="A1993" s="984" t="s">
        <v>1219</v>
      </c>
      <c r="B1993" s="984" t="s">
        <v>1258</v>
      </c>
      <c r="C1993" s="969" t="s">
        <v>172</v>
      </c>
      <c r="D1993" s="970" t="str">
        <f t="shared" ref="D1993" si="1977">B1993&amp;" "&amp;" "&amp;C1993</f>
        <v>05-006  ヒュンケル</v>
      </c>
      <c r="E1993" s="1015" t="s">
        <v>608</v>
      </c>
      <c r="F1993" s="972" t="s">
        <v>34</v>
      </c>
      <c r="G1993" s="973" t="s">
        <v>19</v>
      </c>
      <c r="H1993" s="973" t="s">
        <v>19</v>
      </c>
      <c r="I1993" s="975"/>
      <c r="J1993" s="975"/>
      <c r="K1993" s="46" t="s">
        <v>21</v>
      </c>
      <c r="L1993" s="41" t="s">
        <v>131</v>
      </c>
      <c r="M1993" s="39" t="s">
        <v>1749</v>
      </c>
      <c r="N1993" s="52" t="s">
        <v>496</v>
      </c>
      <c r="O1993" s="976"/>
      <c r="P1993" s="271"/>
      <c r="Q1993" s="977">
        <v>1470</v>
      </c>
      <c r="R1993" s="978">
        <v>1020</v>
      </c>
      <c r="S1993" s="979">
        <v>400</v>
      </c>
      <c r="T1993" s="980">
        <v>620</v>
      </c>
      <c r="U1993" s="981">
        <v>930</v>
      </c>
      <c r="V1993" s="982">
        <f t="shared" ref="V1993" si="1978">SUM(Q1993:U1994)</f>
        <v>4440</v>
      </c>
      <c r="W1993" s="976" t="s">
        <v>3317</v>
      </c>
      <c r="X1993" s="976"/>
      <c r="Y1993" s="706"/>
      <c r="Z1993" s="976"/>
    </row>
    <row r="1994" spans="1:26">
      <c r="A1994" s="984" t="s">
        <v>1219</v>
      </c>
      <c r="B1994" s="984"/>
      <c r="C1994" s="969" t="s">
        <v>172</v>
      </c>
      <c r="D1994" s="970" t="s">
        <v>2</v>
      </c>
      <c r="E1994" s="1015" t="s">
        <v>608</v>
      </c>
      <c r="F1994" s="972" t="s">
        <v>34</v>
      </c>
      <c r="G1994" s="973" t="s">
        <v>19</v>
      </c>
      <c r="H1994" s="973" t="s">
        <v>19</v>
      </c>
      <c r="I1994" s="975"/>
      <c r="J1994" s="975"/>
      <c r="K1994" s="42"/>
      <c r="L1994" s="42"/>
      <c r="M1994" s="51"/>
      <c r="N1994" s="53"/>
      <c r="O1994" s="976"/>
      <c r="P1994" s="271"/>
      <c r="Q1994" s="977"/>
      <c r="R1994" s="978"/>
      <c r="S1994" s="979"/>
      <c r="T1994" s="980"/>
      <c r="U1994" s="981"/>
      <c r="V1994" s="982"/>
      <c r="W1994" s="976" t="s">
        <v>3317</v>
      </c>
      <c r="X1994" s="976"/>
      <c r="Y1994" s="706"/>
      <c r="Z1994" s="976"/>
    </row>
    <row r="1995" spans="1:26">
      <c r="A1995" s="984" t="s">
        <v>1219</v>
      </c>
      <c r="B1995" s="984" t="s">
        <v>1259</v>
      </c>
      <c r="C1995" s="969" t="s">
        <v>635</v>
      </c>
      <c r="D1995" s="970" t="str">
        <f t="shared" ref="D1995" si="1979">B1995&amp;" "&amp;" "&amp;C1995</f>
        <v>05-007  がいこつ</v>
      </c>
      <c r="E1995" s="1015" t="s">
        <v>608</v>
      </c>
      <c r="F1995" s="1013" t="s">
        <v>129</v>
      </c>
      <c r="G1995" s="973" t="s">
        <v>19</v>
      </c>
      <c r="H1995" s="973" t="s">
        <v>19</v>
      </c>
      <c r="I1995" s="975"/>
      <c r="J1995" s="975"/>
      <c r="K1995" s="11" t="s">
        <v>81</v>
      </c>
      <c r="L1995" s="47" t="s">
        <v>81</v>
      </c>
      <c r="M1995" s="51" t="s">
        <v>1722</v>
      </c>
      <c r="N1995" s="52" t="s">
        <v>492</v>
      </c>
      <c r="O1995" s="976">
        <v>3</v>
      </c>
      <c r="P1995" s="271"/>
      <c r="Q1995" s="977">
        <v>1330</v>
      </c>
      <c r="R1995" s="978">
        <v>900</v>
      </c>
      <c r="S1995" s="979">
        <v>570</v>
      </c>
      <c r="T1995" s="980">
        <v>640</v>
      </c>
      <c r="U1995" s="981">
        <v>890</v>
      </c>
      <c r="V1995" s="982">
        <f t="shared" ref="V1995" si="1980">SUM(Q1995:U1996)</f>
        <v>4330</v>
      </c>
      <c r="W1995" s="976" t="s">
        <v>3328</v>
      </c>
      <c r="X1995" s="976"/>
      <c r="Y1995" s="706"/>
      <c r="Z1995" s="976"/>
    </row>
    <row r="1996" spans="1:26">
      <c r="A1996" s="984" t="s">
        <v>1219</v>
      </c>
      <c r="B1996" s="984"/>
      <c r="C1996" s="969" t="s">
        <v>635</v>
      </c>
      <c r="D1996" s="970" t="s">
        <v>2</v>
      </c>
      <c r="E1996" s="1015" t="s">
        <v>608</v>
      </c>
      <c r="F1996" s="1013" t="s">
        <v>129</v>
      </c>
      <c r="G1996" s="973" t="s">
        <v>19</v>
      </c>
      <c r="H1996" s="973" t="s">
        <v>19</v>
      </c>
      <c r="I1996" s="975"/>
      <c r="J1996" s="975"/>
      <c r="K1996" s="42"/>
      <c r="L1996" s="42"/>
      <c r="M1996" s="51"/>
      <c r="N1996" s="53"/>
      <c r="O1996" s="976">
        <v>1</v>
      </c>
      <c r="P1996" s="271"/>
      <c r="Q1996" s="977"/>
      <c r="R1996" s="978"/>
      <c r="S1996" s="979"/>
      <c r="T1996" s="980"/>
      <c r="U1996" s="981"/>
      <c r="V1996" s="982"/>
      <c r="W1996" s="976" t="s">
        <v>3328</v>
      </c>
      <c r="X1996" s="976"/>
      <c r="Y1996" s="706"/>
      <c r="Z1996" s="976"/>
    </row>
    <row r="1997" spans="1:26">
      <c r="A1997" s="984" t="s">
        <v>1219</v>
      </c>
      <c r="B1997" s="984" t="s">
        <v>1260</v>
      </c>
      <c r="C1997" s="969" t="s">
        <v>1181</v>
      </c>
      <c r="D1997" s="970" t="str">
        <f t="shared" ref="D1997" si="1981">B1997&amp;" "&amp;" "&amp;C1997</f>
        <v>05-008  くさった死体</v>
      </c>
      <c r="E1997" s="1015" t="s">
        <v>608</v>
      </c>
      <c r="F1997" s="1013" t="s">
        <v>129</v>
      </c>
      <c r="G1997" s="973" t="s">
        <v>19</v>
      </c>
      <c r="H1997" s="1006" t="s">
        <v>89</v>
      </c>
      <c r="I1997" s="975"/>
      <c r="J1997" s="975"/>
      <c r="K1997" s="46" t="s">
        <v>21</v>
      </c>
      <c r="L1997" s="41" t="s">
        <v>131</v>
      </c>
      <c r="M1997" s="51" t="s">
        <v>1750</v>
      </c>
      <c r="N1997" s="52" t="s">
        <v>491</v>
      </c>
      <c r="O1997" s="976">
        <v>3</v>
      </c>
      <c r="P1997" s="271"/>
      <c r="Q1997" s="977">
        <v>1350</v>
      </c>
      <c r="R1997" s="978">
        <v>1010</v>
      </c>
      <c r="S1997" s="979">
        <v>300</v>
      </c>
      <c r="T1997" s="980">
        <v>560</v>
      </c>
      <c r="U1997" s="981">
        <v>1110</v>
      </c>
      <c r="V1997" s="982">
        <f t="shared" ref="V1997" si="1982">SUM(Q1997:U1998)</f>
        <v>4330</v>
      </c>
      <c r="W1997" s="976"/>
      <c r="X1997" s="976"/>
      <c r="Y1997" s="706"/>
      <c r="Z1997" s="976"/>
    </row>
    <row r="1998" spans="1:26">
      <c r="A1998" s="984" t="s">
        <v>1219</v>
      </c>
      <c r="B1998" s="984"/>
      <c r="C1998" s="969" t="s">
        <v>1181</v>
      </c>
      <c r="D1998" s="970" t="s">
        <v>2</v>
      </c>
      <c r="E1998" s="1015" t="s">
        <v>608</v>
      </c>
      <c r="F1998" s="1013" t="s">
        <v>129</v>
      </c>
      <c r="G1998" s="973" t="s">
        <v>19</v>
      </c>
      <c r="H1998" s="1006" t="s">
        <v>89</v>
      </c>
      <c r="I1998" s="975"/>
      <c r="J1998" s="975"/>
      <c r="K1998" s="42"/>
      <c r="L1998" s="42"/>
      <c r="M1998" s="51"/>
      <c r="N1998" s="53"/>
      <c r="O1998" s="976">
        <v>1</v>
      </c>
      <c r="P1998" s="271"/>
      <c r="Q1998" s="977"/>
      <c r="R1998" s="978"/>
      <c r="S1998" s="979"/>
      <c r="T1998" s="980"/>
      <c r="U1998" s="981"/>
      <c r="V1998" s="982"/>
      <c r="W1998" s="976"/>
      <c r="X1998" s="976"/>
      <c r="Y1998" s="706"/>
      <c r="Z1998" s="976"/>
    </row>
    <row r="1999" spans="1:26">
      <c r="A1999" s="984" t="s">
        <v>1219</v>
      </c>
      <c r="B1999" s="984" t="s">
        <v>1261</v>
      </c>
      <c r="C1999" s="969" t="s">
        <v>636</v>
      </c>
      <c r="D1999" s="970" t="str">
        <f t="shared" ref="D1999" si="1983">B1999&amp;" "&amp;" "&amp;C1999</f>
        <v>05-009  ミイラ男</v>
      </c>
      <c r="E1999" s="1015" t="s">
        <v>608</v>
      </c>
      <c r="F1999" s="1013" t="s">
        <v>129</v>
      </c>
      <c r="G1999" s="973" t="s">
        <v>19</v>
      </c>
      <c r="H1999" s="973" t="s">
        <v>19</v>
      </c>
      <c r="I1999" s="975"/>
      <c r="J1999" s="975"/>
      <c r="K1999" s="8" t="s">
        <v>99</v>
      </c>
      <c r="L1999" s="41" t="s">
        <v>131</v>
      </c>
      <c r="M1999" s="51" t="s">
        <v>3526</v>
      </c>
      <c r="N1999" s="52" t="s">
        <v>491</v>
      </c>
      <c r="O1999" s="976">
        <v>3</v>
      </c>
      <c r="P1999" s="271"/>
      <c r="Q1999" s="977">
        <v>1400</v>
      </c>
      <c r="R1999" s="978">
        <v>820</v>
      </c>
      <c r="S1999" s="979">
        <v>480</v>
      </c>
      <c r="T1999" s="980">
        <v>650</v>
      </c>
      <c r="U1999" s="981">
        <v>990</v>
      </c>
      <c r="V1999" s="982">
        <f t="shared" ref="V1999" si="1984">SUM(Q1999:U2000)</f>
        <v>4340</v>
      </c>
      <c r="W1999" s="976"/>
      <c r="X1999" s="976"/>
      <c r="Y1999" s="706"/>
      <c r="Z1999" s="976"/>
    </row>
    <row r="2000" spans="1:26">
      <c r="A2000" s="984" t="s">
        <v>1219</v>
      </c>
      <c r="B2000" s="984"/>
      <c r="C2000" s="969" t="s">
        <v>636</v>
      </c>
      <c r="D2000" s="970" t="s">
        <v>2</v>
      </c>
      <c r="E2000" s="1015" t="s">
        <v>608</v>
      </c>
      <c r="F2000" s="1013" t="s">
        <v>129</v>
      </c>
      <c r="G2000" s="973" t="s">
        <v>19</v>
      </c>
      <c r="H2000" s="973" t="s">
        <v>19</v>
      </c>
      <c r="I2000" s="975"/>
      <c r="J2000" s="975"/>
      <c r="K2000" s="42"/>
      <c r="L2000" s="42"/>
      <c r="M2000" s="51"/>
      <c r="N2000" s="53"/>
      <c r="O2000" s="976">
        <v>1</v>
      </c>
      <c r="P2000" s="271"/>
      <c r="Q2000" s="977"/>
      <c r="R2000" s="978"/>
      <c r="S2000" s="979"/>
      <c r="T2000" s="980"/>
      <c r="U2000" s="981"/>
      <c r="V2000" s="982"/>
      <c r="W2000" s="976"/>
      <c r="X2000" s="976"/>
      <c r="Y2000" s="706"/>
      <c r="Z2000" s="976"/>
    </row>
    <row r="2001" spans="1:26">
      <c r="A2001" s="984" t="s">
        <v>1219</v>
      </c>
      <c r="B2001" s="984" t="s">
        <v>1262</v>
      </c>
      <c r="C2001" s="969" t="s">
        <v>1182</v>
      </c>
      <c r="D2001" s="970" t="str">
        <f t="shared" ref="D2001" si="1985">B2001&amp;" "&amp;" "&amp;C2001</f>
        <v>05-010  ボーンファイター</v>
      </c>
      <c r="E2001" s="1015" t="s">
        <v>608</v>
      </c>
      <c r="F2001" s="1013" t="s">
        <v>129</v>
      </c>
      <c r="G2001" s="973" t="s">
        <v>19</v>
      </c>
      <c r="H2001" s="973" t="s">
        <v>19</v>
      </c>
      <c r="I2001" s="975"/>
      <c r="J2001" s="975"/>
      <c r="K2001" s="46" t="s">
        <v>21</v>
      </c>
      <c r="L2001" s="41" t="s">
        <v>131</v>
      </c>
      <c r="M2001" s="51" t="s">
        <v>1751</v>
      </c>
      <c r="N2001" s="52" t="s">
        <v>491</v>
      </c>
      <c r="O2001" s="976"/>
      <c r="P2001" s="271"/>
      <c r="Q2001" s="977">
        <v>1300</v>
      </c>
      <c r="R2001" s="978">
        <v>1090</v>
      </c>
      <c r="S2001" s="979">
        <v>480</v>
      </c>
      <c r="T2001" s="980">
        <v>750</v>
      </c>
      <c r="U2001" s="981">
        <v>740</v>
      </c>
      <c r="V2001" s="982">
        <f t="shared" ref="V2001" si="1986">SUM(Q2001:U2002)</f>
        <v>4360</v>
      </c>
      <c r="W2001" s="443" t="s">
        <v>3328</v>
      </c>
      <c r="X2001" s="976"/>
      <c r="Y2001" s="706"/>
      <c r="Z2001" s="976"/>
    </row>
    <row r="2002" spans="1:26">
      <c r="A2002" s="984" t="s">
        <v>1219</v>
      </c>
      <c r="B2002" s="984"/>
      <c r="C2002" s="969" t="s">
        <v>1182</v>
      </c>
      <c r="D2002" s="970" t="s">
        <v>2</v>
      </c>
      <c r="E2002" s="1015" t="s">
        <v>608</v>
      </c>
      <c r="F2002" s="1013" t="s">
        <v>129</v>
      </c>
      <c r="G2002" s="973" t="s">
        <v>19</v>
      </c>
      <c r="H2002" s="973" t="s">
        <v>19</v>
      </c>
      <c r="I2002" s="975"/>
      <c r="J2002" s="975"/>
      <c r="K2002" s="42"/>
      <c r="L2002" s="42"/>
      <c r="M2002" s="51"/>
      <c r="N2002" s="53"/>
      <c r="O2002" s="976"/>
      <c r="P2002" s="271"/>
      <c r="Q2002" s="977"/>
      <c r="R2002" s="978"/>
      <c r="S2002" s="979"/>
      <c r="T2002" s="980"/>
      <c r="U2002" s="981"/>
      <c r="V2002" s="982"/>
      <c r="W2002" s="443" t="s">
        <v>4573</v>
      </c>
      <c r="X2002" s="976"/>
      <c r="Y2002" s="706"/>
      <c r="Z2002" s="976"/>
    </row>
    <row r="2003" spans="1:26">
      <c r="A2003" s="984" t="s">
        <v>1219</v>
      </c>
      <c r="B2003" s="984" t="s">
        <v>1263</v>
      </c>
      <c r="C2003" s="969" t="s">
        <v>1193</v>
      </c>
      <c r="D2003" s="970" t="str">
        <f t="shared" ref="D2003" si="1987">B2003&amp;" "&amp;" "&amp;C2003</f>
        <v>05-011  ホークマン</v>
      </c>
      <c r="E2003" s="1015" t="s">
        <v>608</v>
      </c>
      <c r="F2003" s="1009" t="s">
        <v>75</v>
      </c>
      <c r="G2003" s="973" t="s">
        <v>19</v>
      </c>
      <c r="H2003" s="992" t="s">
        <v>88</v>
      </c>
      <c r="I2003" s="975"/>
      <c r="J2003" s="975"/>
      <c r="K2003" s="7" t="s">
        <v>37</v>
      </c>
      <c r="L2003" s="47" t="s">
        <v>453</v>
      </c>
      <c r="M2003" s="51" t="s">
        <v>3527</v>
      </c>
      <c r="N2003" s="52" t="s">
        <v>491</v>
      </c>
      <c r="O2003" s="976"/>
      <c r="P2003" s="271"/>
      <c r="Q2003" s="977">
        <v>1280</v>
      </c>
      <c r="R2003" s="978">
        <v>780</v>
      </c>
      <c r="S2003" s="979">
        <v>500</v>
      </c>
      <c r="T2003" s="980">
        <v>920</v>
      </c>
      <c r="U2003" s="981">
        <v>870</v>
      </c>
      <c r="V2003" s="982">
        <f t="shared" ref="V2003" si="1988">SUM(Q2003:U2004)</f>
        <v>4350</v>
      </c>
      <c r="W2003" s="976"/>
      <c r="X2003" s="976"/>
      <c r="Y2003" s="706"/>
      <c r="Z2003" s="976"/>
    </row>
    <row r="2004" spans="1:26">
      <c r="A2004" s="984" t="s">
        <v>1219</v>
      </c>
      <c r="B2004" s="984"/>
      <c r="C2004" s="969" t="s">
        <v>1193</v>
      </c>
      <c r="D2004" s="970" t="s">
        <v>2</v>
      </c>
      <c r="E2004" s="1015" t="s">
        <v>608</v>
      </c>
      <c r="F2004" s="1009" t="s">
        <v>75</v>
      </c>
      <c r="G2004" s="973" t="s">
        <v>19</v>
      </c>
      <c r="H2004" s="992" t="s">
        <v>88</v>
      </c>
      <c r="I2004" s="975"/>
      <c r="J2004" s="975"/>
      <c r="K2004" s="42"/>
      <c r="L2004" s="42"/>
      <c r="M2004" s="51"/>
      <c r="N2004" s="53"/>
      <c r="O2004" s="976"/>
      <c r="P2004" s="271"/>
      <c r="Q2004" s="977"/>
      <c r="R2004" s="978"/>
      <c r="S2004" s="979"/>
      <c r="T2004" s="980"/>
      <c r="U2004" s="981"/>
      <c r="V2004" s="982"/>
      <c r="W2004" s="976"/>
      <c r="X2004" s="976"/>
      <c r="Y2004" s="706"/>
      <c r="Z2004" s="976"/>
    </row>
    <row r="2005" spans="1:26">
      <c r="A2005" s="984" t="s">
        <v>1219</v>
      </c>
      <c r="B2005" s="984" t="s">
        <v>1264</v>
      </c>
      <c r="C2005" s="969" t="s">
        <v>1194</v>
      </c>
      <c r="D2005" s="970" t="str">
        <f t="shared" ref="D2005" si="1989">B2005&amp;" "&amp;" "&amp;C2005</f>
        <v>05-012  ガーゴイル</v>
      </c>
      <c r="E2005" s="1015" t="s">
        <v>608</v>
      </c>
      <c r="F2005" s="1009" t="s">
        <v>75</v>
      </c>
      <c r="G2005" s="973" t="s">
        <v>1195</v>
      </c>
      <c r="H2005" s="973" t="s">
        <v>1195</v>
      </c>
      <c r="I2005" s="975"/>
      <c r="J2005" s="975"/>
      <c r="K2005" s="8" t="s">
        <v>99</v>
      </c>
      <c r="L2005" s="41" t="s">
        <v>131</v>
      </c>
      <c r="M2005" s="51" t="s">
        <v>3528</v>
      </c>
      <c r="N2005" s="52" t="s">
        <v>491</v>
      </c>
      <c r="O2005" s="976">
        <v>3</v>
      </c>
      <c r="P2005" s="271"/>
      <c r="Q2005" s="977">
        <v>1280</v>
      </c>
      <c r="R2005" s="978">
        <v>910</v>
      </c>
      <c r="S2005" s="979">
        <v>460</v>
      </c>
      <c r="T2005" s="980">
        <v>930</v>
      </c>
      <c r="U2005" s="981">
        <v>790</v>
      </c>
      <c r="V2005" s="982">
        <f t="shared" ref="V2005" si="1990">SUM(Q2005:U2006)</f>
        <v>4370</v>
      </c>
      <c r="W2005" s="976"/>
      <c r="X2005" s="976"/>
      <c r="Y2005" s="706"/>
      <c r="Z2005" s="976"/>
    </row>
    <row r="2006" spans="1:26">
      <c r="A2006" s="984" t="s">
        <v>1219</v>
      </c>
      <c r="B2006" s="984"/>
      <c r="C2006" s="969" t="s">
        <v>1194</v>
      </c>
      <c r="D2006" s="970" t="s">
        <v>2</v>
      </c>
      <c r="E2006" s="1015" t="s">
        <v>608</v>
      </c>
      <c r="F2006" s="1009" t="s">
        <v>75</v>
      </c>
      <c r="G2006" s="973" t="s">
        <v>19</v>
      </c>
      <c r="H2006" s="973" t="s">
        <v>19</v>
      </c>
      <c r="I2006" s="975"/>
      <c r="J2006" s="975"/>
      <c r="K2006" s="42"/>
      <c r="L2006" s="42"/>
      <c r="M2006" s="51"/>
      <c r="N2006" s="53"/>
      <c r="O2006" s="976">
        <v>1</v>
      </c>
      <c r="P2006" s="271"/>
      <c r="Q2006" s="977"/>
      <c r="R2006" s="978"/>
      <c r="S2006" s="979"/>
      <c r="T2006" s="980"/>
      <c r="U2006" s="981"/>
      <c r="V2006" s="982"/>
      <c r="W2006" s="976"/>
      <c r="X2006" s="976"/>
      <c r="Y2006" s="706"/>
      <c r="Z2006" s="976"/>
    </row>
    <row r="2007" spans="1:26">
      <c r="A2007" s="984" t="s">
        <v>1219</v>
      </c>
      <c r="B2007" s="984" t="s">
        <v>1265</v>
      </c>
      <c r="C2007" s="969" t="s">
        <v>1183</v>
      </c>
      <c r="D2007" s="970" t="str">
        <f t="shared" ref="D2007" si="1991">B2007&amp;" "&amp;" "&amp;C2007</f>
        <v>05-013  ギズモ</v>
      </c>
      <c r="E2007" s="1015" t="s">
        <v>608</v>
      </c>
      <c r="F2007" s="1012" t="s">
        <v>130</v>
      </c>
      <c r="G2007" s="1006" t="s">
        <v>89</v>
      </c>
      <c r="H2007" s="986" t="s">
        <v>40</v>
      </c>
      <c r="I2007" s="975"/>
      <c r="J2007" s="975"/>
      <c r="K2007" s="7" t="s">
        <v>37</v>
      </c>
      <c r="L2007" s="41" t="s">
        <v>20</v>
      </c>
      <c r="M2007" s="51" t="s">
        <v>3529</v>
      </c>
      <c r="N2007" s="52" t="s">
        <v>491</v>
      </c>
      <c r="O2007" s="976">
        <v>3</v>
      </c>
      <c r="P2007" s="271"/>
      <c r="Q2007" s="977">
        <v>1270</v>
      </c>
      <c r="R2007" s="978">
        <v>570</v>
      </c>
      <c r="S2007" s="979">
        <v>940</v>
      </c>
      <c r="T2007" s="980">
        <v>880</v>
      </c>
      <c r="U2007" s="981">
        <v>640</v>
      </c>
      <c r="V2007" s="982">
        <f t="shared" ref="V2007" si="1992">SUM(Q2007:U2008)</f>
        <v>4300</v>
      </c>
      <c r="W2007" s="976"/>
      <c r="X2007" s="976"/>
      <c r="Y2007" s="706"/>
      <c r="Z2007" s="976"/>
    </row>
    <row r="2008" spans="1:26">
      <c r="A2008" s="984" t="s">
        <v>1219</v>
      </c>
      <c r="B2008" s="984"/>
      <c r="C2008" s="969" t="s">
        <v>1183</v>
      </c>
      <c r="D2008" s="970" t="s">
        <v>2</v>
      </c>
      <c r="E2008" s="1015" t="s">
        <v>608</v>
      </c>
      <c r="F2008" s="1012" t="s">
        <v>130</v>
      </c>
      <c r="G2008" s="1006" t="s">
        <v>89</v>
      </c>
      <c r="H2008" s="986" t="s">
        <v>40</v>
      </c>
      <c r="I2008" s="975"/>
      <c r="J2008" s="975"/>
      <c r="K2008" s="42"/>
      <c r="L2008" s="42"/>
      <c r="M2008" s="51"/>
      <c r="N2008" s="53"/>
      <c r="O2008" s="976">
        <v>1</v>
      </c>
      <c r="P2008" s="271"/>
      <c r="Q2008" s="977"/>
      <c r="R2008" s="978"/>
      <c r="S2008" s="979"/>
      <c r="T2008" s="980"/>
      <c r="U2008" s="981"/>
      <c r="V2008" s="982"/>
      <c r="W2008" s="976"/>
      <c r="X2008" s="976"/>
      <c r="Y2008" s="706"/>
      <c r="Z2008" s="976"/>
    </row>
    <row r="2009" spans="1:26">
      <c r="A2009" s="984" t="s">
        <v>1219</v>
      </c>
      <c r="B2009" s="984" t="s">
        <v>1266</v>
      </c>
      <c r="C2009" s="969" t="s">
        <v>645</v>
      </c>
      <c r="D2009" s="970" t="str">
        <f t="shared" ref="D2009" si="1993">B2009&amp;" "&amp;" "&amp;C2009</f>
        <v>05-014  ヒートギズモ</v>
      </c>
      <c r="E2009" s="1015" t="s">
        <v>608</v>
      </c>
      <c r="F2009" s="1012" t="s">
        <v>130</v>
      </c>
      <c r="G2009" s="1006" t="s">
        <v>89</v>
      </c>
      <c r="H2009" s="986" t="s">
        <v>40</v>
      </c>
      <c r="I2009" s="975"/>
      <c r="J2009" s="975"/>
      <c r="K2009" s="7" t="s">
        <v>37</v>
      </c>
      <c r="L2009" s="41" t="s">
        <v>20</v>
      </c>
      <c r="M2009" s="51" t="s">
        <v>1702</v>
      </c>
      <c r="N2009" s="114" t="s">
        <v>491</v>
      </c>
      <c r="O2009" s="976"/>
      <c r="P2009" s="271"/>
      <c r="Q2009" s="977">
        <v>1290</v>
      </c>
      <c r="R2009" s="978">
        <v>550</v>
      </c>
      <c r="S2009" s="979">
        <v>930</v>
      </c>
      <c r="T2009" s="980">
        <v>940</v>
      </c>
      <c r="U2009" s="981">
        <v>600</v>
      </c>
      <c r="V2009" s="982">
        <f t="shared" ref="V2009" si="1994">SUM(Q2009:U2010)</f>
        <v>4310</v>
      </c>
      <c r="W2009" s="969" t="s">
        <v>3320</v>
      </c>
      <c r="X2009" s="976"/>
      <c r="Y2009" s="706"/>
      <c r="Z2009" s="976"/>
    </row>
    <row r="2010" spans="1:26">
      <c r="A2010" s="984" t="s">
        <v>1219</v>
      </c>
      <c r="B2010" s="984"/>
      <c r="C2010" s="969" t="s">
        <v>645</v>
      </c>
      <c r="D2010" s="970" t="s">
        <v>2</v>
      </c>
      <c r="E2010" s="1015" t="s">
        <v>608</v>
      </c>
      <c r="F2010" s="1012" t="s">
        <v>130</v>
      </c>
      <c r="G2010" s="1006" t="s">
        <v>89</v>
      </c>
      <c r="H2010" s="986" t="s">
        <v>40</v>
      </c>
      <c r="I2010" s="975"/>
      <c r="J2010" s="975"/>
      <c r="K2010" s="42"/>
      <c r="L2010" s="42"/>
      <c r="M2010" s="51"/>
      <c r="N2010" s="53"/>
      <c r="O2010" s="976"/>
      <c r="P2010" s="271"/>
      <c r="Q2010" s="977"/>
      <c r="R2010" s="978"/>
      <c r="S2010" s="979"/>
      <c r="T2010" s="980"/>
      <c r="U2010" s="981"/>
      <c r="V2010" s="982"/>
      <c r="W2010" s="969" t="s">
        <v>3320</v>
      </c>
      <c r="X2010" s="976"/>
      <c r="Y2010" s="706"/>
      <c r="Z2010" s="976"/>
    </row>
    <row r="2011" spans="1:26">
      <c r="A2011" s="984" t="s">
        <v>1219</v>
      </c>
      <c r="B2011" s="984" t="s">
        <v>1267</v>
      </c>
      <c r="C2011" s="969" t="s">
        <v>123</v>
      </c>
      <c r="D2011" s="970" t="str">
        <f t="shared" ref="D2011" si="1995">B2011&amp;" "&amp;" "&amp;C2011</f>
        <v>05-015  ばくだん岩</v>
      </c>
      <c r="E2011" s="1015" t="s">
        <v>608</v>
      </c>
      <c r="F2011" s="1012" t="s">
        <v>130</v>
      </c>
      <c r="G2011" s="973" t="s">
        <v>19</v>
      </c>
      <c r="H2011" s="973" t="s">
        <v>19</v>
      </c>
      <c r="I2011" s="975"/>
      <c r="J2011" s="975"/>
      <c r="K2011" s="7" t="s">
        <v>37</v>
      </c>
      <c r="L2011" s="47" t="s">
        <v>39</v>
      </c>
      <c r="M2011" s="51" t="s">
        <v>3530</v>
      </c>
      <c r="N2011" s="52" t="s">
        <v>490</v>
      </c>
      <c r="O2011" s="976" t="s">
        <v>1694</v>
      </c>
      <c r="P2011" s="271"/>
      <c r="Q2011" s="977">
        <v>1400</v>
      </c>
      <c r="R2011" s="978">
        <v>990</v>
      </c>
      <c r="S2011" s="979">
        <v>480</v>
      </c>
      <c r="T2011" s="980">
        <v>560</v>
      </c>
      <c r="U2011" s="981">
        <v>930</v>
      </c>
      <c r="V2011" s="982">
        <f t="shared" ref="V2011" si="1996">SUM(Q2011:U2012)</f>
        <v>4360</v>
      </c>
      <c r="W2011" s="976"/>
      <c r="X2011" s="976"/>
      <c r="Y2011" s="706"/>
      <c r="Z2011" s="976"/>
    </row>
    <row r="2012" spans="1:26">
      <c r="A2012" s="984" t="s">
        <v>1219</v>
      </c>
      <c r="B2012" s="984"/>
      <c r="C2012" s="969" t="s">
        <v>123</v>
      </c>
      <c r="D2012" s="970" t="s">
        <v>2</v>
      </c>
      <c r="E2012" s="1015" t="s">
        <v>608</v>
      </c>
      <c r="F2012" s="1012" t="s">
        <v>130</v>
      </c>
      <c r="G2012" s="973" t="s">
        <v>19</v>
      </c>
      <c r="H2012" s="973" t="s">
        <v>19</v>
      </c>
      <c r="I2012" s="975"/>
      <c r="J2012" s="975"/>
      <c r="K2012" s="42"/>
      <c r="L2012" s="42"/>
      <c r="M2012" s="51"/>
      <c r="N2012" s="53"/>
      <c r="O2012" s="976">
        <v>1</v>
      </c>
      <c r="P2012" s="271"/>
      <c r="Q2012" s="977"/>
      <c r="R2012" s="978"/>
      <c r="S2012" s="979"/>
      <c r="T2012" s="980"/>
      <c r="U2012" s="981"/>
      <c r="V2012" s="982"/>
      <c r="W2012" s="976"/>
      <c r="X2012" s="976"/>
      <c r="Y2012" s="706"/>
      <c r="Z2012" s="976"/>
    </row>
    <row r="2013" spans="1:26">
      <c r="A2013" s="984" t="s">
        <v>1219</v>
      </c>
      <c r="B2013" s="984" t="s">
        <v>1268</v>
      </c>
      <c r="C2013" s="969" t="s">
        <v>2</v>
      </c>
      <c r="D2013" s="970" t="str">
        <f t="shared" ref="D2013" si="1997">B2013&amp;" "&amp;" "&amp;C2013</f>
        <v>05-016  ダイ</v>
      </c>
      <c r="E2013" s="1011" t="s">
        <v>629</v>
      </c>
      <c r="F2013" s="972" t="s">
        <v>34</v>
      </c>
      <c r="G2013" s="973" t="s">
        <v>19</v>
      </c>
      <c r="H2013" s="973" t="s">
        <v>19</v>
      </c>
      <c r="I2013" s="975"/>
      <c r="J2013" s="975"/>
      <c r="K2013" s="46" t="s">
        <v>21</v>
      </c>
      <c r="L2013" s="41" t="s">
        <v>131</v>
      </c>
      <c r="M2013" s="51" t="s">
        <v>3531</v>
      </c>
      <c r="N2013" s="52" t="s">
        <v>496</v>
      </c>
      <c r="O2013" s="976"/>
      <c r="P2013" s="271"/>
      <c r="Q2013" s="977">
        <v>1540</v>
      </c>
      <c r="R2013" s="978">
        <v>1110</v>
      </c>
      <c r="S2013" s="979">
        <v>570</v>
      </c>
      <c r="T2013" s="980">
        <v>840</v>
      </c>
      <c r="U2013" s="981">
        <v>720</v>
      </c>
      <c r="V2013" s="982">
        <f t="shared" ref="V2013" si="1998">SUM(Q2013:U2014)</f>
        <v>4780</v>
      </c>
      <c r="W2013" s="976" t="s">
        <v>3317</v>
      </c>
      <c r="X2013" s="976"/>
      <c r="Y2013" s="706"/>
      <c r="Z2013" s="976"/>
    </row>
    <row r="2014" spans="1:26">
      <c r="A2014" s="984" t="s">
        <v>1219</v>
      </c>
      <c r="B2014" s="984"/>
      <c r="C2014" s="969" t="s">
        <v>2</v>
      </c>
      <c r="D2014" s="970" t="s">
        <v>2</v>
      </c>
      <c r="E2014" s="1011" t="s">
        <v>629</v>
      </c>
      <c r="F2014" s="972" t="s">
        <v>34</v>
      </c>
      <c r="G2014" s="973" t="s">
        <v>19</v>
      </c>
      <c r="H2014" s="973" t="s">
        <v>19</v>
      </c>
      <c r="I2014" s="975"/>
      <c r="J2014" s="975"/>
      <c r="K2014" s="42"/>
      <c r="L2014" s="42"/>
      <c r="M2014" s="51"/>
      <c r="N2014" s="53"/>
      <c r="O2014" s="976"/>
      <c r="P2014" s="271"/>
      <c r="Q2014" s="977"/>
      <c r="R2014" s="978"/>
      <c r="S2014" s="979"/>
      <c r="T2014" s="980"/>
      <c r="U2014" s="981"/>
      <c r="V2014" s="982"/>
      <c r="W2014" s="976" t="s">
        <v>3317</v>
      </c>
      <c r="X2014" s="976"/>
      <c r="Y2014" s="706"/>
      <c r="Z2014" s="976"/>
    </row>
    <row r="2015" spans="1:26">
      <c r="A2015" s="984" t="s">
        <v>1219</v>
      </c>
      <c r="B2015" s="984" t="s">
        <v>1269</v>
      </c>
      <c r="C2015" s="969" t="s">
        <v>38</v>
      </c>
      <c r="D2015" s="970" t="str">
        <f t="shared" ref="D2015" si="1999">B2015&amp;" "&amp;" "&amp;C2015</f>
        <v>05-017  ポップ</v>
      </c>
      <c r="E2015" s="1011" t="s">
        <v>629</v>
      </c>
      <c r="F2015" s="972" t="s">
        <v>34</v>
      </c>
      <c r="G2015" s="986" t="s">
        <v>40</v>
      </c>
      <c r="H2015" s="986" t="s">
        <v>40</v>
      </c>
      <c r="I2015" s="975"/>
      <c r="J2015" s="975"/>
      <c r="K2015" s="7" t="s">
        <v>37</v>
      </c>
      <c r="L2015" s="41" t="s">
        <v>20</v>
      </c>
      <c r="M2015" s="51" t="s">
        <v>1392</v>
      </c>
      <c r="N2015" s="52" t="s">
        <v>491</v>
      </c>
      <c r="O2015" s="976"/>
      <c r="P2015" s="271"/>
      <c r="Q2015" s="977">
        <v>1460</v>
      </c>
      <c r="R2015" s="978">
        <v>530</v>
      </c>
      <c r="S2015" s="979">
        <v>1250</v>
      </c>
      <c r="T2015" s="980">
        <v>840</v>
      </c>
      <c r="U2015" s="981">
        <v>700</v>
      </c>
      <c r="V2015" s="982">
        <f t="shared" ref="V2015" si="2000">SUM(Q2015:U2016)</f>
        <v>4780</v>
      </c>
      <c r="W2015" s="976" t="s">
        <v>3317</v>
      </c>
      <c r="X2015" s="976"/>
      <c r="Y2015" s="706"/>
      <c r="Z2015" s="976"/>
    </row>
    <row r="2016" spans="1:26">
      <c r="A2016" s="984" t="s">
        <v>1219</v>
      </c>
      <c r="B2016" s="984"/>
      <c r="C2016" s="969" t="s">
        <v>38</v>
      </c>
      <c r="D2016" s="970" t="s">
        <v>2</v>
      </c>
      <c r="E2016" s="1011" t="s">
        <v>629</v>
      </c>
      <c r="F2016" s="972" t="s">
        <v>34</v>
      </c>
      <c r="G2016" s="986" t="s">
        <v>40</v>
      </c>
      <c r="H2016" s="986" t="s">
        <v>40</v>
      </c>
      <c r="I2016" s="975"/>
      <c r="J2016" s="975"/>
      <c r="K2016" s="42"/>
      <c r="L2016" s="42"/>
      <c r="M2016" s="51"/>
      <c r="N2016" s="53"/>
      <c r="O2016" s="976"/>
      <c r="P2016" s="271"/>
      <c r="Q2016" s="977"/>
      <c r="R2016" s="978"/>
      <c r="S2016" s="979"/>
      <c r="T2016" s="980"/>
      <c r="U2016" s="981"/>
      <c r="V2016" s="982"/>
      <c r="W2016" s="976" t="s">
        <v>3317</v>
      </c>
      <c r="X2016" s="976"/>
      <c r="Y2016" s="706"/>
      <c r="Z2016" s="976"/>
    </row>
    <row r="2017" spans="1:26">
      <c r="A2017" s="984" t="s">
        <v>1219</v>
      </c>
      <c r="B2017" s="984" t="s">
        <v>1270</v>
      </c>
      <c r="C2017" s="969" t="s">
        <v>42</v>
      </c>
      <c r="D2017" s="970" t="str">
        <f t="shared" ref="D2017" si="2001">B2017&amp;" "&amp;" "&amp;C2017</f>
        <v>05-018  レオナ</v>
      </c>
      <c r="E2017" s="1011" t="s">
        <v>629</v>
      </c>
      <c r="F2017" s="972" t="s">
        <v>34</v>
      </c>
      <c r="G2017" s="986" t="s">
        <v>40</v>
      </c>
      <c r="H2017" s="995" t="s">
        <v>80</v>
      </c>
      <c r="I2017" s="975"/>
      <c r="J2017" s="975"/>
      <c r="K2017" s="50" t="s">
        <v>21</v>
      </c>
      <c r="L2017" s="47" t="s">
        <v>106</v>
      </c>
      <c r="M2017" s="51" t="s">
        <v>3532</v>
      </c>
      <c r="N2017" s="52" t="s">
        <v>491</v>
      </c>
      <c r="O2017" s="976"/>
      <c r="P2017" s="271"/>
      <c r="Q2017" s="977">
        <v>1420</v>
      </c>
      <c r="R2017" s="978">
        <v>460</v>
      </c>
      <c r="S2017" s="979">
        <v>1160</v>
      </c>
      <c r="T2017" s="980">
        <v>930</v>
      </c>
      <c r="U2017" s="981">
        <v>770</v>
      </c>
      <c r="V2017" s="982">
        <f t="shared" ref="V2017" si="2002">SUM(Q2017:U2018)</f>
        <v>4740</v>
      </c>
      <c r="W2017" s="976" t="s">
        <v>3317</v>
      </c>
      <c r="X2017" s="976"/>
      <c r="Y2017" s="706"/>
      <c r="Z2017" s="976"/>
    </row>
    <row r="2018" spans="1:26">
      <c r="A2018" s="984" t="s">
        <v>1219</v>
      </c>
      <c r="B2018" s="984"/>
      <c r="C2018" s="969" t="s">
        <v>42</v>
      </c>
      <c r="D2018" s="970" t="s">
        <v>2</v>
      </c>
      <c r="E2018" s="1011" t="s">
        <v>629</v>
      </c>
      <c r="F2018" s="972" t="s">
        <v>34</v>
      </c>
      <c r="G2018" s="986" t="s">
        <v>40</v>
      </c>
      <c r="H2018" s="995" t="s">
        <v>80</v>
      </c>
      <c r="I2018" s="975"/>
      <c r="J2018" s="975"/>
      <c r="K2018" s="42"/>
      <c r="L2018" s="42"/>
      <c r="M2018" s="51"/>
      <c r="N2018" s="53"/>
      <c r="O2018" s="976"/>
      <c r="P2018" s="271"/>
      <c r="Q2018" s="977"/>
      <c r="R2018" s="978"/>
      <c r="S2018" s="979"/>
      <c r="T2018" s="980"/>
      <c r="U2018" s="981"/>
      <c r="V2018" s="982"/>
      <c r="W2018" s="976" t="s">
        <v>3317</v>
      </c>
      <c r="X2018" s="976"/>
      <c r="Y2018" s="706"/>
      <c r="Z2018" s="976"/>
    </row>
    <row r="2019" spans="1:26">
      <c r="A2019" s="984" t="s">
        <v>1219</v>
      </c>
      <c r="B2019" s="984" t="s">
        <v>1271</v>
      </c>
      <c r="C2019" s="969" t="s">
        <v>43</v>
      </c>
      <c r="D2019" s="970" t="str">
        <f t="shared" ref="D2019" si="2003">B2019&amp;" "&amp;" "&amp;C2019</f>
        <v>05-019  ラーハルト</v>
      </c>
      <c r="E2019" s="1011" t="s">
        <v>629</v>
      </c>
      <c r="F2019" s="1003" t="s">
        <v>35</v>
      </c>
      <c r="G2019" s="973" t="s">
        <v>19</v>
      </c>
      <c r="H2019" s="973" t="s">
        <v>19</v>
      </c>
      <c r="I2019" s="975"/>
      <c r="J2019" s="975"/>
      <c r="K2019" s="46" t="s">
        <v>21</v>
      </c>
      <c r="L2019" s="41" t="s">
        <v>131</v>
      </c>
      <c r="M2019" s="39" t="s">
        <v>1752</v>
      </c>
      <c r="N2019" s="52" t="s">
        <v>496</v>
      </c>
      <c r="O2019" s="976"/>
      <c r="P2019" s="271"/>
      <c r="Q2019" s="977">
        <v>1480</v>
      </c>
      <c r="R2019" s="978">
        <v>950</v>
      </c>
      <c r="S2019" s="979">
        <v>780</v>
      </c>
      <c r="T2019" s="980">
        <v>960</v>
      </c>
      <c r="U2019" s="981">
        <v>620</v>
      </c>
      <c r="V2019" s="982">
        <f t="shared" ref="V2019" si="2004">SUM(Q2019:U2020)</f>
        <v>4790</v>
      </c>
      <c r="W2019" s="378" t="s">
        <v>3325</v>
      </c>
      <c r="X2019" s="976"/>
      <c r="Y2019" s="706"/>
      <c r="Z2019" s="976"/>
    </row>
    <row r="2020" spans="1:26">
      <c r="A2020" s="984" t="s">
        <v>1219</v>
      </c>
      <c r="B2020" s="984"/>
      <c r="C2020" s="969" t="s">
        <v>43</v>
      </c>
      <c r="D2020" s="970" t="s">
        <v>2</v>
      </c>
      <c r="E2020" s="1011" t="s">
        <v>629</v>
      </c>
      <c r="F2020" s="1003" t="s">
        <v>35</v>
      </c>
      <c r="G2020" s="973" t="s">
        <v>19</v>
      </c>
      <c r="H2020" s="973" t="s">
        <v>19</v>
      </c>
      <c r="I2020" s="975"/>
      <c r="J2020" s="975"/>
      <c r="K2020" s="42"/>
      <c r="L2020" s="42"/>
      <c r="M2020" s="51"/>
      <c r="N2020" s="53"/>
      <c r="O2020" s="976"/>
      <c r="P2020" s="271"/>
      <c r="Q2020" s="977"/>
      <c r="R2020" s="978"/>
      <c r="S2020" s="979"/>
      <c r="T2020" s="980"/>
      <c r="U2020" s="981"/>
      <c r="V2020" s="982"/>
      <c r="W2020" s="378" t="s">
        <v>4343</v>
      </c>
      <c r="X2020" s="976"/>
      <c r="Y2020" s="706"/>
      <c r="Z2020" s="976"/>
    </row>
    <row r="2021" spans="1:26">
      <c r="A2021" s="984" t="s">
        <v>1219</v>
      </c>
      <c r="B2021" s="984" t="s">
        <v>1272</v>
      </c>
      <c r="C2021" s="969" t="s">
        <v>1187</v>
      </c>
      <c r="D2021" s="970" t="str">
        <f t="shared" ref="D2021" si="2005">B2021&amp;" "&amp;" "&amp;C2021</f>
        <v>05-020  ボラホーン</v>
      </c>
      <c r="E2021" s="1011" t="s">
        <v>629</v>
      </c>
      <c r="F2021" s="1003" t="s">
        <v>35</v>
      </c>
      <c r="G2021" s="973" t="s">
        <v>19</v>
      </c>
      <c r="H2021" s="1006" t="s">
        <v>89</v>
      </c>
      <c r="I2021" s="975"/>
      <c r="J2021" s="975"/>
      <c r="K2021" s="46" t="s">
        <v>21</v>
      </c>
      <c r="L2021" s="41" t="s">
        <v>131</v>
      </c>
      <c r="M2021" s="51" t="s">
        <v>3533</v>
      </c>
      <c r="N2021" s="52" t="s">
        <v>496</v>
      </c>
      <c r="O2021" s="976"/>
      <c r="P2021" s="271"/>
      <c r="Q2021" s="977">
        <v>1600</v>
      </c>
      <c r="R2021" s="978">
        <v>1100</v>
      </c>
      <c r="S2021" s="979">
        <v>640</v>
      </c>
      <c r="T2021" s="980">
        <v>550</v>
      </c>
      <c r="U2021" s="981">
        <v>890</v>
      </c>
      <c r="V2021" s="982">
        <f t="shared" ref="V2021" si="2006">SUM(Q2021:U2022)</f>
        <v>4780</v>
      </c>
      <c r="W2021" s="976" t="s">
        <v>3325</v>
      </c>
      <c r="X2021" s="976"/>
      <c r="Y2021" s="706"/>
      <c r="Z2021" s="976"/>
    </row>
    <row r="2022" spans="1:26">
      <c r="A2022" s="984" t="s">
        <v>1219</v>
      </c>
      <c r="B2022" s="984"/>
      <c r="C2022" s="969" t="s">
        <v>1187</v>
      </c>
      <c r="D2022" s="970" t="s">
        <v>2</v>
      </c>
      <c r="E2022" s="1011" t="s">
        <v>629</v>
      </c>
      <c r="F2022" s="1003" t="s">
        <v>35</v>
      </c>
      <c r="G2022" s="973" t="s">
        <v>19</v>
      </c>
      <c r="H2022" s="1006" t="s">
        <v>89</v>
      </c>
      <c r="I2022" s="975"/>
      <c r="J2022" s="975"/>
      <c r="K2022" s="42"/>
      <c r="L2022" s="42"/>
      <c r="M2022" s="51"/>
      <c r="N2022" s="53"/>
      <c r="O2022" s="976"/>
      <c r="P2022" s="271"/>
      <c r="Q2022" s="977"/>
      <c r="R2022" s="978"/>
      <c r="S2022" s="979"/>
      <c r="T2022" s="980"/>
      <c r="U2022" s="981"/>
      <c r="V2022" s="982"/>
      <c r="W2022" s="976" t="s">
        <v>3325</v>
      </c>
      <c r="X2022" s="976"/>
      <c r="Y2022" s="706"/>
      <c r="Z2022" s="976"/>
    </row>
    <row r="2023" spans="1:26">
      <c r="A2023" s="984" t="s">
        <v>1219</v>
      </c>
      <c r="B2023" s="984" t="s">
        <v>1273</v>
      </c>
      <c r="C2023" s="969" t="s">
        <v>1186</v>
      </c>
      <c r="D2023" s="970" t="str">
        <f t="shared" ref="D2023" si="2007">B2023&amp;" "&amp;" "&amp;C2023</f>
        <v>05-021  ガルダンディー</v>
      </c>
      <c r="E2023" s="1011" t="s">
        <v>629</v>
      </c>
      <c r="F2023" s="1003" t="s">
        <v>35</v>
      </c>
      <c r="G2023" s="973" t="s">
        <v>19</v>
      </c>
      <c r="H2023" s="973" t="s">
        <v>19</v>
      </c>
      <c r="I2023" s="975"/>
      <c r="J2023" s="975"/>
      <c r="K2023" s="8" t="s">
        <v>99</v>
      </c>
      <c r="L2023" s="41" t="s">
        <v>131</v>
      </c>
      <c r="M2023" s="51" t="s">
        <v>3534</v>
      </c>
      <c r="N2023" s="52" t="s">
        <v>491</v>
      </c>
      <c r="O2023" s="976"/>
      <c r="P2023" s="271"/>
      <c r="Q2023" s="977">
        <v>1550</v>
      </c>
      <c r="R2023" s="978">
        <v>850</v>
      </c>
      <c r="S2023" s="979">
        <v>800</v>
      </c>
      <c r="T2023" s="980">
        <v>940</v>
      </c>
      <c r="U2023" s="981">
        <v>640</v>
      </c>
      <c r="V2023" s="982">
        <f t="shared" ref="V2023" si="2008">SUM(Q2023:U2024)</f>
        <v>4780</v>
      </c>
      <c r="W2023" s="976" t="s">
        <v>3325</v>
      </c>
      <c r="X2023" s="976"/>
      <c r="Y2023" s="706"/>
      <c r="Z2023" s="976"/>
    </row>
    <row r="2024" spans="1:26">
      <c r="A2024" s="984" t="s">
        <v>1219</v>
      </c>
      <c r="B2024" s="984"/>
      <c r="C2024" s="969" t="s">
        <v>1186</v>
      </c>
      <c r="D2024" s="970" t="s">
        <v>2</v>
      </c>
      <c r="E2024" s="1011" t="s">
        <v>629</v>
      </c>
      <c r="F2024" s="1003" t="s">
        <v>35</v>
      </c>
      <c r="G2024" s="973" t="s">
        <v>19</v>
      </c>
      <c r="H2024" s="973" t="s">
        <v>19</v>
      </c>
      <c r="I2024" s="975"/>
      <c r="J2024" s="975"/>
      <c r="K2024" s="42"/>
      <c r="L2024" s="42"/>
      <c r="M2024" s="51"/>
      <c r="N2024" s="53"/>
      <c r="O2024" s="976"/>
      <c r="P2024" s="271"/>
      <c r="Q2024" s="977"/>
      <c r="R2024" s="978"/>
      <c r="S2024" s="979"/>
      <c r="T2024" s="980"/>
      <c r="U2024" s="981"/>
      <c r="V2024" s="982"/>
      <c r="W2024" s="976" t="s">
        <v>3325</v>
      </c>
      <c r="X2024" s="976"/>
      <c r="Y2024" s="706"/>
      <c r="Z2024" s="976"/>
    </row>
    <row r="2025" spans="1:26">
      <c r="A2025" s="984" t="s">
        <v>1219</v>
      </c>
      <c r="B2025" s="984" t="s">
        <v>1274</v>
      </c>
      <c r="C2025" s="989" t="s">
        <v>178</v>
      </c>
      <c r="D2025" s="970" t="str">
        <f t="shared" ref="D2025" si="2009">B2025&amp;" "&amp;" "&amp;C2025</f>
        <v>05-022  ボストロール</v>
      </c>
      <c r="E2025" s="1011" t="s">
        <v>629</v>
      </c>
      <c r="F2025" s="1009" t="s">
        <v>75</v>
      </c>
      <c r="G2025" s="973" t="s">
        <v>19</v>
      </c>
      <c r="H2025" s="973" t="s">
        <v>19</v>
      </c>
      <c r="I2025" s="975"/>
      <c r="J2025" s="975"/>
      <c r="K2025" s="7" t="s">
        <v>37</v>
      </c>
      <c r="L2025" s="114" t="s">
        <v>2713</v>
      </c>
      <c r="M2025" s="51" t="s">
        <v>1393</v>
      </c>
      <c r="N2025" s="52" t="s">
        <v>491</v>
      </c>
      <c r="O2025" s="976"/>
      <c r="P2025" s="271"/>
      <c r="Q2025" s="977">
        <v>1570</v>
      </c>
      <c r="R2025" s="978">
        <v>1140</v>
      </c>
      <c r="S2025" s="979">
        <v>630</v>
      </c>
      <c r="T2025" s="980">
        <v>420</v>
      </c>
      <c r="U2025" s="981">
        <v>950</v>
      </c>
      <c r="V2025" s="982">
        <f t="shared" ref="V2025" si="2010">SUM(Q2025:U2026)</f>
        <v>4710</v>
      </c>
      <c r="W2025" s="976" t="s">
        <v>4108</v>
      </c>
      <c r="X2025" s="976"/>
      <c r="Y2025" s="706"/>
      <c r="Z2025" s="976"/>
    </row>
    <row r="2026" spans="1:26">
      <c r="A2026" s="984" t="s">
        <v>1219</v>
      </c>
      <c r="B2026" s="984"/>
      <c r="C2026" s="989" t="s">
        <v>178</v>
      </c>
      <c r="D2026" s="970" t="s">
        <v>2</v>
      </c>
      <c r="E2026" s="1011" t="s">
        <v>629</v>
      </c>
      <c r="F2026" s="1009" t="s">
        <v>75</v>
      </c>
      <c r="G2026" s="973" t="s">
        <v>19</v>
      </c>
      <c r="H2026" s="973" t="s">
        <v>19</v>
      </c>
      <c r="I2026" s="975"/>
      <c r="J2026" s="975"/>
      <c r="K2026" s="42"/>
      <c r="L2026" s="42"/>
      <c r="M2026" s="51"/>
      <c r="N2026" s="53"/>
      <c r="O2026" s="976"/>
      <c r="P2026" s="271"/>
      <c r="Q2026" s="977"/>
      <c r="R2026" s="978"/>
      <c r="S2026" s="979"/>
      <c r="T2026" s="980"/>
      <c r="U2026" s="981"/>
      <c r="V2026" s="982"/>
      <c r="W2026" s="976" t="s">
        <v>4108</v>
      </c>
      <c r="X2026" s="976"/>
      <c r="Y2026" s="706"/>
      <c r="Z2026" s="976"/>
    </row>
    <row r="2027" spans="1:26">
      <c r="A2027" s="984" t="s">
        <v>1219</v>
      </c>
      <c r="B2027" s="984" t="s">
        <v>1275</v>
      </c>
      <c r="C2027" s="969" t="s">
        <v>125</v>
      </c>
      <c r="D2027" s="970" t="str">
        <f t="shared" ref="D2027" si="2011">B2027&amp;" "&amp;" "&amp;C2027</f>
        <v>05-023  アークデーモン</v>
      </c>
      <c r="E2027" s="1011" t="s">
        <v>629</v>
      </c>
      <c r="F2027" s="1009" t="s">
        <v>75</v>
      </c>
      <c r="G2027" s="973" t="s">
        <v>19</v>
      </c>
      <c r="H2027" s="986" t="s">
        <v>40</v>
      </c>
      <c r="I2027" s="975"/>
      <c r="J2027" s="975"/>
      <c r="K2027" s="8" t="s">
        <v>99</v>
      </c>
      <c r="L2027" s="41" t="s">
        <v>131</v>
      </c>
      <c r="M2027" s="51" t="s">
        <v>3535</v>
      </c>
      <c r="N2027" s="52" t="s">
        <v>491</v>
      </c>
      <c r="O2027" s="976">
        <v>2</v>
      </c>
      <c r="P2027" s="271"/>
      <c r="Q2027" s="977">
        <v>1450</v>
      </c>
      <c r="R2027" s="978">
        <v>870</v>
      </c>
      <c r="S2027" s="979">
        <v>990</v>
      </c>
      <c r="T2027" s="980">
        <v>670</v>
      </c>
      <c r="U2027" s="981">
        <v>740</v>
      </c>
      <c r="V2027" s="982">
        <f t="shared" ref="V2027" si="2012">SUM(Q2027:U2028)</f>
        <v>4720</v>
      </c>
      <c r="W2027" s="976" t="s">
        <v>4155</v>
      </c>
      <c r="X2027" s="976"/>
      <c r="Y2027" s="706"/>
      <c r="Z2027" s="976"/>
    </row>
    <row r="2028" spans="1:26">
      <c r="A2028" s="984" t="s">
        <v>1219</v>
      </c>
      <c r="B2028" s="984"/>
      <c r="C2028" s="969" t="s">
        <v>125</v>
      </c>
      <c r="D2028" s="970" t="s">
        <v>2</v>
      </c>
      <c r="E2028" s="1011" t="s">
        <v>629</v>
      </c>
      <c r="F2028" s="1009" t="s">
        <v>75</v>
      </c>
      <c r="G2028" s="973" t="s">
        <v>19</v>
      </c>
      <c r="H2028" s="986" t="s">
        <v>40</v>
      </c>
      <c r="I2028" s="975"/>
      <c r="J2028" s="975"/>
      <c r="K2028" s="42"/>
      <c r="L2028" s="42"/>
      <c r="M2028" s="51"/>
      <c r="N2028" s="53"/>
      <c r="O2028" s="976">
        <v>1</v>
      </c>
      <c r="P2028" s="271"/>
      <c r="Q2028" s="977"/>
      <c r="R2028" s="978"/>
      <c r="S2028" s="979"/>
      <c r="T2028" s="980"/>
      <c r="U2028" s="981"/>
      <c r="V2028" s="982"/>
      <c r="W2028" s="976" t="s">
        <v>4155</v>
      </c>
      <c r="X2028" s="976"/>
      <c r="Y2028" s="706"/>
      <c r="Z2028" s="976"/>
    </row>
    <row r="2029" spans="1:26">
      <c r="A2029" s="984" t="s">
        <v>1219</v>
      </c>
      <c r="B2029" s="984" t="s">
        <v>1276</v>
      </c>
      <c r="C2029" s="969" t="s">
        <v>542</v>
      </c>
      <c r="D2029" s="970" t="str">
        <f t="shared" ref="D2029" si="2013">B2029&amp;" "&amp;" "&amp;C2029</f>
        <v>05-024  ドラゴン</v>
      </c>
      <c r="E2029" s="1011" t="s">
        <v>629</v>
      </c>
      <c r="F2029" s="1003" t="s">
        <v>35</v>
      </c>
      <c r="G2029" s="973" t="s">
        <v>19</v>
      </c>
      <c r="H2029" s="1006" t="s">
        <v>89</v>
      </c>
      <c r="I2029" s="975"/>
      <c r="J2029" s="975"/>
      <c r="K2029" s="50" t="s">
        <v>21</v>
      </c>
      <c r="L2029" s="41" t="s">
        <v>1693</v>
      </c>
      <c r="M2029" s="51" t="s">
        <v>1753</v>
      </c>
      <c r="N2029" s="52" t="s">
        <v>494</v>
      </c>
      <c r="O2029" s="976">
        <v>2</v>
      </c>
      <c r="P2029" s="271"/>
      <c r="Q2029" s="977">
        <v>1460</v>
      </c>
      <c r="R2029" s="978">
        <v>910</v>
      </c>
      <c r="S2029" s="979">
        <v>580</v>
      </c>
      <c r="T2029" s="980">
        <v>800</v>
      </c>
      <c r="U2029" s="981">
        <v>930</v>
      </c>
      <c r="V2029" s="982">
        <f t="shared" ref="V2029" si="2014">SUM(Q2029:U2030)</f>
        <v>4680</v>
      </c>
      <c r="W2029" s="976" t="s">
        <v>4344</v>
      </c>
      <c r="X2029" s="976"/>
      <c r="Y2029" s="706"/>
      <c r="Z2029" s="976"/>
    </row>
    <row r="2030" spans="1:26">
      <c r="A2030" s="984" t="s">
        <v>1219</v>
      </c>
      <c r="B2030" s="984"/>
      <c r="C2030" s="969" t="s">
        <v>542</v>
      </c>
      <c r="D2030" s="970" t="s">
        <v>2</v>
      </c>
      <c r="E2030" s="1011" t="s">
        <v>629</v>
      </c>
      <c r="F2030" s="1003" t="s">
        <v>35</v>
      </c>
      <c r="G2030" s="973" t="s">
        <v>19</v>
      </c>
      <c r="H2030" s="1006" t="s">
        <v>89</v>
      </c>
      <c r="I2030" s="975"/>
      <c r="J2030" s="975"/>
      <c r="K2030" s="42"/>
      <c r="L2030" s="42"/>
      <c r="M2030" s="51"/>
      <c r="N2030" s="53"/>
      <c r="O2030" s="976">
        <v>1</v>
      </c>
      <c r="P2030" s="271"/>
      <c r="Q2030" s="977"/>
      <c r="R2030" s="978"/>
      <c r="S2030" s="979"/>
      <c r="T2030" s="980"/>
      <c r="U2030" s="981"/>
      <c r="V2030" s="982"/>
      <c r="W2030" s="976" t="s">
        <v>4344</v>
      </c>
      <c r="X2030" s="976"/>
      <c r="Y2030" s="706"/>
      <c r="Z2030" s="976"/>
    </row>
    <row r="2031" spans="1:26">
      <c r="A2031" s="984" t="s">
        <v>1219</v>
      </c>
      <c r="B2031" s="984" t="s">
        <v>1277</v>
      </c>
      <c r="C2031" s="969" t="s">
        <v>1184</v>
      </c>
      <c r="D2031" s="970" t="str">
        <f t="shared" ref="D2031" si="2015">B2031&amp;" "&amp;" "&amp;C2031</f>
        <v>05-025  さまようよろい</v>
      </c>
      <c r="E2031" s="1011" t="s">
        <v>629</v>
      </c>
      <c r="F2031" s="994" t="s">
        <v>78</v>
      </c>
      <c r="G2031" s="973" t="s">
        <v>19</v>
      </c>
      <c r="H2031" s="973" t="s">
        <v>19</v>
      </c>
      <c r="I2031" s="975"/>
      <c r="J2031" s="975"/>
      <c r="K2031" s="50" t="s">
        <v>21</v>
      </c>
      <c r="L2031" s="47" t="s">
        <v>270</v>
      </c>
      <c r="M2031" s="51" t="s">
        <v>1942</v>
      </c>
      <c r="N2031" s="52" t="s">
        <v>491</v>
      </c>
      <c r="O2031" s="976" t="s">
        <v>1200</v>
      </c>
      <c r="P2031" s="271"/>
      <c r="Q2031" s="977">
        <v>1480</v>
      </c>
      <c r="R2031" s="978">
        <v>1080</v>
      </c>
      <c r="S2031" s="979">
        <v>520</v>
      </c>
      <c r="T2031" s="980">
        <v>540</v>
      </c>
      <c r="U2031" s="981">
        <v>1050</v>
      </c>
      <c r="V2031" s="982">
        <f t="shared" ref="V2031" si="2016">SUM(Q2031:U2032)</f>
        <v>4670</v>
      </c>
      <c r="W2031" s="976"/>
      <c r="X2031" s="976"/>
      <c r="Y2031" s="706"/>
      <c r="Z2031" s="976"/>
    </row>
    <row r="2032" spans="1:26">
      <c r="A2032" s="984" t="s">
        <v>1219</v>
      </c>
      <c r="B2032" s="984"/>
      <c r="C2032" s="969" t="s">
        <v>1184</v>
      </c>
      <c r="D2032" s="970" t="s">
        <v>2</v>
      </c>
      <c r="E2032" s="1011" t="s">
        <v>629</v>
      </c>
      <c r="F2032" s="994" t="s">
        <v>78</v>
      </c>
      <c r="G2032" s="973" t="s">
        <v>19</v>
      </c>
      <c r="H2032" s="973" t="s">
        <v>19</v>
      </c>
      <c r="I2032" s="975"/>
      <c r="J2032" s="975"/>
      <c r="K2032" s="42"/>
      <c r="L2032" s="42"/>
      <c r="M2032" s="51"/>
      <c r="N2032" s="53"/>
      <c r="O2032" s="976">
        <v>1</v>
      </c>
      <c r="P2032" s="271"/>
      <c r="Q2032" s="977"/>
      <c r="R2032" s="978"/>
      <c r="S2032" s="979"/>
      <c r="T2032" s="980"/>
      <c r="U2032" s="981"/>
      <c r="V2032" s="982"/>
      <c r="W2032" s="976"/>
      <c r="X2032" s="976"/>
      <c r="Y2032" s="706"/>
      <c r="Z2032" s="976"/>
    </row>
    <row r="2033" spans="1:26">
      <c r="A2033" s="984" t="s">
        <v>1219</v>
      </c>
      <c r="B2033" s="984" t="s">
        <v>1278</v>
      </c>
      <c r="C2033" s="969" t="s">
        <v>124</v>
      </c>
      <c r="D2033" s="970" t="str">
        <f t="shared" ref="D2033" si="2017">B2033&amp;" "&amp;" "&amp;C2033</f>
        <v>05-026  メガザルロック</v>
      </c>
      <c r="E2033" s="1011" t="s">
        <v>629</v>
      </c>
      <c r="F2033" s="1012" t="s">
        <v>130</v>
      </c>
      <c r="G2033" s="973" t="s">
        <v>19</v>
      </c>
      <c r="H2033" s="973" t="s">
        <v>19</v>
      </c>
      <c r="I2033" s="975"/>
      <c r="J2033" s="975"/>
      <c r="K2033" s="11" t="s">
        <v>81</v>
      </c>
      <c r="L2033" s="47" t="s">
        <v>81</v>
      </c>
      <c r="M2033" s="51" t="s">
        <v>3536</v>
      </c>
      <c r="N2033" s="52" t="s">
        <v>490</v>
      </c>
      <c r="O2033" s="976"/>
      <c r="P2033" s="271"/>
      <c r="Q2033" s="977">
        <v>1490</v>
      </c>
      <c r="R2033" s="978">
        <v>990</v>
      </c>
      <c r="S2033" s="979">
        <v>530</v>
      </c>
      <c r="T2033" s="980">
        <v>620</v>
      </c>
      <c r="U2033" s="981">
        <v>1100</v>
      </c>
      <c r="V2033" s="982">
        <f t="shared" ref="V2033" si="2018">SUM(Q2033:U2034)</f>
        <v>4730</v>
      </c>
      <c r="W2033" s="976"/>
      <c r="X2033" s="976"/>
      <c r="Y2033" s="706"/>
      <c r="Z2033" s="976"/>
    </row>
    <row r="2034" spans="1:26">
      <c r="A2034" s="984" t="s">
        <v>1219</v>
      </c>
      <c r="B2034" s="984"/>
      <c r="C2034" s="969" t="s">
        <v>124</v>
      </c>
      <c r="D2034" s="970" t="s">
        <v>2</v>
      </c>
      <c r="E2034" s="1011" t="s">
        <v>629</v>
      </c>
      <c r="F2034" s="1012" t="s">
        <v>130</v>
      </c>
      <c r="G2034" s="973" t="s">
        <v>19</v>
      </c>
      <c r="H2034" s="973" t="s">
        <v>19</v>
      </c>
      <c r="I2034" s="975"/>
      <c r="J2034" s="975"/>
      <c r="K2034" s="42"/>
      <c r="L2034" s="42"/>
      <c r="M2034" s="51"/>
      <c r="N2034" s="53"/>
      <c r="O2034" s="976"/>
      <c r="P2034" s="271"/>
      <c r="Q2034" s="977"/>
      <c r="R2034" s="978"/>
      <c r="S2034" s="979"/>
      <c r="T2034" s="980"/>
      <c r="U2034" s="981"/>
      <c r="V2034" s="982"/>
      <c r="W2034" s="976"/>
      <c r="X2034" s="976"/>
      <c r="Y2034" s="706"/>
      <c r="Z2034" s="976"/>
    </row>
    <row r="2035" spans="1:26">
      <c r="A2035" s="984" t="s">
        <v>1219</v>
      </c>
      <c r="B2035" s="984" t="s">
        <v>1279</v>
      </c>
      <c r="C2035" s="969" t="s">
        <v>176</v>
      </c>
      <c r="D2035" s="970" t="str">
        <f t="shared" ref="D2035" si="2019">B2035&amp;" "&amp;" "&amp;C2035</f>
        <v>05-027  しりょうのきし</v>
      </c>
      <c r="E2035" s="1011" t="s">
        <v>629</v>
      </c>
      <c r="F2035" s="1013" t="s">
        <v>129</v>
      </c>
      <c r="G2035" s="973" t="s">
        <v>19</v>
      </c>
      <c r="H2035" s="992" t="s">
        <v>88</v>
      </c>
      <c r="I2035" s="975"/>
      <c r="J2035" s="975"/>
      <c r="K2035" s="50" t="s">
        <v>21</v>
      </c>
      <c r="L2035" s="47" t="s">
        <v>270</v>
      </c>
      <c r="M2035" s="51" t="s">
        <v>1754</v>
      </c>
      <c r="N2035" s="52" t="s">
        <v>496</v>
      </c>
      <c r="O2035" s="976"/>
      <c r="P2035" s="271"/>
      <c r="Q2035" s="977">
        <v>1480</v>
      </c>
      <c r="R2035" s="978">
        <v>830</v>
      </c>
      <c r="S2035" s="979">
        <v>590</v>
      </c>
      <c r="T2035" s="980">
        <v>980</v>
      </c>
      <c r="U2035" s="981">
        <v>840</v>
      </c>
      <c r="V2035" s="982">
        <f t="shared" ref="V2035" si="2020">SUM(Q2035:U2036)</f>
        <v>4720</v>
      </c>
      <c r="W2035" s="976" t="s">
        <v>3328</v>
      </c>
      <c r="X2035" s="976"/>
      <c r="Y2035" s="706"/>
      <c r="Z2035" s="976"/>
    </row>
    <row r="2036" spans="1:26">
      <c r="A2036" s="984" t="s">
        <v>1219</v>
      </c>
      <c r="B2036" s="984"/>
      <c r="C2036" s="969" t="s">
        <v>176</v>
      </c>
      <c r="D2036" s="970" t="s">
        <v>2</v>
      </c>
      <c r="E2036" s="1011" t="s">
        <v>629</v>
      </c>
      <c r="F2036" s="1013" t="s">
        <v>129</v>
      </c>
      <c r="G2036" s="973" t="s">
        <v>19</v>
      </c>
      <c r="H2036" s="992" t="s">
        <v>88</v>
      </c>
      <c r="I2036" s="975"/>
      <c r="J2036" s="975"/>
      <c r="K2036" s="42"/>
      <c r="L2036" s="42"/>
      <c r="M2036" s="51"/>
      <c r="N2036" s="53"/>
      <c r="O2036" s="976"/>
      <c r="P2036" s="271"/>
      <c r="Q2036" s="977"/>
      <c r="R2036" s="978"/>
      <c r="S2036" s="979"/>
      <c r="T2036" s="980"/>
      <c r="U2036" s="981"/>
      <c r="V2036" s="982"/>
      <c r="W2036" s="976" t="s">
        <v>3328</v>
      </c>
      <c r="X2036" s="976"/>
      <c r="Y2036" s="706"/>
      <c r="Z2036" s="976"/>
    </row>
    <row r="2037" spans="1:26">
      <c r="A2037" s="984" t="s">
        <v>1219</v>
      </c>
      <c r="B2037" s="984" t="s">
        <v>1280</v>
      </c>
      <c r="C2037" s="969" t="s">
        <v>1188</v>
      </c>
      <c r="D2037" s="970" t="str">
        <f t="shared" ref="D2037" si="2021">B2037&amp;" "&amp;" "&amp;C2037</f>
        <v>05-028  タホドラキー</v>
      </c>
      <c r="E2037" s="1011" t="s">
        <v>629</v>
      </c>
      <c r="F2037" s="1014" t="s">
        <v>128</v>
      </c>
      <c r="G2037" s="973" t="s">
        <v>19</v>
      </c>
      <c r="H2037" s="992" t="s">
        <v>88</v>
      </c>
      <c r="I2037" s="975"/>
      <c r="J2037" s="975"/>
      <c r="K2037" s="8" t="s">
        <v>99</v>
      </c>
      <c r="L2037" s="41" t="s">
        <v>131</v>
      </c>
      <c r="M2037" s="51" t="s">
        <v>3537</v>
      </c>
      <c r="N2037" s="52" t="s">
        <v>491</v>
      </c>
      <c r="O2037" s="976">
        <v>2</v>
      </c>
      <c r="P2037" s="271"/>
      <c r="Q2037" s="977">
        <v>1310</v>
      </c>
      <c r="R2037" s="978">
        <v>770</v>
      </c>
      <c r="S2037" s="979">
        <v>1070</v>
      </c>
      <c r="T2037" s="980">
        <v>960</v>
      </c>
      <c r="U2037" s="981">
        <v>540</v>
      </c>
      <c r="V2037" s="982">
        <f t="shared" ref="V2037" si="2022">SUM(Q2037:U2038)</f>
        <v>4650</v>
      </c>
      <c r="W2037" s="976" t="s">
        <v>4344</v>
      </c>
      <c r="X2037" s="976"/>
      <c r="Y2037" s="706"/>
      <c r="Z2037" s="976"/>
    </row>
    <row r="2038" spans="1:26">
      <c r="A2038" s="984" t="s">
        <v>1219</v>
      </c>
      <c r="B2038" s="984"/>
      <c r="C2038" s="969" t="s">
        <v>1188</v>
      </c>
      <c r="D2038" s="970" t="s">
        <v>2</v>
      </c>
      <c r="E2038" s="1011" t="s">
        <v>629</v>
      </c>
      <c r="F2038" s="1014" t="s">
        <v>128</v>
      </c>
      <c r="G2038" s="973" t="s">
        <v>19</v>
      </c>
      <c r="H2038" s="992" t="s">
        <v>88</v>
      </c>
      <c r="I2038" s="975"/>
      <c r="J2038" s="975"/>
      <c r="K2038" s="42"/>
      <c r="L2038" s="42"/>
      <c r="M2038" s="51"/>
      <c r="N2038" s="53"/>
      <c r="O2038" s="976">
        <v>1</v>
      </c>
      <c r="P2038" s="271"/>
      <c r="Q2038" s="977"/>
      <c r="R2038" s="978"/>
      <c r="S2038" s="979"/>
      <c r="T2038" s="980"/>
      <c r="U2038" s="981"/>
      <c r="V2038" s="982"/>
      <c r="W2038" s="976" t="s">
        <v>4344</v>
      </c>
      <c r="X2038" s="976"/>
      <c r="Y2038" s="706"/>
      <c r="Z2038" s="976"/>
    </row>
    <row r="2039" spans="1:26">
      <c r="A2039" s="984" t="s">
        <v>1219</v>
      </c>
      <c r="B2039" s="984" t="s">
        <v>1281</v>
      </c>
      <c r="C2039" s="969" t="s">
        <v>1207</v>
      </c>
      <c r="D2039" s="970" t="str">
        <f t="shared" ref="D2039" si="2023">B2039&amp;" "&amp;" "&amp;C2039</f>
        <v>05-029  魔のサソリ</v>
      </c>
      <c r="E2039" s="1011" t="s">
        <v>629</v>
      </c>
      <c r="F2039" s="1014" t="s">
        <v>128</v>
      </c>
      <c r="G2039" s="973" t="s">
        <v>19</v>
      </c>
      <c r="H2039" s="973" t="s">
        <v>19</v>
      </c>
      <c r="I2039" s="975"/>
      <c r="J2039" s="975"/>
      <c r="K2039" s="7" t="s">
        <v>37</v>
      </c>
      <c r="L2039" s="47" t="s">
        <v>39</v>
      </c>
      <c r="M2039" s="51" t="s">
        <v>1730</v>
      </c>
      <c r="N2039" s="52" t="s">
        <v>492</v>
      </c>
      <c r="O2039" s="976"/>
      <c r="P2039" s="271"/>
      <c r="Q2039" s="977">
        <v>1500</v>
      </c>
      <c r="R2039" s="978">
        <v>1130</v>
      </c>
      <c r="S2039" s="979">
        <v>400</v>
      </c>
      <c r="T2039" s="980">
        <v>1020</v>
      </c>
      <c r="U2039" s="981">
        <v>670</v>
      </c>
      <c r="V2039" s="982">
        <f t="shared" ref="V2039" si="2024">SUM(Q2039:U2040)</f>
        <v>4720</v>
      </c>
      <c r="W2039" s="976"/>
      <c r="X2039" s="976"/>
      <c r="Y2039" s="706"/>
      <c r="Z2039" s="976"/>
    </row>
    <row r="2040" spans="1:26">
      <c r="A2040" s="984" t="s">
        <v>1219</v>
      </c>
      <c r="B2040" s="984"/>
      <c r="C2040" s="969" t="s">
        <v>1207</v>
      </c>
      <c r="D2040" s="970" t="s">
        <v>2</v>
      </c>
      <c r="E2040" s="1011" t="s">
        <v>629</v>
      </c>
      <c r="F2040" s="1014" t="s">
        <v>128</v>
      </c>
      <c r="G2040" s="973" t="s">
        <v>19</v>
      </c>
      <c r="H2040" s="973" t="s">
        <v>19</v>
      </c>
      <c r="I2040" s="975"/>
      <c r="J2040" s="975"/>
      <c r="K2040" s="42"/>
      <c r="L2040" s="42"/>
      <c r="M2040" s="51"/>
      <c r="N2040" s="53"/>
      <c r="O2040" s="976"/>
      <c r="P2040" s="271"/>
      <c r="Q2040" s="977"/>
      <c r="R2040" s="978"/>
      <c r="S2040" s="979"/>
      <c r="T2040" s="980"/>
      <c r="U2040" s="981"/>
      <c r="V2040" s="982"/>
      <c r="W2040" s="976"/>
      <c r="X2040" s="976"/>
      <c r="Y2040" s="706"/>
      <c r="Z2040" s="976"/>
    </row>
    <row r="2041" spans="1:26">
      <c r="A2041" s="984" t="s">
        <v>1219</v>
      </c>
      <c r="B2041" s="984" t="s">
        <v>1282</v>
      </c>
      <c r="C2041" s="969" t="s">
        <v>639</v>
      </c>
      <c r="D2041" s="970" t="str">
        <f t="shared" ref="D2041" si="2025">B2041&amp;" "&amp;" "&amp;C2041</f>
        <v>05-030  わらいぶくろ</v>
      </c>
      <c r="E2041" s="1011" t="s">
        <v>629</v>
      </c>
      <c r="F2041" s="994" t="s">
        <v>78</v>
      </c>
      <c r="G2041" s="986" t="s">
        <v>40</v>
      </c>
      <c r="H2041" s="992" t="s">
        <v>88</v>
      </c>
      <c r="I2041" s="975"/>
      <c r="J2041" s="975"/>
      <c r="K2041" s="46" t="s">
        <v>21</v>
      </c>
      <c r="L2041" s="41" t="s">
        <v>3</v>
      </c>
      <c r="M2041" s="51" t="s">
        <v>1966</v>
      </c>
      <c r="N2041" s="52" t="s">
        <v>491</v>
      </c>
      <c r="O2041" s="976"/>
      <c r="P2041" s="271"/>
      <c r="Q2041" s="977">
        <v>1400</v>
      </c>
      <c r="R2041" s="978">
        <v>600</v>
      </c>
      <c r="S2041" s="979">
        <v>1010</v>
      </c>
      <c r="T2041" s="980">
        <v>1000</v>
      </c>
      <c r="U2041" s="981">
        <v>630</v>
      </c>
      <c r="V2041" s="982">
        <f t="shared" ref="V2041" si="2026">SUM(Q2041:U2042)</f>
        <v>4640</v>
      </c>
      <c r="W2041" s="976" t="s">
        <v>3823</v>
      </c>
      <c r="X2041" s="976"/>
      <c r="Y2041" s="706"/>
      <c r="Z2041" s="976"/>
    </row>
    <row r="2042" spans="1:26">
      <c r="A2042" s="984" t="s">
        <v>1219</v>
      </c>
      <c r="B2042" s="984"/>
      <c r="C2042" s="969" t="s">
        <v>639</v>
      </c>
      <c r="D2042" s="970" t="s">
        <v>2</v>
      </c>
      <c r="E2042" s="1011" t="s">
        <v>629</v>
      </c>
      <c r="F2042" s="994" t="s">
        <v>78</v>
      </c>
      <c r="G2042" s="986" t="s">
        <v>40</v>
      </c>
      <c r="H2042" s="992" t="s">
        <v>88</v>
      </c>
      <c r="I2042" s="975"/>
      <c r="J2042" s="975"/>
      <c r="K2042" s="42"/>
      <c r="L2042" s="42"/>
      <c r="M2042" s="51"/>
      <c r="N2042" s="53"/>
      <c r="O2042" s="976"/>
      <c r="P2042" s="271"/>
      <c r="Q2042" s="977"/>
      <c r="R2042" s="978"/>
      <c r="S2042" s="979"/>
      <c r="T2042" s="980"/>
      <c r="U2042" s="981"/>
      <c r="V2042" s="982"/>
      <c r="W2042" s="976" t="s">
        <v>3823</v>
      </c>
      <c r="X2042" s="976"/>
      <c r="Y2042" s="706"/>
      <c r="Z2042" s="976"/>
    </row>
    <row r="2043" spans="1:26">
      <c r="A2043" s="984" t="s">
        <v>1219</v>
      </c>
      <c r="B2043" s="984" t="s">
        <v>1283</v>
      </c>
      <c r="C2043" s="969" t="s">
        <v>2</v>
      </c>
      <c r="D2043" s="970" t="str">
        <f t="shared" ref="D2043" si="2027">B2043&amp;" "&amp;" "&amp;C2043</f>
        <v>05-031  ダイ</v>
      </c>
      <c r="E2043" s="1010" t="s">
        <v>120</v>
      </c>
      <c r="F2043" s="972" t="s">
        <v>34</v>
      </c>
      <c r="G2043" s="973" t="s">
        <v>19</v>
      </c>
      <c r="H2043" s="973" t="s">
        <v>19</v>
      </c>
      <c r="I2043" s="15"/>
      <c r="J2043" s="15"/>
      <c r="K2043" s="11" t="s">
        <v>81</v>
      </c>
      <c r="L2043" s="47" t="s">
        <v>81</v>
      </c>
      <c r="M2043" s="51" t="s">
        <v>3538</v>
      </c>
      <c r="N2043" s="52" t="s">
        <v>490</v>
      </c>
      <c r="O2043" s="976"/>
      <c r="P2043" s="271"/>
      <c r="Q2043" s="977">
        <v>1850</v>
      </c>
      <c r="R2043" s="978">
        <v>1340</v>
      </c>
      <c r="S2043" s="979">
        <v>730</v>
      </c>
      <c r="T2043" s="980">
        <v>1070</v>
      </c>
      <c r="U2043" s="981">
        <v>840</v>
      </c>
      <c r="V2043" s="982">
        <f t="shared" ref="V2043" si="2028">SUM(Q2043:U2044)</f>
        <v>5830</v>
      </c>
      <c r="W2043" s="976" t="s">
        <v>3317</v>
      </c>
      <c r="X2043" s="976"/>
      <c r="Y2043" s="706"/>
      <c r="Z2043" s="976"/>
    </row>
    <row r="2044" spans="1:26">
      <c r="A2044" s="984" t="s">
        <v>1219</v>
      </c>
      <c r="B2044" s="984"/>
      <c r="C2044" s="969" t="s">
        <v>2</v>
      </c>
      <c r="D2044" s="970" t="s">
        <v>2</v>
      </c>
      <c r="E2044" s="1010" t="s">
        <v>120</v>
      </c>
      <c r="F2044" s="972" t="s">
        <v>34</v>
      </c>
      <c r="G2044" s="973" t="s">
        <v>19</v>
      </c>
      <c r="H2044" s="973" t="s">
        <v>19</v>
      </c>
      <c r="I2044" s="15"/>
      <c r="J2044" s="15"/>
      <c r="K2044" s="19"/>
      <c r="L2044" s="43"/>
      <c r="M2044" s="51"/>
      <c r="N2044" s="54"/>
      <c r="O2044" s="976"/>
      <c r="P2044" s="271"/>
      <c r="Q2044" s="977"/>
      <c r="R2044" s="978"/>
      <c r="S2044" s="979"/>
      <c r="T2044" s="980"/>
      <c r="U2044" s="981"/>
      <c r="V2044" s="982"/>
      <c r="W2044" s="976" t="s">
        <v>3317</v>
      </c>
      <c r="X2044" s="976"/>
      <c r="Y2044" s="706"/>
      <c r="Z2044" s="976"/>
    </row>
    <row r="2045" spans="1:26">
      <c r="A2045" s="984" t="s">
        <v>1219</v>
      </c>
      <c r="B2045" s="984" t="s">
        <v>1284</v>
      </c>
      <c r="C2045" s="969" t="s">
        <v>4</v>
      </c>
      <c r="D2045" s="970" t="str">
        <f t="shared" ref="D2045" si="2029">B2045&amp;" "&amp;" "&amp;C2045</f>
        <v>05-032  クロコダイン</v>
      </c>
      <c r="E2045" s="1010" t="s">
        <v>120</v>
      </c>
      <c r="F2045" s="972" t="s">
        <v>34</v>
      </c>
      <c r="G2045" s="1006" t="s">
        <v>89</v>
      </c>
      <c r="H2045" s="973" t="s">
        <v>19</v>
      </c>
      <c r="I2045" s="15"/>
      <c r="J2045" s="15"/>
      <c r="K2045" s="46" t="s">
        <v>21</v>
      </c>
      <c r="L2045" s="41" t="s">
        <v>131</v>
      </c>
      <c r="M2045" s="51" t="s">
        <v>3539</v>
      </c>
      <c r="N2045" s="52" t="s">
        <v>491</v>
      </c>
      <c r="O2045" s="976"/>
      <c r="P2045" s="271"/>
      <c r="Q2045" s="977">
        <v>1930</v>
      </c>
      <c r="R2045" s="978">
        <v>1390</v>
      </c>
      <c r="S2045" s="979">
        <v>560</v>
      </c>
      <c r="T2045" s="980">
        <v>720</v>
      </c>
      <c r="U2045" s="981">
        <v>1200</v>
      </c>
      <c r="V2045" s="982">
        <f t="shared" ref="V2045" si="2030">SUM(Q2045:U2046)</f>
        <v>5800</v>
      </c>
      <c r="W2045" s="976"/>
      <c r="X2045" s="976"/>
      <c r="Y2045" s="706"/>
      <c r="Z2045" s="976"/>
    </row>
    <row r="2046" spans="1:26">
      <c r="A2046" s="984" t="s">
        <v>1219</v>
      </c>
      <c r="B2046" s="984"/>
      <c r="C2046" s="969" t="s">
        <v>4</v>
      </c>
      <c r="D2046" s="970" t="s">
        <v>2</v>
      </c>
      <c r="E2046" s="1010" t="s">
        <v>120</v>
      </c>
      <c r="F2046" s="972" t="s">
        <v>34</v>
      </c>
      <c r="G2046" s="1006" t="s">
        <v>89</v>
      </c>
      <c r="H2046" s="973" t="s">
        <v>19</v>
      </c>
      <c r="I2046" s="15"/>
      <c r="J2046" s="15"/>
      <c r="K2046" s="19"/>
      <c r="L2046" s="43"/>
      <c r="M2046" s="51"/>
      <c r="N2046" s="54"/>
      <c r="O2046" s="976"/>
      <c r="P2046" s="271"/>
      <c r="Q2046" s="977"/>
      <c r="R2046" s="978"/>
      <c r="S2046" s="979"/>
      <c r="T2046" s="980"/>
      <c r="U2046" s="981"/>
      <c r="V2046" s="982"/>
      <c r="W2046" s="976"/>
      <c r="X2046" s="976"/>
      <c r="Y2046" s="706"/>
      <c r="Z2046" s="976"/>
    </row>
    <row r="2047" spans="1:26">
      <c r="A2047" s="984" t="s">
        <v>1219</v>
      </c>
      <c r="B2047" s="984" t="s">
        <v>1285</v>
      </c>
      <c r="C2047" s="969" t="s">
        <v>172</v>
      </c>
      <c r="D2047" s="970" t="str">
        <f t="shared" ref="D2047" si="2031">B2047&amp;" "&amp;" "&amp;C2047</f>
        <v>05-033  ヒュンケル</v>
      </c>
      <c r="E2047" s="1010" t="s">
        <v>120</v>
      </c>
      <c r="F2047" s="972" t="s">
        <v>34</v>
      </c>
      <c r="G2047" s="973" t="s">
        <v>19</v>
      </c>
      <c r="H2047" s="973" t="s">
        <v>19</v>
      </c>
      <c r="I2047" s="15"/>
      <c r="J2047" s="15"/>
      <c r="K2047" s="46" t="s">
        <v>21</v>
      </c>
      <c r="L2047" s="41" t="s">
        <v>131</v>
      </c>
      <c r="M2047" s="51" t="s">
        <v>3540</v>
      </c>
      <c r="N2047" s="52" t="s">
        <v>491</v>
      </c>
      <c r="O2047" s="976"/>
      <c r="P2047" s="271"/>
      <c r="Q2047" s="977">
        <v>1840</v>
      </c>
      <c r="R2047" s="978">
        <v>1340</v>
      </c>
      <c r="S2047" s="979">
        <v>600</v>
      </c>
      <c r="T2047" s="980">
        <v>920</v>
      </c>
      <c r="U2047" s="981">
        <v>1130</v>
      </c>
      <c r="V2047" s="982">
        <f t="shared" ref="V2047" si="2032">SUM(Q2047:U2048)</f>
        <v>5830</v>
      </c>
      <c r="W2047" s="378" t="s">
        <v>3317</v>
      </c>
      <c r="X2047" s="976"/>
      <c r="Y2047" s="706"/>
      <c r="Z2047" s="976"/>
    </row>
    <row r="2048" spans="1:26">
      <c r="A2048" s="984" t="s">
        <v>1219</v>
      </c>
      <c r="B2048" s="984"/>
      <c r="C2048" s="969" t="s">
        <v>172</v>
      </c>
      <c r="D2048" s="970" t="s">
        <v>2</v>
      </c>
      <c r="E2048" s="1010" t="s">
        <v>120</v>
      </c>
      <c r="F2048" s="972" t="s">
        <v>34</v>
      </c>
      <c r="G2048" s="973" t="s">
        <v>19</v>
      </c>
      <c r="H2048" s="973" t="s">
        <v>19</v>
      </c>
      <c r="I2048" s="17"/>
      <c r="J2048" s="17"/>
      <c r="K2048" s="20"/>
      <c r="L2048" s="16"/>
      <c r="M2048" s="51"/>
      <c r="N2048" s="54"/>
      <c r="O2048" s="976"/>
      <c r="P2048" s="271"/>
      <c r="Q2048" s="977"/>
      <c r="R2048" s="978"/>
      <c r="S2048" s="979"/>
      <c r="T2048" s="980"/>
      <c r="U2048" s="981"/>
      <c r="V2048" s="982"/>
      <c r="W2048" s="380" t="s">
        <v>4343</v>
      </c>
      <c r="X2048" s="976"/>
      <c r="Y2048" s="706"/>
      <c r="Z2048" s="976"/>
    </row>
    <row r="2049" spans="1:26">
      <c r="A2049" s="984" t="s">
        <v>1219</v>
      </c>
      <c r="B2049" s="984" t="s">
        <v>1286</v>
      </c>
      <c r="C2049" s="989" t="s">
        <v>595</v>
      </c>
      <c r="D2049" s="970" t="str">
        <f t="shared" ref="D2049" si="2033">B2049&amp;" "&amp;" "&amp;C2049</f>
        <v>05-034  ハドラー</v>
      </c>
      <c r="E2049" s="1010" t="s">
        <v>120</v>
      </c>
      <c r="F2049" s="985" t="s">
        <v>74</v>
      </c>
      <c r="G2049" s="973" t="s">
        <v>19</v>
      </c>
      <c r="H2049" s="986" t="s">
        <v>40</v>
      </c>
      <c r="I2049" s="15"/>
      <c r="J2049" s="15"/>
      <c r="K2049" s="8" t="s">
        <v>99</v>
      </c>
      <c r="L2049" s="41" t="s">
        <v>131</v>
      </c>
      <c r="M2049" s="51" t="s">
        <v>3541</v>
      </c>
      <c r="N2049" s="52" t="s">
        <v>491</v>
      </c>
      <c r="O2049" s="976"/>
      <c r="P2049" s="271"/>
      <c r="Q2049" s="977">
        <v>1850</v>
      </c>
      <c r="R2049" s="978">
        <v>1020</v>
      </c>
      <c r="S2049" s="979">
        <v>1070</v>
      </c>
      <c r="T2049" s="980">
        <v>910</v>
      </c>
      <c r="U2049" s="981">
        <v>980</v>
      </c>
      <c r="V2049" s="982">
        <f t="shared" ref="V2049" si="2034">SUM(Q2049:U2050)</f>
        <v>5830</v>
      </c>
      <c r="W2049" s="976"/>
      <c r="X2049" s="976"/>
      <c r="Y2049" s="706"/>
      <c r="Z2049" s="976"/>
    </row>
    <row r="2050" spans="1:26">
      <c r="A2050" s="984" t="s">
        <v>1219</v>
      </c>
      <c r="B2050" s="984"/>
      <c r="C2050" s="989" t="s">
        <v>595</v>
      </c>
      <c r="D2050" s="970" t="s">
        <v>2</v>
      </c>
      <c r="E2050" s="1010" t="s">
        <v>120</v>
      </c>
      <c r="F2050" s="985" t="s">
        <v>74</v>
      </c>
      <c r="G2050" s="973" t="s">
        <v>19</v>
      </c>
      <c r="H2050" s="986" t="s">
        <v>40</v>
      </c>
      <c r="I2050" s="15"/>
      <c r="J2050" s="15"/>
      <c r="K2050" s="20"/>
      <c r="L2050" s="16"/>
      <c r="M2050" s="51"/>
      <c r="N2050" s="54"/>
      <c r="O2050" s="976"/>
      <c r="P2050" s="271"/>
      <c r="Q2050" s="977"/>
      <c r="R2050" s="978"/>
      <c r="S2050" s="979"/>
      <c r="T2050" s="980"/>
      <c r="U2050" s="981"/>
      <c r="V2050" s="982"/>
      <c r="W2050" s="976"/>
      <c r="X2050" s="976"/>
      <c r="Y2050" s="706"/>
      <c r="Z2050" s="976"/>
    </row>
    <row r="2051" spans="1:26">
      <c r="A2051" s="984" t="s">
        <v>1219</v>
      </c>
      <c r="B2051" s="984" t="s">
        <v>1287</v>
      </c>
      <c r="C2051" s="969" t="s">
        <v>1318</v>
      </c>
      <c r="D2051" s="970" t="str">
        <f t="shared" ref="D2051" si="2035">B2051&amp;" "&amp;" "&amp;C2051</f>
        <v>05-035  スラリン</v>
      </c>
      <c r="E2051" s="1010" t="s">
        <v>120</v>
      </c>
      <c r="F2051" s="1014" t="s">
        <v>128</v>
      </c>
      <c r="G2051" s="973" t="s">
        <v>19</v>
      </c>
      <c r="H2051" s="1006" t="s">
        <v>89</v>
      </c>
      <c r="I2051" s="17"/>
      <c r="J2051" s="17"/>
      <c r="K2051" s="46" t="s">
        <v>21</v>
      </c>
      <c r="L2051" s="41" t="s">
        <v>131</v>
      </c>
      <c r="M2051" s="51" t="s">
        <v>3542</v>
      </c>
      <c r="N2051" s="52" t="s">
        <v>491</v>
      </c>
      <c r="O2051" s="976"/>
      <c r="P2051" s="271"/>
      <c r="Q2051" s="977">
        <v>1610</v>
      </c>
      <c r="R2051" s="978">
        <v>930</v>
      </c>
      <c r="S2051" s="979">
        <v>1010</v>
      </c>
      <c r="T2051" s="980">
        <v>1110</v>
      </c>
      <c r="U2051" s="981">
        <v>1040</v>
      </c>
      <c r="V2051" s="982">
        <f t="shared" ref="V2051" si="2036">SUM(Q2051:U2052)</f>
        <v>5700</v>
      </c>
      <c r="W2051" s="976" t="s">
        <v>3327</v>
      </c>
      <c r="X2051" s="976"/>
      <c r="Y2051" s="706"/>
      <c r="Z2051" s="976"/>
    </row>
    <row r="2052" spans="1:26">
      <c r="A2052" s="984" t="s">
        <v>1219</v>
      </c>
      <c r="B2052" s="984"/>
      <c r="C2052" s="969" t="s">
        <v>1318</v>
      </c>
      <c r="D2052" s="970" t="s">
        <v>2</v>
      </c>
      <c r="E2052" s="1010" t="s">
        <v>120</v>
      </c>
      <c r="F2052" s="1014" t="s">
        <v>128</v>
      </c>
      <c r="G2052" s="973" t="s">
        <v>19</v>
      </c>
      <c r="H2052" s="1006" t="s">
        <v>89</v>
      </c>
      <c r="I2052" s="17"/>
      <c r="J2052" s="17"/>
      <c r="K2052" s="20"/>
      <c r="L2052" s="16"/>
      <c r="M2052" s="51"/>
      <c r="N2052" s="54"/>
      <c r="O2052" s="976"/>
      <c r="P2052" s="271"/>
      <c r="Q2052" s="977"/>
      <c r="R2052" s="978"/>
      <c r="S2052" s="979"/>
      <c r="T2052" s="980"/>
      <c r="U2052" s="981"/>
      <c r="V2052" s="982"/>
      <c r="W2052" s="976" t="s">
        <v>3327</v>
      </c>
      <c r="X2052" s="976"/>
      <c r="Y2052" s="706"/>
      <c r="Z2052" s="976"/>
    </row>
    <row r="2053" spans="1:26">
      <c r="A2053" s="984" t="s">
        <v>1219</v>
      </c>
      <c r="B2053" s="984" t="s">
        <v>1288</v>
      </c>
      <c r="C2053" s="989" t="s">
        <v>1319</v>
      </c>
      <c r="D2053" s="970" t="str">
        <f t="shared" ref="D2053" si="2037">B2053&amp;" "&amp;" "&amp;C2053</f>
        <v>05-036  ピエール</v>
      </c>
      <c r="E2053" s="1010" t="s">
        <v>120</v>
      </c>
      <c r="F2053" s="1014" t="s">
        <v>128</v>
      </c>
      <c r="G2053" s="973" t="s">
        <v>19</v>
      </c>
      <c r="H2053" s="995" t="s">
        <v>80</v>
      </c>
      <c r="I2053" s="17"/>
      <c r="J2053" s="17"/>
      <c r="K2053" s="50" t="s">
        <v>21</v>
      </c>
      <c r="L2053" s="47" t="s">
        <v>270</v>
      </c>
      <c r="M2053" s="51" t="s">
        <v>1755</v>
      </c>
      <c r="N2053" s="52" t="s">
        <v>491</v>
      </c>
      <c r="O2053" s="976"/>
      <c r="P2053" s="271"/>
      <c r="Q2053" s="977">
        <v>1900</v>
      </c>
      <c r="R2053" s="978">
        <v>1010</v>
      </c>
      <c r="S2053" s="979">
        <v>560</v>
      </c>
      <c r="T2053" s="980">
        <v>960</v>
      </c>
      <c r="U2053" s="981">
        <v>1270</v>
      </c>
      <c r="V2053" s="982">
        <f t="shared" ref="V2053" si="2038">SUM(Q2053:U2054)</f>
        <v>5700</v>
      </c>
      <c r="W2053" s="976"/>
      <c r="X2053" s="976"/>
      <c r="Y2053" s="706"/>
      <c r="Z2053" s="976"/>
    </row>
    <row r="2054" spans="1:26">
      <c r="A2054" s="984" t="s">
        <v>1219</v>
      </c>
      <c r="B2054" s="984"/>
      <c r="C2054" s="989" t="s">
        <v>1319</v>
      </c>
      <c r="D2054" s="970" t="s">
        <v>2</v>
      </c>
      <c r="E2054" s="1010" t="s">
        <v>120</v>
      </c>
      <c r="F2054" s="1014" t="s">
        <v>128</v>
      </c>
      <c r="G2054" s="973" t="s">
        <v>19</v>
      </c>
      <c r="H2054" s="995" t="s">
        <v>80</v>
      </c>
      <c r="I2054" s="17"/>
      <c r="J2054" s="17"/>
      <c r="K2054" s="20"/>
      <c r="L2054" s="16"/>
      <c r="M2054" s="51"/>
      <c r="N2054" s="54"/>
      <c r="O2054" s="976"/>
      <c r="P2054" s="271"/>
      <c r="Q2054" s="977"/>
      <c r="R2054" s="978"/>
      <c r="S2054" s="979"/>
      <c r="T2054" s="980"/>
      <c r="U2054" s="981"/>
      <c r="V2054" s="982"/>
      <c r="W2054" s="976"/>
      <c r="X2054" s="976"/>
      <c r="Y2054" s="706"/>
      <c r="Z2054" s="976"/>
    </row>
    <row r="2055" spans="1:26">
      <c r="A2055" s="984" t="s">
        <v>1219</v>
      </c>
      <c r="B2055" s="984" t="s">
        <v>1289</v>
      </c>
      <c r="C2055" s="989" t="s">
        <v>1320</v>
      </c>
      <c r="D2055" s="970" t="str">
        <f t="shared" ref="D2055" si="2039">B2055&amp;" "&amp;" "&amp;C2055</f>
        <v>05-037  ゴレムス</v>
      </c>
      <c r="E2055" s="1010" t="s">
        <v>120</v>
      </c>
      <c r="F2055" s="994" t="s">
        <v>78</v>
      </c>
      <c r="G2055" s="973" t="s">
        <v>19</v>
      </c>
      <c r="H2055" s="992" t="s">
        <v>88</v>
      </c>
      <c r="I2055" s="17"/>
      <c r="J2055" s="17"/>
      <c r="K2055" s="46" t="s">
        <v>21</v>
      </c>
      <c r="L2055" s="41" t="s">
        <v>3</v>
      </c>
      <c r="M2055" s="51" t="s">
        <v>3543</v>
      </c>
      <c r="N2055" s="52" t="s">
        <v>491</v>
      </c>
      <c r="O2055" s="976"/>
      <c r="P2055" s="271"/>
      <c r="Q2055" s="977">
        <v>1930</v>
      </c>
      <c r="R2055" s="978">
        <v>1160</v>
      </c>
      <c r="S2055" s="979">
        <v>530</v>
      </c>
      <c r="T2055" s="980">
        <v>710</v>
      </c>
      <c r="U2055" s="981">
        <v>1380</v>
      </c>
      <c r="V2055" s="982">
        <f t="shared" ref="V2055" si="2040">SUM(Q2055:U2056)</f>
        <v>5710</v>
      </c>
      <c r="W2055" s="976"/>
      <c r="X2055" s="976"/>
      <c r="Y2055" s="706"/>
      <c r="Z2055" s="976"/>
    </row>
    <row r="2056" spans="1:26">
      <c r="A2056" s="984" t="s">
        <v>1219</v>
      </c>
      <c r="B2056" s="984"/>
      <c r="C2056" s="989" t="s">
        <v>1320</v>
      </c>
      <c r="D2056" s="970" t="s">
        <v>2</v>
      </c>
      <c r="E2056" s="1010" t="s">
        <v>120</v>
      </c>
      <c r="F2056" s="994" t="s">
        <v>78</v>
      </c>
      <c r="G2056" s="973" t="s">
        <v>19</v>
      </c>
      <c r="H2056" s="992" t="s">
        <v>88</v>
      </c>
      <c r="I2056" s="17"/>
      <c r="J2056" s="17"/>
      <c r="K2056" s="20"/>
      <c r="L2056" s="16"/>
      <c r="M2056" s="51"/>
      <c r="N2056" s="54"/>
      <c r="O2056" s="976"/>
      <c r="P2056" s="271"/>
      <c r="Q2056" s="977"/>
      <c r="R2056" s="978"/>
      <c r="S2056" s="979"/>
      <c r="T2056" s="980"/>
      <c r="U2056" s="981"/>
      <c r="V2056" s="982"/>
      <c r="W2056" s="976"/>
      <c r="X2056" s="976"/>
      <c r="Y2056" s="706"/>
      <c r="Z2056" s="976"/>
    </row>
    <row r="2057" spans="1:26">
      <c r="A2057" s="984" t="s">
        <v>1219</v>
      </c>
      <c r="B2057" s="984" t="s">
        <v>1290</v>
      </c>
      <c r="C2057" s="969" t="s">
        <v>1321</v>
      </c>
      <c r="D2057" s="970" t="str">
        <f t="shared" ref="D2057" si="2041">B2057&amp;" "&amp;" "&amp;C2057</f>
        <v>05-038  シーザー</v>
      </c>
      <c r="E2057" s="1010" t="s">
        <v>120</v>
      </c>
      <c r="F2057" s="1003" t="s">
        <v>35</v>
      </c>
      <c r="G2057" s="1006" t="s">
        <v>89</v>
      </c>
      <c r="H2057" s="1006" t="s">
        <v>89</v>
      </c>
      <c r="I2057" s="15"/>
      <c r="J2057" s="15"/>
      <c r="K2057" s="50" t="s">
        <v>21</v>
      </c>
      <c r="L2057" s="47" t="s">
        <v>107</v>
      </c>
      <c r="M2057" s="51" t="s">
        <v>3544</v>
      </c>
      <c r="N2057" s="52" t="s">
        <v>491</v>
      </c>
      <c r="O2057" s="976"/>
      <c r="P2057" s="271"/>
      <c r="Q2057" s="977">
        <v>1850</v>
      </c>
      <c r="R2057" s="978">
        <v>1190</v>
      </c>
      <c r="S2057" s="979">
        <v>730</v>
      </c>
      <c r="T2057" s="980">
        <v>840</v>
      </c>
      <c r="U2057" s="981">
        <v>1150</v>
      </c>
      <c r="V2057" s="982">
        <f t="shared" ref="V2057" si="2042">SUM(Q2057:U2058)</f>
        <v>5760</v>
      </c>
      <c r="W2057" s="976"/>
      <c r="X2057" s="976"/>
      <c r="Y2057" s="706"/>
      <c r="Z2057" s="976"/>
    </row>
    <row r="2058" spans="1:26">
      <c r="A2058" s="984" t="s">
        <v>1219</v>
      </c>
      <c r="B2058" s="984"/>
      <c r="C2058" s="969" t="s">
        <v>1321</v>
      </c>
      <c r="D2058" s="970" t="s">
        <v>2</v>
      </c>
      <c r="E2058" s="1010" t="s">
        <v>120</v>
      </c>
      <c r="F2058" s="1003" t="s">
        <v>35</v>
      </c>
      <c r="G2058" s="1006" t="s">
        <v>89</v>
      </c>
      <c r="H2058" s="1006" t="s">
        <v>89</v>
      </c>
      <c r="I2058" s="15"/>
      <c r="J2058" s="15"/>
      <c r="K2058" s="20"/>
      <c r="L2058" s="16"/>
      <c r="M2058" s="51"/>
      <c r="N2058" s="54"/>
      <c r="O2058" s="976"/>
      <c r="P2058" s="271"/>
      <c r="Q2058" s="977"/>
      <c r="R2058" s="978"/>
      <c r="S2058" s="979"/>
      <c r="T2058" s="980"/>
      <c r="U2058" s="981"/>
      <c r="V2058" s="982"/>
      <c r="W2058" s="976"/>
      <c r="X2058" s="976"/>
      <c r="Y2058" s="706"/>
      <c r="Z2058" s="976"/>
    </row>
    <row r="2059" spans="1:26">
      <c r="A2059" s="984" t="s">
        <v>1219</v>
      </c>
      <c r="B2059" s="984" t="s">
        <v>1291</v>
      </c>
      <c r="C2059" s="969" t="s">
        <v>1322</v>
      </c>
      <c r="D2059" s="970" t="str">
        <f t="shared" ref="D2059" si="2043">B2059&amp;" "&amp;" "&amp;C2059</f>
        <v>05-039  ロビン</v>
      </c>
      <c r="E2059" s="1010" t="s">
        <v>120</v>
      </c>
      <c r="F2059" s="994" t="s">
        <v>78</v>
      </c>
      <c r="G2059" s="973" t="s">
        <v>19</v>
      </c>
      <c r="H2059" s="973" t="s">
        <v>19</v>
      </c>
      <c r="I2059" s="17"/>
      <c r="J2059" s="17"/>
      <c r="K2059" s="50" t="s">
        <v>21</v>
      </c>
      <c r="L2059" s="47" t="s">
        <v>270</v>
      </c>
      <c r="M2059" s="51" t="s">
        <v>3545</v>
      </c>
      <c r="N2059" s="52" t="s">
        <v>491</v>
      </c>
      <c r="O2059" s="976"/>
      <c r="P2059" s="271"/>
      <c r="Q2059" s="977">
        <v>1840</v>
      </c>
      <c r="R2059" s="978">
        <v>1100</v>
      </c>
      <c r="S2059" s="979">
        <v>550</v>
      </c>
      <c r="T2059" s="980">
        <v>990</v>
      </c>
      <c r="U2059" s="981">
        <v>1190</v>
      </c>
      <c r="V2059" s="982">
        <f t="shared" ref="V2059" si="2044">SUM(Q2059:U2060)</f>
        <v>5670</v>
      </c>
      <c r="W2059" s="969" t="s">
        <v>3319</v>
      </c>
      <c r="X2059" s="976"/>
      <c r="Y2059" s="706"/>
      <c r="Z2059" s="976"/>
    </row>
    <row r="2060" spans="1:26">
      <c r="A2060" s="984" t="s">
        <v>1219</v>
      </c>
      <c r="B2060" s="984"/>
      <c r="C2060" s="969" t="s">
        <v>1322</v>
      </c>
      <c r="D2060" s="970" t="s">
        <v>2</v>
      </c>
      <c r="E2060" s="1010" t="s">
        <v>120</v>
      </c>
      <c r="F2060" s="994" t="s">
        <v>78</v>
      </c>
      <c r="G2060" s="973" t="s">
        <v>19</v>
      </c>
      <c r="H2060" s="973" t="s">
        <v>19</v>
      </c>
      <c r="I2060" s="17"/>
      <c r="J2060" s="17"/>
      <c r="K2060" s="20"/>
      <c r="L2060" s="16"/>
      <c r="M2060" s="51"/>
      <c r="N2060" s="54"/>
      <c r="O2060" s="976"/>
      <c r="P2060" s="271"/>
      <c r="Q2060" s="977"/>
      <c r="R2060" s="978"/>
      <c r="S2060" s="979"/>
      <c r="T2060" s="980"/>
      <c r="U2060" s="981"/>
      <c r="V2060" s="982"/>
      <c r="W2060" s="969" t="s">
        <v>3319</v>
      </c>
      <c r="X2060" s="976"/>
      <c r="Y2060" s="706"/>
      <c r="Z2060" s="976"/>
    </row>
    <row r="2061" spans="1:26">
      <c r="A2061" s="984" t="s">
        <v>1219</v>
      </c>
      <c r="B2061" s="984" t="s">
        <v>1292</v>
      </c>
      <c r="C2061" s="989" t="s">
        <v>1323</v>
      </c>
      <c r="D2061" s="970" t="str">
        <f t="shared" ref="D2061" si="2045">B2061&amp;" "&amp;" "&amp;C2061</f>
        <v>05-040  ジュエル</v>
      </c>
      <c r="E2061" s="1010" t="s">
        <v>120</v>
      </c>
      <c r="F2061" s="994" t="s">
        <v>78</v>
      </c>
      <c r="G2061" s="992" t="s">
        <v>88</v>
      </c>
      <c r="H2061" s="986" t="s">
        <v>40</v>
      </c>
      <c r="I2061" s="17"/>
      <c r="J2061" s="17"/>
      <c r="K2061" s="8" t="s">
        <v>99</v>
      </c>
      <c r="L2061" s="41" t="s">
        <v>131</v>
      </c>
      <c r="M2061" s="51" t="s">
        <v>1943</v>
      </c>
      <c r="N2061" s="52" t="s">
        <v>491</v>
      </c>
      <c r="O2061" s="976"/>
      <c r="P2061" s="271"/>
      <c r="Q2061" s="977">
        <v>1670</v>
      </c>
      <c r="R2061" s="978">
        <v>690</v>
      </c>
      <c r="S2061" s="979">
        <v>1280</v>
      </c>
      <c r="T2061" s="980">
        <v>1070</v>
      </c>
      <c r="U2061" s="981">
        <v>950</v>
      </c>
      <c r="V2061" s="982">
        <f t="shared" ref="V2061" si="2046">SUM(Q2061:U2062)</f>
        <v>5660</v>
      </c>
      <c r="W2061" s="976" t="s">
        <v>3823</v>
      </c>
      <c r="X2061" s="976"/>
      <c r="Y2061" s="706"/>
      <c r="Z2061" s="976"/>
    </row>
    <row r="2062" spans="1:26">
      <c r="A2062" s="984" t="s">
        <v>1219</v>
      </c>
      <c r="B2062" s="984"/>
      <c r="C2062" s="989" t="s">
        <v>1323</v>
      </c>
      <c r="D2062" s="970" t="s">
        <v>2</v>
      </c>
      <c r="E2062" s="1010" t="s">
        <v>120</v>
      </c>
      <c r="F2062" s="994" t="s">
        <v>78</v>
      </c>
      <c r="G2062" s="992" t="s">
        <v>88</v>
      </c>
      <c r="H2062" s="986" t="s">
        <v>40</v>
      </c>
      <c r="I2062" s="17"/>
      <c r="J2062" s="17"/>
      <c r="K2062" s="20"/>
      <c r="L2062" s="16"/>
      <c r="M2062" s="51"/>
      <c r="N2062" s="54"/>
      <c r="O2062" s="976"/>
      <c r="P2062" s="271"/>
      <c r="Q2062" s="977"/>
      <c r="R2062" s="978"/>
      <c r="S2062" s="979"/>
      <c r="T2062" s="980"/>
      <c r="U2062" s="981"/>
      <c r="V2062" s="982"/>
      <c r="W2062" s="976" t="s">
        <v>3823</v>
      </c>
      <c r="X2062" s="976"/>
      <c r="Y2062" s="706"/>
      <c r="Z2062" s="976"/>
    </row>
    <row r="2063" spans="1:26">
      <c r="A2063" s="984" t="s">
        <v>1219</v>
      </c>
      <c r="B2063" s="984" t="s">
        <v>1293</v>
      </c>
      <c r="C2063" s="969" t="s">
        <v>179</v>
      </c>
      <c r="D2063" s="970" t="str">
        <f t="shared" ref="D2063" si="2047">B2063&amp;" "&amp;" "&amp;C2063</f>
        <v>05-041  キラーマジンガ</v>
      </c>
      <c r="E2063" s="1010" t="s">
        <v>120</v>
      </c>
      <c r="F2063" s="994" t="s">
        <v>78</v>
      </c>
      <c r="G2063" s="973" t="s">
        <v>19</v>
      </c>
      <c r="H2063" s="973" t="s">
        <v>19</v>
      </c>
      <c r="I2063" s="17"/>
      <c r="J2063" s="17"/>
      <c r="K2063" s="50" t="s">
        <v>21</v>
      </c>
      <c r="L2063" s="47" t="s">
        <v>270</v>
      </c>
      <c r="M2063" s="51" t="s">
        <v>1944</v>
      </c>
      <c r="N2063" s="52" t="s">
        <v>491</v>
      </c>
      <c r="O2063" s="976"/>
      <c r="P2063" s="271"/>
      <c r="Q2063" s="977">
        <v>1810</v>
      </c>
      <c r="R2063" s="978">
        <v>1150</v>
      </c>
      <c r="S2063" s="979">
        <v>660</v>
      </c>
      <c r="T2063" s="980">
        <v>960</v>
      </c>
      <c r="U2063" s="981">
        <v>1200</v>
      </c>
      <c r="V2063" s="982">
        <f t="shared" ref="V2063" si="2048">SUM(Q2063:U2064)</f>
        <v>5780</v>
      </c>
      <c r="W2063" s="444" t="s">
        <v>3319</v>
      </c>
      <c r="X2063" s="976"/>
      <c r="Y2063" s="706"/>
      <c r="Z2063" s="976"/>
    </row>
    <row r="2064" spans="1:26">
      <c r="A2064" s="984" t="s">
        <v>1219</v>
      </c>
      <c r="B2064" s="984"/>
      <c r="C2064" s="969" t="s">
        <v>179</v>
      </c>
      <c r="D2064" s="970" t="s">
        <v>2</v>
      </c>
      <c r="E2064" s="1010" t="s">
        <v>120</v>
      </c>
      <c r="F2064" s="994" t="s">
        <v>78</v>
      </c>
      <c r="G2064" s="973" t="s">
        <v>19</v>
      </c>
      <c r="H2064" s="973" t="s">
        <v>19</v>
      </c>
      <c r="I2064" s="17"/>
      <c r="J2064" s="17"/>
      <c r="K2064" s="20"/>
      <c r="L2064" s="16"/>
      <c r="M2064" s="51"/>
      <c r="N2064" s="54"/>
      <c r="O2064" s="976"/>
      <c r="P2064" s="271"/>
      <c r="Q2064" s="977"/>
      <c r="R2064" s="978"/>
      <c r="S2064" s="979"/>
      <c r="T2064" s="980"/>
      <c r="U2064" s="981"/>
      <c r="V2064" s="982"/>
      <c r="W2064" s="443" t="s">
        <v>4575</v>
      </c>
      <c r="X2064" s="976"/>
      <c r="Y2064" s="706"/>
      <c r="Z2064" s="976"/>
    </row>
    <row r="2065" spans="1:26">
      <c r="A2065" s="984" t="s">
        <v>1219</v>
      </c>
      <c r="B2065" s="984" t="s">
        <v>1294</v>
      </c>
      <c r="C2065" s="989" t="s">
        <v>264</v>
      </c>
      <c r="D2065" s="970" t="str">
        <f t="shared" ref="D2065" si="2049">B2065&amp;" "&amp;" "&amp;C2065</f>
        <v>05-042  シュバルツシュルト</v>
      </c>
      <c r="E2065" s="1010" t="s">
        <v>120</v>
      </c>
      <c r="F2065" s="994" t="s">
        <v>78</v>
      </c>
      <c r="G2065" s="973" t="s">
        <v>19</v>
      </c>
      <c r="H2065" s="973" t="s">
        <v>19</v>
      </c>
      <c r="I2065" s="17"/>
      <c r="J2065" s="17"/>
      <c r="K2065" s="46" t="s">
        <v>21</v>
      </c>
      <c r="L2065" s="41" t="s">
        <v>131</v>
      </c>
      <c r="M2065" s="51" t="s">
        <v>3546</v>
      </c>
      <c r="N2065" s="52" t="s">
        <v>491</v>
      </c>
      <c r="O2065" s="976"/>
      <c r="P2065" s="271"/>
      <c r="Q2065" s="977">
        <v>1750</v>
      </c>
      <c r="R2065" s="978">
        <v>1060</v>
      </c>
      <c r="S2065" s="979">
        <v>1080</v>
      </c>
      <c r="T2065" s="980">
        <v>680</v>
      </c>
      <c r="U2065" s="981">
        <v>1190</v>
      </c>
      <c r="V2065" s="982">
        <f t="shared" ref="V2065" si="2050">SUM(Q2065:U2066)</f>
        <v>5760</v>
      </c>
      <c r="W2065" s="976"/>
      <c r="X2065" s="976"/>
      <c r="Y2065" s="706"/>
      <c r="Z2065" s="976"/>
    </row>
    <row r="2066" spans="1:26">
      <c r="A2066" s="984" t="s">
        <v>1219</v>
      </c>
      <c r="B2066" s="984"/>
      <c r="C2066" s="989" t="s">
        <v>264</v>
      </c>
      <c r="D2066" s="970" t="s">
        <v>2</v>
      </c>
      <c r="E2066" s="1010" t="s">
        <v>120</v>
      </c>
      <c r="F2066" s="994" t="s">
        <v>78</v>
      </c>
      <c r="G2066" s="973" t="s">
        <v>19</v>
      </c>
      <c r="H2066" s="973" t="s">
        <v>19</v>
      </c>
      <c r="I2066" s="17"/>
      <c r="J2066" s="17"/>
      <c r="K2066" s="20"/>
      <c r="L2066" s="16"/>
      <c r="M2066" s="51"/>
      <c r="N2066" s="54"/>
      <c r="O2066" s="976"/>
      <c r="P2066" s="271"/>
      <c r="Q2066" s="977"/>
      <c r="R2066" s="978"/>
      <c r="S2066" s="979"/>
      <c r="T2066" s="980"/>
      <c r="U2066" s="981"/>
      <c r="V2066" s="982"/>
      <c r="W2066" s="976"/>
      <c r="X2066" s="976"/>
      <c r="Y2066" s="706"/>
      <c r="Z2066" s="976"/>
    </row>
    <row r="2067" spans="1:26">
      <c r="A2067" s="984" t="s">
        <v>1219</v>
      </c>
      <c r="B2067" s="984" t="s">
        <v>1295</v>
      </c>
      <c r="C2067" s="969" t="s">
        <v>181</v>
      </c>
      <c r="D2067" s="970" t="str">
        <f t="shared" ref="D2067" si="2051">B2067&amp;" "&amp;" "&amp;C2067</f>
        <v>05-043  じごくのよろい</v>
      </c>
      <c r="E2067" s="1010" t="s">
        <v>120</v>
      </c>
      <c r="F2067" s="994" t="s">
        <v>78</v>
      </c>
      <c r="G2067" s="973" t="s">
        <v>19</v>
      </c>
      <c r="H2067" s="973" t="s">
        <v>19</v>
      </c>
      <c r="I2067" s="17"/>
      <c r="J2067" s="17"/>
      <c r="K2067" s="11" t="s">
        <v>81</v>
      </c>
      <c r="L2067" s="47" t="s">
        <v>81</v>
      </c>
      <c r="M2067" s="51" t="s">
        <v>1731</v>
      </c>
      <c r="N2067" s="52" t="s">
        <v>492</v>
      </c>
      <c r="O2067" s="976"/>
      <c r="P2067" s="271"/>
      <c r="Q2067" s="977">
        <v>1810</v>
      </c>
      <c r="R2067" s="978">
        <v>1290</v>
      </c>
      <c r="S2067" s="979">
        <v>550</v>
      </c>
      <c r="T2067" s="980">
        <v>640</v>
      </c>
      <c r="U2067" s="981">
        <v>1330</v>
      </c>
      <c r="V2067" s="982">
        <f t="shared" ref="V2067" si="2052">SUM(Q2067:U2068)</f>
        <v>5620</v>
      </c>
      <c r="W2067" s="976"/>
      <c r="X2067" s="976"/>
      <c r="Y2067" s="706"/>
      <c r="Z2067" s="976"/>
    </row>
    <row r="2068" spans="1:26">
      <c r="A2068" s="984" t="s">
        <v>1219</v>
      </c>
      <c r="B2068" s="984"/>
      <c r="C2068" s="969" t="s">
        <v>181</v>
      </c>
      <c r="D2068" s="970" t="s">
        <v>2</v>
      </c>
      <c r="E2068" s="1010" t="s">
        <v>120</v>
      </c>
      <c r="F2068" s="994" t="s">
        <v>78</v>
      </c>
      <c r="G2068" s="973" t="s">
        <v>19</v>
      </c>
      <c r="H2068" s="973" t="s">
        <v>19</v>
      </c>
      <c r="I2068" s="17"/>
      <c r="J2068" s="17"/>
      <c r="K2068" s="20"/>
      <c r="L2068" s="41"/>
      <c r="M2068" s="51"/>
      <c r="N2068" s="54"/>
      <c r="O2068" s="976"/>
      <c r="P2068" s="271"/>
      <c r="Q2068" s="977"/>
      <c r="R2068" s="978"/>
      <c r="S2068" s="979"/>
      <c r="T2068" s="980"/>
      <c r="U2068" s="981"/>
      <c r="V2068" s="982"/>
      <c r="W2068" s="976"/>
      <c r="X2068" s="976"/>
      <c r="Y2068" s="706"/>
      <c r="Z2068" s="976"/>
    </row>
    <row r="2069" spans="1:26">
      <c r="A2069" s="984" t="s">
        <v>1219</v>
      </c>
      <c r="B2069" s="984" t="s">
        <v>1296</v>
      </c>
      <c r="C2069" s="989" t="s">
        <v>260</v>
      </c>
      <c r="D2069" s="970" t="str">
        <f t="shared" ref="D2069" si="2053">B2069&amp;" "&amp;" "&amp;C2069</f>
        <v>05-044  シャドウパンサー</v>
      </c>
      <c r="E2069" s="1010" t="s">
        <v>120</v>
      </c>
      <c r="F2069" s="1014" t="s">
        <v>128</v>
      </c>
      <c r="G2069" s="973" t="s">
        <v>19</v>
      </c>
      <c r="H2069" s="973" t="s">
        <v>19</v>
      </c>
      <c r="I2069" s="17"/>
      <c r="J2069" s="17"/>
      <c r="K2069" s="7" t="s">
        <v>37</v>
      </c>
      <c r="L2069" s="47" t="s">
        <v>453</v>
      </c>
      <c r="M2069" s="51" t="s">
        <v>1703</v>
      </c>
      <c r="N2069" s="52" t="s">
        <v>491</v>
      </c>
      <c r="O2069" s="976"/>
      <c r="P2069" s="271"/>
      <c r="Q2069" s="977">
        <v>1740</v>
      </c>
      <c r="R2069" s="978">
        <v>1120</v>
      </c>
      <c r="S2069" s="979">
        <v>430</v>
      </c>
      <c r="T2069" s="980">
        <v>1420</v>
      </c>
      <c r="U2069" s="981">
        <v>1050</v>
      </c>
      <c r="V2069" s="982">
        <f t="shared" ref="V2069" si="2054">SUM(Q2069:U2070)</f>
        <v>5760</v>
      </c>
      <c r="W2069" s="976"/>
      <c r="X2069" s="976"/>
      <c r="Y2069" s="706"/>
      <c r="Z2069" s="976"/>
    </row>
    <row r="2070" spans="1:26">
      <c r="A2070" s="984" t="s">
        <v>1219</v>
      </c>
      <c r="B2070" s="984"/>
      <c r="C2070" s="989" t="s">
        <v>260</v>
      </c>
      <c r="D2070" s="970" t="s">
        <v>2</v>
      </c>
      <c r="E2070" s="1010" t="s">
        <v>120</v>
      </c>
      <c r="F2070" s="1014" t="s">
        <v>128</v>
      </c>
      <c r="G2070" s="973" t="s">
        <v>19</v>
      </c>
      <c r="H2070" s="973" t="s">
        <v>19</v>
      </c>
      <c r="I2070" s="17"/>
      <c r="J2070" s="17"/>
      <c r="K2070" s="20"/>
      <c r="L2070" s="41"/>
      <c r="M2070" s="51"/>
      <c r="N2070" s="54"/>
      <c r="O2070" s="976"/>
      <c r="P2070" s="271"/>
      <c r="Q2070" s="977"/>
      <c r="R2070" s="978"/>
      <c r="S2070" s="979"/>
      <c r="T2070" s="980"/>
      <c r="U2070" s="981"/>
      <c r="V2070" s="982"/>
      <c r="W2070" s="976"/>
      <c r="X2070" s="976"/>
      <c r="Y2070" s="706"/>
      <c r="Z2070" s="976"/>
    </row>
    <row r="2071" spans="1:26">
      <c r="A2071" s="984" t="s">
        <v>1219</v>
      </c>
      <c r="B2071" s="984" t="s">
        <v>1297</v>
      </c>
      <c r="C2071" s="989" t="s">
        <v>317</v>
      </c>
      <c r="D2071" s="970" t="str">
        <f t="shared" ref="D2071" si="2055">B2071&amp;" "&amp;" "&amp;C2071</f>
        <v>05-045  キングスライム</v>
      </c>
      <c r="E2071" s="1010" t="s">
        <v>120</v>
      </c>
      <c r="F2071" s="1014" t="s">
        <v>128</v>
      </c>
      <c r="G2071" s="973" t="s">
        <v>19</v>
      </c>
      <c r="H2071" s="973" t="s">
        <v>19</v>
      </c>
      <c r="I2071" s="17"/>
      <c r="J2071" s="17"/>
      <c r="K2071" s="50" t="s">
        <v>21</v>
      </c>
      <c r="L2071" s="47" t="s">
        <v>270</v>
      </c>
      <c r="M2071" s="51" t="s">
        <v>1756</v>
      </c>
      <c r="N2071" s="52" t="s">
        <v>491</v>
      </c>
      <c r="O2071" s="976"/>
      <c r="P2071" s="271"/>
      <c r="Q2071" s="977">
        <v>2010</v>
      </c>
      <c r="R2071" s="978">
        <v>1170</v>
      </c>
      <c r="S2071" s="979">
        <v>700</v>
      </c>
      <c r="T2071" s="980">
        <v>800</v>
      </c>
      <c r="U2071" s="981">
        <v>1050</v>
      </c>
      <c r="V2071" s="982">
        <f t="shared" ref="V2071" si="2056">SUM(Q2071:U2072)</f>
        <v>5730</v>
      </c>
      <c r="W2071" s="976" t="s">
        <v>3327</v>
      </c>
      <c r="X2071" s="976"/>
      <c r="Y2071" s="706"/>
      <c r="Z2071" s="976"/>
    </row>
    <row r="2072" spans="1:26">
      <c r="A2072" s="984" t="s">
        <v>1219</v>
      </c>
      <c r="B2072" s="984"/>
      <c r="C2072" s="989" t="s">
        <v>317</v>
      </c>
      <c r="D2072" s="970" t="s">
        <v>2</v>
      </c>
      <c r="E2072" s="1010" t="s">
        <v>120</v>
      </c>
      <c r="F2072" s="1014" t="s">
        <v>128</v>
      </c>
      <c r="G2072" s="973" t="s">
        <v>19</v>
      </c>
      <c r="H2072" s="973" t="s">
        <v>19</v>
      </c>
      <c r="I2072" s="17"/>
      <c r="J2072" s="17"/>
      <c r="K2072" s="42"/>
      <c r="L2072" s="41"/>
      <c r="M2072" s="51"/>
      <c r="N2072" s="54"/>
      <c r="O2072" s="976"/>
      <c r="P2072" s="271"/>
      <c r="Q2072" s="977"/>
      <c r="R2072" s="978"/>
      <c r="S2072" s="979"/>
      <c r="T2072" s="980"/>
      <c r="U2072" s="981"/>
      <c r="V2072" s="982"/>
      <c r="W2072" s="976" t="s">
        <v>3327</v>
      </c>
      <c r="X2072" s="976"/>
      <c r="Y2072" s="706"/>
      <c r="Z2072" s="976"/>
    </row>
    <row r="2073" spans="1:26">
      <c r="A2073" s="984" t="s">
        <v>1219</v>
      </c>
      <c r="B2073" s="984" t="s">
        <v>1298</v>
      </c>
      <c r="C2073" s="969" t="s">
        <v>2</v>
      </c>
      <c r="D2073" s="970" t="str">
        <f t="shared" ref="D2073" si="2057">B2073&amp;" "&amp;" "&amp;C2073</f>
        <v>05-046  ダイ</v>
      </c>
      <c r="E2073" s="1008" t="s">
        <v>36</v>
      </c>
      <c r="F2073" s="972" t="s">
        <v>34</v>
      </c>
      <c r="G2073" s="973" t="s">
        <v>19</v>
      </c>
      <c r="H2073" s="973" t="s">
        <v>19</v>
      </c>
      <c r="I2073" s="17"/>
      <c r="J2073" s="17"/>
      <c r="K2073" s="7" t="s">
        <v>37</v>
      </c>
      <c r="L2073" s="41" t="s">
        <v>98</v>
      </c>
      <c r="M2073" s="51" t="s">
        <v>1757</v>
      </c>
      <c r="N2073" s="52" t="s">
        <v>492</v>
      </c>
      <c r="O2073" s="976"/>
      <c r="P2073" s="271"/>
      <c r="Q2073" s="977">
        <v>2130</v>
      </c>
      <c r="R2073" s="978">
        <v>1460</v>
      </c>
      <c r="S2073" s="979">
        <v>780</v>
      </c>
      <c r="T2073" s="980">
        <v>1200</v>
      </c>
      <c r="U2073" s="981">
        <v>960</v>
      </c>
      <c r="V2073" s="982">
        <f t="shared" ref="V2073" si="2058">SUM(Q2073:U2074)</f>
        <v>6530</v>
      </c>
      <c r="W2073" s="976" t="s">
        <v>3317</v>
      </c>
      <c r="X2073" s="976"/>
      <c r="Y2073" s="706"/>
      <c r="Z2073" s="976"/>
    </row>
    <row r="2074" spans="1:26">
      <c r="A2074" s="984" t="s">
        <v>1219</v>
      </c>
      <c r="B2074" s="984"/>
      <c r="C2074" s="969" t="s">
        <v>2</v>
      </c>
      <c r="D2074" s="970" t="s">
        <v>2</v>
      </c>
      <c r="E2074" s="1008" t="s">
        <v>36</v>
      </c>
      <c r="F2074" s="972" t="s">
        <v>34</v>
      </c>
      <c r="G2074" s="973" t="s">
        <v>19</v>
      </c>
      <c r="H2074" s="973" t="s">
        <v>19</v>
      </c>
      <c r="I2074" s="17"/>
      <c r="J2074" s="17"/>
      <c r="K2074" s="7" t="s">
        <v>37</v>
      </c>
      <c r="L2074" s="41" t="s">
        <v>20</v>
      </c>
      <c r="M2074" s="51" t="s">
        <v>1704</v>
      </c>
      <c r="N2074" s="52" t="s">
        <v>491</v>
      </c>
      <c r="O2074" s="976"/>
      <c r="P2074" s="271"/>
      <c r="Q2074" s="977"/>
      <c r="R2074" s="978"/>
      <c r="S2074" s="979"/>
      <c r="T2074" s="980"/>
      <c r="U2074" s="981"/>
      <c r="V2074" s="982"/>
      <c r="W2074" s="976" t="s">
        <v>3317</v>
      </c>
      <c r="X2074" s="976"/>
      <c r="Y2074" s="706"/>
      <c r="Z2074" s="976"/>
    </row>
    <row r="2075" spans="1:26">
      <c r="A2075" s="984" t="s">
        <v>1219</v>
      </c>
      <c r="B2075" s="984" t="s">
        <v>1299</v>
      </c>
      <c r="C2075" s="969" t="s">
        <v>183</v>
      </c>
      <c r="D2075" s="970" t="str">
        <f t="shared" ref="D2075" si="2059">B2075&amp;" "&amp;" "&amp;C2075</f>
        <v>05-047  マァム</v>
      </c>
      <c r="E2075" s="1008" t="s">
        <v>36</v>
      </c>
      <c r="F2075" s="972" t="s">
        <v>34</v>
      </c>
      <c r="G2075" s="973" t="s">
        <v>19</v>
      </c>
      <c r="H2075" s="973" t="s">
        <v>19</v>
      </c>
      <c r="I2075" s="17"/>
      <c r="J2075" s="17"/>
      <c r="K2075" s="50" t="s">
        <v>21</v>
      </c>
      <c r="L2075" s="47" t="s">
        <v>270</v>
      </c>
      <c r="M2075" s="51" t="s">
        <v>1758</v>
      </c>
      <c r="N2075" s="52" t="s">
        <v>491</v>
      </c>
      <c r="O2075" s="976"/>
      <c r="P2075" s="271"/>
      <c r="Q2075" s="977">
        <v>2040</v>
      </c>
      <c r="R2075" s="978">
        <v>1360</v>
      </c>
      <c r="S2075" s="979">
        <v>840</v>
      </c>
      <c r="T2075" s="980">
        <v>1280</v>
      </c>
      <c r="U2075" s="981">
        <v>990</v>
      </c>
      <c r="V2075" s="982">
        <f t="shared" ref="V2075" si="2060">SUM(Q2075:U2076)</f>
        <v>6510</v>
      </c>
      <c r="W2075" s="976" t="s">
        <v>3317</v>
      </c>
      <c r="X2075" s="976"/>
      <c r="Y2075" s="706"/>
      <c r="Z2075" s="976"/>
    </row>
    <row r="2076" spans="1:26">
      <c r="A2076" s="984" t="s">
        <v>1219</v>
      </c>
      <c r="B2076" s="984"/>
      <c r="C2076" s="969" t="s">
        <v>183</v>
      </c>
      <c r="D2076" s="970" t="s">
        <v>2</v>
      </c>
      <c r="E2076" s="1008" t="s">
        <v>36</v>
      </c>
      <c r="F2076" s="972" t="s">
        <v>34</v>
      </c>
      <c r="G2076" s="973" t="s">
        <v>19</v>
      </c>
      <c r="H2076" s="973" t="s">
        <v>19</v>
      </c>
      <c r="I2076" s="17"/>
      <c r="J2076" s="17"/>
      <c r="K2076" s="11" t="s">
        <v>81</v>
      </c>
      <c r="L2076" s="47" t="s">
        <v>81</v>
      </c>
      <c r="M2076" s="51" t="s">
        <v>1723</v>
      </c>
      <c r="N2076" s="54" t="s">
        <v>492</v>
      </c>
      <c r="O2076" s="976"/>
      <c r="P2076" s="271"/>
      <c r="Q2076" s="977"/>
      <c r="R2076" s="978"/>
      <c r="S2076" s="979"/>
      <c r="T2076" s="980"/>
      <c r="U2076" s="981"/>
      <c r="V2076" s="982"/>
      <c r="W2076" s="976" t="s">
        <v>3317</v>
      </c>
      <c r="X2076" s="976"/>
      <c r="Y2076" s="706"/>
      <c r="Z2076" s="976"/>
    </row>
    <row r="2077" spans="1:26">
      <c r="A2077" s="984" t="s">
        <v>1219</v>
      </c>
      <c r="B2077" s="984" t="s">
        <v>1300</v>
      </c>
      <c r="C2077" s="989" t="s">
        <v>248</v>
      </c>
      <c r="D2077" s="970" t="str">
        <f t="shared" ref="D2077" si="2061">B2077&amp;" "&amp;" "&amp;C2077</f>
        <v>05-048  超魔生物ザムザ</v>
      </c>
      <c r="E2077" s="1008" t="s">
        <v>36</v>
      </c>
      <c r="F2077" s="1009" t="s">
        <v>75</v>
      </c>
      <c r="G2077" s="973" t="s">
        <v>19</v>
      </c>
      <c r="H2077" s="992" t="s">
        <v>88</v>
      </c>
      <c r="I2077" s="17"/>
      <c r="J2077" s="17"/>
      <c r="K2077" s="7" t="s">
        <v>37</v>
      </c>
      <c r="L2077" s="47" t="s">
        <v>101</v>
      </c>
      <c r="M2077" s="51" t="s">
        <v>3547</v>
      </c>
      <c r="N2077" s="52" t="s">
        <v>491</v>
      </c>
      <c r="O2077" s="976"/>
      <c r="P2077" s="271"/>
      <c r="Q2077" s="977">
        <v>2280</v>
      </c>
      <c r="R2077" s="978">
        <v>1420</v>
      </c>
      <c r="S2077" s="979">
        <v>1080</v>
      </c>
      <c r="T2077" s="980">
        <v>880</v>
      </c>
      <c r="U2077" s="981">
        <v>900</v>
      </c>
      <c r="V2077" s="982">
        <f t="shared" ref="V2077" si="2062">SUM(Q2077:U2078)</f>
        <v>6560</v>
      </c>
      <c r="W2077" s="976"/>
      <c r="X2077" s="976"/>
      <c r="Y2077" s="983" t="s">
        <v>5327</v>
      </c>
      <c r="Z2077" s="976"/>
    </row>
    <row r="2078" spans="1:26">
      <c r="A2078" s="984" t="s">
        <v>1219</v>
      </c>
      <c r="B2078" s="984"/>
      <c r="C2078" s="989" t="s">
        <v>248</v>
      </c>
      <c r="D2078" s="970" t="s">
        <v>2</v>
      </c>
      <c r="E2078" s="1008" t="s">
        <v>36</v>
      </c>
      <c r="F2078" s="1009" t="s">
        <v>75</v>
      </c>
      <c r="G2078" s="973" t="s">
        <v>19</v>
      </c>
      <c r="H2078" s="992" t="s">
        <v>88</v>
      </c>
      <c r="I2078" s="17"/>
      <c r="J2078" s="17"/>
      <c r="K2078" s="50" t="s">
        <v>21</v>
      </c>
      <c r="L2078" s="47" t="s">
        <v>105</v>
      </c>
      <c r="M2078" s="51" t="s">
        <v>1759</v>
      </c>
      <c r="N2078" s="54" t="s">
        <v>491</v>
      </c>
      <c r="O2078" s="976"/>
      <c r="P2078" s="271"/>
      <c r="Q2078" s="977"/>
      <c r="R2078" s="978"/>
      <c r="S2078" s="979"/>
      <c r="T2078" s="980"/>
      <c r="U2078" s="981"/>
      <c r="V2078" s="982"/>
      <c r="W2078" s="976"/>
      <c r="X2078" s="976"/>
      <c r="Y2078" s="983" t="s">
        <v>5327</v>
      </c>
      <c r="Z2078" s="976"/>
    </row>
    <row r="2079" spans="1:26">
      <c r="A2079" s="984" t="s">
        <v>1219</v>
      </c>
      <c r="B2079" s="984" t="s">
        <v>1301</v>
      </c>
      <c r="C2079" s="984" t="s">
        <v>3316</v>
      </c>
      <c r="D2079" s="970" t="str">
        <f t="shared" ref="D2079" si="2063">B2079&amp;" "&amp;" "&amp;C2079</f>
        <v>05-049  フレイザード (氷炎魔団長)</v>
      </c>
      <c r="E2079" s="1008" t="s">
        <v>36</v>
      </c>
      <c r="F2079" s="1012" t="s">
        <v>130</v>
      </c>
      <c r="G2079" s="973" t="s">
        <v>19</v>
      </c>
      <c r="H2079" s="986" t="s">
        <v>40</v>
      </c>
      <c r="I2079" s="15"/>
      <c r="J2079" s="15"/>
      <c r="K2079" s="8" t="s">
        <v>99</v>
      </c>
      <c r="L2079" s="47" t="s">
        <v>270</v>
      </c>
      <c r="M2079" s="51" t="s">
        <v>3548</v>
      </c>
      <c r="N2079" s="52" t="s">
        <v>490</v>
      </c>
      <c r="O2079" s="976"/>
      <c r="P2079" s="271"/>
      <c r="Q2079" s="977">
        <v>2260</v>
      </c>
      <c r="R2079" s="978">
        <v>1180</v>
      </c>
      <c r="S2079" s="979">
        <v>1210</v>
      </c>
      <c r="T2079" s="980">
        <v>850</v>
      </c>
      <c r="U2079" s="981">
        <v>990</v>
      </c>
      <c r="V2079" s="982">
        <f t="shared" ref="V2079" si="2064">SUM(Q2079:U2080)</f>
        <v>6490</v>
      </c>
      <c r="W2079" s="194" t="s">
        <v>3321</v>
      </c>
      <c r="X2079" s="976"/>
      <c r="Y2079" s="706"/>
      <c r="Z2079" s="976"/>
    </row>
    <row r="2080" spans="1:26">
      <c r="A2080" s="984" t="s">
        <v>1219</v>
      </c>
      <c r="B2080" s="984"/>
      <c r="C2080" s="984" t="s">
        <v>3316</v>
      </c>
      <c r="D2080" s="970" t="s">
        <v>2</v>
      </c>
      <c r="E2080" s="1008" t="s">
        <v>36</v>
      </c>
      <c r="F2080" s="1012" t="s">
        <v>130</v>
      </c>
      <c r="G2080" s="973" t="s">
        <v>19</v>
      </c>
      <c r="H2080" s="986" t="s">
        <v>40</v>
      </c>
      <c r="I2080" s="15"/>
      <c r="J2080" s="15"/>
      <c r="K2080" s="46" t="s">
        <v>21</v>
      </c>
      <c r="L2080" s="41" t="s">
        <v>131</v>
      </c>
      <c r="M2080" s="39" t="s">
        <v>1760</v>
      </c>
      <c r="N2080" s="52" t="s">
        <v>496</v>
      </c>
      <c r="O2080" s="976"/>
      <c r="P2080" s="271"/>
      <c r="Q2080" s="977"/>
      <c r="R2080" s="978"/>
      <c r="S2080" s="979"/>
      <c r="T2080" s="980"/>
      <c r="U2080" s="981"/>
      <c r="V2080" s="982"/>
      <c r="W2080" s="194" t="s">
        <v>3323</v>
      </c>
      <c r="X2080" s="976"/>
      <c r="Y2080" s="706"/>
      <c r="Z2080" s="976"/>
    </row>
    <row r="2081" spans="1:26">
      <c r="A2081" s="984" t="s">
        <v>1219</v>
      </c>
      <c r="B2081" s="984" t="s">
        <v>1302</v>
      </c>
      <c r="C2081" s="984" t="s">
        <v>3315</v>
      </c>
      <c r="D2081" s="970" t="str">
        <f t="shared" ref="D2081" si="2065">B2081&amp;" "&amp;" "&amp;C2081</f>
        <v>05-050  クロコダイン (百獣魔団長)</v>
      </c>
      <c r="E2081" s="1008" t="s">
        <v>36</v>
      </c>
      <c r="F2081" s="1014" t="s">
        <v>128</v>
      </c>
      <c r="G2081" s="1006" t="s">
        <v>89</v>
      </c>
      <c r="H2081" s="973" t="s">
        <v>19</v>
      </c>
      <c r="I2081" s="17"/>
      <c r="J2081" s="17"/>
      <c r="K2081" s="46" t="s">
        <v>21</v>
      </c>
      <c r="L2081" s="41" t="s">
        <v>131</v>
      </c>
      <c r="M2081" s="51" t="s">
        <v>1761</v>
      </c>
      <c r="N2081" s="52" t="s">
        <v>491</v>
      </c>
      <c r="O2081" s="976"/>
      <c r="P2081" s="271"/>
      <c r="Q2081" s="977">
        <v>2180</v>
      </c>
      <c r="R2081" s="978">
        <v>1560</v>
      </c>
      <c r="S2081" s="979">
        <v>630</v>
      </c>
      <c r="T2081" s="980">
        <v>790</v>
      </c>
      <c r="U2081" s="981">
        <v>1330</v>
      </c>
      <c r="V2081" s="982">
        <f t="shared" ref="V2081" si="2066">SUM(Q2081:U2082)</f>
        <v>6490</v>
      </c>
      <c r="W2081" s="976" t="s">
        <v>4572</v>
      </c>
      <c r="X2081" s="976"/>
      <c r="Y2081" s="706"/>
      <c r="Z2081" s="976"/>
    </row>
    <row r="2082" spans="1:26">
      <c r="A2082" s="984" t="s">
        <v>1219</v>
      </c>
      <c r="B2082" s="984"/>
      <c r="C2082" s="984" t="s">
        <v>3315</v>
      </c>
      <c r="D2082" s="970" t="s">
        <v>2</v>
      </c>
      <c r="E2082" s="1008" t="s">
        <v>36</v>
      </c>
      <c r="F2082" s="1014" t="s">
        <v>128</v>
      </c>
      <c r="G2082" s="1006" t="s">
        <v>89</v>
      </c>
      <c r="H2082" s="973" t="s">
        <v>19</v>
      </c>
      <c r="I2082" s="17"/>
      <c r="J2082" s="17"/>
      <c r="K2082" s="46" t="s">
        <v>21</v>
      </c>
      <c r="L2082" s="41" t="s">
        <v>3</v>
      </c>
      <c r="M2082" s="51" t="s">
        <v>1967</v>
      </c>
      <c r="N2082" s="54" t="s">
        <v>491</v>
      </c>
      <c r="O2082" s="976"/>
      <c r="P2082" s="271"/>
      <c r="Q2082" s="977"/>
      <c r="R2082" s="978"/>
      <c r="S2082" s="979"/>
      <c r="T2082" s="980"/>
      <c r="U2082" s="981"/>
      <c r="V2082" s="982"/>
      <c r="W2082" s="976" t="s">
        <v>4572</v>
      </c>
      <c r="X2082" s="976"/>
      <c r="Y2082" s="706"/>
      <c r="Z2082" s="976"/>
    </row>
    <row r="2083" spans="1:26">
      <c r="A2083" s="984" t="s">
        <v>1219</v>
      </c>
      <c r="B2083" s="984" t="s">
        <v>1303</v>
      </c>
      <c r="C2083" s="968" t="s">
        <v>3314</v>
      </c>
      <c r="D2083" s="970" t="str">
        <f t="shared" ref="D2083" si="2067">B2083&amp;" "&amp;" "&amp;C2083</f>
        <v>05-051  ザボエラ (妖魔士団長)</v>
      </c>
      <c r="E2083" s="1008" t="s">
        <v>36</v>
      </c>
      <c r="F2083" s="1009" t="s">
        <v>75</v>
      </c>
      <c r="G2083" s="992" t="s">
        <v>88</v>
      </c>
      <c r="H2083" s="986" t="s">
        <v>40</v>
      </c>
      <c r="I2083" s="15"/>
      <c r="J2083" s="15"/>
      <c r="K2083" s="8" t="s">
        <v>99</v>
      </c>
      <c r="L2083" s="41" t="s">
        <v>131</v>
      </c>
      <c r="M2083" s="51" t="s">
        <v>3549</v>
      </c>
      <c r="N2083" s="52" t="s">
        <v>491</v>
      </c>
      <c r="O2083" s="976"/>
      <c r="P2083" s="271"/>
      <c r="Q2083" s="977">
        <v>2020</v>
      </c>
      <c r="R2083" s="978">
        <v>690</v>
      </c>
      <c r="S2083" s="979">
        <v>1660</v>
      </c>
      <c r="T2083" s="980">
        <v>1340</v>
      </c>
      <c r="U2083" s="981">
        <v>780</v>
      </c>
      <c r="V2083" s="982">
        <f t="shared" ref="V2083" si="2068">SUM(Q2083:U2084)</f>
        <v>6490</v>
      </c>
      <c r="W2083" s="976" t="s">
        <v>4572</v>
      </c>
      <c r="X2083" s="976"/>
      <c r="Y2083" s="706"/>
      <c r="Z2083" s="976"/>
    </row>
    <row r="2084" spans="1:26">
      <c r="A2084" s="984" t="s">
        <v>1219</v>
      </c>
      <c r="B2084" s="984"/>
      <c r="C2084" s="968" t="s">
        <v>3314</v>
      </c>
      <c r="D2084" s="970" t="s">
        <v>2</v>
      </c>
      <c r="E2084" s="1008" t="s">
        <v>36</v>
      </c>
      <c r="F2084" s="1009" t="s">
        <v>75</v>
      </c>
      <c r="G2084" s="992" t="s">
        <v>88</v>
      </c>
      <c r="H2084" s="986" t="s">
        <v>40</v>
      </c>
      <c r="I2084" s="15"/>
      <c r="J2084" s="15"/>
      <c r="K2084" s="7" t="s">
        <v>37</v>
      </c>
      <c r="L2084" s="47" t="s">
        <v>101</v>
      </c>
      <c r="M2084" s="51" t="s">
        <v>3550</v>
      </c>
      <c r="N2084" s="52" t="s">
        <v>491</v>
      </c>
      <c r="O2084" s="976"/>
      <c r="P2084" s="271"/>
      <c r="Q2084" s="977"/>
      <c r="R2084" s="978"/>
      <c r="S2084" s="979"/>
      <c r="T2084" s="980"/>
      <c r="U2084" s="981"/>
      <c r="V2084" s="982"/>
      <c r="W2084" s="976" t="s">
        <v>4572</v>
      </c>
      <c r="X2084" s="976"/>
      <c r="Y2084" s="706"/>
      <c r="Z2084" s="976"/>
    </row>
    <row r="2085" spans="1:26">
      <c r="A2085" s="984" t="s">
        <v>1219</v>
      </c>
      <c r="B2085" s="984" t="s">
        <v>1304</v>
      </c>
      <c r="C2085" s="984" t="s">
        <v>3313</v>
      </c>
      <c r="D2085" s="970" t="str">
        <f t="shared" ref="D2085" si="2069">B2085&amp;" "&amp;" "&amp;C2085</f>
        <v>05-052  ミストバーン (魔影軍団長)</v>
      </c>
      <c r="E2085" s="1008" t="s">
        <v>36</v>
      </c>
      <c r="F2085" s="994" t="s">
        <v>78</v>
      </c>
      <c r="G2085" s="973" t="s">
        <v>19</v>
      </c>
      <c r="H2085" s="973" t="s">
        <v>19</v>
      </c>
      <c r="I2085" s="15"/>
      <c r="J2085" s="15"/>
      <c r="K2085" s="50" t="s">
        <v>21</v>
      </c>
      <c r="L2085" s="47" t="s">
        <v>270</v>
      </c>
      <c r="M2085" s="51" t="s">
        <v>1945</v>
      </c>
      <c r="N2085" s="52" t="s">
        <v>491</v>
      </c>
      <c r="O2085" s="976"/>
      <c r="P2085" s="271"/>
      <c r="Q2085" s="977">
        <v>2030</v>
      </c>
      <c r="R2085" s="978">
        <v>1310</v>
      </c>
      <c r="S2085" s="979">
        <v>1210</v>
      </c>
      <c r="T2085" s="980">
        <v>930</v>
      </c>
      <c r="U2085" s="981">
        <v>1040</v>
      </c>
      <c r="V2085" s="982">
        <f t="shared" ref="V2085" si="2070">SUM(Q2085:U2086)</f>
        <v>6520</v>
      </c>
      <c r="W2085" s="976" t="s">
        <v>4572</v>
      </c>
      <c r="X2085" s="976"/>
      <c r="Y2085" s="706"/>
      <c r="Z2085" s="976"/>
    </row>
    <row r="2086" spans="1:26">
      <c r="A2086" s="984" t="s">
        <v>1219</v>
      </c>
      <c r="B2086" s="984"/>
      <c r="C2086" s="984" t="s">
        <v>3313</v>
      </c>
      <c r="D2086" s="970" t="s">
        <v>2</v>
      </c>
      <c r="E2086" s="1008" t="s">
        <v>36</v>
      </c>
      <c r="F2086" s="994" t="s">
        <v>78</v>
      </c>
      <c r="G2086" s="973" t="s">
        <v>19</v>
      </c>
      <c r="H2086" s="973" t="s">
        <v>19</v>
      </c>
      <c r="I2086" s="15"/>
      <c r="J2086" s="15"/>
      <c r="K2086" s="8" t="s">
        <v>99</v>
      </c>
      <c r="L2086" s="41" t="s">
        <v>131</v>
      </c>
      <c r="M2086" s="51" t="s">
        <v>3551</v>
      </c>
      <c r="N2086" s="52" t="s">
        <v>491</v>
      </c>
      <c r="O2086" s="976"/>
      <c r="P2086" s="271"/>
      <c r="Q2086" s="977"/>
      <c r="R2086" s="978"/>
      <c r="S2086" s="979"/>
      <c r="T2086" s="980"/>
      <c r="U2086" s="981"/>
      <c r="V2086" s="982"/>
      <c r="W2086" s="976" t="s">
        <v>4572</v>
      </c>
      <c r="X2086" s="976"/>
      <c r="Y2086" s="706"/>
      <c r="Z2086" s="976"/>
    </row>
    <row r="2087" spans="1:26">
      <c r="A2087" s="984" t="s">
        <v>1219</v>
      </c>
      <c r="B2087" s="984" t="s">
        <v>1305</v>
      </c>
      <c r="C2087" s="984" t="s">
        <v>3312</v>
      </c>
      <c r="D2087" s="970" t="str">
        <f t="shared" ref="D2087" si="2071">B2087&amp;" "&amp;" "&amp;C2087</f>
        <v>05-053  ヒュンケル (不死騎団長)</v>
      </c>
      <c r="E2087" s="1008" t="s">
        <v>36</v>
      </c>
      <c r="F2087" s="1013" t="s">
        <v>129</v>
      </c>
      <c r="G2087" s="973" t="s">
        <v>19</v>
      </c>
      <c r="H2087" s="973" t="s">
        <v>19</v>
      </c>
      <c r="I2087" s="17"/>
      <c r="J2087" s="17"/>
      <c r="K2087" s="46" t="s">
        <v>21</v>
      </c>
      <c r="L2087" s="41" t="s">
        <v>3</v>
      </c>
      <c r="M2087" s="51" t="s">
        <v>1968</v>
      </c>
      <c r="N2087" s="52" t="s">
        <v>491</v>
      </c>
      <c r="O2087" s="976"/>
      <c r="P2087" s="271"/>
      <c r="Q2087" s="977">
        <v>2130</v>
      </c>
      <c r="R2087" s="978">
        <v>1530</v>
      </c>
      <c r="S2087" s="979">
        <v>600</v>
      </c>
      <c r="T2087" s="980">
        <v>960</v>
      </c>
      <c r="U2087" s="981">
        <v>1310</v>
      </c>
      <c r="V2087" s="982">
        <f t="shared" ref="V2087" si="2072">SUM(Q2087:U2088)</f>
        <v>6530</v>
      </c>
      <c r="W2087" s="976" t="s">
        <v>4572</v>
      </c>
      <c r="X2087" s="976"/>
      <c r="Y2087" s="706"/>
      <c r="Z2087" s="976"/>
    </row>
    <row r="2088" spans="1:26">
      <c r="A2088" s="984" t="s">
        <v>1219</v>
      </c>
      <c r="B2088" s="984"/>
      <c r="C2088" s="984" t="s">
        <v>3312</v>
      </c>
      <c r="D2088" s="970" t="s">
        <v>2</v>
      </c>
      <c r="E2088" s="1008" t="s">
        <v>36</v>
      </c>
      <c r="F2088" s="1013" t="s">
        <v>129</v>
      </c>
      <c r="G2088" s="973" t="s">
        <v>19</v>
      </c>
      <c r="H2088" s="973" t="s">
        <v>19</v>
      </c>
      <c r="I2088" s="17"/>
      <c r="J2088" s="17"/>
      <c r="K2088" s="7" t="s">
        <v>37</v>
      </c>
      <c r="L2088" s="41" t="s">
        <v>98</v>
      </c>
      <c r="M2088" s="39" t="s">
        <v>1762</v>
      </c>
      <c r="N2088" s="54" t="s">
        <v>492</v>
      </c>
      <c r="O2088" s="976"/>
      <c r="P2088" s="271"/>
      <c r="Q2088" s="977"/>
      <c r="R2088" s="978"/>
      <c r="S2088" s="979"/>
      <c r="T2088" s="980"/>
      <c r="U2088" s="981"/>
      <c r="V2088" s="982"/>
      <c r="W2088" s="976" t="s">
        <v>4572</v>
      </c>
      <c r="X2088" s="976"/>
      <c r="Y2088" s="706"/>
      <c r="Z2088" s="976"/>
    </row>
    <row r="2089" spans="1:26">
      <c r="A2089" s="984" t="s">
        <v>1219</v>
      </c>
      <c r="B2089" s="984" t="s">
        <v>1306</v>
      </c>
      <c r="C2089" s="969" t="s">
        <v>3310</v>
      </c>
      <c r="D2089" s="970" t="str">
        <f t="shared" ref="D2089" si="2073">B2089&amp;" "&amp;" "&amp;C2089</f>
        <v>05-054  バラン (超竜軍団長)</v>
      </c>
      <c r="E2089" s="1008" t="s">
        <v>36</v>
      </c>
      <c r="F2089" s="1003" t="s">
        <v>35</v>
      </c>
      <c r="G2089" s="973" t="s">
        <v>19</v>
      </c>
      <c r="H2089" s="973" t="s">
        <v>19</v>
      </c>
      <c r="I2089" s="17"/>
      <c r="J2089" s="17"/>
      <c r="K2089" s="7" t="s">
        <v>37</v>
      </c>
      <c r="L2089" s="41" t="s">
        <v>98</v>
      </c>
      <c r="M2089" s="51" t="s">
        <v>6224</v>
      </c>
      <c r="N2089" s="52" t="s">
        <v>492</v>
      </c>
      <c r="O2089" s="976"/>
      <c r="P2089" s="271"/>
      <c r="Q2089" s="977">
        <v>2140</v>
      </c>
      <c r="R2089" s="978">
        <v>1370</v>
      </c>
      <c r="S2089" s="979">
        <v>1090</v>
      </c>
      <c r="T2089" s="980">
        <v>1120</v>
      </c>
      <c r="U2089" s="981">
        <v>820</v>
      </c>
      <c r="V2089" s="982">
        <f t="shared" ref="V2089" si="2074">SUM(Q2089:U2090)</f>
        <v>6540</v>
      </c>
      <c r="W2089" s="976" t="s">
        <v>4572</v>
      </c>
      <c r="X2089" s="976"/>
      <c r="Y2089" s="706"/>
      <c r="Z2089" s="976"/>
    </row>
    <row r="2090" spans="1:26">
      <c r="A2090" s="984" t="s">
        <v>1219</v>
      </c>
      <c r="B2090" s="984"/>
      <c r="C2090" s="969" t="s">
        <v>3310</v>
      </c>
      <c r="D2090" s="970" t="s">
        <v>2</v>
      </c>
      <c r="E2090" s="1008" t="s">
        <v>36</v>
      </c>
      <c r="F2090" s="1003" t="s">
        <v>35</v>
      </c>
      <c r="G2090" s="973" t="s">
        <v>19</v>
      </c>
      <c r="H2090" s="973" t="s">
        <v>19</v>
      </c>
      <c r="I2090" s="17"/>
      <c r="J2090" s="17"/>
      <c r="K2090" s="50" t="s">
        <v>21</v>
      </c>
      <c r="L2090" s="47" t="s">
        <v>270</v>
      </c>
      <c r="M2090" s="51" t="s">
        <v>1763</v>
      </c>
      <c r="N2090" s="54" t="s">
        <v>491</v>
      </c>
      <c r="O2090" s="976"/>
      <c r="P2090" s="271"/>
      <c r="Q2090" s="977"/>
      <c r="R2090" s="978"/>
      <c r="S2090" s="979"/>
      <c r="T2090" s="980"/>
      <c r="U2090" s="981"/>
      <c r="V2090" s="982"/>
      <c r="W2090" s="976" t="s">
        <v>4572</v>
      </c>
      <c r="X2090" s="976"/>
      <c r="Y2090" s="706"/>
      <c r="Z2090" s="976"/>
    </row>
    <row r="2091" spans="1:26">
      <c r="A2091" s="984" t="s">
        <v>1219</v>
      </c>
      <c r="B2091" s="984" t="s">
        <v>1307</v>
      </c>
      <c r="C2091" s="969" t="s">
        <v>2</v>
      </c>
      <c r="D2091" s="970" t="str">
        <f t="shared" ref="D2091" si="2075">B2091&amp;" "&amp;" "&amp;C2091</f>
        <v>05-055  ダイ</v>
      </c>
      <c r="E2091" s="999" t="s">
        <v>54</v>
      </c>
      <c r="F2091" s="972" t="s">
        <v>34</v>
      </c>
      <c r="G2091" s="973" t="s">
        <v>19</v>
      </c>
      <c r="H2091" s="973" t="s">
        <v>19</v>
      </c>
      <c r="I2091" s="15"/>
      <c r="J2091" s="15"/>
      <c r="K2091" s="50" t="s">
        <v>21</v>
      </c>
      <c r="L2091" s="47" t="s">
        <v>105</v>
      </c>
      <c r="M2091" s="51" t="s">
        <v>3901</v>
      </c>
      <c r="N2091" s="52" t="s">
        <v>492</v>
      </c>
      <c r="O2091" s="976"/>
      <c r="P2091" s="271"/>
      <c r="Q2091" s="977">
        <v>2240</v>
      </c>
      <c r="R2091" s="978">
        <v>1550</v>
      </c>
      <c r="S2091" s="979">
        <v>870</v>
      </c>
      <c r="T2091" s="980">
        <v>1200</v>
      </c>
      <c r="U2091" s="981">
        <v>1020</v>
      </c>
      <c r="V2091" s="982">
        <f t="shared" ref="V2091" si="2076">SUM(Q2091:U2092)</f>
        <v>6880</v>
      </c>
      <c r="W2091" s="976" t="s">
        <v>3317</v>
      </c>
      <c r="X2091" s="976"/>
      <c r="Y2091" s="983" t="s">
        <v>5327</v>
      </c>
      <c r="Z2091" s="976"/>
    </row>
    <row r="2092" spans="1:26">
      <c r="A2092" s="984" t="s">
        <v>1219</v>
      </c>
      <c r="B2092" s="984"/>
      <c r="C2092" s="969" t="s">
        <v>2</v>
      </c>
      <c r="D2092" s="970" t="s">
        <v>2</v>
      </c>
      <c r="E2092" s="999" t="s">
        <v>54</v>
      </c>
      <c r="F2092" s="972" t="s">
        <v>34</v>
      </c>
      <c r="G2092" s="973" t="s">
        <v>19</v>
      </c>
      <c r="H2092" s="973" t="s">
        <v>19</v>
      </c>
      <c r="I2092" s="15"/>
      <c r="J2092" s="15"/>
      <c r="K2092" s="7" t="s">
        <v>37</v>
      </c>
      <c r="L2092" s="47" t="s">
        <v>453</v>
      </c>
      <c r="M2092" s="51" t="s">
        <v>1705</v>
      </c>
      <c r="N2092" s="52" t="s">
        <v>491</v>
      </c>
      <c r="O2092" s="976"/>
      <c r="P2092" s="271"/>
      <c r="Q2092" s="977"/>
      <c r="R2092" s="978"/>
      <c r="S2092" s="979"/>
      <c r="T2092" s="980"/>
      <c r="U2092" s="981"/>
      <c r="V2092" s="982"/>
      <c r="W2092" s="976" t="s">
        <v>3317</v>
      </c>
      <c r="X2092" s="976"/>
      <c r="Y2092" s="983" t="s">
        <v>5327</v>
      </c>
      <c r="Z2092" s="976"/>
    </row>
    <row r="2093" spans="1:26">
      <c r="A2093" s="984" t="s">
        <v>1219</v>
      </c>
      <c r="B2093" s="984" t="s">
        <v>1308</v>
      </c>
      <c r="C2093" s="969" t="s">
        <v>38</v>
      </c>
      <c r="D2093" s="970" t="str">
        <f t="shared" ref="D2093" si="2077">B2093&amp;" "&amp;" "&amp;C2093</f>
        <v>05-056  ポップ</v>
      </c>
      <c r="E2093" s="999" t="s">
        <v>54</v>
      </c>
      <c r="F2093" s="972" t="s">
        <v>34</v>
      </c>
      <c r="G2093" s="986" t="s">
        <v>40</v>
      </c>
      <c r="H2093" s="986" t="s">
        <v>40</v>
      </c>
      <c r="I2093" s="15"/>
      <c r="J2093" s="15"/>
      <c r="K2093" s="50" t="s">
        <v>21</v>
      </c>
      <c r="L2093" s="47" t="s">
        <v>106</v>
      </c>
      <c r="M2093" s="39" t="s">
        <v>1764</v>
      </c>
      <c r="N2093" s="52" t="s">
        <v>496</v>
      </c>
      <c r="O2093" s="976"/>
      <c r="P2093" s="271"/>
      <c r="Q2093" s="977">
        <v>2140</v>
      </c>
      <c r="R2093" s="978">
        <v>700</v>
      </c>
      <c r="S2093" s="979">
        <v>1740</v>
      </c>
      <c r="T2093" s="980">
        <v>1240</v>
      </c>
      <c r="U2093" s="981">
        <v>1040</v>
      </c>
      <c r="V2093" s="982">
        <f t="shared" ref="V2093" si="2078">SUM(Q2093:U2094)</f>
        <v>6860</v>
      </c>
      <c r="W2093" s="976" t="s">
        <v>3317</v>
      </c>
      <c r="X2093" s="976"/>
      <c r="Y2093" s="983" t="s">
        <v>5327</v>
      </c>
      <c r="Z2093" s="976"/>
    </row>
    <row r="2094" spans="1:26">
      <c r="A2094" s="984" t="s">
        <v>1219</v>
      </c>
      <c r="B2094" s="984"/>
      <c r="C2094" s="969" t="s">
        <v>38</v>
      </c>
      <c r="D2094" s="970" t="s">
        <v>2</v>
      </c>
      <c r="E2094" s="999" t="s">
        <v>54</v>
      </c>
      <c r="F2094" s="972" t="s">
        <v>34</v>
      </c>
      <c r="G2094" s="986" t="s">
        <v>40</v>
      </c>
      <c r="H2094" s="986" t="s">
        <v>40</v>
      </c>
      <c r="I2094" s="15"/>
      <c r="J2094" s="15"/>
      <c r="K2094" s="7" t="s">
        <v>37</v>
      </c>
      <c r="L2094" s="41" t="s">
        <v>20</v>
      </c>
      <c r="M2094" s="39" t="s">
        <v>1718</v>
      </c>
      <c r="N2094" s="52" t="s">
        <v>496</v>
      </c>
      <c r="O2094" s="976"/>
      <c r="P2094" s="271"/>
      <c r="Q2094" s="977"/>
      <c r="R2094" s="978"/>
      <c r="S2094" s="979"/>
      <c r="T2094" s="980"/>
      <c r="U2094" s="981"/>
      <c r="V2094" s="982"/>
      <c r="W2094" s="976" t="s">
        <v>3317</v>
      </c>
      <c r="X2094" s="976"/>
      <c r="Y2094" s="983" t="s">
        <v>5327</v>
      </c>
      <c r="Z2094" s="976"/>
    </row>
    <row r="2095" spans="1:26">
      <c r="A2095" s="984" t="s">
        <v>1219</v>
      </c>
      <c r="B2095" s="984" t="s">
        <v>1309</v>
      </c>
      <c r="C2095" s="969" t="s">
        <v>183</v>
      </c>
      <c r="D2095" s="970" t="str">
        <f t="shared" ref="D2095" si="2079">B2095&amp;" "&amp;" "&amp;C2095</f>
        <v>05-057  マァム</v>
      </c>
      <c r="E2095" s="999" t="s">
        <v>54</v>
      </c>
      <c r="F2095" s="972" t="s">
        <v>34</v>
      </c>
      <c r="G2095" s="973" t="s">
        <v>19</v>
      </c>
      <c r="H2095" s="973" t="s">
        <v>19</v>
      </c>
      <c r="I2095" s="15"/>
      <c r="J2095" s="15"/>
      <c r="K2095" s="50" t="s">
        <v>21</v>
      </c>
      <c r="L2095" s="47" t="s">
        <v>105</v>
      </c>
      <c r="M2095" s="51" t="s">
        <v>1765</v>
      </c>
      <c r="N2095" s="52" t="s">
        <v>490</v>
      </c>
      <c r="O2095" s="976"/>
      <c r="P2095" s="271"/>
      <c r="Q2095" s="977">
        <v>2140</v>
      </c>
      <c r="R2095" s="978">
        <v>1400</v>
      </c>
      <c r="S2095" s="979">
        <v>880</v>
      </c>
      <c r="T2095" s="980">
        <v>1350</v>
      </c>
      <c r="U2095" s="981">
        <v>1090</v>
      </c>
      <c r="V2095" s="982">
        <f t="shared" ref="V2095" si="2080">SUM(Q2095:U2096)</f>
        <v>6860</v>
      </c>
      <c r="W2095" s="976" t="s">
        <v>3317</v>
      </c>
      <c r="X2095" s="976"/>
      <c r="Y2095" s="983" t="s">
        <v>5327</v>
      </c>
      <c r="Z2095" s="976"/>
    </row>
    <row r="2096" spans="1:26">
      <c r="A2096" s="984" t="s">
        <v>1219</v>
      </c>
      <c r="B2096" s="984"/>
      <c r="C2096" s="969" t="s">
        <v>183</v>
      </c>
      <c r="D2096" s="970" t="s">
        <v>2</v>
      </c>
      <c r="E2096" s="999" t="s">
        <v>54</v>
      </c>
      <c r="F2096" s="972" t="s">
        <v>34</v>
      </c>
      <c r="G2096" s="973" t="s">
        <v>19</v>
      </c>
      <c r="H2096" s="973" t="s">
        <v>19</v>
      </c>
      <c r="I2096" s="15"/>
      <c r="J2096" s="15"/>
      <c r="K2096" s="46" t="s">
        <v>21</v>
      </c>
      <c r="L2096" s="41" t="s">
        <v>131</v>
      </c>
      <c r="M2096" s="51" t="s">
        <v>1751</v>
      </c>
      <c r="N2096" s="52" t="s">
        <v>491</v>
      </c>
      <c r="O2096" s="976"/>
      <c r="P2096" s="271"/>
      <c r="Q2096" s="977"/>
      <c r="R2096" s="978"/>
      <c r="S2096" s="979"/>
      <c r="T2096" s="980"/>
      <c r="U2096" s="981"/>
      <c r="V2096" s="982"/>
      <c r="W2096" s="976" t="s">
        <v>3317</v>
      </c>
      <c r="X2096" s="976"/>
      <c r="Y2096" s="983" t="s">
        <v>5327</v>
      </c>
      <c r="Z2096" s="976"/>
    </row>
    <row r="2097" spans="1:26">
      <c r="A2097" s="984" t="s">
        <v>1219</v>
      </c>
      <c r="B2097" s="984" t="s">
        <v>1310</v>
      </c>
      <c r="C2097" s="969" t="s">
        <v>3309</v>
      </c>
      <c r="D2097" s="970" t="str">
        <f t="shared" ref="D2097" si="2081">B2097&amp;" "&amp;" "&amp;C2097</f>
        <v>05-058  ハドラー (魔軍司令)</v>
      </c>
      <c r="E2097" s="999" t="s">
        <v>54</v>
      </c>
      <c r="F2097" s="985" t="s">
        <v>74</v>
      </c>
      <c r="G2097" s="986" t="s">
        <v>40</v>
      </c>
      <c r="H2097" s="986" t="s">
        <v>40</v>
      </c>
      <c r="I2097" s="17"/>
      <c r="J2097" s="17"/>
      <c r="K2097" s="50" t="s">
        <v>21</v>
      </c>
      <c r="L2097" s="47" t="s">
        <v>270</v>
      </c>
      <c r="M2097" s="51" t="s">
        <v>1766</v>
      </c>
      <c r="N2097" s="52" t="s">
        <v>491</v>
      </c>
      <c r="O2097" s="976"/>
      <c r="P2097" s="271"/>
      <c r="Q2097" s="977">
        <v>2240</v>
      </c>
      <c r="R2097" s="978">
        <v>1170</v>
      </c>
      <c r="S2097" s="979">
        <v>1210</v>
      </c>
      <c r="T2097" s="980">
        <v>1060</v>
      </c>
      <c r="U2097" s="981">
        <v>1200</v>
      </c>
      <c r="V2097" s="982">
        <f t="shared" ref="V2097" si="2082">SUM(Q2097:U2098)</f>
        <v>6880</v>
      </c>
      <c r="W2097" s="976"/>
      <c r="X2097" s="976"/>
      <c r="Y2097" s="706"/>
      <c r="Z2097" s="976"/>
    </row>
    <row r="2098" spans="1:26">
      <c r="A2098" s="984" t="s">
        <v>1219</v>
      </c>
      <c r="B2098" s="984"/>
      <c r="C2098" s="969" t="s">
        <v>3309</v>
      </c>
      <c r="D2098" s="970" t="s">
        <v>2</v>
      </c>
      <c r="E2098" s="999" t="s">
        <v>54</v>
      </c>
      <c r="F2098" s="985" t="s">
        <v>74</v>
      </c>
      <c r="G2098" s="986" t="s">
        <v>40</v>
      </c>
      <c r="H2098" s="986" t="s">
        <v>40</v>
      </c>
      <c r="I2098" s="17"/>
      <c r="J2098" s="17"/>
      <c r="K2098" s="8" t="s">
        <v>99</v>
      </c>
      <c r="L2098" s="41" t="s">
        <v>131</v>
      </c>
      <c r="M2098" s="51" t="s">
        <v>3552</v>
      </c>
      <c r="N2098" s="52" t="s">
        <v>491</v>
      </c>
      <c r="O2098" s="976"/>
      <c r="P2098" s="271"/>
      <c r="Q2098" s="977"/>
      <c r="R2098" s="978"/>
      <c r="S2098" s="979"/>
      <c r="T2098" s="980"/>
      <c r="U2098" s="981"/>
      <c r="V2098" s="982"/>
      <c r="W2098" s="976"/>
      <c r="X2098" s="976"/>
      <c r="Y2098" s="706"/>
      <c r="Z2098" s="976"/>
    </row>
    <row r="2099" spans="1:26">
      <c r="A2099" s="984" t="s">
        <v>1219</v>
      </c>
      <c r="B2099" s="984" t="s">
        <v>1311</v>
      </c>
      <c r="C2099" s="969" t="s">
        <v>45</v>
      </c>
      <c r="D2099" s="970" t="str">
        <f t="shared" ref="D2099" si="2083">B2099&amp;" "&amp;" "&amp;C2099</f>
        <v>05-059  伝説のまもの使い</v>
      </c>
      <c r="E2099" s="999" t="s">
        <v>54</v>
      </c>
      <c r="F2099" s="45" t="s">
        <v>34</v>
      </c>
      <c r="G2099" s="986" t="s">
        <v>40</v>
      </c>
      <c r="H2099" s="973" t="s">
        <v>19</v>
      </c>
      <c r="I2099" s="17"/>
      <c r="J2099" s="17"/>
      <c r="K2099" s="7" t="s">
        <v>37</v>
      </c>
      <c r="L2099" s="47" t="s">
        <v>33</v>
      </c>
      <c r="M2099" s="51" t="s">
        <v>1394</v>
      </c>
      <c r="N2099" s="52" t="s">
        <v>491</v>
      </c>
      <c r="O2099" s="976"/>
      <c r="P2099" s="271"/>
      <c r="Q2099" s="977">
        <v>2200</v>
      </c>
      <c r="R2099" s="978">
        <v>1350</v>
      </c>
      <c r="S2099" s="979">
        <v>1140</v>
      </c>
      <c r="T2099" s="980">
        <v>1180</v>
      </c>
      <c r="U2099" s="981">
        <v>960</v>
      </c>
      <c r="V2099" s="982">
        <f t="shared" ref="V2099" si="2084">SUM(Q2099:U2100)</f>
        <v>6830</v>
      </c>
      <c r="W2099" s="422" t="s">
        <v>4518</v>
      </c>
      <c r="X2099" s="976"/>
      <c r="Y2099" s="706"/>
      <c r="Z2099" s="976"/>
    </row>
    <row r="2100" spans="1:26">
      <c r="A2100" s="984" t="s">
        <v>1219</v>
      </c>
      <c r="B2100" s="984"/>
      <c r="C2100" s="969" t="s">
        <v>45</v>
      </c>
      <c r="D2100" s="970" t="s">
        <v>2</v>
      </c>
      <c r="E2100" s="999" t="s">
        <v>54</v>
      </c>
      <c r="F2100" s="44" t="s">
        <v>128</v>
      </c>
      <c r="G2100" s="986" t="s">
        <v>40</v>
      </c>
      <c r="H2100" s="973" t="s">
        <v>19</v>
      </c>
      <c r="I2100" s="17"/>
      <c r="J2100" s="17"/>
      <c r="K2100" s="46" t="s">
        <v>21</v>
      </c>
      <c r="L2100" s="41" t="s">
        <v>131</v>
      </c>
      <c r="M2100" s="51" t="s">
        <v>1767</v>
      </c>
      <c r="N2100" s="54" t="s">
        <v>491</v>
      </c>
      <c r="O2100" s="976"/>
      <c r="P2100" s="271"/>
      <c r="Q2100" s="977"/>
      <c r="R2100" s="978"/>
      <c r="S2100" s="979"/>
      <c r="T2100" s="980"/>
      <c r="U2100" s="981"/>
      <c r="V2100" s="982"/>
      <c r="W2100" s="422" t="s">
        <v>4517</v>
      </c>
      <c r="X2100" s="976"/>
      <c r="Y2100" s="706"/>
      <c r="Z2100" s="976"/>
    </row>
    <row r="2101" spans="1:26">
      <c r="A2101" s="984" t="s">
        <v>1219</v>
      </c>
      <c r="B2101" s="984" t="s">
        <v>1312</v>
      </c>
      <c r="C2101" s="969" t="s">
        <v>47</v>
      </c>
      <c r="D2101" s="970" t="str">
        <f t="shared" ref="D2101" si="2085">B2101&amp;" "&amp;" "&amp;C2101</f>
        <v>05-060  ビアンカ</v>
      </c>
      <c r="E2101" s="999" t="s">
        <v>54</v>
      </c>
      <c r="F2101" s="972" t="s">
        <v>34</v>
      </c>
      <c r="G2101" s="986" t="s">
        <v>40</v>
      </c>
      <c r="H2101" s="986" t="s">
        <v>40</v>
      </c>
      <c r="I2101" s="17"/>
      <c r="J2101" s="17"/>
      <c r="K2101" s="50" t="s">
        <v>21</v>
      </c>
      <c r="L2101" s="47" t="s">
        <v>106</v>
      </c>
      <c r="M2101" s="51" t="s">
        <v>3553</v>
      </c>
      <c r="N2101" s="52" t="s">
        <v>491</v>
      </c>
      <c r="O2101" s="976"/>
      <c r="P2101" s="271"/>
      <c r="Q2101" s="977">
        <v>2130</v>
      </c>
      <c r="R2101" s="978">
        <v>980</v>
      </c>
      <c r="S2101" s="979">
        <v>1380</v>
      </c>
      <c r="T2101" s="980">
        <v>1340</v>
      </c>
      <c r="U2101" s="981">
        <v>1000</v>
      </c>
      <c r="V2101" s="982">
        <f t="shared" ref="V2101" si="2086">SUM(Q2101:U2102)</f>
        <v>6830</v>
      </c>
      <c r="W2101" s="976" t="s">
        <v>3326</v>
      </c>
      <c r="X2101" s="976"/>
      <c r="Y2101" s="706"/>
      <c r="Z2101" s="976"/>
    </row>
    <row r="2102" spans="1:26">
      <c r="A2102" s="984" t="s">
        <v>1219</v>
      </c>
      <c r="B2102" s="984"/>
      <c r="C2102" s="969" t="s">
        <v>47</v>
      </c>
      <c r="D2102" s="970" t="s">
        <v>2</v>
      </c>
      <c r="E2102" s="999" t="s">
        <v>54</v>
      </c>
      <c r="F2102" s="972" t="s">
        <v>34</v>
      </c>
      <c r="G2102" s="986" t="s">
        <v>40</v>
      </c>
      <c r="H2102" s="986" t="s">
        <v>40</v>
      </c>
      <c r="I2102" s="17"/>
      <c r="J2102" s="17"/>
      <c r="K2102" s="7" t="s">
        <v>37</v>
      </c>
      <c r="L2102" s="41" t="s">
        <v>20</v>
      </c>
      <c r="M2102" s="51" t="s">
        <v>1704</v>
      </c>
      <c r="N2102" s="52" t="s">
        <v>491</v>
      </c>
      <c r="O2102" s="976"/>
      <c r="P2102" s="271"/>
      <c r="Q2102" s="977"/>
      <c r="R2102" s="978"/>
      <c r="S2102" s="979"/>
      <c r="T2102" s="980"/>
      <c r="U2102" s="981"/>
      <c r="V2102" s="982"/>
      <c r="W2102" s="976" t="s">
        <v>3326</v>
      </c>
      <c r="X2102" s="976"/>
      <c r="Y2102" s="706"/>
      <c r="Z2102" s="976"/>
    </row>
    <row r="2103" spans="1:26">
      <c r="A2103" s="984" t="s">
        <v>1219</v>
      </c>
      <c r="B2103" s="984" t="s">
        <v>1313</v>
      </c>
      <c r="C2103" s="969" t="s">
        <v>55</v>
      </c>
      <c r="D2103" s="970" t="str">
        <f t="shared" ref="D2103" si="2087">B2103&amp;" "&amp;" "&amp;C2103</f>
        <v>05-061  フローラ</v>
      </c>
      <c r="E2103" s="999" t="s">
        <v>54</v>
      </c>
      <c r="F2103" s="972" t="s">
        <v>34</v>
      </c>
      <c r="G2103" s="986" t="s">
        <v>40</v>
      </c>
      <c r="H2103" s="986" t="s">
        <v>40</v>
      </c>
      <c r="I2103" s="17"/>
      <c r="J2103" s="17"/>
      <c r="K2103" s="46" t="s">
        <v>21</v>
      </c>
      <c r="L2103" s="41" t="s">
        <v>131</v>
      </c>
      <c r="M2103" s="51" t="s">
        <v>3554</v>
      </c>
      <c r="N2103" s="52" t="s">
        <v>491</v>
      </c>
      <c r="O2103" s="976"/>
      <c r="P2103" s="271"/>
      <c r="Q2103" s="977">
        <v>2150</v>
      </c>
      <c r="R2103" s="978">
        <v>920</v>
      </c>
      <c r="S2103" s="979">
        <v>1400</v>
      </c>
      <c r="T2103" s="980">
        <v>1340</v>
      </c>
      <c r="U2103" s="981">
        <v>1020</v>
      </c>
      <c r="V2103" s="982">
        <f t="shared" ref="V2103" si="2088">SUM(Q2103:U2104)</f>
        <v>6830</v>
      </c>
      <c r="W2103" s="976" t="s">
        <v>4516</v>
      </c>
      <c r="X2103" s="976"/>
      <c r="Y2103" s="706"/>
      <c r="Z2103" s="976"/>
    </row>
    <row r="2104" spans="1:26">
      <c r="A2104" s="984" t="s">
        <v>1219</v>
      </c>
      <c r="B2104" s="984"/>
      <c r="C2104" s="969" t="s">
        <v>55</v>
      </c>
      <c r="D2104" s="970" t="s">
        <v>2</v>
      </c>
      <c r="E2104" s="999" t="s">
        <v>54</v>
      </c>
      <c r="F2104" s="972" t="s">
        <v>34</v>
      </c>
      <c r="G2104" s="986" t="s">
        <v>40</v>
      </c>
      <c r="H2104" s="986" t="s">
        <v>40</v>
      </c>
      <c r="I2104" s="17"/>
      <c r="J2104" s="17"/>
      <c r="K2104" s="7" t="s">
        <v>37</v>
      </c>
      <c r="L2104" s="41" t="s">
        <v>98</v>
      </c>
      <c r="M2104" s="51" t="s">
        <v>1768</v>
      </c>
      <c r="N2104" s="54" t="s">
        <v>490</v>
      </c>
      <c r="O2104" s="976"/>
      <c r="P2104" s="271"/>
      <c r="Q2104" s="977"/>
      <c r="R2104" s="978"/>
      <c r="S2104" s="979"/>
      <c r="T2104" s="980"/>
      <c r="U2104" s="981"/>
      <c r="V2104" s="982"/>
      <c r="W2104" s="976" t="s">
        <v>4516</v>
      </c>
      <c r="X2104" s="976"/>
      <c r="Y2104" s="706"/>
      <c r="Z2104" s="976"/>
    </row>
    <row r="2105" spans="1:26">
      <c r="A2105" s="984" t="s">
        <v>1219</v>
      </c>
      <c r="B2105" s="984" t="s">
        <v>1314</v>
      </c>
      <c r="C2105" s="969" t="s">
        <v>1324</v>
      </c>
      <c r="D2105" s="970" t="str">
        <f t="shared" ref="D2105" si="2089">B2105&amp;" "&amp;" "&amp;C2105</f>
        <v>05-062  ゲレゲレ</v>
      </c>
      <c r="E2105" s="999" t="s">
        <v>54</v>
      </c>
      <c r="F2105" s="1014" t="s">
        <v>128</v>
      </c>
      <c r="G2105" s="973" t="s">
        <v>19</v>
      </c>
      <c r="H2105" s="992" t="s">
        <v>88</v>
      </c>
      <c r="I2105" s="17"/>
      <c r="J2105" s="17"/>
      <c r="K2105" s="46" t="s">
        <v>21</v>
      </c>
      <c r="L2105" s="41" t="s">
        <v>131</v>
      </c>
      <c r="M2105" s="51" t="s">
        <v>3555</v>
      </c>
      <c r="N2105" s="52" t="s">
        <v>491</v>
      </c>
      <c r="O2105" s="976"/>
      <c r="P2105" s="271"/>
      <c r="Q2105" s="977">
        <v>2110</v>
      </c>
      <c r="R2105" s="978">
        <v>1290</v>
      </c>
      <c r="S2105" s="979">
        <v>470</v>
      </c>
      <c r="T2105" s="980">
        <v>1760</v>
      </c>
      <c r="U2105" s="981">
        <v>1200</v>
      </c>
      <c r="V2105" s="982">
        <f t="shared" ref="V2105" si="2090">SUM(Q2105:U2106)</f>
        <v>6830</v>
      </c>
      <c r="W2105" s="976"/>
      <c r="X2105" s="976"/>
      <c r="Y2105" s="706"/>
      <c r="Z2105" s="976"/>
    </row>
    <row r="2106" spans="1:26">
      <c r="A2106" s="984" t="s">
        <v>1219</v>
      </c>
      <c r="B2106" s="984"/>
      <c r="C2106" s="969" t="s">
        <v>1324</v>
      </c>
      <c r="D2106" s="970" t="s">
        <v>2</v>
      </c>
      <c r="E2106" s="999" t="s">
        <v>54</v>
      </c>
      <c r="F2106" s="1014" t="s">
        <v>128</v>
      </c>
      <c r="G2106" s="973" t="s">
        <v>19</v>
      </c>
      <c r="H2106" s="992" t="s">
        <v>88</v>
      </c>
      <c r="I2106" s="17"/>
      <c r="J2106" s="17"/>
      <c r="K2106" s="7" t="s">
        <v>37</v>
      </c>
      <c r="L2106" s="41" t="s">
        <v>20</v>
      </c>
      <c r="M2106" s="51" t="s">
        <v>1706</v>
      </c>
      <c r="N2106" s="52" t="s">
        <v>491</v>
      </c>
      <c r="O2106" s="976"/>
      <c r="P2106" s="271"/>
      <c r="Q2106" s="977"/>
      <c r="R2106" s="978"/>
      <c r="S2106" s="979"/>
      <c r="T2106" s="980"/>
      <c r="U2106" s="981"/>
      <c r="V2106" s="982"/>
      <c r="W2106" s="976"/>
      <c r="X2106" s="976"/>
      <c r="Y2106" s="706"/>
      <c r="Z2106" s="976"/>
    </row>
    <row r="2107" spans="1:26">
      <c r="A2107" s="984" t="s">
        <v>1219</v>
      </c>
      <c r="B2107" s="984" t="s">
        <v>1315</v>
      </c>
      <c r="C2107" s="969" t="s">
        <v>2</v>
      </c>
      <c r="D2107" s="970" t="str">
        <f t="shared" ref="D2107" si="2091">B2107&amp;" "&amp;" "&amp;C2107</f>
        <v>05-063  ダイ</v>
      </c>
      <c r="E2107" s="993" t="s">
        <v>2633</v>
      </c>
      <c r="F2107" s="972" t="s">
        <v>34</v>
      </c>
      <c r="G2107" s="973" t="s">
        <v>19</v>
      </c>
      <c r="H2107" s="973" t="s">
        <v>19</v>
      </c>
      <c r="I2107" s="17"/>
      <c r="J2107" s="17"/>
      <c r="K2107" s="50" t="s">
        <v>21</v>
      </c>
      <c r="L2107" s="47" t="s">
        <v>105</v>
      </c>
      <c r="M2107" s="51" t="s">
        <v>1769</v>
      </c>
      <c r="N2107" s="52" t="s">
        <v>491</v>
      </c>
      <c r="O2107" s="976"/>
      <c r="P2107" s="271"/>
      <c r="Q2107" s="977">
        <v>2330</v>
      </c>
      <c r="R2107" s="978">
        <v>1670</v>
      </c>
      <c r="S2107" s="979">
        <v>870</v>
      </c>
      <c r="T2107" s="980">
        <v>1340</v>
      </c>
      <c r="U2107" s="981">
        <v>1010</v>
      </c>
      <c r="V2107" s="982">
        <f t="shared" ref="V2107" si="2092">SUM(Q2107:U2108)</f>
        <v>7220</v>
      </c>
      <c r="W2107" s="976" t="s">
        <v>3317</v>
      </c>
      <c r="X2107" s="976"/>
      <c r="Y2107" s="706"/>
      <c r="Z2107" s="976"/>
    </row>
    <row r="2108" spans="1:26">
      <c r="A2108" s="984" t="s">
        <v>1219</v>
      </c>
      <c r="B2108" s="984"/>
      <c r="C2108" s="969" t="s">
        <v>2</v>
      </c>
      <c r="D2108" s="970" t="s">
        <v>2</v>
      </c>
      <c r="E2108" s="993" t="s">
        <v>2633</v>
      </c>
      <c r="F2108" s="972" t="s">
        <v>34</v>
      </c>
      <c r="G2108" s="973" t="s">
        <v>19</v>
      </c>
      <c r="H2108" s="973" t="s">
        <v>19</v>
      </c>
      <c r="I2108" s="17"/>
      <c r="J2108" s="17"/>
      <c r="K2108" s="46" t="s">
        <v>21</v>
      </c>
      <c r="L2108" s="41" t="s">
        <v>3</v>
      </c>
      <c r="M2108" s="51" t="s">
        <v>1969</v>
      </c>
      <c r="N2108" s="52" t="s">
        <v>491</v>
      </c>
      <c r="O2108" s="976"/>
      <c r="P2108" s="271"/>
      <c r="Q2108" s="977"/>
      <c r="R2108" s="978"/>
      <c r="S2108" s="979"/>
      <c r="T2108" s="980"/>
      <c r="U2108" s="981"/>
      <c r="V2108" s="982"/>
      <c r="W2108" s="976" t="s">
        <v>3317</v>
      </c>
      <c r="X2108" s="976"/>
      <c r="Y2108" s="706"/>
      <c r="Z2108" s="976"/>
    </row>
    <row r="2109" spans="1:26">
      <c r="A2109" s="984" t="s">
        <v>1219</v>
      </c>
      <c r="B2109" s="984" t="s">
        <v>1316</v>
      </c>
      <c r="C2109" s="989" t="s">
        <v>1325</v>
      </c>
      <c r="D2109" s="970" t="str">
        <f t="shared" ref="D2109" si="2093">B2109&amp;" "&amp;" "&amp;C2109</f>
        <v>05-064  マトリフ</v>
      </c>
      <c r="E2109" s="993" t="s">
        <v>2633</v>
      </c>
      <c r="F2109" s="972" t="s">
        <v>34</v>
      </c>
      <c r="G2109" s="986" t="s">
        <v>40</v>
      </c>
      <c r="H2109" s="986" t="s">
        <v>40</v>
      </c>
      <c r="I2109" s="17"/>
      <c r="J2109" s="17"/>
      <c r="K2109" s="50" t="s">
        <v>21</v>
      </c>
      <c r="L2109" s="47" t="s">
        <v>106</v>
      </c>
      <c r="M2109" s="51" t="s">
        <v>3556</v>
      </c>
      <c r="N2109" s="52" t="s">
        <v>491</v>
      </c>
      <c r="O2109" s="976"/>
      <c r="P2109" s="271"/>
      <c r="Q2109" s="977">
        <v>2290</v>
      </c>
      <c r="R2109" s="978">
        <v>930</v>
      </c>
      <c r="S2109" s="979">
        <v>1800</v>
      </c>
      <c r="T2109" s="980">
        <v>1030</v>
      </c>
      <c r="U2109" s="981">
        <v>1160</v>
      </c>
      <c r="V2109" s="982">
        <f t="shared" ref="V2109" si="2094">SUM(Q2109:U2110)</f>
        <v>7210</v>
      </c>
      <c r="W2109" s="976"/>
      <c r="X2109" s="976"/>
      <c r="Y2109" s="706"/>
      <c r="Z2109" s="976"/>
    </row>
    <row r="2110" spans="1:26">
      <c r="A2110" s="984" t="s">
        <v>1219</v>
      </c>
      <c r="B2110" s="984"/>
      <c r="C2110" s="989" t="s">
        <v>1325</v>
      </c>
      <c r="D2110" s="970" t="s">
        <v>2</v>
      </c>
      <c r="E2110" s="993" t="s">
        <v>2633</v>
      </c>
      <c r="F2110" s="972" t="s">
        <v>34</v>
      </c>
      <c r="G2110" s="986" t="s">
        <v>40</v>
      </c>
      <c r="H2110" s="986" t="s">
        <v>40</v>
      </c>
      <c r="I2110" s="17"/>
      <c r="J2110" s="17"/>
      <c r="K2110" s="46" t="s">
        <v>21</v>
      </c>
      <c r="L2110" s="41" t="s">
        <v>3</v>
      </c>
      <c r="M2110" s="39" t="s">
        <v>3557</v>
      </c>
      <c r="N2110" s="52" t="s">
        <v>496</v>
      </c>
      <c r="O2110" s="976"/>
      <c r="P2110" s="271"/>
      <c r="Q2110" s="977"/>
      <c r="R2110" s="978"/>
      <c r="S2110" s="979"/>
      <c r="T2110" s="980"/>
      <c r="U2110" s="981"/>
      <c r="V2110" s="982"/>
      <c r="W2110" s="976"/>
      <c r="X2110" s="976"/>
      <c r="Y2110" s="706"/>
      <c r="Z2110" s="976"/>
    </row>
    <row r="2111" spans="1:26">
      <c r="A2111" s="984" t="s">
        <v>1219</v>
      </c>
      <c r="B2111" s="984" t="s">
        <v>1317</v>
      </c>
      <c r="C2111" s="969" t="s">
        <v>1326</v>
      </c>
      <c r="D2111" s="970" t="str">
        <f t="shared" ref="D2111" si="2095">B2111&amp;" "&amp;" "&amp;C2111</f>
        <v>05-065  邪教の使徒ゲマ</v>
      </c>
      <c r="E2111" s="993" t="s">
        <v>2633</v>
      </c>
      <c r="F2111" s="985" t="s">
        <v>74</v>
      </c>
      <c r="G2111" s="986" t="s">
        <v>40</v>
      </c>
      <c r="H2111" s="973" t="s">
        <v>19</v>
      </c>
      <c r="I2111" s="15"/>
      <c r="J2111" s="15"/>
      <c r="K2111" s="7" t="s">
        <v>37</v>
      </c>
      <c r="L2111" s="41" t="s">
        <v>98</v>
      </c>
      <c r="M2111" s="51" t="s">
        <v>1946</v>
      </c>
      <c r="N2111" s="54" t="s">
        <v>492</v>
      </c>
      <c r="O2111" s="976"/>
      <c r="P2111" s="271"/>
      <c r="Q2111" s="977">
        <v>2250</v>
      </c>
      <c r="R2111" s="978">
        <v>1220</v>
      </c>
      <c r="S2111" s="979">
        <v>1570</v>
      </c>
      <c r="T2111" s="980">
        <v>1080</v>
      </c>
      <c r="U2111" s="981">
        <v>1050</v>
      </c>
      <c r="V2111" s="982">
        <f t="shared" ref="V2111" si="2096">SUM(Q2111:U2112)</f>
        <v>7170</v>
      </c>
      <c r="W2111" s="976"/>
      <c r="X2111" s="976"/>
      <c r="Y2111" s="706"/>
      <c r="Z2111" s="976"/>
    </row>
    <row r="2112" spans="1:26">
      <c r="A2112" s="984" t="s">
        <v>1219</v>
      </c>
      <c r="B2112" s="984"/>
      <c r="C2112" s="969" t="s">
        <v>1326</v>
      </c>
      <c r="D2112" s="970" t="s">
        <v>2</v>
      </c>
      <c r="E2112" s="993" t="s">
        <v>2633</v>
      </c>
      <c r="F2112" s="985" t="s">
        <v>74</v>
      </c>
      <c r="G2112" s="986" t="s">
        <v>40</v>
      </c>
      <c r="H2112" s="973" t="s">
        <v>19</v>
      </c>
      <c r="I2112" s="15"/>
      <c r="J2112" s="15"/>
      <c r="K2112" s="50" t="s">
        <v>21</v>
      </c>
      <c r="L2112" s="47" t="s">
        <v>105</v>
      </c>
      <c r="M2112" s="51" t="s">
        <v>1770</v>
      </c>
      <c r="N2112" s="54" t="s">
        <v>491</v>
      </c>
      <c r="O2112" s="976"/>
      <c r="P2112" s="271"/>
      <c r="Q2112" s="977"/>
      <c r="R2112" s="978"/>
      <c r="S2112" s="979"/>
      <c r="T2112" s="980"/>
      <c r="U2112" s="981"/>
      <c r="V2112" s="982"/>
      <c r="W2112" s="976"/>
      <c r="X2112" s="976"/>
      <c r="Y2112" s="706"/>
      <c r="Z2112" s="976"/>
    </row>
    <row r="2113" spans="1:26">
      <c r="A2113" s="984" t="s">
        <v>1217</v>
      </c>
      <c r="B2113" s="984" t="s">
        <v>1327</v>
      </c>
      <c r="C2113" s="969" t="s">
        <v>2</v>
      </c>
      <c r="D2113" s="970" t="str">
        <f t="shared" ref="D2113" si="2097">B2113&amp;" "&amp;" "&amp;C2113</f>
        <v>04-001  ダイ</v>
      </c>
      <c r="E2113" s="1015" t="s">
        <v>608</v>
      </c>
      <c r="F2113" s="972" t="s">
        <v>34</v>
      </c>
      <c r="G2113" s="973" t="s">
        <v>19</v>
      </c>
      <c r="H2113" s="986" t="s">
        <v>40</v>
      </c>
      <c r="I2113" s="975"/>
      <c r="J2113" s="975"/>
      <c r="K2113" s="46" t="s">
        <v>21</v>
      </c>
      <c r="L2113" s="41" t="s">
        <v>131</v>
      </c>
      <c r="M2113" s="51" t="s">
        <v>3558</v>
      </c>
      <c r="N2113" s="52" t="s">
        <v>491</v>
      </c>
      <c r="O2113" s="976"/>
      <c r="P2113" s="271"/>
      <c r="Q2113" s="977">
        <v>1330</v>
      </c>
      <c r="R2113" s="978">
        <v>990</v>
      </c>
      <c r="S2113" s="979">
        <v>520</v>
      </c>
      <c r="T2113" s="980">
        <v>760</v>
      </c>
      <c r="U2113" s="981">
        <v>610</v>
      </c>
      <c r="V2113" s="982">
        <f t="shared" ref="V2113" si="2098">SUM(Q2113:U2114)</f>
        <v>4210</v>
      </c>
      <c r="W2113" s="976" t="s">
        <v>3317</v>
      </c>
      <c r="X2113" s="976"/>
      <c r="Y2113" s="706"/>
      <c r="Z2113" s="976"/>
    </row>
    <row r="2114" spans="1:26">
      <c r="A2114" s="984" t="s">
        <v>1217</v>
      </c>
      <c r="B2114" s="984"/>
      <c r="C2114" s="969" t="s">
        <v>2</v>
      </c>
      <c r="D2114" s="970" t="s">
        <v>2</v>
      </c>
      <c r="E2114" s="1015" t="s">
        <v>608</v>
      </c>
      <c r="F2114" s="972" t="s">
        <v>34</v>
      </c>
      <c r="G2114" s="973" t="s">
        <v>19</v>
      </c>
      <c r="H2114" s="986" t="s">
        <v>40</v>
      </c>
      <c r="I2114" s="975"/>
      <c r="J2114" s="975"/>
      <c r="K2114" s="42"/>
      <c r="L2114" s="42"/>
      <c r="M2114" s="51"/>
      <c r="N2114" s="53"/>
      <c r="O2114" s="976"/>
      <c r="P2114" s="271"/>
      <c r="Q2114" s="977"/>
      <c r="R2114" s="978"/>
      <c r="S2114" s="979"/>
      <c r="T2114" s="980"/>
      <c r="U2114" s="981"/>
      <c r="V2114" s="982"/>
      <c r="W2114" s="976" t="s">
        <v>3317</v>
      </c>
      <c r="X2114" s="976"/>
      <c r="Y2114" s="706"/>
      <c r="Z2114" s="976"/>
    </row>
    <row r="2115" spans="1:26">
      <c r="A2115" s="984" t="s">
        <v>1217</v>
      </c>
      <c r="B2115" s="984" t="s">
        <v>1328</v>
      </c>
      <c r="C2115" s="969" t="s">
        <v>38</v>
      </c>
      <c r="D2115" s="970" t="str">
        <f t="shared" ref="D2115" si="2099">B2115&amp;" "&amp;" "&amp;C2115</f>
        <v>04-002  ポップ</v>
      </c>
      <c r="E2115" s="1015" t="s">
        <v>608</v>
      </c>
      <c r="F2115" s="972" t="s">
        <v>34</v>
      </c>
      <c r="G2115" s="986" t="s">
        <v>40</v>
      </c>
      <c r="H2115" s="986" t="s">
        <v>40</v>
      </c>
      <c r="I2115" s="975"/>
      <c r="J2115" s="975"/>
      <c r="K2115" s="50" t="s">
        <v>21</v>
      </c>
      <c r="L2115" s="49" t="s">
        <v>269</v>
      </c>
      <c r="M2115" s="51" t="s">
        <v>1771</v>
      </c>
      <c r="N2115" s="52" t="s">
        <v>491</v>
      </c>
      <c r="O2115" s="976"/>
      <c r="P2115" s="271"/>
      <c r="Q2115" s="977">
        <v>1300</v>
      </c>
      <c r="R2115" s="978">
        <v>450</v>
      </c>
      <c r="S2115" s="979">
        <v>1110</v>
      </c>
      <c r="T2115" s="980">
        <v>750</v>
      </c>
      <c r="U2115" s="981">
        <v>610</v>
      </c>
      <c r="V2115" s="982">
        <f t="shared" ref="V2115" si="2100">SUM(Q2115:U2116)</f>
        <v>4220</v>
      </c>
      <c r="W2115" s="976" t="s">
        <v>3317</v>
      </c>
      <c r="X2115" s="976"/>
      <c r="Y2115" s="706"/>
      <c r="Z2115" s="976"/>
    </row>
    <row r="2116" spans="1:26">
      <c r="A2116" s="984" t="s">
        <v>1217</v>
      </c>
      <c r="B2116" s="984"/>
      <c r="C2116" s="969" t="s">
        <v>38</v>
      </c>
      <c r="D2116" s="970" t="s">
        <v>2</v>
      </c>
      <c r="E2116" s="1015" t="s">
        <v>608</v>
      </c>
      <c r="F2116" s="972" t="s">
        <v>34</v>
      </c>
      <c r="G2116" s="986" t="s">
        <v>40</v>
      </c>
      <c r="H2116" s="986" t="s">
        <v>40</v>
      </c>
      <c r="I2116" s="975"/>
      <c r="J2116" s="975"/>
      <c r="K2116" s="42"/>
      <c r="L2116" s="42"/>
      <c r="M2116" s="51"/>
      <c r="N2116" s="53"/>
      <c r="O2116" s="976"/>
      <c r="P2116" s="271"/>
      <c r="Q2116" s="977"/>
      <c r="R2116" s="978"/>
      <c r="S2116" s="979"/>
      <c r="T2116" s="980"/>
      <c r="U2116" s="981"/>
      <c r="V2116" s="982"/>
      <c r="W2116" s="976" t="s">
        <v>3317</v>
      </c>
      <c r="X2116" s="976"/>
      <c r="Y2116" s="706"/>
      <c r="Z2116" s="976"/>
    </row>
    <row r="2117" spans="1:26">
      <c r="A2117" s="984" t="s">
        <v>1217</v>
      </c>
      <c r="B2117" s="984" t="s">
        <v>1329</v>
      </c>
      <c r="C2117" s="969" t="s">
        <v>630</v>
      </c>
      <c r="D2117" s="970" t="str">
        <f t="shared" ref="D2117" si="2101">B2117&amp;" "&amp;" "&amp;C2117</f>
        <v>04-003  スライム</v>
      </c>
      <c r="E2117" s="1015" t="s">
        <v>608</v>
      </c>
      <c r="F2117" s="1014" t="s">
        <v>128</v>
      </c>
      <c r="G2117" s="973" t="s">
        <v>19</v>
      </c>
      <c r="H2117" s="973" t="s">
        <v>19</v>
      </c>
      <c r="I2117" s="975"/>
      <c r="J2117" s="975"/>
      <c r="K2117" s="46" t="s">
        <v>21</v>
      </c>
      <c r="L2117" s="41" t="s">
        <v>131</v>
      </c>
      <c r="M2117" s="51" t="s">
        <v>1772</v>
      </c>
      <c r="N2117" s="52" t="s">
        <v>496</v>
      </c>
      <c r="O2117" s="976"/>
      <c r="P2117" s="271"/>
      <c r="Q2117" s="977">
        <v>1130</v>
      </c>
      <c r="R2117" s="978">
        <v>630</v>
      </c>
      <c r="S2117" s="979">
        <v>730</v>
      </c>
      <c r="T2117" s="980">
        <v>780</v>
      </c>
      <c r="U2117" s="981">
        <v>760</v>
      </c>
      <c r="V2117" s="982">
        <f t="shared" ref="V2117" si="2102">SUM(Q2117:U2118)</f>
        <v>4030</v>
      </c>
      <c r="W2117" s="976" t="s">
        <v>3327</v>
      </c>
      <c r="X2117" s="976"/>
      <c r="Y2117" s="706"/>
      <c r="Z2117" s="976"/>
    </row>
    <row r="2118" spans="1:26">
      <c r="A2118" s="984" t="s">
        <v>1217</v>
      </c>
      <c r="B2118" s="984"/>
      <c r="C2118" s="969" t="s">
        <v>630</v>
      </c>
      <c r="D2118" s="970" t="s">
        <v>2</v>
      </c>
      <c r="E2118" s="1015" t="s">
        <v>608</v>
      </c>
      <c r="F2118" s="1014" t="s">
        <v>128</v>
      </c>
      <c r="G2118" s="973" t="s">
        <v>19</v>
      </c>
      <c r="H2118" s="973" t="s">
        <v>19</v>
      </c>
      <c r="I2118" s="975"/>
      <c r="J2118" s="975"/>
      <c r="K2118" s="42"/>
      <c r="L2118" s="42"/>
      <c r="M2118" s="51"/>
      <c r="N2118" s="53"/>
      <c r="O2118" s="976"/>
      <c r="P2118" s="271"/>
      <c r="Q2118" s="977"/>
      <c r="R2118" s="978"/>
      <c r="S2118" s="979"/>
      <c r="T2118" s="980"/>
      <c r="U2118" s="981"/>
      <c r="V2118" s="982"/>
      <c r="W2118" s="976" t="s">
        <v>3327</v>
      </c>
      <c r="X2118" s="976"/>
      <c r="Y2118" s="706"/>
      <c r="Z2118" s="976"/>
    </row>
    <row r="2119" spans="1:26">
      <c r="A2119" s="984" t="s">
        <v>1217</v>
      </c>
      <c r="B2119" s="984" t="s">
        <v>1330</v>
      </c>
      <c r="C2119" s="969" t="s">
        <v>1205</v>
      </c>
      <c r="D2119" s="970" t="str">
        <f t="shared" ref="D2119" si="2103">B2119&amp;" "&amp;" "&amp;C2119</f>
        <v>04-004  スライムナイト</v>
      </c>
      <c r="E2119" s="1015" t="s">
        <v>608</v>
      </c>
      <c r="F2119" s="1014" t="s">
        <v>128</v>
      </c>
      <c r="G2119" s="973" t="s">
        <v>19</v>
      </c>
      <c r="H2119" s="973" t="s">
        <v>19</v>
      </c>
      <c r="I2119" s="975"/>
      <c r="J2119" s="975"/>
      <c r="K2119" s="46" t="s">
        <v>21</v>
      </c>
      <c r="L2119" s="41" t="s">
        <v>131</v>
      </c>
      <c r="M2119" s="51" t="s">
        <v>1773</v>
      </c>
      <c r="N2119" s="52" t="s">
        <v>491</v>
      </c>
      <c r="O2119" s="976"/>
      <c r="P2119" s="271"/>
      <c r="Q2119" s="977">
        <v>1360</v>
      </c>
      <c r="R2119" s="978">
        <v>750</v>
      </c>
      <c r="S2119" s="979">
        <v>420</v>
      </c>
      <c r="T2119" s="980">
        <v>700</v>
      </c>
      <c r="U2119" s="981">
        <v>900</v>
      </c>
      <c r="V2119" s="982">
        <f t="shared" ref="V2119" si="2104">SUM(Q2119:U2120)</f>
        <v>4130</v>
      </c>
      <c r="W2119" s="976"/>
      <c r="X2119" s="976"/>
      <c r="Y2119" s="706"/>
      <c r="Z2119" s="976"/>
    </row>
    <row r="2120" spans="1:26">
      <c r="A2120" s="984" t="s">
        <v>1217</v>
      </c>
      <c r="B2120" s="984"/>
      <c r="C2120" s="969" t="s">
        <v>173</v>
      </c>
      <c r="D2120" s="970" t="s">
        <v>2</v>
      </c>
      <c r="E2120" s="1015" t="s">
        <v>608</v>
      </c>
      <c r="F2120" s="1014" t="s">
        <v>128</v>
      </c>
      <c r="G2120" s="973" t="s">
        <v>19</v>
      </c>
      <c r="H2120" s="973" t="s">
        <v>19</v>
      </c>
      <c r="I2120" s="975"/>
      <c r="J2120" s="975"/>
      <c r="K2120" s="42"/>
      <c r="L2120" s="42"/>
      <c r="M2120" s="51"/>
      <c r="N2120" s="53"/>
      <c r="O2120" s="976"/>
      <c r="P2120" s="271"/>
      <c r="Q2120" s="977"/>
      <c r="R2120" s="978"/>
      <c r="S2120" s="979"/>
      <c r="T2120" s="980"/>
      <c r="U2120" s="981"/>
      <c r="V2120" s="982"/>
      <c r="W2120" s="976"/>
      <c r="X2120" s="976"/>
      <c r="Y2120" s="706"/>
      <c r="Z2120" s="976"/>
    </row>
    <row r="2121" spans="1:26">
      <c r="A2121" s="984" t="s">
        <v>1217</v>
      </c>
      <c r="B2121" s="984" t="s">
        <v>1331</v>
      </c>
      <c r="C2121" s="989" t="s">
        <v>1190</v>
      </c>
      <c r="D2121" s="970" t="str">
        <f t="shared" ref="D2121" si="2105">B2121&amp;" "&amp;" "&amp;C2121</f>
        <v>04-005  キメラ</v>
      </c>
      <c r="E2121" s="1015" t="s">
        <v>608</v>
      </c>
      <c r="F2121" s="1014" t="s">
        <v>128</v>
      </c>
      <c r="G2121" s="973" t="s">
        <v>19</v>
      </c>
      <c r="H2121" s="973" t="s">
        <v>19</v>
      </c>
      <c r="I2121" s="975"/>
      <c r="J2121" s="975"/>
      <c r="K2121" s="7" t="s">
        <v>37</v>
      </c>
      <c r="L2121" s="49" t="s">
        <v>506</v>
      </c>
      <c r="M2121" s="51" t="s">
        <v>1732</v>
      </c>
      <c r="N2121" s="52" t="s">
        <v>492</v>
      </c>
      <c r="O2121" s="976"/>
      <c r="P2121" s="271"/>
      <c r="Q2121" s="977">
        <v>1240</v>
      </c>
      <c r="R2121" s="978">
        <v>630</v>
      </c>
      <c r="S2121" s="979">
        <v>740</v>
      </c>
      <c r="T2121" s="980">
        <v>700</v>
      </c>
      <c r="U2121" s="981">
        <v>750</v>
      </c>
      <c r="V2121" s="982">
        <f t="shared" ref="V2121" si="2106">SUM(Q2121:U2122)</f>
        <v>4060</v>
      </c>
      <c r="W2121" s="976"/>
      <c r="X2121" s="976"/>
      <c r="Y2121" s="706"/>
      <c r="Z2121" s="976"/>
    </row>
    <row r="2122" spans="1:26">
      <c r="A2122" s="984" t="s">
        <v>1217</v>
      </c>
      <c r="B2122" s="984"/>
      <c r="C2122" s="989" t="s">
        <v>1190</v>
      </c>
      <c r="D2122" s="970" t="s">
        <v>2</v>
      </c>
      <c r="E2122" s="1015" t="s">
        <v>608</v>
      </c>
      <c r="F2122" s="1014" t="s">
        <v>128</v>
      </c>
      <c r="G2122" s="973" t="s">
        <v>19</v>
      </c>
      <c r="H2122" s="973" t="s">
        <v>19</v>
      </c>
      <c r="I2122" s="975"/>
      <c r="J2122" s="975"/>
      <c r="K2122" s="42"/>
      <c r="L2122" s="42"/>
      <c r="M2122" s="51"/>
      <c r="N2122" s="53"/>
      <c r="O2122" s="976"/>
      <c r="P2122" s="271"/>
      <c r="Q2122" s="977"/>
      <c r="R2122" s="978"/>
      <c r="S2122" s="979"/>
      <c r="T2122" s="980"/>
      <c r="U2122" s="981"/>
      <c r="V2122" s="982"/>
      <c r="W2122" s="976"/>
      <c r="X2122" s="976"/>
      <c r="Y2122" s="706"/>
      <c r="Z2122" s="976"/>
    </row>
    <row r="2123" spans="1:26">
      <c r="A2123" s="984" t="s">
        <v>1217</v>
      </c>
      <c r="B2123" s="984" t="s">
        <v>1332</v>
      </c>
      <c r="C2123" s="969" t="s">
        <v>1194</v>
      </c>
      <c r="D2123" s="970" t="str">
        <f t="shared" ref="D2123" si="2107">B2123&amp;" "&amp;" "&amp;C2123</f>
        <v>04-006  ガーゴイル</v>
      </c>
      <c r="E2123" s="1015" t="s">
        <v>608</v>
      </c>
      <c r="F2123" s="1009" t="s">
        <v>75</v>
      </c>
      <c r="G2123" s="973" t="s">
        <v>1195</v>
      </c>
      <c r="H2123" s="973" t="s">
        <v>1195</v>
      </c>
      <c r="I2123" s="975"/>
      <c r="J2123" s="975"/>
      <c r="K2123" s="46" t="s">
        <v>21</v>
      </c>
      <c r="L2123" s="41" t="s">
        <v>131</v>
      </c>
      <c r="M2123" s="51" t="s">
        <v>1774</v>
      </c>
      <c r="N2123" s="52" t="s">
        <v>491</v>
      </c>
      <c r="O2123" s="976"/>
      <c r="P2123" s="271"/>
      <c r="Q2123" s="977">
        <v>1280</v>
      </c>
      <c r="R2123" s="978">
        <v>820</v>
      </c>
      <c r="S2123" s="979">
        <v>440</v>
      </c>
      <c r="T2123" s="980">
        <v>870</v>
      </c>
      <c r="U2123" s="981">
        <v>750</v>
      </c>
      <c r="V2123" s="982">
        <f t="shared" ref="V2123" si="2108">SUM(Q2123:U2124)</f>
        <v>4160</v>
      </c>
      <c r="W2123" s="976"/>
      <c r="X2123" s="976"/>
      <c r="Y2123" s="706"/>
      <c r="Z2123" s="976"/>
    </row>
    <row r="2124" spans="1:26">
      <c r="A2124" s="984" t="s">
        <v>1217</v>
      </c>
      <c r="B2124" s="984"/>
      <c r="C2124" s="969" t="s">
        <v>1194</v>
      </c>
      <c r="D2124" s="970" t="s">
        <v>2</v>
      </c>
      <c r="E2124" s="1015" t="s">
        <v>608</v>
      </c>
      <c r="F2124" s="1009" t="s">
        <v>75</v>
      </c>
      <c r="G2124" s="973" t="s">
        <v>19</v>
      </c>
      <c r="H2124" s="973" t="s">
        <v>19</v>
      </c>
      <c r="I2124" s="975"/>
      <c r="J2124" s="975"/>
      <c r="K2124" s="42"/>
      <c r="L2124" s="42"/>
      <c r="M2124" s="51"/>
      <c r="N2124" s="53"/>
      <c r="O2124" s="976"/>
      <c r="P2124" s="271"/>
      <c r="Q2124" s="977"/>
      <c r="R2124" s="978"/>
      <c r="S2124" s="979"/>
      <c r="T2124" s="980"/>
      <c r="U2124" s="981"/>
      <c r="V2124" s="982"/>
      <c r="W2124" s="976"/>
      <c r="X2124" s="976"/>
      <c r="Y2124" s="706"/>
      <c r="Z2124" s="976"/>
    </row>
    <row r="2125" spans="1:26">
      <c r="A2125" s="984" t="s">
        <v>1217</v>
      </c>
      <c r="B2125" s="984" t="s">
        <v>1333</v>
      </c>
      <c r="C2125" s="969" t="s">
        <v>3331</v>
      </c>
      <c r="D2125" s="970" t="str">
        <f t="shared" ref="D2125" si="2109">B2125&amp;" "&amp;" "&amp;C2125</f>
        <v>04-007  ゴーレム</v>
      </c>
      <c r="E2125" s="1015" t="s">
        <v>608</v>
      </c>
      <c r="F2125" s="994" t="s">
        <v>78</v>
      </c>
      <c r="G2125" s="973" t="s">
        <v>19</v>
      </c>
      <c r="H2125" s="973" t="s">
        <v>19</v>
      </c>
      <c r="I2125" s="975"/>
      <c r="J2125" s="975"/>
      <c r="K2125" s="46" t="s">
        <v>21</v>
      </c>
      <c r="L2125" s="41" t="s">
        <v>3</v>
      </c>
      <c r="M2125" s="51" t="s">
        <v>1970</v>
      </c>
      <c r="N2125" s="52" t="s">
        <v>491</v>
      </c>
      <c r="O2125" s="976"/>
      <c r="P2125" s="271"/>
      <c r="Q2125" s="977">
        <v>1410</v>
      </c>
      <c r="R2125" s="978">
        <v>830</v>
      </c>
      <c r="S2125" s="979">
        <v>410</v>
      </c>
      <c r="T2125" s="980">
        <v>510</v>
      </c>
      <c r="U2125" s="981">
        <v>980</v>
      </c>
      <c r="V2125" s="982">
        <f t="shared" ref="V2125" si="2110">SUM(Q2125:U2126)</f>
        <v>4140</v>
      </c>
      <c r="W2125" s="976"/>
      <c r="X2125" s="976"/>
      <c r="Y2125" s="706"/>
      <c r="Z2125" s="976"/>
    </row>
    <row r="2126" spans="1:26">
      <c r="A2126" s="984" t="s">
        <v>1217</v>
      </c>
      <c r="B2126" s="984"/>
      <c r="C2126" s="969" t="s">
        <v>3331</v>
      </c>
      <c r="D2126" s="970" t="s">
        <v>2</v>
      </c>
      <c r="E2126" s="1015" t="s">
        <v>608</v>
      </c>
      <c r="F2126" s="994" t="s">
        <v>78</v>
      </c>
      <c r="G2126" s="973" t="s">
        <v>19</v>
      </c>
      <c r="H2126" s="973" t="s">
        <v>19</v>
      </c>
      <c r="I2126" s="975"/>
      <c r="J2126" s="975"/>
      <c r="K2126" s="42"/>
      <c r="L2126" s="42"/>
      <c r="M2126" s="51"/>
      <c r="N2126" s="53"/>
      <c r="O2126" s="976"/>
      <c r="P2126" s="271"/>
      <c r="Q2126" s="977"/>
      <c r="R2126" s="978"/>
      <c r="S2126" s="979"/>
      <c r="T2126" s="980"/>
      <c r="U2126" s="981"/>
      <c r="V2126" s="982"/>
      <c r="W2126" s="976"/>
      <c r="X2126" s="976"/>
      <c r="Y2126" s="706"/>
      <c r="Z2126" s="976"/>
    </row>
    <row r="2127" spans="1:26">
      <c r="A2127" s="984" t="s">
        <v>1217</v>
      </c>
      <c r="B2127" s="984" t="s">
        <v>1334</v>
      </c>
      <c r="C2127" s="969" t="s">
        <v>126</v>
      </c>
      <c r="D2127" s="970" t="str">
        <f t="shared" ref="D2127" si="2111">B2127&amp;" "&amp;" "&amp;C2127</f>
        <v>04-008  メトロゴースト</v>
      </c>
      <c r="E2127" s="1015" t="s">
        <v>608</v>
      </c>
      <c r="F2127" s="994" t="s">
        <v>78</v>
      </c>
      <c r="G2127" s="973" t="s">
        <v>19</v>
      </c>
      <c r="H2127" s="992" t="s">
        <v>88</v>
      </c>
      <c r="I2127" s="975"/>
      <c r="J2127" s="975"/>
      <c r="K2127" s="46" t="s">
        <v>21</v>
      </c>
      <c r="L2127" s="41" t="s">
        <v>131</v>
      </c>
      <c r="M2127" s="51" t="s">
        <v>1775</v>
      </c>
      <c r="N2127" s="52" t="s">
        <v>491</v>
      </c>
      <c r="O2127" s="976"/>
      <c r="P2127" s="271"/>
      <c r="Q2127" s="977">
        <v>1160</v>
      </c>
      <c r="R2127" s="978">
        <v>800</v>
      </c>
      <c r="S2127" s="979">
        <v>920</v>
      </c>
      <c r="T2127" s="980">
        <v>820</v>
      </c>
      <c r="U2127" s="981">
        <v>410</v>
      </c>
      <c r="V2127" s="982">
        <f t="shared" ref="V2127" si="2112">SUM(Q2127:U2128)</f>
        <v>4110</v>
      </c>
      <c r="W2127" s="443" t="s">
        <v>3823</v>
      </c>
      <c r="X2127" s="976"/>
      <c r="Y2127" s="706"/>
      <c r="Z2127" s="976"/>
    </row>
    <row r="2128" spans="1:26">
      <c r="A2128" s="984" t="s">
        <v>1217</v>
      </c>
      <c r="B2128" s="984"/>
      <c r="C2128" s="969" t="s">
        <v>126</v>
      </c>
      <c r="D2128" s="970" t="s">
        <v>2</v>
      </c>
      <c r="E2128" s="1015" t="s">
        <v>608</v>
      </c>
      <c r="F2128" s="994" t="s">
        <v>78</v>
      </c>
      <c r="G2128" s="973" t="s">
        <v>19</v>
      </c>
      <c r="H2128" s="992" t="s">
        <v>88</v>
      </c>
      <c r="I2128" s="975"/>
      <c r="J2128" s="975"/>
      <c r="K2128" s="42"/>
      <c r="L2128" s="42"/>
      <c r="M2128" s="51"/>
      <c r="N2128" s="53"/>
      <c r="O2128" s="976"/>
      <c r="P2128" s="271"/>
      <c r="Q2128" s="977"/>
      <c r="R2128" s="978"/>
      <c r="S2128" s="979"/>
      <c r="T2128" s="980"/>
      <c r="U2128" s="981"/>
      <c r="V2128" s="982"/>
      <c r="W2128" s="443" t="s">
        <v>4566</v>
      </c>
      <c r="X2128" s="976"/>
      <c r="Y2128" s="706"/>
      <c r="Z2128" s="976"/>
    </row>
    <row r="2129" spans="1:26">
      <c r="A2129" s="984" t="s">
        <v>1217</v>
      </c>
      <c r="B2129" s="984" t="s">
        <v>1335</v>
      </c>
      <c r="C2129" s="969" t="s">
        <v>635</v>
      </c>
      <c r="D2129" s="970" t="str">
        <f t="shared" ref="D2129" si="2113">B2129&amp;" "&amp;" "&amp;C2129</f>
        <v>04-009  がいこつ</v>
      </c>
      <c r="E2129" s="1015" t="s">
        <v>608</v>
      </c>
      <c r="F2129" s="1013" t="s">
        <v>129</v>
      </c>
      <c r="G2129" s="973" t="s">
        <v>19</v>
      </c>
      <c r="H2129" s="973" t="s">
        <v>19</v>
      </c>
      <c r="I2129" s="975"/>
      <c r="J2129" s="975"/>
      <c r="K2129" s="11" t="s">
        <v>81</v>
      </c>
      <c r="L2129" s="47" t="s">
        <v>81</v>
      </c>
      <c r="M2129" s="51" t="s">
        <v>1733</v>
      </c>
      <c r="N2129" s="52" t="s">
        <v>492</v>
      </c>
      <c r="O2129" s="976"/>
      <c r="P2129" s="271"/>
      <c r="Q2129" s="977">
        <v>1270</v>
      </c>
      <c r="R2129" s="978">
        <v>820</v>
      </c>
      <c r="S2129" s="979">
        <v>540</v>
      </c>
      <c r="T2129" s="980">
        <v>600</v>
      </c>
      <c r="U2129" s="981">
        <v>880</v>
      </c>
      <c r="V2129" s="982">
        <f t="shared" ref="V2129" si="2114">SUM(Q2129:U2130)</f>
        <v>4110</v>
      </c>
      <c r="W2129" s="976" t="s">
        <v>3328</v>
      </c>
      <c r="X2129" s="976"/>
      <c r="Y2129" s="706"/>
      <c r="Z2129" s="976"/>
    </row>
    <row r="2130" spans="1:26">
      <c r="A2130" s="984" t="s">
        <v>1217</v>
      </c>
      <c r="B2130" s="984"/>
      <c r="C2130" s="969" t="s">
        <v>635</v>
      </c>
      <c r="D2130" s="970" t="s">
        <v>2</v>
      </c>
      <c r="E2130" s="1015" t="s">
        <v>608</v>
      </c>
      <c r="F2130" s="1013" t="s">
        <v>129</v>
      </c>
      <c r="G2130" s="973" t="s">
        <v>19</v>
      </c>
      <c r="H2130" s="973" t="s">
        <v>19</v>
      </c>
      <c r="I2130" s="975"/>
      <c r="J2130" s="975"/>
      <c r="K2130" s="42"/>
      <c r="L2130" s="42"/>
      <c r="M2130" s="51"/>
      <c r="N2130" s="53"/>
      <c r="O2130" s="976"/>
      <c r="P2130" s="271"/>
      <c r="Q2130" s="977"/>
      <c r="R2130" s="978"/>
      <c r="S2130" s="979"/>
      <c r="T2130" s="980"/>
      <c r="U2130" s="981"/>
      <c r="V2130" s="982"/>
      <c r="W2130" s="976" t="s">
        <v>3328</v>
      </c>
      <c r="X2130" s="976"/>
      <c r="Y2130" s="706"/>
      <c r="Z2130" s="976"/>
    </row>
    <row r="2131" spans="1:26">
      <c r="A2131" s="984" t="s">
        <v>1217</v>
      </c>
      <c r="B2131" s="984" t="s">
        <v>1336</v>
      </c>
      <c r="C2131" s="969" t="s">
        <v>1183</v>
      </c>
      <c r="D2131" s="970" t="str">
        <f t="shared" ref="D2131" si="2115">B2131&amp;" "&amp;" "&amp;C2131</f>
        <v>04-010  ギズモ</v>
      </c>
      <c r="E2131" s="1015" t="s">
        <v>608</v>
      </c>
      <c r="F2131" s="1012" t="s">
        <v>130</v>
      </c>
      <c r="G2131" s="1006" t="s">
        <v>89</v>
      </c>
      <c r="H2131" s="992" t="s">
        <v>88</v>
      </c>
      <c r="I2131" s="975"/>
      <c r="J2131" s="975"/>
      <c r="K2131" s="50" t="s">
        <v>21</v>
      </c>
      <c r="L2131" s="47" t="s">
        <v>107</v>
      </c>
      <c r="M2131" s="51" t="s">
        <v>3559</v>
      </c>
      <c r="N2131" s="52" t="s">
        <v>491</v>
      </c>
      <c r="O2131" s="976"/>
      <c r="P2131" s="271"/>
      <c r="Q2131" s="977">
        <v>1220</v>
      </c>
      <c r="R2131" s="978">
        <v>550</v>
      </c>
      <c r="S2131" s="979">
        <v>860</v>
      </c>
      <c r="T2131" s="980">
        <v>850</v>
      </c>
      <c r="U2131" s="981">
        <v>620</v>
      </c>
      <c r="V2131" s="982">
        <f t="shared" ref="V2131" si="2116">SUM(Q2131:U2132)</f>
        <v>4100</v>
      </c>
      <c r="W2131" s="976"/>
      <c r="X2131" s="976"/>
      <c r="Y2131" s="706"/>
      <c r="Z2131" s="976"/>
    </row>
    <row r="2132" spans="1:26">
      <c r="A2132" s="984" t="s">
        <v>1217</v>
      </c>
      <c r="B2132" s="984"/>
      <c r="C2132" s="969" t="s">
        <v>1183</v>
      </c>
      <c r="D2132" s="970" t="s">
        <v>2</v>
      </c>
      <c r="E2132" s="1015" t="s">
        <v>608</v>
      </c>
      <c r="F2132" s="1012" t="s">
        <v>130</v>
      </c>
      <c r="G2132" s="1006" t="s">
        <v>89</v>
      </c>
      <c r="H2132" s="992" t="s">
        <v>88</v>
      </c>
      <c r="I2132" s="975"/>
      <c r="J2132" s="975"/>
      <c r="K2132" s="42"/>
      <c r="L2132" s="42"/>
      <c r="M2132" s="51"/>
      <c r="N2132" s="53"/>
      <c r="O2132" s="976"/>
      <c r="P2132" s="271"/>
      <c r="Q2132" s="977"/>
      <c r="R2132" s="978"/>
      <c r="S2132" s="979"/>
      <c r="T2132" s="980"/>
      <c r="U2132" s="981"/>
      <c r="V2132" s="982"/>
      <c r="W2132" s="976"/>
      <c r="X2132" s="976"/>
      <c r="Y2132" s="706"/>
      <c r="Z2132" s="976"/>
    </row>
    <row r="2133" spans="1:26">
      <c r="A2133" s="984" t="s">
        <v>1217</v>
      </c>
      <c r="B2133" s="984" t="s">
        <v>1337</v>
      </c>
      <c r="C2133" s="969" t="s">
        <v>177</v>
      </c>
      <c r="D2133" s="970" t="str">
        <f t="shared" ref="D2133" si="2117">B2133&amp;" "&amp;" "&amp;C2133</f>
        <v>04-011  フロストギズモ</v>
      </c>
      <c r="E2133" s="1015" t="s">
        <v>608</v>
      </c>
      <c r="F2133" s="1012" t="s">
        <v>130</v>
      </c>
      <c r="G2133" s="1006" t="s">
        <v>89</v>
      </c>
      <c r="H2133" s="992" t="s">
        <v>88</v>
      </c>
      <c r="I2133" s="975"/>
      <c r="J2133" s="975"/>
      <c r="K2133" s="50" t="s">
        <v>21</v>
      </c>
      <c r="L2133" s="47" t="s">
        <v>506</v>
      </c>
      <c r="M2133" s="51" t="s">
        <v>1776</v>
      </c>
      <c r="N2133" s="52" t="s">
        <v>491</v>
      </c>
      <c r="O2133" s="976"/>
      <c r="P2133" s="271"/>
      <c r="Q2133" s="977">
        <v>1300</v>
      </c>
      <c r="R2133" s="978">
        <v>520</v>
      </c>
      <c r="S2133" s="979">
        <v>860</v>
      </c>
      <c r="T2133" s="980">
        <v>880</v>
      </c>
      <c r="U2133" s="981">
        <v>570</v>
      </c>
      <c r="V2133" s="982">
        <f t="shared" ref="V2133" si="2118">SUM(Q2133:U2134)</f>
        <v>4130</v>
      </c>
      <c r="W2133" s="969" t="s">
        <v>3322</v>
      </c>
      <c r="X2133" s="976"/>
      <c r="Y2133" s="706"/>
      <c r="Z2133" s="976"/>
    </row>
    <row r="2134" spans="1:26">
      <c r="A2134" s="984" t="s">
        <v>1217</v>
      </c>
      <c r="B2134" s="984"/>
      <c r="C2134" s="969" t="s">
        <v>177</v>
      </c>
      <c r="D2134" s="970" t="s">
        <v>2</v>
      </c>
      <c r="E2134" s="1015" t="s">
        <v>608</v>
      </c>
      <c r="F2134" s="1012" t="s">
        <v>130</v>
      </c>
      <c r="G2134" s="1006" t="s">
        <v>89</v>
      </c>
      <c r="H2134" s="992" t="s">
        <v>88</v>
      </c>
      <c r="I2134" s="975"/>
      <c r="J2134" s="975"/>
      <c r="K2134" s="42"/>
      <c r="L2134" s="42"/>
      <c r="M2134" s="51"/>
      <c r="N2134" s="53"/>
      <c r="O2134" s="976"/>
      <c r="P2134" s="271"/>
      <c r="Q2134" s="977"/>
      <c r="R2134" s="978"/>
      <c r="S2134" s="979"/>
      <c r="T2134" s="980"/>
      <c r="U2134" s="981"/>
      <c r="V2134" s="982"/>
      <c r="W2134" s="969" t="s">
        <v>3322</v>
      </c>
      <c r="X2134" s="976"/>
      <c r="Y2134" s="706"/>
      <c r="Z2134" s="976"/>
    </row>
    <row r="2135" spans="1:26">
      <c r="A2135" s="984" t="s">
        <v>1217</v>
      </c>
      <c r="B2135" s="984" t="s">
        <v>1338</v>
      </c>
      <c r="C2135" s="969" t="s">
        <v>1182</v>
      </c>
      <c r="D2135" s="970" t="str">
        <f t="shared" ref="D2135" si="2119">B2135&amp;" "&amp;" "&amp;C2135</f>
        <v>04-012  ボーンファイター</v>
      </c>
      <c r="E2135" s="1015" t="s">
        <v>608</v>
      </c>
      <c r="F2135" s="1013" t="s">
        <v>129</v>
      </c>
      <c r="G2135" s="973" t="s">
        <v>19</v>
      </c>
      <c r="H2135" s="973" t="s">
        <v>19</v>
      </c>
      <c r="I2135" s="975"/>
      <c r="J2135" s="975"/>
      <c r="K2135" s="50" t="s">
        <v>21</v>
      </c>
      <c r="L2135" s="47" t="s">
        <v>506</v>
      </c>
      <c r="M2135" s="51" t="s">
        <v>1777</v>
      </c>
      <c r="N2135" s="52" t="s">
        <v>491</v>
      </c>
      <c r="O2135" s="976"/>
      <c r="P2135" s="271"/>
      <c r="Q2135" s="977">
        <v>1290</v>
      </c>
      <c r="R2135" s="978">
        <v>990</v>
      </c>
      <c r="S2135" s="979">
        <v>450</v>
      </c>
      <c r="T2135" s="980">
        <v>730</v>
      </c>
      <c r="U2135" s="981">
        <v>700</v>
      </c>
      <c r="V2135" s="982">
        <f t="shared" ref="V2135" si="2120">SUM(Q2135:U2136)</f>
        <v>4160</v>
      </c>
      <c r="W2135" s="443" t="s">
        <v>3328</v>
      </c>
      <c r="X2135" s="976"/>
      <c r="Y2135" s="706"/>
      <c r="Z2135" s="976"/>
    </row>
    <row r="2136" spans="1:26">
      <c r="A2136" s="984" t="s">
        <v>1217</v>
      </c>
      <c r="B2136" s="984"/>
      <c r="C2136" s="969" t="s">
        <v>1182</v>
      </c>
      <c r="D2136" s="970" t="s">
        <v>2</v>
      </c>
      <c r="E2136" s="1015" t="s">
        <v>608</v>
      </c>
      <c r="F2136" s="1013" t="s">
        <v>129</v>
      </c>
      <c r="G2136" s="973" t="s">
        <v>19</v>
      </c>
      <c r="H2136" s="973" t="s">
        <v>19</v>
      </c>
      <c r="I2136" s="975"/>
      <c r="J2136" s="975"/>
      <c r="K2136" s="42"/>
      <c r="L2136" s="42"/>
      <c r="M2136" s="51"/>
      <c r="N2136" s="53"/>
      <c r="O2136" s="976"/>
      <c r="P2136" s="271"/>
      <c r="Q2136" s="977"/>
      <c r="R2136" s="978"/>
      <c r="S2136" s="979"/>
      <c r="T2136" s="980"/>
      <c r="U2136" s="981"/>
      <c r="V2136" s="982"/>
      <c r="W2136" s="443" t="s">
        <v>4573</v>
      </c>
      <c r="X2136" s="976"/>
      <c r="Y2136" s="706"/>
      <c r="Z2136" s="976"/>
    </row>
    <row r="2137" spans="1:26">
      <c r="A2137" s="984" t="s">
        <v>1217</v>
      </c>
      <c r="B2137" s="984" t="s">
        <v>1339</v>
      </c>
      <c r="C2137" s="969" t="s">
        <v>636</v>
      </c>
      <c r="D2137" s="970" t="str">
        <f t="shared" ref="D2137" si="2121">B2137&amp;" "&amp;" "&amp;C2137</f>
        <v>04-013  ミイラ男</v>
      </c>
      <c r="E2137" s="1015" t="s">
        <v>608</v>
      </c>
      <c r="F2137" s="1013" t="s">
        <v>129</v>
      </c>
      <c r="G2137" s="973" t="s">
        <v>19</v>
      </c>
      <c r="H2137" s="973" t="s">
        <v>19</v>
      </c>
      <c r="I2137" s="975"/>
      <c r="J2137" s="975"/>
      <c r="K2137" s="46" t="s">
        <v>21</v>
      </c>
      <c r="L2137" s="41" t="s">
        <v>131</v>
      </c>
      <c r="M2137" s="51" t="s">
        <v>3560</v>
      </c>
      <c r="N2137" s="52" t="s">
        <v>496</v>
      </c>
      <c r="O2137" s="976"/>
      <c r="P2137" s="271"/>
      <c r="Q2137" s="977">
        <v>1330</v>
      </c>
      <c r="R2137" s="978">
        <v>960</v>
      </c>
      <c r="S2137" s="979">
        <v>450</v>
      </c>
      <c r="T2137" s="980">
        <v>620</v>
      </c>
      <c r="U2137" s="981">
        <v>770</v>
      </c>
      <c r="V2137" s="982">
        <f t="shared" ref="V2137" si="2122">SUM(Q2137:U2138)</f>
        <v>4130</v>
      </c>
      <c r="W2137" s="976"/>
      <c r="X2137" s="976"/>
      <c r="Y2137" s="706"/>
      <c r="Z2137" s="976"/>
    </row>
    <row r="2138" spans="1:26">
      <c r="A2138" s="984" t="s">
        <v>1217</v>
      </c>
      <c r="B2138" s="984"/>
      <c r="C2138" s="969" t="s">
        <v>636</v>
      </c>
      <c r="D2138" s="970" t="s">
        <v>2</v>
      </c>
      <c r="E2138" s="1015" t="s">
        <v>608</v>
      </c>
      <c r="F2138" s="1013" t="s">
        <v>129</v>
      </c>
      <c r="G2138" s="973" t="s">
        <v>19</v>
      </c>
      <c r="H2138" s="973" t="s">
        <v>19</v>
      </c>
      <c r="I2138" s="975"/>
      <c r="J2138" s="975"/>
      <c r="K2138" s="42"/>
      <c r="L2138" s="42"/>
      <c r="M2138" s="51"/>
      <c r="N2138" s="53"/>
      <c r="O2138" s="976"/>
      <c r="P2138" s="271"/>
      <c r="Q2138" s="977"/>
      <c r="R2138" s="978"/>
      <c r="S2138" s="979"/>
      <c r="T2138" s="980"/>
      <c r="U2138" s="981"/>
      <c r="V2138" s="982"/>
      <c r="W2138" s="976"/>
      <c r="X2138" s="976"/>
      <c r="Y2138" s="706"/>
      <c r="Z2138" s="976"/>
    </row>
    <row r="2139" spans="1:26">
      <c r="A2139" s="984" t="s">
        <v>1217</v>
      </c>
      <c r="B2139" s="984" t="s">
        <v>1340</v>
      </c>
      <c r="C2139" s="969" t="s">
        <v>634</v>
      </c>
      <c r="D2139" s="970" t="str">
        <f t="shared" ref="D2139" si="2123">B2139&amp;" "&amp;" "&amp;C2139</f>
        <v>04-014  キラーパンサー</v>
      </c>
      <c r="E2139" s="1015" t="s">
        <v>608</v>
      </c>
      <c r="F2139" s="1014" t="s">
        <v>128</v>
      </c>
      <c r="G2139" s="973" t="s">
        <v>19</v>
      </c>
      <c r="H2139" s="973" t="s">
        <v>19</v>
      </c>
      <c r="I2139" s="975"/>
      <c r="J2139" s="975"/>
      <c r="K2139" s="46" t="s">
        <v>21</v>
      </c>
      <c r="L2139" s="41" t="s">
        <v>131</v>
      </c>
      <c r="M2139" s="51" t="s">
        <v>1778</v>
      </c>
      <c r="N2139" s="52" t="s">
        <v>491</v>
      </c>
      <c r="O2139" s="976"/>
      <c r="P2139" s="271"/>
      <c r="Q2139" s="977">
        <v>1270</v>
      </c>
      <c r="R2139" s="978">
        <v>780</v>
      </c>
      <c r="S2139" s="979">
        <v>280</v>
      </c>
      <c r="T2139" s="980">
        <v>1090</v>
      </c>
      <c r="U2139" s="981">
        <v>730</v>
      </c>
      <c r="V2139" s="982">
        <f t="shared" ref="V2139" si="2124">SUM(Q2139:U2140)</f>
        <v>4150</v>
      </c>
      <c r="W2139" s="976"/>
      <c r="X2139" s="976"/>
      <c r="Y2139" s="706"/>
      <c r="Z2139" s="976"/>
    </row>
    <row r="2140" spans="1:26">
      <c r="A2140" s="984" t="s">
        <v>1217</v>
      </c>
      <c r="B2140" s="984"/>
      <c r="C2140" s="969" t="s">
        <v>634</v>
      </c>
      <c r="D2140" s="970" t="s">
        <v>2</v>
      </c>
      <c r="E2140" s="1015" t="s">
        <v>608</v>
      </c>
      <c r="F2140" s="1014" t="s">
        <v>128</v>
      </c>
      <c r="G2140" s="973" t="s">
        <v>19</v>
      </c>
      <c r="H2140" s="973" t="s">
        <v>19</v>
      </c>
      <c r="I2140" s="975"/>
      <c r="J2140" s="975"/>
      <c r="K2140" s="42"/>
      <c r="L2140" s="42"/>
      <c r="M2140" s="51"/>
      <c r="N2140" s="53"/>
      <c r="O2140" s="976"/>
      <c r="P2140" s="271"/>
      <c r="Q2140" s="977"/>
      <c r="R2140" s="978"/>
      <c r="S2140" s="979"/>
      <c r="T2140" s="980"/>
      <c r="U2140" s="981"/>
      <c r="V2140" s="982"/>
      <c r="W2140" s="976"/>
      <c r="X2140" s="976"/>
      <c r="Y2140" s="706"/>
      <c r="Z2140" s="976"/>
    </row>
    <row r="2141" spans="1:26">
      <c r="A2141" s="984" t="s">
        <v>1217</v>
      </c>
      <c r="B2141" s="984" t="s">
        <v>1341</v>
      </c>
      <c r="C2141" s="969" t="s">
        <v>1184</v>
      </c>
      <c r="D2141" s="970" t="str">
        <f t="shared" ref="D2141" si="2125">B2141&amp;" "&amp;" "&amp;C2141</f>
        <v>04-015  さまようよろい</v>
      </c>
      <c r="E2141" s="1015" t="s">
        <v>608</v>
      </c>
      <c r="F2141" s="994" t="s">
        <v>78</v>
      </c>
      <c r="G2141" s="973" t="s">
        <v>19</v>
      </c>
      <c r="H2141" s="973" t="s">
        <v>19</v>
      </c>
      <c r="I2141" s="975"/>
      <c r="J2141" s="975"/>
      <c r="K2141" s="46" t="s">
        <v>21</v>
      </c>
      <c r="L2141" s="41" t="s">
        <v>131</v>
      </c>
      <c r="M2141" s="51" t="s">
        <v>1779</v>
      </c>
      <c r="N2141" s="52" t="s">
        <v>496</v>
      </c>
      <c r="O2141" s="976"/>
      <c r="P2141" s="271"/>
      <c r="Q2141" s="977">
        <v>1310</v>
      </c>
      <c r="R2141" s="978">
        <v>920</v>
      </c>
      <c r="S2141" s="979">
        <v>450</v>
      </c>
      <c r="T2141" s="980">
        <v>460</v>
      </c>
      <c r="U2141" s="981">
        <v>980</v>
      </c>
      <c r="V2141" s="982">
        <f t="shared" ref="V2141" si="2126">SUM(Q2141:U2142)</f>
        <v>4120</v>
      </c>
      <c r="W2141" s="976"/>
      <c r="X2141" s="976"/>
      <c r="Y2141" s="706"/>
      <c r="Z2141" s="976"/>
    </row>
    <row r="2142" spans="1:26">
      <c r="A2142" s="984" t="s">
        <v>1217</v>
      </c>
      <c r="B2142" s="984"/>
      <c r="C2142" s="969" t="s">
        <v>1184</v>
      </c>
      <c r="D2142" s="970" t="s">
        <v>2</v>
      </c>
      <c r="E2142" s="1015" t="s">
        <v>608</v>
      </c>
      <c r="F2142" s="994" t="s">
        <v>78</v>
      </c>
      <c r="G2142" s="973" t="s">
        <v>19</v>
      </c>
      <c r="H2142" s="973" t="s">
        <v>19</v>
      </c>
      <c r="I2142" s="975"/>
      <c r="J2142" s="975"/>
      <c r="K2142" s="42"/>
      <c r="L2142" s="42"/>
      <c r="M2142" s="51"/>
      <c r="N2142" s="53"/>
      <c r="O2142" s="976"/>
      <c r="P2142" s="271"/>
      <c r="Q2142" s="977"/>
      <c r="R2142" s="978"/>
      <c r="S2142" s="979"/>
      <c r="T2142" s="980"/>
      <c r="U2142" s="981"/>
      <c r="V2142" s="982"/>
      <c r="W2142" s="976"/>
      <c r="X2142" s="976"/>
      <c r="Y2142" s="706"/>
      <c r="Z2142" s="976"/>
    </row>
    <row r="2143" spans="1:26">
      <c r="A2143" s="984" t="s">
        <v>1217</v>
      </c>
      <c r="B2143" s="984" t="s">
        <v>1342</v>
      </c>
      <c r="C2143" s="969" t="s">
        <v>2</v>
      </c>
      <c r="D2143" s="970" t="str">
        <f t="shared" ref="D2143" si="2127">B2143&amp;" "&amp;" "&amp;C2143</f>
        <v>04-016  ダイ</v>
      </c>
      <c r="E2143" s="1011" t="s">
        <v>629</v>
      </c>
      <c r="F2143" s="972" t="s">
        <v>34</v>
      </c>
      <c r="G2143" s="973" t="s">
        <v>19</v>
      </c>
      <c r="H2143" s="973" t="s">
        <v>19</v>
      </c>
      <c r="I2143" s="975"/>
      <c r="J2143" s="975"/>
      <c r="K2143" s="46" t="s">
        <v>21</v>
      </c>
      <c r="L2143" s="41" t="s">
        <v>131</v>
      </c>
      <c r="M2143" s="51" t="s">
        <v>1780</v>
      </c>
      <c r="N2143" s="52" t="s">
        <v>496</v>
      </c>
      <c r="O2143" s="976"/>
      <c r="P2143" s="271"/>
      <c r="Q2143" s="977">
        <v>1440</v>
      </c>
      <c r="R2143" s="978">
        <v>1060</v>
      </c>
      <c r="S2143" s="979">
        <v>580</v>
      </c>
      <c r="T2143" s="980">
        <v>820</v>
      </c>
      <c r="U2143" s="981">
        <v>670</v>
      </c>
      <c r="V2143" s="982">
        <f t="shared" ref="V2143" si="2128">SUM(Q2143:U2144)</f>
        <v>4570</v>
      </c>
      <c r="W2143" s="976" t="s">
        <v>3317</v>
      </c>
      <c r="X2143" s="976"/>
      <c r="Y2143" s="706"/>
      <c r="Z2143" s="976"/>
    </row>
    <row r="2144" spans="1:26">
      <c r="A2144" s="984" t="s">
        <v>1217</v>
      </c>
      <c r="B2144" s="984"/>
      <c r="C2144" s="969" t="s">
        <v>2</v>
      </c>
      <c r="D2144" s="970" t="s">
        <v>2</v>
      </c>
      <c r="E2144" s="1011" t="s">
        <v>629</v>
      </c>
      <c r="F2144" s="972" t="s">
        <v>34</v>
      </c>
      <c r="G2144" s="973" t="s">
        <v>19</v>
      </c>
      <c r="H2144" s="973" t="s">
        <v>19</v>
      </c>
      <c r="I2144" s="975"/>
      <c r="J2144" s="975"/>
      <c r="K2144" s="42"/>
      <c r="L2144" s="42"/>
      <c r="M2144" s="51"/>
      <c r="N2144" s="53"/>
      <c r="O2144" s="976"/>
      <c r="P2144" s="271"/>
      <c r="Q2144" s="977"/>
      <c r="R2144" s="978"/>
      <c r="S2144" s="979"/>
      <c r="T2144" s="980"/>
      <c r="U2144" s="981"/>
      <c r="V2144" s="982"/>
      <c r="W2144" s="976" t="s">
        <v>3317</v>
      </c>
      <c r="X2144" s="976"/>
      <c r="Y2144" s="706"/>
      <c r="Z2144" s="976"/>
    </row>
    <row r="2145" spans="1:26">
      <c r="A2145" s="984" t="s">
        <v>1217</v>
      </c>
      <c r="B2145" s="984" t="s">
        <v>1343</v>
      </c>
      <c r="C2145" s="969" t="s">
        <v>183</v>
      </c>
      <c r="D2145" s="970" t="str">
        <f t="shared" ref="D2145" si="2129">B2145&amp;" "&amp;" "&amp;C2145</f>
        <v>04-017  マァム</v>
      </c>
      <c r="E2145" s="1011" t="s">
        <v>629</v>
      </c>
      <c r="F2145" s="972" t="s">
        <v>34</v>
      </c>
      <c r="G2145" s="973" t="s">
        <v>19</v>
      </c>
      <c r="H2145" s="986" t="s">
        <v>40</v>
      </c>
      <c r="I2145" s="975"/>
      <c r="J2145" s="975"/>
      <c r="K2145" s="11" t="s">
        <v>81</v>
      </c>
      <c r="L2145" s="47" t="s">
        <v>81</v>
      </c>
      <c r="M2145" s="51" t="s">
        <v>1734</v>
      </c>
      <c r="N2145" s="52" t="s">
        <v>492</v>
      </c>
      <c r="O2145" s="976"/>
      <c r="P2145" s="271"/>
      <c r="Q2145" s="977">
        <v>1410</v>
      </c>
      <c r="R2145" s="978">
        <v>850</v>
      </c>
      <c r="S2145" s="979">
        <v>810</v>
      </c>
      <c r="T2145" s="980">
        <v>750</v>
      </c>
      <c r="U2145" s="981">
        <v>730</v>
      </c>
      <c r="V2145" s="982">
        <f t="shared" ref="V2145" si="2130">SUM(Q2145:U2146)</f>
        <v>4550</v>
      </c>
      <c r="W2145" s="976" t="s">
        <v>3317</v>
      </c>
      <c r="X2145" s="976"/>
      <c r="Y2145" s="706"/>
      <c r="Z2145" s="976"/>
    </row>
    <row r="2146" spans="1:26">
      <c r="A2146" s="984" t="s">
        <v>1217</v>
      </c>
      <c r="B2146" s="984"/>
      <c r="C2146" s="969" t="s">
        <v>183</v>
      </c>
      <c r="D2146" s="970" t="s">
        <v>2</v>
      </c>
      <c r="E2146" s="1011" t="s">
        <v>629</v>
      </c>
      <c r="F2146" s="972" t="s">
        <v>34</v>
      </c>
      <c r="G2146" s="973" t="s">
        <v>19</v>
      </c>
      <c r="H2146" s="986" t="s">
        <v>40</v>
      </c>
      <c r="I2146" s="975"/>
      <c r="J2146" s="975"/>
      <c r="K2146" s="42"/>
      <c r="L2146" s="42"/>
      <c r="M2146" s="51"/>
      <c r="N2146" s="53"/>
      <c r="O2146" s="976"/>
      <c r="P2146" s="271"/>
      <c r="Q2146" s="977"/>
      <c r="R2146" s="978"/>
      <c r="S2146" s="979"/>
      <c r="T2146" s="980"/>
      <c r="U2146" s="981"/>
      <c r="V2146" s="982"/>
      <c r="W2146" s="976" t="s">
        <v>3317</v>
      </c>
      <c r="X2146" s="976"/>
      <c r="Y2146" s="706"/>
      <c r="Z2146" s="976"/>
    </row>
    <row r="2147" spans="1:26">
      <c r="A2147" s="984" t="s">
        <v>1217</v>
      </c>
      <c r="B2147" s="984" t="s">
        <v>1344</v>
      </c>
      <c r="C2147" s="969" t="s">
        <v>42</v>
      </c>
      <c r="D2147" s="970" t="str">
        <f t="shared" ref="D2147" si="2131">B2147&amp;" "&amp;" "&amp;C2147</f>
        <v>04-018  レオナ</v>
      </c>
      <c r="E2147" s="1011" t="s">
        <v>629</v>
      </c>
      <c r="F2147" s="972" t="s">
        <v>34</v>
      </c>
      <c r="G2147" s="986" t="s">
        <v>40</v>
      </c>
      <c r="H2147" s="995" t="s">
        <v>80</v>
      </c>
      <c r="I2147" s="975"/>
      <c r="J2147" s="975"/>
      <c r="K2147" s="50" t="s">
        <v>21</v>
      </c>
      <c r="L2147" s="47" t="s">
        <v>506</v>
      </c>
      <c r="M2147" s="51" t="s">
        <v>3561</v>
      </c>
      <c r="N2147" s="52" t="s">
        <v>491</v>
      </c>
      <c r="O2147" s="976"/>
      <c r="P2147" s="271"/>
      <c r="Q2147" s="977">
        <v>1370</v>
      </c>
      <c r="R2147" s="978">
        <v>460</v>
      </c>
      <c r="S2147" s="979">
        <v>1110</v>
      </c>
      <c r="T2147" s="980">
        <v>870</v>
      </c>
      <c r="U2147" s="981">
        <v>720</v>
      </c>
      <c r="V2147" s="982">
        <f t="shared" ref="V2147" si="2132">SUM(Q2147:U2148)</f>
        <v>4530</v>
      </c>
      <c r="W2147" s="976" t="s">
        <v>3317</v>
      </c>
      <c r="X2147" s="976"/>
      <c r="Y2147" s="706"/>
      <c r="Z2147" s="976"/>
    </row>
    <row r="2148" spans="1:26">
      <c r="A2148" s="984" t="s">
        <v>1217</v>
      </c>
      <c r="B2148" s="984"/>
      <c r="C2148" s="969" t="s">
        <v>42</v>
      </c>
      <c r="D2148" s="970" t="s">
        <v>2</v>
      </c>
      <c r="E2148" s="1011" t="s">
        <v>629</v>
      </c>
      <c r="F2148" s="972" t="s">
        <v>34</v>
      </c>
      <c r="G2148" s="986" t="s">
        <v>40</v>
      </c>
      <c r="H2148" s="995" t="s">
        <v>80</v>
      </c>
      <c r="I2148" s="975"/>
      <c r="J2148" s="975"/>
      <c r="K2148" s="42"/>
      <c r="L2148" s="42"/>
      <c r="M2148" s="51"/>
      <c r="N2148" s="53"/>
      <c r="O2148" s="976"/>
      <c r="P2148" s="271"/>
      <c r="Q2148" s="977"/>
      <c r="R2148" s="978"/>
      <c r="S2148" s="979"/>
      <c r="T2148" s="980"/>
      <c r="U2148" s="981"/>
      <c r="V2148" s="982"/>
      <c r="W2148" s="976" t="s">
        <v>3317</v>
      </c>
      <c r="X2148" s="976"/>
      <c r="Y2148" s="706"/>
      <c r="Z2148" s="976"/>
    </row>
    <row r="2149" spans="1:26">
      <c r="A2149" s="984" t="s">
        <v>1217</v>
      </c>
      <c r="B2149" s="984" t="s">
        <v>1345</v>
      </c>
      <c r="C2149" s="969" t="s">
        <v>1196</v>
      </c>
      <c r="D2149" s="970" t="str">
        <f t="shared" ref="D2149" si="2133">B2149&amp;" "&amp;" "&amp;C2149</f>
        <v>04-019  いたずらもぐら</v>
      </c>
      <c r="E2149" s="1011" t="s">
        <v>629</v>
      </c>
      <c r="F2149" s="1014" t="s">
        <v>128</v>
      </c>
      <c r="G2149" s="973" t="s">
        <v>19</v>
      </c>
      <c r="H2149" s="973" t="s">
        <v>19</v>
      </c>
      <c r="I2149" s="975"/>
      <c r="J2149" s="975"/>
      <c r="K2149" s="46" t="s">
        <v>21</v>
      </c>
      <c r="L2149" s="41" t="s">
        <v>131</v>
      </c>
      <c r="M2149" s="51" t="s">
        <v>3562</v>
      </c>
      <c r="N2149" s="52" t="s">
        <v>491</v>
      </c>
      <c r="O2149" s="976"/>
      <c r="P2149" s="271"/>
      <c r="Q2149" s="977">
        <v>1320</v>
      </c>
      <c r="R2149" s="978">
        <v>1050</v>
      </c>
      <c r="S2149" s="979">
        <v>520</v>
      </c>
      <c r="T2149" s="980">
        <v>690</v>
      </c>
      <c r="U2149" s="981">
        <v>860</v>
      </c>
      <c r="V2149" s="982">
        <f t="shared" ref="V2149" si="2134">SUM(Q2149:U2150)</f>
        <v>4440</v>
      </c>
      <c r="W2149" s="976"/>
      <c r="X2149" s="976"/>
      <c r="Y2149" s="706"/>
      <c r="Z2149" s="976"/>
    </row>
    <row r="2150" spans="1:26">
      <c r="A2150" s="984" t="s">
        <v>1217</v>
      </c>
      <c r="B2150" s="984"/>
      <c r="C2150" s="969" t="s">
        <v>1196</v>
      </c>
      <c r="D2150" s="970" t="s">
        <v>2</v>
      </c>
      <c r="E2150" s="1011" t="s">
        <v>629</v>
      </c>
      <c r="F2150" s="1014" t="s">
        <v>128</v>
      </c>
      <c r="G2150" s="973" t="s">
        <v>19</v>
      </c>
      <c r="H2150" s="973" t="s">
        <v>19</v>
      </c>
      <c r="I2150" s="975"/>
      <c r="J2150" s="975"/>
      <c r="K2150" s="42"/>
      <c r="L2150" s="42"/>
      <c r="M2150" s="51"/>
      <c r="N2150" s="53"/>
      <c r="O2150" s="976"/>
      <c r="P2150" s="271"/>
      <c r="Q2150" s="977"/>
      <c r="R2150" s="978"/>
      <c r="S2150" s="979"/>
      <c r="T2150" s="980"/>
      <c r="U2150" s="981"/>
      <c r="V2150" s="982"/>
      <c r="W2150" s="976"/>
      <c r="X2150" s="976"/>
      <c r="Y2150" s="706"/>
      <c r="Z2150" s="976"/>
    </row>
    <row r="2151" spans="1:26">
      <c r="A2151" s="984" t="s">
        <v>1217</v>
      </c>
      <c r="B2151" s="984" t="s">
        <v>1346</v>
      </c>
      <c r="C2151" s="969" t="s">
        <v>642</v>
      </c>
      <c r="D2151" s="970" t="str">
        <f t="shared" ref="D2151" si="2135">B2151&amp;" "&amp;" "&amp;C2151</f>
        <v>04-020  メイジドラキー</v>
      </c>
      <c r="E2151" s="1011" t="s">
        <v>629</v>
      </c>
      <c r="F2151" s="1014" t="s">
        <v>128</v>
      </c>
      <c r="G2151" s="973" t="s">
        <v>19</v>
      </c>
      <c r="H2151" s="992" t="s">
        <v>88</v>
      </c>
      <c r="I2151" s="975"/>
      <c r="J2151" s="975"/>
      <c r="K2151" s="46" t="s">
        <v>21</v>
      </c>
      <c r="L2151" s="41" t="s">
        <v>131</v>
      </c>
      <c r="M2151" s="51" t="s">
        <v>3563</v>
      </c>
      <c r="N2151" s="52" t="s">
        <v>491</v>
      </c>
      <c r="O2151" s="976"/>
      <c r="P2151" s="271"/>
      <c r="Q2151" s="977">
        <v>1300</v>
      </c>
      <c r="R2151" s="978">
        <v>740</v>
      </c>
      <c r="S2151" s="979">
        <v>990</v>
      </c>
      <c r="T2151" s="980">
        <v>870</v>
      </c>
      <c r="U2151" s="981">
        <v>530</v>
      </c>
      <c r="V2151" s="982">
        <f t="shared" ref="V2151" si="2136">SUM(Q2151:U2152)</f>
        <v>4430</v>
      </c>
      <c r="W2151" s="976"/>
      <c r="X2151" s="976"/>
      <c r="Y2151" s="706"/>
      <c r="Z2151" s="976"/>
    </row>
    <row r="2152" spans="1:26">
      <c r="A2152" s="984" t="s">
        <v>1217</v>
      </c>
      <c r="B2152" s="984"/>
      <c r="C2152" s="969" t="s">
        <v>642</v>
      </c>
      <c r="D2152" s="970" t="s">
        <v>2</v>
      </c>
      <c r="E2152" s="1011" t="s">
        <v>629</v>
      </c>
      <c r="F2152" s="1014" t="s">
        <v>128</v>
      </c>
      <c r="G2152" s="973" t="s">
        <v>19</v>
      </c>
      <c r="H2152" s="992" t="s">
        <v>88</v>
      </c>
      <c r="I2152" s="975"/>
      <c r="J2152" s="975"/>
      <c r="K2152" s="42"/>
      <c r="L2152" s="42"/>
      <c r="M2152" s="51"/>
      <c r="N2152" s="53"/>
      <c r="O2152" s="976"/>
      <c r="P2152" s="271"/>
      <c r="Q2152" s="977"/>
      <c r="R2152" s="978"/>
      <c r="S2152" s="979"/>
      <c r="T2152" s="980"/>
      <c r="U2152" s="981"/>
      <c r="V2152" s="982"/>
      <c r="W2152" s="976"/>
      <c r="X2152" s="976"/>
      <c r="Y2152" s="706"/>
      <c r="Z2152" s="976"/>
    </row>
    <row r="2153" spans="1:26">
      <c r="A2153" s="984" t="s">
        <v>1217</v>
      </c>
      <c r="B2153" s="984" t="s">
        <v>1347</v>
      </c>
      <c r="C2153" s="969" t="s">
        <v>632</v>
      </c>
      <c r="D2153" s="970" t="str">
        <f t="shared" ref="D2153" si="2137">B2153&amp;" "&amp;" "&amp;C2153</f>
        <v>04-021  トンブレロ</v>
      </c>
      <c r="E2153" s="1011" t="s">
        <v>629</v>
      </c>
      <c r="F2153" s="1014" t="s">
        <v>128</v>
      </c>
      <c r="G2153" s="1006" t="s">
        <v>89</v>
      </c>
      <c r="H2153" s="973" t="s">
        <v>19</v>
      </c>
      <c r="I2153" s="975"/>
      <c r="J2153" s="975"/>
      <c r="K2153" s="50" t="s">
        <v>21</v>
      </c>
      <c r="L2153" s="47" t="s">
        <v>107</v>
      </c>
      <c r="M2153" s="51" t="s">
        <v>3564</v>
      </c>
      <c r="N2153" s="52" t="s">
        <v>491</v>
      </c>
      <c r="O2153" s="976"/>
      <c r="P2153" s="271"/>
      <c r="Q2153" s="977">
        <v>1330</v>
      </c>
      <c r="R2153" s="978">
        <v>820</v>
      </c>
      <c r="S2153" s="979">
        <v>960</v>
      </c>
      <c r="T2153" s="980">
        <v>780</v>
      </c>
      <c r="U2153" s="981">
        <v>850</v>
      </c>
      <c r="V2153" s="982">
        <f t="shared" ref="V2153" si="2138">SUM(Q2153:U2154)</f>
        <v>4740</v>
      </c>
      <c r="W2153" s="976" t="s">
        <v>4565</v>
      </c>
      <c r="X2153" s="976"/>
      <c r="Y2153" s="706"/>
      <c r="Z2153" s="976"/>
    </row>
    <row r="2154" spans="1:26">
      <c r="A2154" s="984" t="s">
        <v>1217</v>
      </c>
      <c r="B2154" s="984"/>
      <c r="C2154" s="969" t="s">
        <v>632</v>
      </c>
      <c r="D2154" s="970" t="s">
        <v>2</v>
      </c>
      <c r="E2154" s="1011" t="s">
        <v>629</v>
      </c>
      <c r="F2154" s="1014" t="s">
        <v>128</v>
      </c>
      <c r="G2154" s="1006" t="s">
        <v>89</v>
      </c>
      <c r="H2154" s="973" t="s">
        <v>19</v>
      </c>
      <c r="I2154" s="975"/>
      <c r="J2154" s="975"/>
      <c r="K2154" s="42"/>
      <c r="L2154" s="42"/>
      <c r="M2154" s="51"/>
      <c r="N2154" s="53"/>
      <c r="O2154" s="976"/>
      <c r="P2154" s="271"/>
      <c r="Q2154" s="977"/>
      <c r="R2154" s="978"/>
      <c r="S2154" s="979"/>
      <c r="T2154" s="980"/>
      <c r="U2154" s="981"/>
      <c r="V2154" s="982"/>
      <c r="W2154" s="976" t="s">
        <v>4565</v>
      </c>
      <c r="X2154" s="976"/>
      <c r="Y2154" s="706"/>
      <c r="Z2154" s="976"/>
    </row>
    <row r="2155" spans="1:26">
      <c r="A2155" s="984" t="s">
        <v>1217</v>
      </c>
      <c r="B2155" s="984" t="s">
        <v>1348</v>
      </c>
      <c r="C2155" s="989" t="s">
        <v>261</v>
      </c>
      <c r="D2155" s="970" t="str">
        <f t="shared" ref="D2155" si="2139">B2155&amp;" "&amp;" "&amp;C2155</f>
        <v>04-022  ヘルクラッシャー</v>
      </c>
      <c r="E2155" s="1011" t="s">
        <v>629</v>
      </c>
      <c r="F2155" s="1013" t="s">
        <v>129</v>
      </c>
      <c r="G2155" s="973" t="s">
        <v>19</v>
      </c>
      <c r="H2155" s="973" t="s">
        <v>19</v>
      </c>
      <c r="I2155" s="975"/>
      <c r="J2155" s="975"/>
      <c r="K2155" s="46" t="s">
        <v>21</v>
      </c>
      <c r="L2155" s="41" t="s">
        <v>131</v>
      </c>
      <c r="M2155" s="51" t="s">
        <v>1781</v>
      </c>
      <c r="N2155" s="52" t="s">
        <v>491</v>
      </c>
      <c r="O2155" s="976"/>
      <c r="P2155" s="271"/>
      <c r="Q2155" s="977">
        <v>1400</v>
      </c>
      <c r="R2155" s="978">
        <v>1140</v>
      </c>
      <c r="S2155" s="979">
        <v>410</v>
      </c>
      <c r="T2155" s="980">
        <v>630</v>
      </c>
      <c r="U2155" s="981">
        <v>940</v>
      </c>
      <c r="V2155" s="982">
        <f t="shared" ref="V2155" si="2140">SUM(Q2155:U2156)</f>
        <v>4520</v>
      </c>
      <c r="W2155" s="443" t="s">
        <v>3328</v>
      </c>
      <c r="X2155" s="976"/>
      <c r="Y2155" s="706"/>
      <c r="Z2155" s="976"/>
    </row>
    <row r="2156" spans="1:26">
      <c r="A2156" s="984" t="s">
        <v>1217</v>
      </c>
      <c r="B2156" s="984"/>
      <c r="C2156" s="989" t="s">
        <v>261</v>
      </c>
      <c r="D2156" s="970" t="s">
        <v>2</v>
      </c>
      <c r="E2156" s="1011" t="s">
        <v>629</v>
      </c>
      <c r="F2156" s="1013" t="s">
        <v>129</v>
      </c>
      <c r="G2156" s="973" t="s">
        <v>19</v>
      </c>
      <c r="H2156" s="973" t="s">
        <v>19</v>
      </c>
      <c r="I2156" s="975"/>
      <c r="J2156" s="975"/>
      <c r="K2156" s="42"/>
      <c r="L2156" s="42"/>
      <c r="M2156" s="51"/>
      <c r="N2156" s="53"/>
      <c r="O2156" s="976"/>
      <c r="P2156" s="271"/>
      <c r="Q2156" s="977"/>
      <c r="R2156" s="978"/>
      <c r="S2156" s="979"/>
      <c r="T2156" s="980"/>
      <c r="U2156" s="981"/>
      <c r="V2156" s="982"/>
      <c r="W2156" s="443" t="s">
        <v>4573</v>
      </c>
      <c r="X2156" s="976"/>
      <c r="Y2156" s="706"/>
      <c r="Z2156" s="976"/>
    </row>
    <row r="2157" spans="1:26">
      <c r="A2157" s="984" t="s">
        <v>1217</v>
      </c>
      <c r="B2157" s="984" t="s">
        <v>1349</v>
      </c>
      <c r="C2157" s="969" t="s">
        <v>123</v>
      </c>
      <c r="D2157" s="970" t="str">
        <f t="shared" ref="D2157" si="2141">B2157&amp;" "&amp;" "&amp;C2157</f>
        <v>04-023  ばくだん岩</v>
      </c>
      <c r="E2157" s="1011" t="s">
        <v>629</v>
      </c>
      <c r="F2157" s="1012" t="s">
        <v>130</v>
      </c>
      <c r="G2157" s="973" t="s">
        <v>19</v>
      </c>
      <c r="H2157" s="973" t="s">
        <v>19</v>
      </c>
      <c r="I2157" s="975"/>
      <c r="J2157" s="975"/>
      <c r="K2157" s="7" t="s">
        <v>37</v>
      </c>
      <c r="L2157" s="47" t="s">
        <v>39</v>
      </c>
      <c r="M2157" s="51" t="s">
        <v>3565</v>
      </c>
      <c r="N2157" s="52" t="s">
        <v>490</v>
      </c>
      <c r="O2157" s="976"/>
      <c r="P2157" s="271"/>
      <c r="Q2157" s="977">
        <v>1470</v>
      </c>
      <c r="R2157" s="978">
        <v>910</v>
      </c>
      <c r="S2157" s="979">
        <v>490</v>
      </c>
      <c r="T2157" s="980">
        <v>570</v>
      </c>
      <c r="U2157" s="981">
        <v>1060</v>
      </c>
      <c r="V2157" s="982">
        <f t="shared" ref="V2157" si="2142">SUM(Q2157:U2158)</f>
        <v>4500</v>
      </c>
      <c r="W2157" s="976"/>
      <c r="X2157" s="976"/>
      <c r="Y2157" s="706"/>
      <c r="Z2157" s="976"/>
    </row>
    <row r="2158" spans="1:26">
      <c r="A2158" s="984" t="s">
        <v>1217</v>
      </c>
      <c r="B2158" s="984"/>
      <c r="C2158" s="969" t="s">
        <v>123</v>
      </c>
      <c r="D2158" s="970" t="s">
        <v>2</v>
      </c>
      <c r="E2158" s="1011" t="s">
        <v>629</v>
      </c>
      <c r="F2158" s="1012" t="s">
        <v>130</v>
      </c>
      <c r="G2158" s="973" t="s">
        <v>19</v>
      </c>
      <c r="H2158" s="973" t="s">
        <v>19</v>
      </c>
      <c r="I2158" s="975"/>
      <c r="J2158" s="975"/>
      <c r="K2158" s="42"/>
      <c r="L2158" s="42"/>
      <c r="M2158" s="51"/>
      <c r="N2158" s="53"/>
      <c r="O2158" s="976"/>
      <c r="P2158" s="271"/>
      <c r="Q2158" s="977"/>
      <c r="R2158" s="978"/>
      <c r="S2158" s="979"/>
      <c r="T2158" s="980"/>
      <c r="U2158" s="981"/>
      <c r="V2158" s="982"/>
      <c r="W2158" s="976"/>
      <c r="X2158" s="976"/>
      <c r="Y2158" s="706"/>
      <c r="Z2158" s="976"/>
    </row>
    <row r="2159" spans="1:26">
      <c r="A2159" s="984" t="s">
        <v>1217</v>
      </c>
      <c r="B2159" s="984" t="s">
        <v>1350</v>
      </c>
      <c r="C2159" s="969" t="s">
        <v>1191</v>
      </c>
      <c r="D2159" s="970" t="str">
        <f t="shared" ref="D2159" si="2143">B2159&amp;" "&amp;" "&amp;C2159</f>
        <v>04-024  フレイム</v>
      </c>
      <c r="E2159" s="1011" t="s">
        <v>629</v>
      </c>
      <c r="F2159" s="1012" t="s">
        <v>130</v>
      </c>
      <c r="G2159" s="973" t="s">
        <v>19</v>
      </c>
      <c r="H2159" s="1006" t="s">
        <v>89</v>
      </c>
      <c r="I2159" s="975"/>
      <c r="J2159" s="975"/>
      <c r="K2159" s="7" t="s">
        <v>37</v>
      </c>
      <c r="L2159" s="49" t="s">
        <v>506</v>
      </c>
      <c r="M2159" s="51" t="s">
        <v>1735</v>
      </c>
      <c r="N2159" s="52" t="s">
        <v>492</v>
      </c>
      <c r="O2159" s="976"/>
      <c r="P2159" s="271"/>
      <c r="Q2159" s="977">
        <v>1390</v>
      </c>
      <c r="R2159" s="978">
        <v>710</v>
      </c>
      <c r="S2159" s="979">
        <v>920</v>
      </c>
      <c r="T2159" s="980">
        <v>680</v>
      </c>
      <c r="U2159" s="981">
        <v>780</v>
      </c>
      <c r="V2159" s="982">
        <f t="shared" ref="V2159" si="2144">SUM(Q2159:U2160)</f>
        <v>4480</v>
      </c>
      <c r="W2159" s="969" t="s">
        <v>3320</v>
      </c>
      <c r="X2159" s="976"/>
      <c r="Y2159" s="706"/>
      <c r="Z2159" s="976"/>
    </row>
    <row r="2160" spans="1:26">
      <c r="A2160" s="984" t="s">
        <v>1217</v>
      </c>
      <c r="B2160" s="984"/>
      <c r="C2160" s="969" t="s">
        <v>1191</v>
      </c>
      <c r="D2160" s="970" t="s">
        <v>2</v>
      </c>
      <c r="E2160" s="1011" t="s">
        <v>629</v>
      </c>
      <c r="F2160" s="1012" t="s">
        <v>130</v>
      </c>
      <c r="G2160" s="973" t="s">
        <v>19</v>
      </c>
      <c r="H2160" s="1006" t="s">
        <v>89</v>
      </c>
      <c r="I2160" s="975"/>
      <c r="J2160" s="975"/>
      <c r="K2160" s="42"/>
      <c r="L2160" s="42"/>
      <c r="M2160" s="51"/>
      <c r="N2160" s="53"/>
      <c r="O2160" s="976"/>
      <c r="P2160" s="271"/>
      <c r="Q2160" s="977"/>
      <c r="R2160" s="978"/>
      <c r="S2160" s="979"/>
      <c r="T2160" s="980"/>
      <c r="U2160" s="981"/>
      <c r="V2160" s="982"/>
      <c r="W2160" s="969" t="s">
        <v>3320</v>
      </c>
      <c r="X2160" s="976"/>
      <c r="Y2160" s="706"/>
      <c r="Z2160" s="976"/>
    </row>
    <row r="2161" spans="1:26">
      <c r="A2161" s="984" t="s">
        <v>1217</v>
      </c>
      <c r="B2161" s="984" t="s">
        <v>1351</v>
      </c>
      <c r="C2161" s="969" t="s">
        <v>1192</v>
      </c>
      <c r="D2161" s="970" t="str">
        <f t="shared" ref="D2161" si="2145">B2161&amp;" "&amp;" "&amp;C2161</f>
        <v>04-025  ブリザード</v>
      </c>
      <c r="E2161" s="1011" t="s">
        <v>629</v>
      </c>
      <c r="F2161" s="1012" t="s">
        <v>130</v>
      </c>
      <c r="G2161" s="973" t="s">
        <v>19</v>
      </c>
      <c r="H2161" s="1006" t="s">
        <v>89</v>
      </c>
      <c r="I2161" s="975"/>
      <c r="J2161" s="975"/>
      <c r="K2161" s="8" t="s">
        <v>99</v>
      </c>
      <c r="L2161" s="41" t="s">
        <v>131</v>
      </c>
      <c r="M2161" s="51" t="s">
        <v>3566</v>
      </c>
      <c r="N2161" s="52" t="s">
        <v>496</v>
      </c>
      <c r="O2161" s="976"/>
      <c r="P2161" s="271"/>
      <c r="Q2161" s="977">
        <v>1400</v>
      </c>
      <c r="R2161" s="978">
        <v>820</v>
      </c>
      <c r="S2161" s="979">
        <v>800</v>
      </c>
      <c r="T2161" s="980">
        <v>710</v>
      </c>
      <c r="U2161" s="981">
        <v>760</v>
      </c>
      <c r="V2161" s="982">
        <f t="shared" ref="V2161" si="2146">SUM(Q2161:U2162)</f>
        <v>4490</v>
      </c>
      <c r="W2161" s="969" t="s">
        <v>3322</v>
      </c>
      <c r="X2161" s="976"/>
      <c r="Y2161" s="706"/>
      <c r="Z2161" s="976"/>
    </row>
    <row r="2162" spans="1:26">
      <c r="A2162" s="984" t="s">
        <v>1217</v>
      </c>
      <c r="B2162" s="984"/>
      <c r="C2162" s="969" t="s">
        <v>1192</v>
      </c>
      <c r="D2162" s="970" t="s">
        <v>2</v>
      </c>
      <c r="E2162" s="1011" t="s">
        <v>629</v>
      </c>
      <c r="F2162" s="1012" t="s">
        <v>130</v>
      </c>
      <c r="G2162" s="973" t="s">
        <v>19</v>
      </c>
      <c r="H2162" s="1006" t="s">
        <v>89</v>
      </c>
      <c r="I2162" s="975"/>
      <c r="J2162" s="975"/>
      <c r="K2162" s="42"/>
      <c r="L2162" s="42"/>
      <c r="M2162" s="51"/>
      <c r="N2162" s="53"/>
      <c r="O2162" s="976"/>
      <c r="P2162" s="271"/>
      <c r="Q2162" s="977"/>
      <c r="R2162" s="978"/>
      <c r="S2162" s="979"/>
      <c r="T2162" s="980"/>
      <c r="U2162" s="981"/>
      <c r="V2162" s="982"/>
      <c r="W2162" s="969" t="s">
        <v>3322</v>
      </c>
      <c r="X2162" s="976"/>
      <c r="Y2162" s="706"/>
      <c r="Z2162" s="976"/>
    </row>
    <row r="2163" spans="1:26">
      <c r="A2163" s="984" t="s">
        <v>1217</v>
      </c>
      <c r="B2163" s="984" t="s">
        <v>1352</v>
      </c>
      <c r="C2163" s="969" t="s">
        <v>637</v>
      </c>
      <c r="D2163" s="970" t="str">
        <f t="shared" ref="D2163" si="2147">B2163&amp;" "&amp;" "&amp;C2163</f>
        <v>04-026  あくま神官</v>
      </c>
      <c r="E2163" s="1011" t="s">
        <v>629</v>
      </c>
      <c r="F2163" s="1009" t="s">
        <v>75</v>
      </c>
      <c r="G2163" s="986" t="s">
        <v>40</v>
      </c>
      <c r="H2163" s="973" t="s">
        <v>19</v>
      </c>
      <c r="I2163" s="975"/>
      <c r="J2163" s="975"/>
      <c r="K2163" s="7" t="s">
        <v>37</v>
      </c>
      <c r="L2163" s="49" t="s">
        <v>506</v>
      </c>
      <c r="M2163" s="51" t="s">
        <v>1736</v>
      </c>
      <c r="N2163" s="52" t="s">
        <v>492</v>
      </c>
      <c r="O2163" s="976"/>
      <c r="P2163" s="271"/>
      <c r="Q2163" s="977">
        <v>1330</v>
      </c>
      <c r="R2163" s="978">
        <v>740</v>
      </c>
      <c r="S2163" s="979">
        <v>1090</v>
      </c>
      <c r="T2163" s="980">
        <v>610</v>
      </c>
      <c r="U2163" s="981">
        <v>690</v>
      </c>
      <c r="V2163" s="982">
        <f t="shared" ref="V2163" si="2148">SUM(Q2163:U2164)</f>
        <v>4460</v>
      </c>
      <c r="W2163" s="976" t="s">
        <v>4574</v>
      </c>
      <c r="X2163" s="976"/>
      <c r="Y2163" s="706"/>
      <c r="Z2163" s="976"/>
    </row>
    <row r="2164" spans="1:26">
      <c r="A2164" s="984" t="s">
        <v>1217</v>
      </c>
      <c r="B2164" s="984"/>
      <c r="C2164" s="969" t="s">
        <v>637</v>
      </c>
      <c r="D2164" s="970" t="s">
        <v>2</v>
      </c>
      <c r="E2164" s="1011" t="s">
        <v>629</v>
      </c>
      <c r="F2164" s="1009" t="s">
        <v>75</v>
      </c>
      <c r="G2164" s="986" t="s">
        <v>40</v>
      </c>
      <c r="H2164" s="973" t="s">
        <v>19</v>
      </c>
      <c r="I2164" s="975"/>
      <c r="J2164" s="975"/>
      <c r="K2164" s="42"/>
      <c r="L2164" s="42"/>
      <c r="M2164" s="51"/>
      <c r="N2164" s="53"/>
      <c r="O2164" s="976"/>
      <c r="P2164" s="271"/>
      <c r="Q2164" s="977"/>
      <c r="R2164" s="978"/>
      <c r="S2164" s="979"/>
      <c r="T2164" s="980"/>
      <c r="U2164" s="981"/>
      <c r="V2164" s="982"/>
      <c r="W2164" s="976" t="s">
        <v>4574</v>
      </c>
      <c r="X2164" s="976"/>
      <c r="Y2164" s="706"/>
      <c r="Z2164" s="976"/>
    </row>
    <row r="2165" spans="1:26">
      <c r="A2165" s="984" t="s">
        <v>1217</v>
      </c>
      <c r="B2165" s="984" t="s">
        <v>1353</v>
      </c>
      <c r="C2165" s="969" t="s">
        <v>641</v>
      </c>
      <c r="D2165" s="970" t="str">
        <f t="shared" ref="D2165" si="2149">B2165&amp;" "&amp;" "&amp;C2165</f>
        <v>04-027  キラーマシン テムジン改造ver.</v>
      </c>
      <c r="E2165" s="1011" t="s">
        <v>629</v>
      </c>
      <c r="F2165" s="994" t="s">
        <v>78</v>
      </c>
      <c r="G2165" s="973" t="s">
        <v>19</v>
      </c>
      <c r="H2165" s="973" t="s">
        <v>19</v>
      </c>
      <c r="I2165" s="975"/>
      <c r="J2165" s="975"/>
      <c r="K2165" s="46" t="s">
        <v>21</v>
      </c>
      <c r="L2165" s="41" t="s">
        <v>5372</v>
      </c>
      <c r="M2165" s="51" t="s">
        <v>1947</v>
      </c>
      <c r="N2165" s="52" t="s">
        <v>494</v>
      </c>
      <c r="O2165" s="976"/>
      <c r="P2165" s="271"/>
      <c r="Q2165" s="977">
        <v>1350</v>
      </c>
      <c r="R2165" s="978">
        <v>890</v>
      </c>
      <c r="S2165" s="979">
        <v>520</v>
      </c>
      <c r="T2165" s="980">
        <v>810</v>
      </c>
      <c r="U2165" s="981">
        <v>940</v>
      </c>
      <c r="V2165" s="982">
        <f t="shared" ref="V2165" si="2150">SUM(Q2165:U2166)</f>
        <v>4510</v>
      </c>
      <c r="W2165" s="969" t="s">
        <v>3319</v>
      </c>
      <c r="X2165" s="976"/>
      <c r="Y2165" s="706"/>
      <c r="Z2165" s="976"/>
    </row>
    <row r="2166" spans="1:26">
      <c r="A2166" s="984" t="s">
        <v>1217</v>
      </c>
      <c r="B2166" s="984"/>
      <c r="C2166" s="969" t="s">
        <v>640</v>
      </c>
      <c r="D2166" s="970" t="s">
        <v>2</v>
      </c>
      <c r="E2166" s="1011" t="s">
        <v>629</v>
      </c>
      <c r="F2166" s="994" t="s">
        <v>78</v>
      </c>
      <c r="G2166" s="973" t="s">
        <v>19</v>
      </c>
      <c r="H2166" s="973" t="s">
        <v>19</v>
      </c>
      <c r="I2166" s="975"/>
      <c r="J2166" s="975"/>
      <c r="K2166" s="42"/>
      <c r="L2166" s="42"/>
      <c r="M2166" s="51"/>
      <c r="N2166" s="53"/>
      <c r="O2166" s="976"/>
      <c r="P2166" s="271"/>
      <c r="Q2166" s="977"/>
      <c r="R2166" s="978"/>
      <c r="S2166" s="979"/>
      <c r="T2166" s="980"/>
      <c r="U2166" s="981"/>
      <c r="V2166" s="982"/>
      <c r="W2166" s="969" t="s">
        <v>3319</v>
      </c>
      <c r="X2166" s="976"/>
      <c r="Y2166" s="706"/>
      <c r="Z2166" s="976"/>
    </row>
    <row r="2167" spans="1:26">
      <c r="A2167" s="984" t="s">
        <v>1217</v>
      </c>
      <c r="B2167" s="984" t="s">
        <v>1354</v>
      </c>
      <c r="C2167" s="969" t="s">
        <v>542</v>
      </c>
      <c r="D2167" s="970" t="str">
        <f t="shared" ref="D2167" si="2151">B2167&amp;" "&amp;" "&amp;C2167</f>
        <v>04-028  ドラゴン</v>
      </c>
      <c r="E2167" s="1011" t="s">
        <v>629</v>
      </c>
      <c r="F2167" s="1003" t="s">
        <v>35</v>
      </c>
      <c r="G2167" s="973" t="s">
        <v>19</v>
      </c>
      <c r="H2167" s="1006" t="s">
        <v>89</v>
      </c>
      <c r="I2167" s="975"/>
      <c r="J2167" s="975"/>
      <c r="K2167" s="46" t="s">
        <v>21</v>
      </c>
      <c r="L2167" s="41" t="s">
        <v>131</v>
      </c>
      <c r="M2167" s="51" t="s">
        <v>6225</v>
      </c>
      <c r="N2167" s="52" t="s">
        <v>496</v>
      </c>
      <c r="O2167" s="976"/>
      <c r="P2167" s="271"/>
      <c r="Q2167" s="977">
        <v>1380</v>
      </c>
      <c r="R2167" s="978">
        <v>940</v>
      </c>
      <c r="S2167" s="979">
        <v>560</v>
      </c>
      <c r="T2167" s="980">
        <v>740</v>
      </c>
      <c r="U2167" s="981">
        <v>840</v>
      </c>
      <c r="V2167" s="982">
        <f t="shared" ref="V2167" si="2152">SUM(Q2167:U2168)</f>
        <v>4460</v>
      </c>
      <c r="W2167" s="976" t="s">
        <v>4344</v>
      </c>
      <c r="X2167" s="976"/>
      <c r="Y2167" s="706"/>
      <c r="Z2167" s="976"/>
    </row>
    <row r="2168" spans="1:26">
      <c r="A2168" s="984" t="s">
        <v>1217</v>
      </c>
      <c r="B2168" s="984"/>
      <c r="C2168" s="969" t="s">
        <v>542</v>
      </c>
      <c r="D2168" s="970" t="s">
        <v>2</v>
      </c>
      <c r="E2168" s="1011" t="s">
        <v>629</v>
      </c>
      <c r="F2168" s="1003" t="s">
        <v>35</v>
      </c>
      <c r="G2168" s="973" t="s">
        <v>19</v>
      </c>
      <c r="H2168" s="1006" t="s">
        <v>89</v>
      </c>
      <c r="I2168" s="975"/>
      <c r="J2168" s="975"/>
      <c r="K2168" s="42"/>
      <c r="L2168" s="42"/>
      <c r="M2168" s="51"/>
      <c r="N2168" s="53"/>
      <c r="O2168" s="976"/>
      <c r="P2168" s="271"/>
      <c r="Q2168" s="977"/>
      <c r="R2168" s="978"/>
      <c r="S2168" s="979"/>
      <c r="T2168" s="980"/>
      <c r="U2168" s="981"/>
      <c r="V2168" s="982"/>
      <c r="W2168" s="976" t="s">
        <v>4344</v>
      </c>
      <c r="X2168" s="976"/>
      <c r="Y2168" s="706"/>
      <c r="Z2168" s="976"/>
    </row>
    <row r="2169" spans="1:26">
      <c r="A2169" s="984" t="s">
        <v>1217</v>
      </c>
      <c r="B2169" s="984" t="s">
        <v>1355</v>
      </c>
      <c r="C2169" s="969" t="s">
        <v>643</v>
      </c>
      <c r="D2169" s="970" t="str">
        <f t="shared" ref="D2169" si="2153">B2169&amp;" "&amp;" "&amp;C2169</f>
        <v>04-029  メタルライダー</v>
      </c>
      <c r="E2169" s="1011" t="s">
        <v>629</v>
      </c>
      <c r="F2169" s="1014" t="s">
        <v>128</v>
      </c>
      <c r="G2169" s="973" t="s">
        <v>19</v>
      </c>
      <c r="H2169" s="973" t="s">
        <v>19</v>
      </c>
      <c r="I2169" s="975"/>
      <c r="J2169" s="975"/>
      <c r="K2169" s="7" t="s">
        <v>37</v>
      </c>
      <c r="L2169" s="41" t="s">
        <v>20</v>
      </c>
      <c r="M2169" s="51" t="s">
        <v>1719</v>
      </c>
      <c r="N2169" s="52" t="s">
        <v>491</v>
      </c>
      <c r="O2169" s="976"/>
      <c r="P2169" s="271"/>
      <c r="Q2169" s="977">
        <v>1390</v>
      </c>
      <c r="R2169" s="978">
        <v>850</v>
      </c>
      <c r="S2169" s="979">
        <v>460</v>
      </c>
      <c r="T2169" s="980">
        <v>870</v>
      </c>
      <c r="U2169" s="981">
        <v>930</v>
      </c>
      <c r="V2169" s="982">
        <f t="shared" ref="V2169" si="2154">SUM(Q2169:U2170)</f>
        <v>4500</v>
      </c>
      <c r="W2169" s="976"/>
      <c r="X2169" s="976"/>
      <c r="Y2169" s="706"/>
      <c r="Z2169" s="976"/>
    </row>
    <row r="2170" spans="1:26">
      <c r="A2170" s="984" t="s">
        <v>1217</v>
      </c>
      <c r="B2170" s="984"/>
      <c r="C2170" s="969" t="s">
        <v>643</v>
      </c>
      <c r="D2170" s="970" t="s">
        <v>2</v>
      </c>
      <c r="E2170" s="1011" t="s">
        <v>629</v>
      </c>
      <c r="F2170" s="1014" t="s">
        <v>128</v>
      </c>
      <c r="G2170" s="973" t="s">
        <v>19</v>
      </c>
      <c r="H2170" s="973" t="s">
        <v>19</v>
      </c>
      <c r="I2170" s="975"/>
      <c r="J2170" s="975"/>
      <c r="K2170" s="42"/>
      <c r="L2170" s="42"/>
      <c r="M2170" s="51"/>
      <c r="N2170" s="53"/>
      <c r="O2170" s="976"/>
      <c r="P2170" s="271"/>
      <c r="Q2170" s="977"/>
      <c r="R2170" s="978"/>
      <c r="S2170" s="979"/>
      <c r="T2170" s="980"/>
      <c r="U2170" s="981"/>
      <c r="V2170" s="982"/>
      <c r="W2170" s="976"/>
      <c r="X2170" s="976"/>
      <c r="Y2170" s="706"/>
      <c r="Z2170" s="976"/>
    </row>
    <row r="2171" spans="1:26">
      <c r="A2171" s="984" t="s">
        <v>1217</v>
      </c>
      <c r="B2171" s="984" t="s">
        <v>1356</v>
      </c>
      <c r="C2171" s="969" t="s">
        <v>182</v>
      </c>
      <c r="D2171" s="970" t="str">
        <f t="shared" ref="D2171" si="2155">B2171&amp;" "&amp;" "&amp;C2171</f>
        <v>04-030  スカイドラゴン</v>
      </c>
      <c r="E2171" s="1011" t="s">
        <v>629</v>
      </c>
      <c r="F2171" s="1003" t="s">
        <v>35</v>
      </c>
      <c r="G2171" s="1006" t="s">
        <v>89</v>
      </c>
      <c r="H2171" s="1006" t="s">
        <v>89</v>
      </c>
      <c r="I2171" s="975"/>
      <c r="J2171" s="975"/>
      <c r="K2171" s="46" t="s">
        <v>21</v>
      </c>
      <c r="L2171" s="41" t="s">
        <v>131</v>
      </c>
      <c r="M2171" s="51" t="s">
        <v>6226</v>
      </c>
      <c r="N2171" s="52" t="s">
        <v>491</v>
      </c>
      <c r="O2171" s="976"/>
      <c r="P2171" s="271"/>
      <c r="Q2171" s="977">
        <v>1420</v>
      </c>
      <c r="R2171" s="978">
        <v>1070</v>
      </c>
      <c r="S2171" s="979">
        <v>550</v>
      </c>
      <c r="T2171" s="980">
        <v>790</v>
      </c>
      <c r="U2171" s="981">
        <v>690</v>
      </c>
      <c r="V2171" s="982">
        <f t="shared" ref="V2171" si="2156">SUM(Q2171:U2172)</f>
        <v>4520</v>
      </c>
      <c r="W2171" s="976"/>
      <c r="X2171" s="976"/>
      <c r="Y2171" s="706"/>
      <c r="Z2171" s="976"/>
    </row>
    <row r="2172" spans="1:26">
      <c r="A2172" s="984" t="s">
        <v>1217</v>
      </c>
      <c r="B2172" s="984"/>
      <c r="C2172" s="969" t="s">
        <v>182</v>
      </c>
      <c r="D2172" s="970" t="s">
        <v>2</v>
      </c>
      <c r="E2172" s="1011" t="s">
        <v>629</v>
      </c>
      <c r="F2172" s="1003" t="s">
        <v>35</v>
      </c>
      <c r="G2172" s="1006" t="s">
        <v>89</v>
      </c>
      <c r="H2172" s="1006" t="s">
        <v>89</v>
      </c>
      <c r="I2172" s="975"/>
      <c r="J2172" s="975"/>
      <c r="K2172" s="42"/>
      <c r="L2172" s="42"/>
      <c r="M2172" s="51"/>
      <c r="N2172" s="53"/>
      <c r="O2172" s="976"/>
      <c r="P2172" s="271"/>
      <c r="Q2172" s="977"/>
      <c r="R2172" s="978"/>
      <c r="S2172" s="979"/>
      <c r="T2172" s="980"/>
      <c r="U2172" s="981"/>
      <c r="V2172" s="982"/>
      <c r="W2172" s="976"/>
      <c r="X2172" s="976"/>
      <c r="Y2172" s="706"/>
      <c r="Z2172" s="976"/>
    </row>
    <row r="2173" spans="1:26">
      <c r="A2173" s="984" t="s">
        <v>1217</v>
      </c>
      <c r="B2173" s="984" t="s">
        <v>1357</v>
      </c>
      <c r="C2173" s="969" t="s">
        <v>2</v>
      </c>
      <c r="D2173" s="970" t="str">
        <f t="shared" ref="D2173" si="2157">B2173&amp;" "&amp;" "&amp;C2173</f>
        <v>04-031  ダイ</v>
      </c>
      <c r="E2173" s="1010" t="s">
        <v>120</v>
      </c>
      <c r="F2173" s="972" t="s">
        <v>34</v>
      </c>
      <c r="G2173" s="973" t="s">
        <v>19</v>
      </c>
      <c r="H2173" s="973" t="s">
        <v>19</v>
      </c>
      <c r="I2173" s="15"/>
      <c r="J2173" s="15"/>
      <c r="K2173" s="7" t="s">
        <v>37</v>
      </c>
      <c r="L2173" s="41" t="s">
        <v>98</v>
      </c>
      <c r="M2173" s="51" t="s">
        <v>1782</v>
      </c>
      <c r="N2173" s="52" t="s">
        <v>491</v>
      </c>
      <c r="O2173" s="976"/>
      <c r="P2173" s="271"/>
      <c r="Q2173" s="977">
        <v>1770</v>
      </c>
      <c r="R2173" s="978">
        <v>1290</v>
      </c>
      <c r="S2173" s="979">
        <v>700</v>
      </c>
      <c r="T2173" s="980">
        <v>1030</v>
      </c>
      <c r="U2173" s="981">
        <v>820</v>
      </c>
      <c r="V2173" s="982">
        <f t="shared" ref="V2173" si="2158">SUM(Q2173:U2174)</f>
        <v>5610</v>
      </c>
      <c r="W2173" s="976" t="s">
        <v>3317</v>
      </c>
      <c r="X2173" s="976"/>
      <c r="Y2173" s="706"/>
      <c r="Z2173" s="976"/>
    </row>
    <row r="2174" spans="1:26">
      <c r="A2174" s="984" t="s">
        <v>1217</v>
      </c>
      <c r="B2174" s="984"/>
      <c r="C2174" s="969" t="s">
        <v>2</v>
      </c>
      <c r="D2174" s="970" t="s">
        <v>2</v>
      </c>
      <c r="E2174" s="1010" t="s">
        <v>120</v>
      </c>
      <c r="F2174" s="972" t="s">
        <v>34</v>
      </c>
      <c r="G2174" s="973" t="s">
        <v>19</v>
      </c>
      <c r="H2174" s="973" t="s">
        <v>19</v>
      </c>
      <c r="I2174" s="15"/>
      <c r="J2174" s="15"/>
      <c r="K2174" s="19"/>
      <c r="L2174" s="43"/>
      <c r="M2174" s="51"/>
      <c r="N2174" s="54"/>
      <c r="O2174" s="976"/>
      <c r="P2174" s="271"/>
      <c r="Q2174" s="977"/>
      <c r="R2174" s="978"/>
      <c r="S2174" s="979"/>
      <c r="T2174" s="980"/>
      <c r="U2174" s="981"/>
      <c r="V2174" s="982"/>
      <c r="W2174" s="976" t="s">
        <v>3317</v>
      </c>
      <c r="X2174" s="976"/>
      <c r="Y2174" s="706"/>
      <c r="Z2174" s="976"/>
    </row>
    <row r="2175" spans="1:26">
      <c r="A2175" s="984" t="s">
        <v>1217</v>
      </c>
      <c r="B2175" s="984" t="s">
        <v>1358</v>
      </c>
      <c r="C2175" s="969" t="s">
        <v>38</v>
      </c>
      <c r="D2175" s="970" t="str">
        <f t="shared" ref="D2175" si="2159">B2175&amp;" "&amp;" "&amp;C2175</f>
        <v>04-032  ポップ</v>
      </c>
      <c r="E2175" s="1010" t="s">
        <v>120</v>
      </c>
      <c r="F2175" s="972" t="s">
        <v>34</v>
      </c>
      <c r="G2175" s="986" t="s">
        <v>40</v>
      </c>
      <c r="H2175" s="986" t="s">
        <v>40</v>
      </c>
      <c r="I2175" s="15"/>
      <c r="J2175" s="15"/>
      <c r="K2175" s="7" t="s">
        <v>37</v>
      </c>
      <c r="L2175" s="41" t="s">
        <v>98</v>
      </c>
      <c r="M2175" s="51" t="s">
        <v>1783</v>
      </c>
      <c r="N2175" s="52" t="s">
        <v>490</v>
      </c>
      <c r="O2175" s="976"/>
      <c r="P2175" s="271"/>
      <c r="Q2175" s="977">
        <v>1770</v>
      </c>
      <c r="R2175" s="978">
        <v>580</v>
      </c>
      <c r="S2175" s="979">
        <v>1430</v>
      </c>
      <c r="T2175" s="980">
        <v>990</v>
      </c>
      <c r="U2175" s="981">
        <v>840</v>
      </c>
      <c r="V2175" s="982">
        <f t="shared" ref="V2175" si="2160">SUM(Q2175:U2176)</f>
        <v>5610</v>
      </c>
      <c r="W2175" s="976" t="s">
        <v>3317</v>
      </c>
      <c r="X2175" s="976"/>
      <c r="Y2175" s="706"/>
      <c r="Z2175" s="976"/>
    </row>
    <row r="2176" spans="1:26">
      <c r="A2176" s="984" t="s">
        <v>1217</v>
      </c>
      <c r="B2176" s="984"/>
      <c r="C2176" s="969" t="s">
        <v>38</v>
      </c>
      <c r="D2176" s="970" t="s">
        <v>2</v>
      </c>
      <c r="E2176" s="1010" t="s">
        <v>120</v>
      </c>
      <c r="F2176" s="972" t="s">
        <v>34</v>
      </c>
      <c r="G2176" s="986" t="s">
        <v>40</v>
      </c>
      <c r="H2176" s="986" t="s">
        <v>40</v>
      </c>
      <c r="I2176" s="15"/>
      <c r="J2176" s="15"/>
      <c r="K2176" s="19"/>
      <c r="L2176" s="43"/>
      <c r="M2176" s="51"/>
      <c r="N2176" s="54"/>
      <c r="O2176" s="976"/>
      <c r="P2176" s="271"/>
      <c r="Q2176" s="977"/>
      <c r="R2176" s="978"/>
      <c r="S2176" s="979"/>
      <c r="T2176" s="980"/>
      <c r="U2176" s="981"/>
      <c r="V2176" s="982"/>
      <c r="W2176" s="976" t="s">
        <v>3317</v>
      </c>
      <c r="X2176" s="976"/>
      <c r="Y2176" s="706"/>
      <c r="Z2176" s="976"/>
    </row>
    <row r="2177" spans="1:26">
      <c r="A2177" s="984" t="s">
        <v>1217</v>
      </c>
      <c r="B2177" s="984" t="s">
        <v>1359</v>
      </c>
      <c r="C2177" s="969" t="s">
        <v>183</v>
      </c>
      <c r="D2177" s="970" t="str">
        <f t="shared" ref="D2177" si="2161">B2177&amp;" "&amp;" "&amp;C2177</f>
        <v>04-033  マァム</v>
      </c>
      <c r="E2177" s="1010" t="s">
        <v>120</v>
      </c>
      <c r="F2177" s="972" t="s">
        <v>34</v>
      </c>
      <c r="G2177" s="973" t="s">
        <v>19</v>
      </c>
      <c r="H2177" s="986" t="s">
        <v>40</v>
      </c>
      <c r="I2177" s="15"/>
      <c r="J2177" s="15"/>
      <c r="K2177" s="50" t="s">
        <v>21</v>
      </c>
      <c r="L2177" s="47" t="s">
        <v>270</v>
      </c>
      <c r="M2177" s="51" t="s">
        <v>1784</v>
      </c>
      <c r="N2177" s="52" t="s">
        <v>491</v>
      </c>
      <c r="O2177" s="976"/>
      <c r="P2177" s="271"/>
      <c r="Q2177" s="977">
        <v>1760</v>
      </c>
      <c r="R2177" s="978">
        <v>1070</v>
      </c>
      <c r="S2177" s="979">
        <v>970</v>
      </c>
      <c r="T2177" s="980">
        <v>910</v>
      </c>
      <c r="U2177" s="981">
        <v>890</v>
      </c>
      <c r="V2177" s="982">
        <f t="shared" ref="V2177" si="2162">SUM(Q2177:U2178)</f>
        <v>5600</v>
      </c>
      <c r="W2177" s="976" t="s">
        <v>3317</v>
      </c>
      <c r="X2177" s="976"/>
      <c r="Y2177" s="706"/>
      <c r="Z2177" s="976"/>
    </row>
    <row r="2178" spans="1:26">
      <c r="A2178" s="984" t="s">
        <v>1217</v>
      </c>
      <c r="B2178" s="984"/>
      <c r="C2178" s="969" t="s">
        <v>183</v>
      </c>
      <c r="D2178" s="970" t="s">
        <v>2</v>
      </c>
      <c r="E2178" s="1010" t="s">
        <v>120</v>
      </c>
      <c r="F2178" s="972" t="s">
        <v>34</v>
      </c>
      <c r="G2178" s="973" t="s">
        <v>19</v>
      </c>
      <c r="H2178" s="986" t="s">
        <v>40</v>
      </c>
      <c r="I2178" s="17"/>
      <c r="J2178" s="17"/>
      <c r="K2178" s="20"/>
      <c r="L2178" s="16"/>
      <c r="M2178" s="51"/>
      <c r="N2178" s="54"/>
      <c r="O2178" s="976"/>
      <c r="P2178" s="271"/>
      <c r="Q2178" s="977"/>
      <c r="R2178" s="978"/>
      <c r="S2178" s="979"/>
      <c r="T2178" s="980"/>
      <c r="U2178" s="981"/>
      <c r="V2178" s="982"/>
      <c r="W2178" s="976" t="s">
        <v>3317</v>
      </c>
      <c r="X2178" s="976"/>
      <c r="Y2178" s="706"/>
      <c r="Z2178" s="976"/>
    </row>
    <row r="2179" spans="1:26">
      <c r="A2179" s="984" t="s">
        <v>1217</v>
      </c>
      <c r="B2179" s="984" t="s">
        <v>1360</v>
      </c>
      <c r="C2179" s="969" t="s">
        <v>42</v>
      </c>
      <c r="D2179" s="970" t="str">
        <f t="shared" ref="D2179" si="2163">B2179&amp;" "&amp;" "&amp;C2179</f>
        <v>04-034  レオナ</v>
      </c>
      <c r="E2179" s="1010" t="s">
        <v>120</v>
      </c>
      <c r="F2179" s="972" t="s">
        <v>34</v>
      </c>
      <c r="G2179" s="986" t="s">
        <v>40</v>
      </c>
      <c r="H2179" s="995" t="s">
        <v>80</v>
      </c>
      <c r="I2179" s="15"/>
      <c r="J2179" s="15"/>
      <c r="K2179" s="11" t="s">
        <v>81</v>
      </c>
      <c r="L2179" s="47" t="s">
        <v>81</v>
      </c>
      <c r="M2179" s="37" t="s">
        <v>1720</v>
      </c>
      <c r="N2179" s="52" t="s">
        <v>490</v>
      </c>
      <c r="O2179" s="976"/>
      <c r="P2179" s="271"/>
      <c r="Q2179" s="977">
        <v>1700</v>
      </c>
      <c r="R2179" s="978">
        <v>540</v>
      </c>
      <c r="S2179" s="979">
        <v>1370</v>
      </c>
      <c r="T2179" s="980">
        <v>1060</v>
      </c>
      <c r="U2179" s="981">
        <v>890</v>
      </c>
      <c r="V2179" s="982">
        <f t="shared" ref="V2179" si="2164">SUM(Q2179:U2180)</f>
        <v>5560</v>
      </c>
      <c r="W2179" s="976" t="s">
        <v>3317</v>
      </c>
      <c r="X2179" s="976"/>
      <c r="Y2179" s="706"/>
      <c r="Z2179" s="976"/>
    </row>
    <row r="2180" spans="1:26">
      <c r="A2180" s="984" t="s">
        <v>1217</v>
      </c>
      <c r="B2180" s="984"/>
      <c r="C2180" s="969" t="s">
        <v>42</v>
      </c>
      <c r="D2180" s="970" t="s">
        <v>2</v>
      </c>
      <c r="E2180" s="1010" t="s">
        <v>120</v>
      </c>
      <c r="F2180" s="972" t="s">
        <v>34</v>
      </c>
      <c r="G2180" s="986" t="s">
        <v>40</v>
      </c>
      <c r="H2180" s="995" t="s">
        <v>80</v>
      </c>
      <c r="I2180" s="15"/>
      <c r="J2180" s="15"/>
      <c r="K2180" s="20"/>
      <c r="L2180" s="16"/>
      <c r="M2180" s="51"/>
      <c r="N2180" s="54"/>
      <c r="O2180" s="976"/>
      <c r="P2180" s="271"/>
      <c r="Q2180" s="977"/>
      <c r="R2180" s="978"/>
      <c r="S2180" s="979"/>
      <c r="T2180" s="980"/>
      <c r="U2180" s="981"/>
      <c r="V2180" s="982"/>
      <c r="W2180" s="976" t="s">
        <v>3317</v>
      </c>
      <c r="X2180" s="976"/>
      <c r="Y2180" s="706"/>
      <c r="Z2180" s="976"/>
    </row>
    <row r="2181" spans="1:26">
      <c r="A2181" s="984" t="s">
        <v>1217</v>
      </c>
      <c r="B2181" s="984" t="s">
        <v>1361</v>
      </c>
      <c r="C2181" s="969" t="s">
        <v>4</v>
      </c>
      <c r="D2181" s="970" t="str">
        <f t="shared" ref="D2181" si="2165">B2181&amp;" "&amp;" "&amp;C2181</f>
        <v>04-035  クロコダイン</v>
      </c>
      <c r="E2181" s="1010" t="s">
        <v>120</v>
      </c>
      <c r="F2181" s="972" t="s">
        <v>34</v>
      </c>
      <c r="G2181" s="1006" t="s">
        <v>89</v>
      </c>
      <c r="H2181" s="973" t="s">
        <v>19</v>
      </c>
      <c r="I2181" s="17"/>
      <c r="J2181" s="17"/>
      <c r="K2181" s="46" t="s">
        <v>21</v>
      </c>
      <c r="L2181" s="41" t="s">
        <v>3</v>
      </c>
      <c r="M2181" s="51" t="s">
        <v>1971</v>
      </c>
      <c r="N2181" s="52" t="s">
        <v>494</v>
      </c>
      <c r="O2181" s="976"/>
      <c r="P2181" s="271"/>
      <c r="Q2181" s="977">
        <v>1850</v>
      </c>
      <c r="R2181" s="978">
        <v>1380</v>
      </c>
      <c r="S2181" s="979">
        <v>530</v>
      </c>
      <c r="T2181" s="980">
        <v>670</v>
      </c>
      <c r="U2181" s="981">
        <v>1160</v>
      </c>
      <c r="V2181" s="982">
        <f t="shared" ref="V2181" si="2166">SUM(Q2181:U2182)</f>
        <v>5590</v>
      </c>
      <c r="W2181" s="976"/>
      <c r="X2181" s="976"/>
      <c r="Y2181" s="706"/>
      <c r="Z2181" s="976"/>
    </row>
    <row r="2182" spans="1:26">
      <c r="A2182" s="984" t="s">
        <v>1217</v>
      </c>
      <c r="B2182" s="984"/>
      <c r="C2182" s="969" t="s">
        <v>4</v>
      </c>
      <c r="D2182" s="970" t="s">
        <v>2</v>
      </c>
      <c r="E2182" s="1010" t="s">
        <v>120</v>
      </c>
      <c r="F2182" s="972" t="s">
        <v>34</v>
      </c>
      <c r="G2182" s="1006" t="s">
        <v>89</v>
      </c>
      <c r="H2182" s="973" t="s">
        <v>19</v>
      </c>
      <c r="I2182" s="17"/>
      <c r="J2182" s="17"/>
      <c r="K2182" s="20"/>
      <c r="L2182" s="16"/>
      <c r="M2182" s="51"/>
      <c r="N2182" s="54"/>
      <c r="O2182" s="976"/>
      <c r="P2182" s="271"/>
      <c r="Q2182" s="977"/>
      <c r="R2182" s="978"/>
      <c r="S2182" s="979"/>
      <c r="T2182" s="980"/>
      <c r="U2182" s="981"/>
      <c r="V2182" s="982"/>
      <c r="W2182" s="976"/>
      <c r="X2182" s="976"/>
      <c r="Y2182" s="706"/>
      <c r="Z2182" s="976"/>
    </row>
    <row r="2183" spans="1:26">
      <c r="A2183" s="984" t="s">
        <v>1217</v>
      </c>
      <c r="B2183" s="984" t="s">
        <v>1362</v>
      </c>
      <c r="C2183" s="969" t="s">
        <v>172</v>
      </c>
      <c r="D2183" s="970" t="str">
        <f t="shared" ref="D2183" si="2167">B2183&amp;" "&amp;" "&amp;C2183</f>
        <v>04-036  ヒュンケル</v>
      </c>
      <c r="E2183" s="1010" t="s">
        <v>120</v>
      </c>
      <c r="F2183" s="972" t="s">
        <v>34</v>
      </c>
      <c r="G2183" s="973" t="s">
        <v>19</v>
      </c>
      <c r="H2183" s="973" t="s">
        <v>19</v>
      </c>
      <c r="I2183" s="17"/>
      <c r="J2183" s="17"/>
      <c r="K2183" s="7" t="s">
        <v>37</v>
      </c>
      <c r="L2183" s="41" t="s">
        <v>98</v>
      </c>
      <c r="M2183" s="51" t="s">
        <v>1785</v>
      </c>
      <c r="N2183" s="52" t="s">
        <v>492</v>
      </c>
      <c r="O2183" s="976"/>
      <c r="P2183" s="271"/>
      <c r="Q2183" s="977">
        <v>1750</v>
      </c>
      <c r="R2183" s="978">
        <v>1280</v>
      </c>
      <c r="S2183" s="979">
        <v>560</v>
      </c>
      <c r="T2183" s="980">
        <v>900</v>
      </c>
      <c r="U2183" s="981">
        <v>1130</v>
      </c>
      <c r="V2183" s="982">
        <f t="shared" ref="V2183" si="2168">SUM(Q2183:U2184)</f>
        <v>5620</v>
      </c>
      <c r="W2183" s="976" t="s">
        <v>3317</v>
      </c>
      <c r="X2183" s="976"/>
      <c r="Y2183" s="706"/>
      <c r="Z2183" s="976"/>
    </row>
    <row r="2184" spans="1:26">
      <c r="A2184" s="984" t="s">
        <v>1217</v>
      </c>
      <c r="B2184" s="984"/>
      <c r="C2184" s="969" t="s">
        <v>172</v>
      </c>
      <c r="D2184" s="970" t="s">
        <v>2</v>
      </c>
      <c r="E2184" s="1010" t="s">
        <v>120</v>
      </c>
      <c r="F2184" s="972" t="s">
        <v>34</v>
      </c>
      <c r="G2184" s="973" t="s">
        <v>19</v>
      </c>
      <c r="H2184" s="973" t="s">
        <v>19</v>
      </c>
      <c r="I2184" s="17"/>
      <c r="J2184" s="17"/>
      <c r="K2184" s="20"/>
      <c r="L2184" s="16"/>
      <c r="M2184" s="51"/>
      <c r="N2184" s="54"/>
      <c r="O2184" s="976"/>
      <c r="P2184" s="271"/>
      <c r="Q2184" s="977"/>
      <c r="R2184" s="978"/>
      <c r="S2184" s="979"/>
      <c r="T2184" s="980"/>
      <c r="U2184" s="981"/>
      <c r="V2184" s="982"/>
      <c r="W2184" s="976" t="s">
        <v>3317</v>
      </c>
      <c r="X2184" s="976"/>
      <c r="Y2184" s="706"/>
      <c r="Z2184" s="976"/>
    </row>
    <row r="2185" spans="1:26">
      <c r="A2185" s="984" t="s">
        <v>1217</v>
      </c>
      <c r="B2185" s="984" t="s">
        <v>1363</v>
      </c>
      <c r="C2185" s="989" t="s">
        <v>249</v>
      </c>
      <c r="D2185" s="970" t="str">
        <f t="shared" ref="D2185" si="2169">B2185&amp;" "&amp;" "&amp;C2185</f>
        <v>04-037  フレイザード</v>
      </c>
      <c r="E2185" s="1010" t="s">
        <v>120</v>
      </c>
      <c r="F2185" s="1012" t="s">
        <v>130</v>
      </c>
      <c r="G2185" s="973" t="s">
        <v>19</v>
      </c>
      <c r="H2185" s="986" t="s">
        <v>40</v>
      </c>
      <c r="I2185" s="17"/>
      <c r="J2185" s="17"/>
      <c r="K2185" s="46" t="s">
        <v>21</v>
      </c>
      <c r="L2185" s="41" t="s">
        <v>131</v>
      </c>
      <c r="M2185" s="39" t="s">
        <v>3567</v>
      </c>
      <c r="N2185" s="52" t="s">
        <v>496</v>
      </c>
      <c r="O2185" s="976"/>
      <c r="P2185" s="271"/>
      <c r="Q2185" s="977">
        <v>1940</v>
      </c>
      <c r="R2185" s="978">
        <v>1060</v>
      </c>
      <c r="S2185" s="979">
        <v>1070</v>
      </c>
      <c r="T2185" s="980">
        <v>680</v>
      </c>
      <c r="U2185" s="981">
        <v>840</v>
      </c>
      <c r="V2185" s="982">
        <f t="shared" ref="V2185" si="2170">SUM(Q2185:U2186)</f>
        <v>5590</v>
      </c>
      <c r="W2185" s="194" t="s">
        <v>3321</v>
      </c>
      <c r="X2185" s="976"/>
      <c r="Y2185" s="706"/>
      <c r="Z2185" s="976"/>
    </row>
    <row r="2186" spans="1:26">
      <c r="A2186" s="984" t="s">
        <v>1217</v>
      </c>
      <c r="B2186" s="984"/>
      <c r="C2186" s="989" t="s">
        <v>249</v>
      </c>
      <c r="D2186" s="970" t="s">
        <v>2</v>
      </c>
      <c r="E2186" s="1010" t="s">
        <v>120</v>
      </c>
      <c r="F2186" s="1012" t="s">
        <v>130</v>
      </c>
      <c r="G2186" s="973" t="s">
        <v>19</v>
      </c>
      <c r="H2186" s="986" t="s">
        <v>40</v>
      </c>
      <c r="I2186" s="17"/>
      <c r="J2186" s="17"/>
      <c r="K2186" s="20"/>
      <c r="L2186" s="16"/>
      <c r="M2186" s="51"/>
      <c r="N2186" s="54"/>
      <c r="O2186" s="976"/>
      <c r="P2186" s="271"/>
      <c r="Q2186" s="977"/>
      <c r="R2186" s="978"/>
      <c r="S2186" s="979"/>
      <c r="T2186" s="980"/>
      <c r="U2186" s="981"/>
      <c r="V2186" s="982"/>
      <c r="W2186" s="194" t="s">
        <v>3323</v>
      </c>
      <c r="X2186" s="976"/>
      <c r="Y2186" s="706"/>
      <c r="Z2186" s="976"/>
    </row>
    <row r="2187" spans="1:26">
      <c r="A2187" s="984" t="s">
        <v>1217</v>
      </c>
      <c r="B2187" s="984" t="s">
        <v>1364</v>
      </c>
      <c r="C2187" s="989" t="s">
        <v>595</v>
      </c>
      <c r="D2187" s="970" t="str">
        <f t="shared" ref="D2187" si="2171">B2187&amp;" "&amp;" "&amp;C2187</f>
        <v>04-038  ハドラー</v>
      </c>
      <c r="E2187" s="1010" t="s">
        <v>120</v>
      </c>
      <c r="F2187" s="985" t="s">
        <v>74</v>
      </c>
      <c r="G2187" s="973" t="s">
        <v>19</v>
      </c>
      <c r="H2187" s="986" t="s">
        <v>40</v>
      </c>
      <c r="I2187" s="15"/>
      <c r="J2187" s="15"/>
      <c r="K2187" s="7" t="s">
        <v>37</v>
      </c>
      <c r="L2187" s="49" t="s">
        <v>506</v>
      </c>
      <c r="M2187" s="51" t="s">
        <v>1724</v>
      </c>
      <c r="N2187" s="52" t="s">
        <v>490</v>
      </c>
      <c r="O2187" s="976"/>
      <c r="P2187" s="271"/>
      <c r="Q2187" s="977">
        <v>1790</v>
      </c>
      <c r="R2187" s="978">
        <v>990</v>
      </c>
      <c r="S2187" s="979">
        <v>1030</v>
      </c>
      <c r="T2187" s="980">
        <v>830</v>
      </c>
      <c r="U2187" s="981">
        <v>970</v>
      </c>
      <c r="V2187" s="982">
        <f t="shared" ref="V2187" si="2172">SUM(Q2187:U2188)</f>
        <v>5610</v>
      </c>
      <c r="W2187" s="976"/>
      <c r="X2187" s="976"/>
      <c r="Y2187" s="706"/>
      <c r="Z2187" s="976"/>
    </row>
    <row r="2188" spans="1:26">
      <c r="A2188" s="984" t="s">
        <v>1217</v>
      </c>
      <c r="B2188" s="984"/>
      <c r="C2188" s="989" t="s">
        <v>595</v>
      </c>
      <c r="D2188" s="970" t="s">
        <v>2</v>
      </c>
      <c r="E2188" s="1010" t="s">
        <v>120</v>
      </c>
      <c r="F2188" s="985" t="s">
        <v>74</v>
      </c>
      <c r="G2188" s="973" t="s">
        <v>19</v>
      </c>
      <c r="H2188" s="986" t="s">
        <v>40</v>
      </c>
      <c r="I2188" s="15"/>
      <c r="J2188" s="15"/>
      <c r="K2188" s="20"/>
      <c r="L2188" s="16"/>
      <c r="M2188" s="51"/>
      <c r="N2188" s="54"/>
      <c r="O2188" s="976"/>
      <c r="P2188" s="271"/>
      <c r="Q2188" s="977"/>
      <c r="R2188" s="978"/>
      <c r="S2188" s="979"/>
      <c r="T2188" s="980"/>
      <c r="U2188" s="981"/>
      <c r="V2188" s="982"/>
      <c r="W2188" s="976"/>
      <c r="X2188" s="976"/>
      <c r="Y2188" s="706"/>
      <c r="Z2188" s="976"/>
    </row>
    <row r="2189" spans="1:26">
      <c r="A2189" s="984" t="s">
        <v>1217</v>
      </c>
      <c r="B2189" s="984" t="s">
        <v>1365</v>
      </c>
      <c r="C2189" s="969" t="s">
        <v>43</v>
      </c>
      <c r="D2189" s="970" t="str">
        <f t="shared" ref="D2189" si="2173">B2189&amp;" "&amp;" "&amp;C2189</f>
        <v>04-039  ラーハルト</v>
      </c>
      <c r="E2189" s="1010" t="s">
        <v>120</v>
      </c>
      <c r="F2189" s="1003" t="s">
        <v>35</v>
      </c>
      <c r="G2189" s="973" t="s">
        <v>19</v>
      </c>
      <c r="H2189" s="973" t="s">
        <v>19</v>
      </c>
      <c r="I2189" s="17"/>
      <c r="J2189" s="17"/>
      <c r="K2189" s="50" t="s">
        <v>21</v>
      </c>
      <c r="L2189" s="47" t="s">
        <v>506</v>
      </c>
      <c r="M2189" s="51" t="s">
        <v>1786</v>
      </c>
      <c r="N2189" s="52" t="s">
        <v>491</v>
      </c>
      <c r="O2189" s="976"/>
      <c r="P2189" s="271"/>
      <c r="Q2189" s="977">
        <v>1750</v>
      </c>
      <c r="R2189" s="978">
        <v>1100</v>
      </c>
      <c r="S2189" s="979">
        <v>910</v>
      </c>
      <c r="T2189" s="980">
        <v>1170</v>
      </c>
      <c r="U2189" s="981">
        <v>710</v>
      </c>
      <c r="V2189" s="982">
        <f t="shared" ref="V2189" si="2174">SUM(Q2189:U2190)</f>
        <v>5640</v>
      </c>
      <c r="W2189" s="378" t="s">
        <v>3325</v>
      </c>
      <c r="X2189" s="976"/>
      <c r="Y2189" s="706"/>
      <c r="Z2189" s="976"/>
    </row>
    <row r="2190" spans="1:26">
      <c r="A2190" s="984" t="s">
        <v>1217</v>
      </c>
      <c r="B2190" s="984"/>
      <c r="C2190" s="969" t="s">
        <v>43</v>
      </c>
      <c r="D2190" s="970" t="s">
        <v>2</v>
      </c>
      <c r="E2190" s="1010" t="s">
        <v>120</v>
      </c>
      <c r="F2190" s="1003" t="s">
        <v>35</v>
      </c>
      <c r="G2190" s="973" t="s">
        <v>19</v>
      </c>
      <c r="H2190" s="973" t="s">
        <v>19</v>
      </c>
      <c r="I2190" s="17"/>
      <c r="J2190" s="17"/>
      <c r="K2190" s="20"/>
      <c r="L2190" s="16"/>
      <c r="M2190" s="51"/>
      <c r="N2190" s="54"/>
      <c r="O2190" s="976"/>
      <c r="P2190" s="271"/>
      <c r="Q2190" s="977"/>
      <c r="R2190" s="978"/>
      <c r="S2190" s="979"/>
      <c r="T2190" s="980"/>
      <c r="U2190" s="981"/>
      <c r="V2190" s="982"/>
      <c r="W2190" s="378" t="s">
        <v>4343</v>
      </c>
      <c r="X2190" s="976"/>
      <c r="Y2190" s="706"/>
      <c r="Z2190" s="976"/>
    </row>
    <row r="2191" spans="1:26">
      <c r="A2191" s="984" t="s">
        <v>1217</v>
      </c>
      <c r="B2191" s="984" t="s">
        <v>1366</v>
      </c>
      <c r="C2191" s="969" t="s">
        <v>1187</v>
      </c>
      <c r="D2191" s="970" t="str">
        <f t="shared" ref="D2191" si="2175">B2191&amp;" "&amp;" "&amp;C2191</f>
        <v>04-040  ボラホーン</v>
      </c>
      <c r="E2191" s="1010" t="s">
        <v>120</v>
      </c>
      <c r="F2191" s="1003" t="s">
        <v>35</v>
      </c>
      <c r="G2191" s="973" t="s">
        <v>19</v>
      </c>
      <c r="H2191" s="1006" t="s">
        <v>89</v>
      </c>
      <c r="I2191" s="17"/>
      <c r="J2191" s="17"/>
      <c r="K2191" s="46" t="s">
        <v>21</v>
      </c>
      <c r="L2191" s="41" t="s">
        <v>131</v>
      </c>
      <c r="M2191" s="51" t="s">
        <v>6226</v>
      </c>
      <c r="N2191" s="52" t="s">
        <v>491</v>
      </c>
      <c r="O2191" s="976"/>
      <c r="P2191" s="271"/>
      <c r="Q2191" s="977">
        <v>1920</v>
      </c>
      <c r="R2191" s="978">
        <v>1300</v>
      </c>
      <c r="S2191" s="979">
        <v>760</v>
      </c>
      <c r="T2191" s="980">
        <v>630</v>
      </c>
      <c r="U2191" s="981">
        <v>1010</v>
      </c>
      <c r="V2191" s="982">
        <f t="shared" ref="V2191" si="2176">SUM(Q2191:U2192)</f>
        <v>5620</v>
      </c>
      <c r="W2191" s="976" t="s">
        <v>3325</v>
      </c>
      <c r="X2191" s="976"/>
      <c r="Y2191" s="706"/>
      <c r="Z2191" s="976"/>
    </row>
    <row r="2192" spans="1:26">
      <c r="A2192" s="984" t="s">
        <v>1217</v>
      </c>
      <c r="B2192" s="984"/>
      <c r="C2192" s="969" t="s">
        <v>1187</v>
      </c>
      <c r="D2192" s="970" t="s">
        <v>2</v>
      </c>
      <c r="E2192" s="1010" t="s">
        <v>120</v>
      </c>
      <c r="F2192" s="1003" t="s">
        <v>35</v>
      </c>
      <c r="G2192" s="973" t="s">
        <v>19</v>
      </c>
      <c r="H2192" s="1006" t="s">
        <v>89</v>
      </c>
      <c r="I2192" s="17"/>
      <c r="J2192" s="17"/>
      <c r="K2192" s="20"/>
      <c r="L2192" s="16"/>
      <c r="M2192" s="51"/>
      <c r="N2192" s="54"/>
      <c r="O2192" s="976"/>
      <c r="P2192" s="271"/>
      <c r="Q2192" s="977"/>
      <c r="R2192" s="978"/>
      <c r="S2192" s="979"/>
      <c r="T2192" s="980"/>
      <c r="U2192" s="981"/>
      <c r="V2192" s="982"/>
      <c r="W2192" s="976" t="s">
        <v>3325</v>
      </c>
      <c r="X2192" s="976"/>
      <c r="Y2192" s="706"/>
      <c r="Z2192" s="976"/>
    </row>
    <row r="2193" spans="1:26">
      <c r="A2193" s="984" t="s">
        <v>1217</v>
      </c>
      <c r="B2193" s="984" t="s">
        <v>1367</v>
      </c>
      <c r="C2193" s="969" t="s">
        <v>1186</v>
      </c>
      <c r="D2193" s="970" t="str">
        <f t="shared" ref="D2193" si="2177">B2193&amp;" "&amp;" "&amp;C2193</f>
        <v>04-041  ガルダンディー</v>
      </c>
      <c r="E2193" s="1010" t="s">
        <v>120</v>
      </c>
      <c r="F2193" s="1003" t="s">
        <v>35</v>
      </c>
      <c r="G2193" s="973" t="s">
        <v>19</v>
      </c>
      <c r="H2193" s="973" t="s">
        <v>19</v>
      </c>
      <c r="I2193" s="17"/>
      <c r="J2193" s="17"/>
      <c r="K2193" s="8" t="s">
        <v>99</v>
      </c>
      <c r="L2193" s="47" t="s">
        <v>506</v>
      </c>
      <c r="M2193" s="51" t="s">
        <v>3568</v>
      </c>
      <c r="N2193" s="52" t="s">
        <v>491</v>
      </c>
      <c r="O2193" s="976"/>
      <c r="P2193" s="271"/>
      <c r="Q2193" s="977">
        <v>1770</v>
      </c>
      <c r="R2193" s="978">
        <v>1050</v>
      </c>
      <c r="S2193" s="979">
        <v>960</v>
      </c>
      <c r="T2193" s="980">
        <v>1090</v>
      </c>
      <c r="U2193" s="981">
        <v>750</v>
      </c>
      <c r="V2193" s="982">
        <f t="shared" ref="V2193" si="2178">SUM(Q2193:U2194)</f>
        <v>5620</v>
      </c>
      <c r="W2193" s="976" t="s">
        <v>3325</v>
      </c>
      <c r="X2193" s="976"/>
      <c r="Y2193" s="706"/>
      <c r="Z2193" s="976"/>
    </row>
    <row r="2194" spans="1:26">
      <c r="A2194" s="984" t="s">
        <v>1217</v>
      </c>
      <c r="B2194" s="984"/>
      <c r="C2194" s="969" t="s">
        <v>1186</v>
      </c>
      <c r="D2194" s="970" t="s">
        <v>2</v>
      </c>
      <c r="E2194" s="1010" t="s">
        <v>120</v>
      </c>
      <c r="F2194" s="1003" t="s">
        <v>35</v>
      </c>
      <c r="G2194" s="973" t="s">
        <v>19</v>
      </c>
      <c r="H2194" s="973" t="s">
        <v>19</v>
      </c>
      <c r="I2194" s="17"/>
      <c r="J2194" s="17"/>
      <c r="K2194" s="20"/>
      <c r="L2194" s="16"/>
      <c r="M2194" s="51"/>
      <c r="N2194" s="54"/>
      <c r="O2194" s="976"/>
      <c r="P2194" s="271"/>
      <c r="Q2194" s="977"/>
      <c r="R2194" s="978"/>
      <c r="S2194" s="979"/>
      <c r="T2194" s="980"/>
      <c r="U2194" s="981"/>
      <c r="V2194" s="982"/>
      <c r="W2194" s="976" t="s">
        <v>3325</v>
      </c>
      <c r="X2194" s="976"/>
      <c r="Y2194" s="706"/>
      <c r="Z2194" s="976"/>
    </row>
    <row r="2195" spans="1:26">
      <c r="A2195" s="984" t="s">
        <v>1217</v>
      </c>
      <c r="B2195" s="984" t="s">
        <v>1368</v>
      </c>
      <c r="C2195" s="969" t="s">
        <v>258</v>
      </c>
      <c r="D2195" s="970" t="str">
        <f t="shared" ref="D2195" si="2179">B2195&amp;" "&amp;" "&amp;C2195</f>
        <v>04-042  ベホイミスライム</v>
      </c>
      <c r="E2195" s="1010" t="s">
        <v>120</v>
      </c>
      <c r="F2195" s="1014" t="s">
        <v>128</v>
      </c>
      <c r="G2195" s="973" t="s">
        <v>19</v>
      </c>
      <c r="H2195" s="995" t="s">
        <v>80</v>
      </c>
      <c r="I2195" s="17"/>
      <c r="J2195" s="17"/>
      <c r="K2195" s="11" t="s">
        <v>81</v>
      </c>
      <c r="L2195" s="47" t="s">
        <v>81</v>
      </c>
      <c r="M2195" s="51" t="s">
        <v>1737</v>
      </c>
      <c r="N2195" s="52" t="s">
        <v>492</v>
      </c>
      <c r="O2195" s="976"/>
      <c r="P2195" s="271"/>
      <c r="Q2195" s="977">
        <v>1720</v>
      </c>
      <c r="R2195" s="978">
        <v>670</v>
      </c>
      <c r="S2195" s="979">
        <v>1230</v>
      </c>
      <c r="T2195" s="980">
        <v>830</v>
      </c>
      <c r="U2195" s="981">
        <v>990</v>
      </c>
      <c r="V2195" s="982">
        <f t="shared" ref="V2195" si="2180">SUM(Q2195:U2196)</f>
        <v>5440</v>
      </c>
      <c r="W2195" s="976" t="s">
        <v>3327</v>
      </c>
      <c r="X2195" s="976"/>
      <c r="Y2195" s="706"/>
      <c r="Z2195" s="976"/>
    </row>
    <row r="2196" spans="1:26">
      <c r="A2196" s="984" t="s">
        <v>1217</v>
      </c>
      <c r="B2196" s="984"/>
      <c r="C2196" s="969" t="s">
        <v>258</v>
      </c>
      <c r="D2196" s="970" t="s">
        <v>2</v>
      </c>
      <c r="E2196" s="1010" t="s">
        <v>120</v>
      </c>
      <c r="F2196" s="1014" t="s">
        <v>128</v>
      </c>
      <c r="G2196" s="973" t="s">
        <v>19</v>
      </c>
      <c r="H2196" s="995" t="s">
        <v>80</v>
      </c>
      <c r="I2196" s="17"/>
      <c r="J2196" s="17"/>
      <c r="K2196" s="20"/>
      <c r="L2196" s="16"/>
      <c r="M2196" s="51"/>
      <c r="N2196" s="54"/>
      <c r="O2196" s="976"/>
      <c r="P2196" s="271"/>
      <c r="Q2196" s="977"/>
      <c r="R2196" s="978"/>
      <c r="S2196" s="979"/>
      <c r="T2196" s="980"/>
      <c r="U2196" s="981"/>
      <c r="V2196" s="982"/>
      <c r="W2196" s="976" t="s">
        <v>3327</v>
      </c>
      <c r="X2196" s="976"/>
      <c r="Y2196" s="706"/>
      <c r="Z2196" s="976"/>
    </row>
    <row r="2197" spans="1:26">
      <c r="A2197" s="984" t="s">
        <v>1217</v>
      </c>
      <c r="B2197" s="984" t="s">
        <v>1369</v>
      </c>
      <c r="C2197" s="969" t="s">
        <v>125</v>
      </c>
      <c r="D2197" s="970" t="str">
        <f t="shared" ref="D2197" si="2181">B2197&amp;" "&amp;" "&amp;C2197</f>
        <v>04-043  アークデーモン</v>
      </c>
      <c r="E2197" s="1010" t="s">
        <v>120</v>
      </c>
      <c r="F2197" s="1009" t="s">
        <v>75</v>
      </c>
      <c r="G2197" s="973" t="s">
        <v>1195</v>
      </c>
      <c r="H2197" s="986" t="s">
        <v>40</v>
      </c>
      <c r="I2197" s="17"/>
      <c r="J2197" s="17"/>
      <c r="K2197" s="7" t="s">
        <v>37</v>
      </c>
      <c r="L2197" s="41" t="s">
        <v>98</v>
      </c>
      <c r="M2197" s="51" t="s">
        <v>1948</v>
      </c>
      <c r="N2197" s="52" t="s">
        <v>492</v>
      </c>
      <c r="O2197" s="976"/>
      <c r="P2197" s="271"/>
      <c r="Q2197" s="977">
        <v>1720</v>
      </c>
      <c r="R2197" s="978">
        <v>1040</v>
      </c>
      <c r="S2197" s="979">
        <v>1140</v>
      </c>
      <c r="T2197" s="980">
        <v>750</v>
      </c>
      <c r="U2197" s="981">
        <v>900</v>
      </c>
      <c r="V2197" s="982">
        <f t="shared" ref="V2197" si="2182">SUM(Q2197:U2198)</f>
        <v>5550</v>
      </c>
      <c r="W2197" s="976" t="s">
        <v>4155</v>
      </c>
      <c r="X2197" s="976"/>
      <c r="Y2197" s="706"/>
      <c r="Z2197" s="976"/>
    </row>
    <row r="2198" spans="1:26">
      <c r="A2198" s="984" t="s">
        <v>1217</v>
      </c>
      <c r="B2198" s="984"/>
      <c r="C2198" s="969" t="s">
        <v>125</v>
      </c>
      <c r="D2198" s="970" t="s">
        <v>2</v>
      </c>
      <c r="E2198" s="1010" t="s">
        <v>120</v>
      </c>
      <c r="F2198" s="1009" t="s">
        <v>75</v>
      </c>
      <c r="G2198" s="973" t="s">
        <v>19</v>
      </c>
      <c r="H2198" s="986" t="s">
        <v>40</v>
      </c>
      <c r="I2198" s="17"/>
      <c r="J2198" s="17"/>
      <c r="K2198" s="20"/>
      <c r="L2198" s="41"/>
      <c r="M2198" s="51"/>
      <c r="N2198" s="54"/>
      <c r="O2198" s="976"/>
      <c r="P2198" s="271"/>
      <c r="Q2198" s="977"/>
      <c r="R2198" s="978"/>
      <c r="S2198" s="979"/>
      <c r="T2198" s="980"/>
      <c r="U2198" s="981"/>
      <c r="V2198" s="982"/>
      <c r="W2198" s="976" t="s">
        <v>4155</v>
      </c>
      <c r="X2198" s="976"/>
      <c r="Y2198" s="706"/>
      <c r="Z2198" s="976"/>
    </row>
    <row r="2199" spans="1:26">
      <c r="A2199" s="984" t="s">
        <v>1217</v>
      </c>
      <c r="B2199" s="984" t="s">
        <v>1370</v>
      </c>
      <c r="C2199" s="969" t="s">
        <v>646</v>
      </c>
      <c r="D2199" s="970" t="str">
        <f t="shared" ref="D2199" si="2183">B2199&amp;" "&amp;" "&amp;C2199</f>
        <v>04-044  おどるほうせき</v>
      </c>
      <c r="E2199" s="1010" t="s">
        <v>120</v>
      </c>
      <c r="F2199" s="994" t="s">
        <v>78</v>
      </c>
      <c r="G2199" s="992" t="s">
        <v>88</v>
      </c>
      <c r="H2199" s="992" t="s">
        <v>88</v>
      </c>
      <c r="I2199" s="17"/>
      <c r="J2199" s="17"/>
      <c r="K2199" s="8" t="s">
        <v>99</v>
      </c>
      <c r="L2199" s="41" t="s">
        <v>131</v>
      </c>
      <c r="M2199" s="51" t="s">
        <v>3569</v>
      </c>
      <c r="N2199" s="52" t="s">
        <v>496</v>
      </c>
      <c r="O2199" s="976"/>
      <c r="P2199" s="271"/>
      <c r="Q2199" s="977">
        <v>1690</v>
      </c>
      <c r="R2199" s="978">
        <v>680</v>
      </c>
      <c r="S2199" s="979">
        <v>1210</v>
      </c>
      <c r="T2199" s="980">
        <v>990</v>
      </c>
      <c r="U2199" s="981">
        <v>890</v>
      </c>
      <c r="V2199" s="982">
        <f t="shared" ref="V2199" si="2184">SUM(Q2199:U2200)</f>
        <v>5460</v>
      </c>
      <c r="W2199" s="976" t="s">
        <v>3823</v>
      </c>
      <c r="X2199" s="976"/>
      <c r="Y2199" s="706"/>
      <c r="Z2199" s="976"/>
    </row>
    <row r="2200" spans="1:26">
      <c r="A2200" s="984" t="s">
        <v>1217</v>
      </c>
      <c r="B2200" s="984"/>
      <c r="C2200" s="969" t="s">
        <v>646</v>
      </c>
      <c r="D2200" s="970" t="s">
        <v>2</v>
      </c>
      <c r="E2200" s="1010" t="s">
        <v>120</v>
      </c>
      <c r="F2200" s="994" t="s">
        <v>78</v>
      </c>
      <c r="G2200" s="992" t="s">
        <v>88</v>
      </c>
      <c r="H2200" s="992" t="s">
        <v>88</v>
      </c>
      <c r="I2200" s="17"/>
      <c r="J2200" s="17"/>
      <c r="K2200" s="20"/>
      <c r="L2200" s="41"/>
      <c r="M2200" s="51"/>
      <c r="N2200" s="54"/>
      <c r="O2200" s="976"/>
      <c r="P2200" s="271"/>
      <c r="Q2200" s="977"/>
      <c r="R2200" s="978"/>
      <c r="S2200" s="979"/>
      <c r="T2200" s="980"/>
      <c r="U2200" s="981"/>
      <c r="V2200" s="982"/>
      <c r="W2200" s="976" t="s">
        <v>3823</v>
      </c>
      <c r="X2200" s="976"/>
      <c r="Y2200" s="706"/>
      <c r="Z2200" s="976"/>
    </row>
    <row r="2201" spans="1:26">
      <c r="A2201" s="984" t="s">
        <v>1217</v>
      </c>
      <c r="B2201" s="984" t="s">
        <v>1371</v>
      </c>
      <c r="C2201" s="989" t="s">
        <v>265</v>
      </c>
      <c r="D2201" s="970" t="str">
        <f t="shared" ref="D2201" si="2185">B2201&amp;" "&amp;" "&amp;C2201</f>
        <v>04-045  キラーマシン2</v>
      </c>
      <c r="E2201" s="1010" t="s">
        <v>120</v>
      </c>
      <c r="F2201" s="994" t="s">
        <v>78</v>
      </c>
      <c r="G2201" s="973" t="s">
        <v>19</v>
      </c>
      <c r="H2201" s="973" t="s">
        <v>19</v>
      </c>
      <c r="I2201" s="17"/>
      <c r="J2201" s="17"/>
      <c r="K2201" s="50" t="s">
        <v>21</v>
      </c>
      <c r="L2201" s="47" t="s">
        <v>270</v>
      </c>
      <c r="M2201" s="51" t="s">
        <v>1949</v>
      </c>
      <c r="N2201" s="52" t="s">
        <v>491</v>
      </c>
      <c r="O2201" s="976"/>
      <c r="P2201" s="271"/>
      <c r="Q2201" s="977">
        <v>1750</v>
      </c>
      <c r="R2201" s="978">
        <v>1120</v>
      </c>
      <c r="S2201" s="979">
        <v>660</v>
      </c>
      <c r="T2201" s="980">
        <v>920</v>
      </c>
      <c r="U2201" s="981">
        <v>1100</v>
      </c>
      <c r="V2201" s="982">
        <f t="shared" ref="V2201" si="2186">SUM(Q2201:U2202)</f>
        <v>5550</v>
      </c>
      <c r="W2201" s="444" t="s">
        <v>3319</v>
      </c>
      <c r="X2201" s="976"/>
      <c r="Y2201" s="706"/>
      <c r="Z2201" s="976"/>
    </row>
    <row r="2202" spans="1:26">
      <c r="A2202" s="984" t="s">
        <v>1217</v>
      </c>
      <c r="B2202" s="984"/>
      <c r="C2202" s="989" t="s">
        <v>265</v>
      </c>
      <c r="D2202" s="970" t="s">
        <v>2</v>
      </c>
      <c r="E2202" s="1010" t="s">
        <v>120</v>
      </c>
      <c r="F2202" s="994" t="s">
        <v>78</v>
      </c>
      <c r="G2202" s="973" t="s">
        <v>19</v>
      </c>
      <c r="H2202" s="973" t="s">
        <v>19</v>
      </c>
      <c r="I2202" s="17"/>
      <c r="J2202" s="17"/>
      <c r="K2202" s="42"/>
      <c r="L2202" s="41"/>
      <c r="M2202" s="51"/>
      <c r="N2202" s="54"/>
      <c r="O2202" s="976"/>
      <c r="P2202" s="271"/>
      <c r="Q2202" s="977"/>
      <c r="R2202" s="978"/>
      <c r="S2202" s="979"/>
      <c r="T2202" s="980"/>
      <c r="U2202" s="981"/>
      <c r="V2202" s="982"/>
      <c r="W2202" s="443" t="s">
        <v>4575</v>
      </c>
      <c r="X2202" s="976"/>
      <c r="Y2202" s="706"/>
      <c r="Z2202" s="976"/>
    </row>
    <row r="2203" spans="1:26">
      <c r="A2203" s="984" t="s">
        <v>1217</v>
      </c>
      <c r="B2203" s="984" t="s">
        <v>1372</v>
      </c>
      <c r="C2203" s="969" t="s">
        <v>2</v>
      </c>
      <c r="D2203" s="970" t="str">
        <f t="shared" ref="D2203" si="2187">B2203&amp;" "&amp;" "&amp;C2203</f>
        <v>04-046  ダイ</v>
      </c>
      <c r="E2203" s="1008" t="s">
        <v>36</v>
      </c>
      <c r="F2203" s="972" t="s">
        <v>34</v>
      </c>
      <c r="G2203" s="973" t="s">
        <v>19</v>
      </c>
      <c r="H2203" s="973" t="s">
        <v>19</v>
      </c>
      <c r="I2203" s="17"/>
      <c r="J2203" s="17"/>
      <c r="K2203" s="50" t="s">
        <v>21</v>
      </c>
      <c r="L2203" s="47" t="s">
        <v>105</v>
      </c>
      <c r="M2203" s="39" t="s">
        <v>1787</v>
      </c>
      <c r="N2203" s="52" t="s">
        <v>494</v>
      </c>
      <c r="O2203" s="976"/>
      <c r="P2203" s="271"/>
      <c r="Q2203" s="977">
        <v>2030</v>
      </c>
      <c r="R2203" s="978">
        <v>1470</v>
      </c>
      <c r="S2203" s="979">
        <v>760</v>
      </c>
      <c r="T2203" s="980">
        <v>1160</v>
      </c>
      <c r="U2203" s="981">
        <v>900</v>
      </c>
      <c r="V2203" s="982">
        <f t="shared" ref="V2203" si="2188">SUM(Q2203:U2204)</f>
        <v>6320</v>
      </c>
      <c r="W2203" s="976" t="s">
        <v>3317</v>
      </c>
      <c r="X2203" s="976"/>
      <c r="Y2203" s="706"/>
      <c r="Z2203" s="976"/>
    </row>
    <row r="2204" spans="1:26">
      <c r="A2204" s="984" t="s">
        <v>1217</v>
      </c>
      <c r="B2204" s="984"/>
      <c r="C2204" s="969" t="s">
        <v>2</v>
      </c>
      <c r="D2204" s="970" t="s">
        <v>2</v>
      </c>
      <c r="E2204" s="1008" t="s">
        <v>36</v>
      </c>
      <c r="F2204" s="972" t="s">
        <v>34</v>
      </c>
      <c r="G2204" s="973" t="s">
        <v>19</v>
      </c>
      <c r="H2204" s="973" t="s">
        <v>19</v>
      </c>
      <c r="I2204" s="17"/>
      <c r="J2204" s="17"/>
      <c r="K2204" s="50" t="s">
        <v>21</v>
      </c>
      <c r="L2204" s="312" t="s">
        <v>4150</v>
      </c>
      <c r="M2204" s="51" t="s">
        <v>1788</v>
      </c>
      <c r="N2204" s="52" t="s">
        <v>491</v>
      </c>
      <c r="O2204" s="976"/>
      <c r="P2204" s="271"/>
      <c r="Q2204" s="977"/>
      <c r="R2204" s="978"/>
      <c r="S2204" s="979"/>
      <c r="T2204" s="980"/>
      <c r="U2204" s="981"/>
      <c r="V2204" s="982"/>
      <c r="W2204" s="976" t="s">
        <v>3317</v>
      </c>
      <c r="X2204" s="976"/>
      <c r="Y2204" s="706"/>
      <c r="Z2204" s="976"/>
    </row>
    <row r="2205" spans="1:26">
      <c r="A2205" s="984" t="s">
        <v>1217</v>
      </c>
      <c r="B2205" s="984" t="s">
        <v>1373</v>
      </c>
      <c r="C2205" s="969" t="s">
        <v>38</v>
      </c>
      <c r="D2205" s="970" t="str">
        <f t="shared" ref="D2205" si="2189">B2205&amp;" "&amp;" "&amp;C2205</f>
        <v>04-047  ポップ</v>
      </c>
      <c r="E2205" s="1008" t="s">
        <v>36</v>
      </c>
      <c r="F2205" s="972" t="s">
        <v>34</v>
      </c>
      <c r="G2205" s="986" t="s">
        <v>40</v>
      </c>
      <c r="H2205" s="986" t="s">
        <v>40</v>
      </c>
      <c r="I2205" s="17"/>
      <c r="J2205" s="17"/>
      <c r="K2205" s="50" t="s">
        <v>21</v>
      </c>
      <c r="L2205" s="47" t="s">
        <v>106</v>
      </c>
      <c r="M2205" s="51" t="s">
        <v>3570</v>
      </c>
      <c r="N2205" s="52" t="s">
        <v>491</v>
      </c>
      <c r="O2205" s="976"/>
      <c r="P2205" s="271"/>
      <c r="Q2205" s="977">
        <v>1990</v>
      </c>
      <c r="R2205" s="978">
        <v>690</v>
      </c>
      <c r="S2205" s="979">
        <v>1590</v>
      </c>
      <c r="T2205" s="980">
        <v>1110</v>
      </c>
      <c r="U2205" s="981">
        <v>930</v>
      </c>
      <c r="V2205" s="982">
        <f t="shared" ref="V2205" si="2190">SUM(Q2205:U2206)</f>
        <v>6310</v>
      </c>
      <c r="W2205" s="976" t="s">
        <v>3317</v>
      </c>
      <c r="X2205" s="976"/>
      <c r="Y2205" s="706"/>
      <c r="Z2205" s="976"/>
    </row>
    <row r="2206" spans="1:26">
      <c r="A2206" s="984" t="s">
        <v>1217</v>
      </c>
      <c r="B2206" s="984"/>
      <c r="C2206" s="969" t="s">
        <v>38</v>
      </c>
      <c r="D2206" s="970" t="s">
        <v>2</v>
      </c>
      <c r="E2206" s="1008" t="s">
        <v>36</v>
      </c>
      <c r="F2206" s="972" t="s">
        <v>34</v>
      </c>
      <c r="G2206" s="986" t="s">
        <v>40</v>
      </c>
      <c r="H2206" s="986" t="s">
        <v>40</v>
      </c>
      <c r="I2206" s="17"/>
      <c r="J2206" s="17"/>
      <c r="K2206" s="50" t="s">
        <v>21</v>
      </c>
      <c r="L2206" s="47" t="s">
        <v>105</v>
      </c>
      <c r="M2206" s="51" t="s">
        <v>6227</v>
      </c>
      <c r="N2206" s="54" t="s">
        <v>490</v>
      </c>
      <c r="O2206" s="976"/>
      <c r="P2206" s="271"/>
      <c r="Q2206" s="977"/>
      <c r="R2206" s="978"/>
      <c r="S2206" s="979"/>
      <c r="T2206" s="980"/>
      <c r="U2206" s="981"/>
      <c r="V2206" s="982"/>
      <c r="W2206" s="976" t="s">
        <v>3317</v>
      </c>
      <c r="X2206" s="976"/>
      <c r="Y2206" s="706"/>
      <c r="Z2206" s="976"/>
    </row>
    <row r="2207" spans="1:26">
      <c r="A2207" s="984" t="s">
        <v>1217</v>
      </c>
      <c r="B2207" s="984" t="s">
        <v>1374</v>
      </c>
      <c r="C2207" s="969" t="s">
        <v>172</v>
      </c>
      <c r="D2207" s="970" t="str">
        <f t="shared" ref="D2207" si="2191">B2207&amp;" "&amp;" "&amp;C2207</f>
        <v>04-048  ヒュンケル</v>
      </c>
      <c r="E2207" s="1008" t="s">
        <v>36</v>
      </c>
      <c r="F2207" s="972" t="s">
        <v>34</v>
      </c>
      <c r="G2207" s="973" t="s">
        <v>19</v>
      </c>
      <c r="H2207" s="992" t="s">
        <v>88</v>
      </c>
      <c r="I2207" s="17"/>
      <c r="J2207" s="17"/>
      <c r="K2207" s="50" t="s">
        <v>21</v>
      </c>
      <c r="L2207" s="47" t="s">
        <v>270</v>
      </c>
      <c r="M2207" s="51" t="s">
        <v>1789</v>
      </c>
      <c r="N2207" s="52" t="s">
        <v>491</v>
      </c>
      <c r="O2207" s="976"/>
      <c r="P2207" s="271"/>
      <c r="Q2207" s="977">
        <v>1970</v>
      </c>
      <c r="R2207" s="978">
        <v>1450</v>
      </c>
      <c r="S2207" s="979">
        <v>620</v>
      </c>
      <c r="T2207" s="980">
        <v>1030</v>
      </c>
      <c r="U2207" s="981">
        <v>1260</v>
      </c>
      <c r="V2207" s="982">
        <f t="shared" ref="V2207" si="2192">SUM(Q2207:U2208)</f>
        <v>6330</v>
      </c>
      <c r="W2207" s="976" t="s">
        <v>3317</v>
      </c>
      <c r="X2207" s="976"/>
      <c r="Y2207" s="983" t="s">
        <v>5327</v>
      </c>
      <c r="Z2207" s="976"/>
    </row>
    <row r="2208" spans="1:26">
      <c r="A2208" s="984" t="s">
        <v>1217</v>
      </c>
      <c r="B2208" s="984"/>
      <c r="C2208" s="969" t="s">
        <v>172</v>
      </c>
      <c r="D2208" s="970" t="s">
        <v>2</v>
      </c>
      <c r="E2208" s="1008" t="s">
        <v>36</v>
      </c>
      <c r="F2208" s="972" t="s">
        <v>34</v>
      </c>
      <c r="G2208" s="973" t="s">
        <v>19</v>
      </c>
      <c r="H2208" s="992" t="s">
        <v>88</v>
      </c>
      <c r="I2208" s="17"/>
      <c r="J2208" s="17"/>
      <c r="K2208" s="46" t="s">
        <v>21</v>
      </c>
      <c r="L2208" s="41" t="s">
        <v>3</v>
      </c>
      <c r="M2208" s="51" t="s">
        <v>1972</v>
      </c>
      <c r="N2208" s="54" t="s">
        <v>491</v>
      </c>
      <c r="O2208" s="976"/>
      <c r="P2208" s="271"/>
      <c r="Q2208" s="977"/>
      <c r="R2208" s="978"/>
      <c r="S2208" s="979"/>
      <c r="T2208" s="980"/>
      <c r="U2208" s="981"/>
      <c r="V2208" s="982"/>
      <c r="W2208" s="976" t="s">
        <v>3317</v>
      </c>
      <c r="X2208" s="976"/>
      <c r="Y2208" s="983" t="s">
        <v>5327</v>
      </c>
      <c r="Z2208" s="976"/>
    </row>
    <row r="2209" spans="1:26">
      <c r="A2209" s="984" t="s">
        <v>1217</v>
      </c>
      <c r="B2209" s="984" t="s">
        <v>1375</v>
      </c>
      <c r="C2209" s="969" t="s">
        <v>42</v>
      </c>
      <c r="D2209" s="970" t="str">
        <f t="shared" ref="D2209" si="2193">B2209&amp;" "&amp;" "&amp;C2209</f>
        <v>04-049  レオナ</v>
      </c>
      <c r="E2209" s="1008" t="s">
        <v>36</v>
      </c>
      <c r="F2209" s="972" t="s">
        <v>34</v>
      </c>
      <c r="G2209" s="986" t="s">
        <v>40</v>
      </c>
      <c r="H2209" s="995" t="s">
        <v>80</v>
      </c>
      <c r="I2209" s="15"/>
      <c r="J2209" s="15"/>
      <c r="K2209" s="7" t="s">
        <v>37</v>
      </c>
      <c r="L2209" s="41" t="s">
        <v>98</v>
      </c>
      <c r="M2209" s="51" t="s">
        <v>1790</v>
      </c>
      <c r="N2209" s="52" t="s">
        <v>490</v>
      </c>
      <c r="O2209" s="976"/>
      <c r="P2209" s="271"/>
      <c r="Q2209" s="977">
        <v>1900</v>
      </c>
      <c r="R2209" s="978">
        <v>620</v>
      </c>
      <c r="S2209" s="979">
        <v>1530</v>
      </c>
      <c r="T2209" s="980">
        <v>1190</v>
      </c>
      <c r="U2209" s="981">
        <v>1000</v>
      </c>
      <c r="V2209" s="982">
        <f t="shared" ref="V2209" si="2194">SUM(Q2209:U2210)</f>
        <v>6240</v>
      </c>
      <c r="W2209" s="976" t="s">
        <v>3317</v>
      </c>
      <c r="X2209" s="976"/>
      <c r="Y2209" s="706"/>
      <c r="Z2209" s="976"/>
    </row>
    <row r="2210" spans="1:26">
      <c r="A2210" s="984" t="s">
        <v>1217</v>
      </c>
      <c r="B2210" s="984"/>
      <c r="C2210" s="969" t="s">
        <v>42</v>
      </c>
      <c r="D2210" s="970" t="s">
        <v>2</v>
      </c>
      <c r="E2210" s="1008" t="s">
        <v>36</v>
      </c>
      <c r="F2210" s="972" t="s">
        <v>34</v>
      </c>
      <c r="G2210" s="986" t="s">
        <v>40</v>
      </c>
      <c r="H2210" s="995" t="s">
        <v>80</v>
      </c>
      <c r="I2210" s="15"/>
      <c r="J2210" s="15"/>
      <c r="K2210" s="11" t="s">
        <v>81</v>
      </c>
      <c r="L2210" s="47" t="s">
        <v>81</v>
      </c>
      <c r="M2210" s="51" t="s">
        <v>3571</v>
      </c>
      <c r="N2210" s="52" t="s">
        <v>491</v>
      </c>
      <c r="O2210" s="976"/>
      <c r="P2210" s="271"/>
      <c r="Q2210" s="977"/>
      <c r="R2210" s="978"/>
      <c r="S2210" s="979"/>
      <c r="T2210" s="980"/>
      <c r="U2210" s="981"/>
      <c r="V2210" s="982"/>
      <c r="W2210" s="976" t="s">
        <v>3317</v>
      </c>
      <c r="X2210" s="976"/>
      <c r="Y2210" s="706"/>
      <c r="Z2210" s="976"/>
    </row>
    <row r="2211" spans="1:26">
      <c r="A2211" s="984" t="s">
        <v>1217</v>
      </c>
      <c r="B2211" s="984" t="s">
        <v>1376</v>
      </c>
      <c r="C2211" s="969" t="s">
        <v>32</v>
      </c>
      <c r="D2211" s="970" t="str">
        <f t="shared" ref="D2211" si="2195">B2211&amp;" "&amp;" "&amp;C2211</f>
        <v>04-050  バラン</v>
      </c>
      <c r="E2211" s="1008" t="s">
        <v>36</v>
      </c>
      <c r="F2211" s="1003" t="s">
        <v>35</v>
      </c>
      <c r="G2211" s="973" t="s">
        <v>19</v>
      </c>
      <c r="H2211" s="973" t="s">
        <v>19</v>
      </c>
      <c r="I2211" s="17"/>
      <c r="J2211" s="17"/>
      <c r="K2211" s="46" t="s">
        <v>21</v>
      </c>
      <c r="L2211" s="41" t="s">
        <v>131</v>
      </c>
      <c r="M2211" s="51" t="s">
        <v>1791</v>
      </c>
      <c r="N2211" s="52" t="s">
        <v>494</v>
      </c>
      <c r="O2211" s="976"/>
      <c r="P2211" s="271"/>
      <c r="Q2211" s="977">
        <v>2030</v>
      </c>
      <c r="R2211" s="978">
        <v>1340</v>
      </c>
      <c r="S2211" s="979">
        <v>1070</v>
      </c>
      <c r="T2211" s="980">
        <v>1090</v>
      </c>
      <c r="U2211" s="981">
        <v>810</v>
      </c>
      <c r="V2211" s="982">
        <f t="shared" ref="V2211" si="2196">SUM(Q2211:U2212)</f>
        <v>6340</v>
      </c>
      <c r="W2211" s="976" t="s">
        <v>4572</v>
      </c>
      <c r="X2211" s="976"/>
      <c r="Y2211" s="706"/>
      <c r="Z2211" s="976"/>
    </row>
    <row r="2212" spans="1:26">
      <c r="A2212" s="984" t="s">
        <v>1217</v>
      </c>
      <c r="B2212" s="984"/>
      <c r="C2212" s="969" t="s">
        <v>32</v>
      </c>
      <c r="D2212" s="970" t="s">
        <v>2</v>
      </c>
      <c r="E2212" s="1008" t="s">
        <v>36</v>
      </c>
      <c r="F2212" s="1003" t="s">
        <v>35</v>
      </c>
      <c r="G2212" s="973" t="s">
        <v>19</v>
      </c>
      <c r="H2212" s="973" t="s">
        <v>19</v>
      </c>
      <c r="I2212" s="17"/>
      <c r="J2212" s="17"/>
      <c r="K2212" s="46" t="s">
        <v>21</v>
      </c>
      <c r="L2212" s="41" t="s">
        <v>131</v>
      </c>
      <c r="M2212" s="51" t="s">
        <v>6228</v>
      </c>
      <c r="N2212" s="54" t="s">
        <v>491</v>
      </c>
      <c r="O2212" s="976"/>
      <c r="P2212" s="271"/>
      <c r="Q2212" s="977"/>
      <c r="R2212" s="978"/>
      <c r="S2212" s="979"/>
      <c r="T2212" s="980"/>
      <c r="U2212" s="981"/>
      <c r="V2212" s="982"/>
      <c r="W2212" s="976" t="s">
        <v>4572</v>
      </c>
      <c r="X2212" s="976"/>
      <c r="Y2212" s="706"/>
      <c r="Z2212" s="976"/>
    </row>
    <row r="2213" spans="1:26">
      <c r="A2213" s="984" t="s">
        <v>1217</v>
      </c>
      <c r="B2213" s="984" t="s">
        <v>1377</v>
      </c>
      <c r="C2213" s="969" t="s">
        <v>43</v>
      </c>
      <c r="D2213" s="970" t="str">
        <f t="shared" ref="D2213" si="2197">B2213&amp;" "&amp;" "&amp;C2213</f>
        <v>04-051  ラーハルト</v>
      </c>
      <c r="E2213" s="1008" t="s">
        <v>36</v>
      </c>
      <c r="F2213" s="1003" t="s">
        <v>35</v>
      </c>
      <c r="G2213" s="973" t="s">
        <v>19</v>
      </c>
      <c r="H2213" s="973" t="s">
        <v>19</v>
      </c>
      <c r="I2213" s="15"/>
      <c r="J2213" s="15"/>
      <c r="K2213" s="46" t="s">
        <v>21</v>
      </c>
      <c r="L2213" s="41" t="s">
        <v>131</v>
      </c>
      <c r="M2213" s="51" t="s">
        <v>1751</v>
      </c>
      <c r="N2213" s="52" t="s">
        <v>491</v>
      </c>
      <c r="O2213" s="976"/>
      <c r="P2213" s="271"/>
      <c r="Q2213" s="977">
        <v>2050</v>
      </c>
      <c r="R2213" s="978">
        <v>1210</v>
      </c>
      <c r="S2213" s="979">
        <v>1040</v>
      </c>
      <c r="T2213" s="980">
        <v>1270</v>
      </c>
      <c r="U2213" s="981">
        <v>770</v>
      </c>
      <c r="V2213" s="982">
        <f t="shared" ref="V2213" si="2198">SUM(Q2213:U2214)</f>
        <v>6340</v>
      </c>
      <c r="W2213" s="378" t="s">
        <v>3325</v>
      </c>
      <c r="X2213" s="976"/>
      <c r="Y2213" s="983" t="s">
        <v>5327</v>
      </c>
      <c r="Z2213" s="976"/>
    </row>
    <row r="2214" spans="1:26">
      <c r="A2214" s="984" t="s">
        <v>1217</v>
      </c>
      <c r="B2214" s="984"/>
      <c r="C2214" s="969" t="s">
        <v>43</v>
      </c>
      <c r="D2214" s="970" t="s">
        <v>2</v>
      </c>
      <c r="E2214" s="1008" t="s">
        <v>36</v>
      </c>
      <c r="F2214" s="1003" t="s">
        <v>35</v>
      </c>
      <c r="G2214" s="973" t="s">
        <v>19</v>
      </c>
      <c r="H2214" s="973" t="s">
        <v>19</v>
      </c>
      <c r="I2214" s="15"/>
      <c r="J2214" s="15"/>
      <c r="K2214" s="7" t="s">
        <v>37</v>
      </c>
      <c r="L2214" s="41" t="s">
        <v>98</v>
      </c>
      <c r="M2214" s="51" t="s">
        <v>1792</v>
      </c>
      <c r="N2214" s="52" t="s">
        <v>491</v>
      </c>
      <c r="O2214" s="976"/>
      <c r="P2214" s="271"/>
      <c r="Q2214" s="977"/>
      <c r="R2214" s="978"/>
      <c r="S2214" s="979"/>
      <c r="T2214" s="980"/>
      <c r="U2214" s="981"/>
      <c r="V2214" s="982"/>
      <c r="W2214" s="378" t="s">
        <v>4343</v>
      </c>
      <c r="X2214" s="976"/>
      <c r="Y2214" s="983" t="s">
        <v>5327</v>
      </c>
      <c r="Z2214" s="976"/>
    </row>
    <row r="2215" spans="1:26">
      <c r="A2215" s="984" t="s">
        <v>1217</v>
      </c>
      <c r="B2215" s="984" t="s">
        <v>1378</v>
      </c>
      <c r="C2215" s="969" t="s">
        <v>1187</v>
      </c>
      <c r="D2215" s="970" t="str">
        <f t="shared" ref="D2215" si="2199">B2215&amp;" "&amp;" "&amp;C2215</f>
        <v>04-052  ボラホーン</v>
      </c>
      <c r="E2215" s="1008" t="s">
        <v>36</v>
      </c>
      <c r="F2215" s="1003" t="s">
        <v>35</v>
      </c>
      <c r="G2215" s="973" t="s">
        <v>19</v>
      </c>
      <c r="H2215" s="1006" t="s">
        <v>89</v>
      </c>
      <c r="I2215" s="15"/>
      <c r="J2215" s="15"/>
      <c r="K2215" s="7" t="s">
        <v>37</v>
      </c>
      <c r="L2215" s="49" t="s">
        <v>506</v>
      </c>
      <c r="M2215" s="51" t="s">
        <v>1738</v>
      </c>
      <c r="N2215" s="52" t="s">
        <v>492</v>
      </c>
      <c r="O2215" s="976"/>
      <c r="P2215" s="271"/>
      <c r="Q2215" s="977">
        <v>2190</v>
      </c>
      <c r="R2215" s="978">
        <v>1410</v>
      </c>
      <c r="S2215" s="979">
        <v>820</v>
      </c>
      <c r="T2215" s="980">
        <v>710</v>
      </c>
      <c r="U2215" s="981">
        <v>1190</v>
      </c>
      <c r="V2215" s="982">
        <f t="shared" ref="V2215" si="2200">SUM(Q2215:U2216)</f>
        <v>6320</v>
      </c>
      <c r="W2215" s="976" t="s">
        <v>3325</v>
      </c>
      <c r="X2215" s="976"/>
      <c r="Y2215" s="706"/>
      <c r="Z2215" s="976"/>
    </row>
    <row r="2216" spans="1:26">
      <c r="A2216" s="984" t="s">
        <v>1217</v>
      </c>
      <c r="B2216" s="984"/>
      <c r="C2216" s="969" t="s">
        <v>1187</v>
      </c>
      <c r="D2216" s="970" t="s">
        <v>2</v>
      </c>
      <c r="E2216" s="1008" t="s">
        <v>36</v>
      </c>
      <c r="F2216" s="1003" t="s">
        <v>35</v>
      </c>
      <c r="G2216" s="973" t="s">
        <v>19</v>
      </c>
      <c r="H2216" s="1006" t="s">
        <v>89</v>
      </c>
      <c r="I2216" s="15"/>
      <c r="J2216" s="15"/>
      <c r="K2216" s="8" t="s">
        <v>99</v>
      </c>
      <c r="L2216" s="41" t="s">
        <v>131</v>
      </c>
      <c r="M2216" s="51" t="s">
        <v>1950</v>
      </c>
      <c r="N2216" s="52" t="s">
        <v>491</v>
      </c>
      <c r="O2216" s="976"/>
      <c r="P2216" s="271"/>
      <c r="Q2216" s="977"/>
      <c r="R2216" s="978"/>
      <c r="S2216" s="979"/>
      <c r="T2216" s="980"/>
      <c r="U2216" s="981"/>
      <c r="V2216" s="982"/>
      <c r="W2216" s="976" t="s">
        <v>3325</v>
      </c>
      <c r="X2216" s="976"/>
      <c r="Y2216" s="706"/>
      <c r="Z2216" s="976"/>
    </row>
    <row r="2217" spans="1:26">
      <c r="A2217" s="984" t="s">
        <v>1217</v>
      </c>
      <c r="B2217" s="984" t="s">
        <v>1379</v>
      </c>
      <c r="C2217" s="969" t="s">
        <v>1186</v>
      </c>
      <c r="D2217" s="970" t="str">
        <f t="shared" ref="D2217" si="2201">B2217&amp;" "&amp;" "&amp;C2217</f>
        <v>04-053  ガルダンディー</v>
      </c>
      <c r="E2217" s="1008" t="s">
        <v>36</v>
      </c>
      <c r="F2217" s="1003" t="s">
        <v>35</v>
      </c>
      <c r="G2217" s="973" t="s">
        <v>19</v>
      </c>
      <c r="H2217" s="973" t="s">
        <v>19</v>
      </c>
      <c r="I2217" s="17"/>
      <c r="J2217" s="17"/>
      <c r="K2217" s="46" t="s">
        <v>21</v>
      </c>
      <c r="L2217" s="41" t="s">
        <v>131</v>
      </c>
      <c r="M2217" s="51" t="s">
        <v>1793</v>
      </c>
      <c r="N2217" s="52" t="s">
        <v>491</v>
      </c>
      <c r="O2217" s="976"/>
      <c r="P2217" s="271"/>
      <c r="Q2217" s="977">
        <v>2030</v>
      </c>
      <c r="R2217" s="978">
        <v>1180</v>
      </c>
      <c r="S2217" s="979">
        <v>1050</v>
      </c>
      <c r="T2217" s="980">
        <v>1250</v>
      </c>
      <c r="U2217" s="981">
        <v>810</v>
      </c>
      <c r="V2217" s="982">
        <f t="shared" ref="V2217" si="2202">SUM(Q2217:U2218)</f>
        <v>6320</v>
      </c>
      <c r="W2217" s="976" t="s">
        <v>3325</v>
      </c>
      <c r="X2217" s="976"/>
      <c r="Y2217" s="706"/>
      <c r="Z2217" s="976"/>
    </row>
    <row r="2218" spans="1:26">
      <c r="A2218" s="984" t="s">
        <v>1217</v>
      </c>
      <c r="B2218" s="984"/>
      <c r="C2218" s="969" t="s">
        <v>1186</v>
      </c>
      <c r="D2218" s="970" t="s">
        <v>2</v>
      </c>
      <c r="E2218" s="1008" t="s">
        <v>36</v>
      </c>
      <c r="F2218" s="1003" t="s">
        <v>35</v>
      </c>
      <c r="G2218" s="973" t="s">
        <v>19</v>
      </c>
      <c r="H2218" s="973" t="s">
        <v>19</v>
      </c>
      <c r="I2218" s="17"/>
      <c r="J2218" s="17"/>
      <c r="K2218" s="7" t="s">
        <v>37</v>
      </c>
      <c r="L2218" s="41" t="s">
        <v>98</v>
      </c>
      <c r="M2218" s="51" t="s">
        <v>1951</v>
      </c>
      <c r="N2218" s="54" t="s">
        <v>491</v>
      </c>
      <c r="O2218" s="976"/>
      <c r="P2218" s="271"/>
      <c r="Q2218" s="977"/>
      <c r="R2218" s="978"/>
      <c r="S2218" s="979"/>
      <c r="T2218" s="980"/>
      <c r="U2218" s="981"/>
      <c r="V2218" s="982"/>
      <c r="W2218" s="976" t="s">
        <v>3325</v>
      </c>
      <c r="X2218" s="976"/>
      <c r="Y2218" s="706"/>
      <c r="Z2218" s="976"/>
    </row>
    <row r="2219" spans="1:26">
      <c r="A2219" s="984" t="s">
        <v>1217</v>
      </c>
      <c r="B2219" s="984" t="s">
        <v>1380</v>
      </c>
      <c r="C2219" s="989" t="s">
        <v>267</v>
      </c>
      <c r="D2219" s="970" t="str">
        <f t="shared" ref="D2219" si="2203">B2219&amp;" "&amp;" "&amp;C2219</f>
        <v>04-054  ヒドラ</v>
      </c>
      <c r="E2219" s="1008" t="s">
        <v>36</v>
      </c>
      <c r="F2219" s="1003" t="s">
        <v>35</v>
      </c>
      <c r="G2219" s="973" t="s">
        <v>19</v>
      </c>
      <c r="H2219" s="1006" t="s">
        <v>89</v>
      </c>
      <c r="I2219" s="17"/>
      <c r="J2219" s="17"/>
      <c r="K2219" s="46" t="s">
        <v>21</v>
      </c>
      <c r="L2219" s="41" t="s">
        <v>3</v>
      </c>
      <c r="M2219" s="51" t="s">
        <v>1971</v>
      </c>
      <c r="N2219" s="52" t="s">
        <v>494</v>
      </c>
      <c r="O2219" s="976"/>
      <c r="P2219" s="271"/>
      <c r="Q2219" s="977">
        <v>2020</v>
      </c>
      <c r="R2219" s="978">
        <v>1450</v>
      </c>
      <c r="S2219" s="979">
        <v>720</v>
      </c>
      <c r="T2219" s="980">
        <v>920</v>
      </c>
      <c r="U2219" s="981">
        <v>1140</v>
      </c>
      <c r="V2219" s="982">
        <f t="shared" ref="V2219" si="2204">SUM(Q2219:U2220)</f>
        <v>6250</v>
      </c>
      <c r="W2219" s="976"/>
      <c r="X2219" s="976"/>
      <c r="Y2219" s="706"/>
      <c r="Z2219" s="976"/>
    </row>
    <row r="2220" spans="1:26">
      <c r="A2220" s="984" t="s">
        <v>1217</v>
      </c>
      <c r="B2220" s="984"/>
      <c r="C2220" s="989" t="s">
        <v>267</v>
      </c>
      <c r="D2220" s="970" t="s">
        <v>2</v>
      </c>
      <c r="E2220" s="1008" t="s">
        <v>36</v>
      </c>
      <c r="F2220" s="1003" t="s">
        <v>35</v>
      </c>
      <c r="G2220" s="973" t="s">
        <v>19</v>
      </c>
      <c r="H2220" s="1006" t="s">
        <v>89</v>
      </c>
      <c r="I2220" s="17"/>
      <c r="J2220" s="17"/>
      <c r="K2220" s="7" t="s">
        <v>37</v>
      </c>
      <c r="L2220" s="41" t="s">
        <v>98</v>
      </c>
      <c r="M2220" s="51" t="s">
        <v>1794</v>
      </c>
      <c r="N2220" s="54" t="s">
        <v>491</v>
      </c>
      <c r="O2220" s="976"/>
      <c r="P2220" s="271"/>
      <c r="Q2220" s="977"/>
      <c r="R2220" s="978"/>
      <c r="S2220" s="979"/>
      <c r="T2220" s="980"/>
      <c r="U2220" s="981"/>
      <c r="V2220" s="982"/>
      <c r="W2220" s="976"/>
      <c r="X2220" s="976"/>
      <c r="Y2220" s="706"/>
      <c r="Z2220" s="976"/>
    </row>
    <row r="2221" spans="1:26">
      <c r="A2221" s="984" t="s">
        <v>1217</v>
      </c>
      <c r="B2221" s="984" t="s">
        <v>1381</v>
      </c>
      <c r="C2221" s="969" t="s">
        <v>32</v>
      </c>
      <c r="D2221" s="970" t="str">
        <f t="shared" ref="D2221" si="2205">B2221&amp;" "&amp;" "&amp;C2221</f>
        <v>04-055  バラン</v>
      </c>
      <c r="E2221" s="999" t="s">
        <v>54</v>
      </c>
      <c r="F2221" s="1003" t="s">
        <v>35</v>
      </c>
      <c r="G2221" s="973" t="s">
        <v>19</v>
      </c>
      <c r="H2221" s="973" t="s">
        <v>19</v>
      </c>
      <c r="I2221" s="15"/>
      <c r="J2221" s="15"/>
      <c r="K2221" s="50" t="s">
        <v>21</v>
      </c>
      <c r="L2221" s="47" t="s">
        <v>270</v>
      </c>
      <c r="M2221" s="51" t="s">
        <v>1795</v>
      </c>
      <c r="N2221" s="52" t="s">
        <v>496</v>
      </c>
      <c r="O2221" s="976"/>
      <c r="P2221" s="271"/>
      <c r="Q2221" s="977">
        <v>2240</v>
      </c>
      <c r="R2221" s="978">
        <v>1400</v>
      </c>
      <c r="S2221" s="979">
        <v>1070</v>
      </c>
      <c r="T2221" s="980">
        <v>1140</v>
      </c>
      <c r="U2221" s="981">
        <v>830</v>
      </c>
      <c r="V2221" s="982">
        <f t="shared" ref="V2221" si="2206">SUM(Q2221:U2222)</f>
        <v>6680</v>
      </c>
      <c r="W2221" s="976" t="s">
        <v>4572</v>
      </c>
      <c r="X2221" s="976"/>
      <c r="Y2221" s="983" t="s">
        <v>5327</v>
      </c>
      <c r="Z2221" s="976"/>
    </row>
    <row r="2222" spans="1:26">
      <c r="A2222" s="984" t="s">
        <v>1217</v>
      </c>
      <c r="B2222" s="984"/>
      <c r="C2222" s="969" t="s">
        <v>32</v>
      </c>
      <c r="D2222" s="970" t="s">
        <v>2</v>
      </c>
      <c r="E2222" s="999" t="s">
        <v>54</v>
      </c>
      <c r="F2222" s="1003" t="s">
        <v>35</v>
      </c>
      <c r="G2222" s="973" t="s">
        <v>19</v>
      </c>
      <c r="H2222" s="973" t="s">
        <v>19</v>
      </c>
      <c r="I2222" s="15"/>
      <c r="J2222" s="15"/>
      <c r="K2222" s="46" t="s">
        <v>21</v>
      </c>
      <c r="L2222" s="41" t="s">
        <v>131</v>
      </c>
      <c r="M2222" s="51" t="s">
        <v>1796</v>
      </c>
      <c r="N2222" s="52" t="s">
        <v>496</v>
      </c>
      <c r="O2222" s="976"/>
      <c r="P2222" s="271"/>
      <c r="Q2222" s="977"/>
      <c r="R2222" s="978"/>
      <c r="S2222" s="979"/>
      <c r="T2222" s="980"/>
      <c r="U2222" s="981"/>
      <c r="V2222" s="982"/>
      <c r="W2222" s="976" t="s">
        <v>4572</v>
      </c>
      <c r="X2222" s="976"/>
      <c r="Y2222" s="983" t="s">
        <v>5327</v>
      </c>
      <c r="Z2222" s="976"/>
    </row>
    <row r="2223" spans="1:26">
      <c r="A2223" s="984" t="s">
        <v>1217</v>
      </c>
      <c r="B2223" s="984" t="s">
        <v>1382</v>
      </c>
      <c r="C2223" s="969" t="s">
        <v>172</v>
      </c>
      <c r="D2223" s="970" t="str">
        <f t="shared" ref="D2223" si="2207">B2223&amp;" "&amp;" "&amp;C2223</f>
        <v>04-056  ヒュンケル</v>
      </c>
      <c r="E2223" s="999" t="s">
        <v>54</v>
      </c>
      <c r="F2223" s="972" t="s">
        <v>34</v>
      </c>
      <c r="G2223" s="973" t="s">
        <v>19</v>
      </c>
      <c r="H2223" s="973" t="s">
        <v>19</v>
      </c>
      <c r="I2223" s="15"/>
      <c r="J2223" s="15"/>
      <c r="K2223" s="50" t="s">
        <v>21</v>
      </c>
      <c r="L2223" s="47" t="s">
        <v>105</v>
      </c>
      <c r="M2223" s="51" t="s">
        <v>1797</v>
      </c>
      <c r="N2223" s="52" t="s">
        <v>490</v>
      </c>
      <c r="O2223" s="976"/>
      <c r="P2223" s="271"/>
      <c r="Q2223" s="977">
        <v>2180</v>
      </c>
      <c r="R2223" s="978">
        <v>1520</v>
      </c>
      <c r="S2223" s="979">
        <v>650</v>
      </c>
      <c r="T2223" s="980">
        <v>990</v>
      </c>
      <c r="U2223" s="981">
        <v>1330</v>
      </c>
      <c r="V2223" s="982">
        <f t="shared" ref="V2223" si="2208">SUM(Q2223:U2224)</f>
        <v>6670</v>
      </c>
      <c r="W2223" s="378" t="s">
        <v>3317</v>
      </c>
      <c r="X2223" s="976"/>
      <c r="Y2223" s="983" t="s">
        <v>5327</v>
      </c>
      <c r="Z2223" s="976"/>
    </row>
    <row r="2224" spans="1:26">
      <c r="A2224" s="984" t="s">
        <v>1217</v>
      </c>
      <c r="B2224" s="984"/>
      <c r="C2224" s="969" t="s">
        <v>172</v>
      </c>
      <c r="D2224" s="970" t="s">
        <v>2</v>
      </c>
      <c r="E2224" s="999" t="s">
        <v>54</v>
      </c>
      <c r="F2224" s="972" t="s">
        <v>34</v>
      </c>
      <c r="G2224" s="973" t="s">
        <v>19</v>
      </c>
      <c r="H2224" s="973" t="s">
        <v>19</v>
      </c>
      <c r="I2224" s="15"/>
      <c r="J2224" s="15"/>
      <c r="K2224" s="46" t="s">
        <v>21</v>
      </c>
      <c r="L2224" s="41" t="s">
        <v>3</v>
      </c>
      <c r="M2224" s="51" t="s">
        <v>1973</v>
      </c>
      <c r="N2224" s="52" t="s">
        <v>495</v>
      </c>
      <c r="O2224" s="976"/>
      <c r="P2224" s="271"/>
      <c r="Q2224" s="977"/>
      <c r="R2224" s="978"/>
      <c r="S2224" s="979"/>
      <c r="T2224" s="980"/>
      <c r="U2224" s="981"/>
      <c r="V2224" s="982"/>
      <c r="W2224" s="380" t="s">
        <v>4343</v>
      </c>
      <c r="X2224" s="976"/>
      <c r="Y2224" s="983" t="s">
        <v>5327</v>
      </c>
      <c r="Z2224" s="976"/>
    </row>
    <row r="2225" spans="1:26">
      <c r="A2225" s="984" t="s">
        <v>1217</v>
      </c>
      <c r="B2225" s="984" t="s">
        <v>1383</v>
      </c>
      <c r="C2225" s="989" t="s">
        <v>329</v>
      </c>
      <c r="D2225" s="970" t="str">
        <f t="shared" ref="D2225" si="2209">B2225&amp;" "&amp;" "&amp;C2225</f>
        <v>04-057  勇者レック</v>
      </c>
      <c r="E2225" s="999" t="s">
        <v>54</v>
      </c>
      <c r="F2225" s="972" t="s">
        <v>34</v>
      </c>
      <c r="G2225" s="973" t="s">
        <v>19</v>
      </c>
      <c r="H2225" s="973" t="s">
        <v>19</v>
      </c>
      <c r="I2225" s="15"/>
      <c r="J2225" s="15"/>
      <c r="K2225" s="46" t="s">
        <v>21</v>
      </c>
      <c r="L2225" s="41" t="s">
        <v>131</v>
      </c>
      <c r="M2225" s="51" t="s">
        <v>1798</v>
      </c>
      <c r="N2225" s="52" t="s">
        <v>491</v>
      </c>
      <c r="O2225" s="976"/>
      <c r="P2225" s="271"/>
      <c r="Q2225" s="977">
        <v>2080</v>
      </c>
      <c r="R2225" s="978">
        <v>1350</v>
      </c>
      <c r="S2225" s="979">
        <v>1180</v>
      </c>
      <c r="T2225" s="980">
        <v>1130</v>
      </c>
      <c r="U2225" s="981">
        <v>880</v>
      </c>
      <c r="V2225" s="982">
        <f t="shared" ref="V2225" si="2210">SUM(Q2225:U2226)</f>
        <v>6620</v>
      </c>
      <c r="W2225" s="976"/>
      <c r="X2225" s="976"/>
      <c r="Y2225" s="706"/>
      <c r="Z2225" s="976"/>
    </row>
    <row r="2226" spans="1:26">
      <c r="A2226" s="984" t="s">
        <v>1217</v>
      </c>
      <c r="B2226" s="984"/>
      <c r="C2226" s="989" t="s">
        <v>329</v>
      </c>
      <c r="D2226" s="970" t="s">
        <v>2</v>
      </c>
      <c r="E2226" s="999" t="s">
        <v>54</v>
      </c>
      <c r="F2226" s="972" t="s">
        <v>34</v>
      </c>
      <c r="G2226" s="973" t="s">
        <v>19</v>
      </c>
      <c r="H2226" s="973" t="s">
        <v>19</v>
      </c>
      <c r="I2226" s="15"/>
      <c r="J2226" s="15"/>
      <c r="K2226" s="46" t="s">
        <v>21</v>
      </c>
      <c r="L2226" s="41" t="s">
        <v>131</v>
      </c>
      <c r="M2226" s="51" t="s">
        <v>1799</v>
      </c>
      <c r="N2226" s="52" t="s">
        <v>491</v>
      </c>
      <c r="O2226" s="976"/>
      <c r="P2226" s="271"/>
      <c r="Q2226" s="977"/>
      <c r="R2226" s="978"/>
      <c r="S2226" s="979"/>
      <c r="T2226" s="980"/>
      <c r="U2226" s="981"/>
      <c r="V2226" s="982"/>
      <c r="W2226" s="976"/>
      <c r="X2226" s="976"/>
      <c r="Y2226" s="706"/>
      <c r="Z2226" s="976"/>
    </row>
    <row r="2227" spans="1:26">
      <c r="A2227" s="984" t="s">
        <v>1217</v>
      </c>
      <c r="B2227" s="984" t="s">
        <v>1384</v>
      </c>
      <c r="C2227" s="969" t="s">
        <v>3311</v>
      </c>
      <c r="D2227" s="970" t="str">
        <f t="shared" ref="D2227" si="2211">B2227&amp;" "&amp;" "&amp;C2227</f>
        <v>04-058  テリー</v>
      </c>
      <c r="E2227" s="999" t="s">
        <v>54</v>
      </c>
      <c r="F2227" s="972" t="s">
        <v>34</v>
      </c>
      <c r="G2227" s="973" t="s">
        <v>19</v>
      </c>
      <c r="H2227" s="973" t="s">
        <v>19</v>
      </c>
      <c r="I2227" s="17"/>
      <c r="J2227" s="17"/>
      <c r="K2227" s="7" t="s">
        <v>37</v>
      </c>
      <c r="L2227" s="41" t="s">
        <v>20</v>
      </c>
      <c r="M2227" s="51" t="s">
        <v>1395</v>
      </c>
      <c r="N2227" s="52" t="s">
        <v>494</v>
      </c>
      <c r="O2227" s="976"/>
      <c r="P2227" s="271"/>
      <c r="Q2227" s="977">
        <v>2040</v>
      </c>
      <c r="R2227" s="978">
        <v>1370</v>
      </c>
      <c r="S2227" s="979">
        <v>1050</v>
      </c>
      <c r="T2227" s="980">
        <v>1240</v>
      </c>
      <c r="U2227" s="981">
        <v>920</v>
      </c>
      <c r="V2227" s="982">
        <f t="shared" ref="V2227" si="2212">SUM(Q2227:U2228)</f>
        <v>6620</v>
      </c>
      <c r="W2227" s="976"/>
      <c r="X2227" s="976"/>
      <c r="Y2227" s="706"/>
      <c r="Z2227" s="976"/>
    </row>
    <row r="2228" spans="1:26">
      <c r="A2228" s="984" t="s">
        <v>1217</v>
      </c>
      <c r="B2228" s="984"/>
      <c r="C2228" s="969" t="s">
        <v>3311</v>
      </c>
      <c r="D2228" s="970" t="s">
        <v>2</v>
      </c>
      <c r="E2228" s="999" t="s">
        <v>54</v>
      </c>
      <c r="F2228" s="972" t="s">
        <v>34</v>
      </c>
      <c r="G2228" s="973" t="s">
        <v>19</v>
      </c>
      <c r="H2228" s="973" t="s">
        <v>19</v>
      </c>
      <c r="I2228" s="17"/>
      <c r="J2228" s="17"/>
      <c r="K2228" s="7" t="s">
        <v>37</v>
      </c>
      <c r="L2228" s="41" t="s">
        <v>98</v>
      </c>
      <c r="M2228" s="51" t="s">
        <v>1800</v>
      </c>
      <c r="N2228" s="52" t="s">
        <v>491</v>
      </c>
      <c r="O2228" s="976"/>
      <c r="P2228" s="271"/>
      <c r="Q2228" s="977"/>
      <c r="R2228" s="978"/>
      <c r="S2228" s="979"/>
      <c r="T2228" s="980"/>
      <c r="U2228" s="981"/>
      <c r="V2228" s="982"/>
      <c r="W2228" s="976"/>
      <c r="X2228" s="976"/>
      <c r="Y2228" s="706"/>
      <c r="Z2228" s="976"/>
    </row>
    <row r="2229" spans="1:26">
      <c r="A2229" s="984" t="s">
        <v>1217</v>
      </c>
      <c r="B2229" s="984" t="s">
        <v>1385</v>
      </c>
      <c r="C2229" s="969" t="s">
        <v>1697</v>
      </c>
      <c r="D2229" s="970" t="str">
        <f t="shared" ref="D2229" si="2213">B2229&amp;" "&amp;" "&amp;C2229</f>
        <v>04-059  ミレーユ</v>
      </c>
      <c r="E2229" s="999" t="s">
        <v>54</v>
      </c>
      <c r="F2229" s="972" t="s">
        <v>34</v>
      </c>
      <c r="G2229" s="986" t="s">
        <v>40</v>
      </c>
      <c r="H2229" s="995" t="s">
        <v>80</v>
      </c>
      <c r="I2229" s="17"/>
      <c r="J2229" s="17"/>
      <c r="K2229" s="46" t="s">
        <v>21</v>
      </c>
      <c r="L2229" s="41" t="s">
        <v>131</v>
      </c>
      <c r="M2229" s="51" t="s">
        <v>3572</v>
      </c>
      <c r="N2229" s="52" t="s">
        <v>491</v>
      </c>
      <c r="O2229" s="976"/>
      <c r="P2229" s="271"/>
      <c r="Q2229" s="977">
        <v>2000</v>
      </c>
      <c r="R2229" s="978">
        <v>1030</v>
      </c>
      <c r="S2229" s="979">
        <v>1320</v>
      </c>
      <c r="T2229" s="980">
        <v>1350</v>
      </c>
      <c r="U2229" s="981">
        <v>920</v>
      </c>
      <c r="V2229" s="982">
        <f t="shared" ref="V2229" si="2214">SUM(Q2229:U2230)</f>
        <v>6620</v>
      </c>
      <c r="W2229" s="976"/>
      <c r="X2229" s="976"/>
      <c r="Y2229" s="706"/>
      <c r="Z2229" s="976"/>
    </row>
    <row r="2230" spans="1:26">
      <c r="A2230" s="984" t="s">
        <v>1217</v>
      </c>
      <c r="B2230" s="984"/>
      <c r="C2230" s="969" t="s">
        <v>1697</v>
      </c>
      <c r="D2230" s="970" t="s">
        <v>2</v>
      </c>
      <c r="E2230" s="999" t="s">
        <v>54</v>
      </c>
      <c r="F2230" s="972" t="s">
        <v>34</v>
      </c>
      <c r="G2230" s="986" t="s">
        <v>40</v>
      </c>
      <c r="H2230" s="995" t="s">
        <v>80</v>
      </c>
      <c r="I2230" s="17"/>
      <c r="J2230" s="17"/>
      <c r="K2230" s="11" t="s">
        <v>81</v>
      </c>
      <c r="L2230" s="47" t="s">
        <v>81</v>
      </c>
      <c r="M2230" s="51" t="s">
        <v>1725</v>
      </c>
      <c r="N2230" s="54" t="s">
        <v>490</v>
      </c>
      <c r="O2230" s="976"/>
      <c r="P2230" s="271"/>
      <c r="Q2230" s="977"/>
      <c r="R2230" s="978"/>
      <c r="S2230" s="979"/>
      <c r="T2230" s="980"/>
      <c r="U2230" s="981"/>
      <c r="V2230" s="982"/>
      <c r="W2230" s="976"/>
      <c r="X2230" s="976"/>
      <c r="Y2230" s="706"/>
      <c r="Z2230" s="976"/>
    </row>
    <row r="2231" spans="1:26">
      <c r="A2231" s="984" t="s">
        <v>1217</v>
      </c>
      <c r="B2231" s="984" t="s">
        <v>1386</v>
      </c>
      <c r="C2231" s="969" t="s">
        <v>1696</v>
      </c>
      <c r="D2231" s="970" t="str">
        <f t="shared" ref="D2231" si="2215">B2231&amp;" "&amp;" "&amp;C2231</f>
        <v>04-060  ハッサン</v>
      </c>
      <c r="E2231" s="999" t="s">
        <v>54</v>
      </c>
      <c r="F2231" s="972" t="s">
        <v>34</v>
      </c>
      <c r="G2231" s="973" t="s">
        <v>19</v>
      </c>
      <c r="H2231" s="973" t="s">
        <v>19</v>
      </c>
      <c r="I2231" s="17"/>
      <c r="J2231" s="17"/>
      <c r="K2231" s="46" t="s">
        <v>21</v>
      </c>
      <c r="L2231" s="41" t="s">
        <v>3</v>
      </c>
      <c r="M2231" s="51" t="s">
        <v>1974</v>
      </c>
      <c r="N2231" s="52" t="s">
        <v>491</v>
      </c>
      <c r="O2231" s="976"/>
      <c r="P2231" s="271"/>
      <c r="Q2231" s="977">
        <v>2290</v>
      </c>
      <c r="R2231" s="978">
        <v>1510</v>
      </c>
      <c r="S2231" s="979">
        <v>920</v>
      </c>
      <c r="T2231" s="980">
        <v>760</v>
      </c>
      <c r="U2231" s="981">
        <v>1140</v>
      </c>
      <c r="V2231" s="982">
        <f t="shared" ref="V2231" si="2216">SUM(Q2231:U2232)</f>
        <v>6620</v>
      </c>
      <c r="W2231" s="976"/>
      <c r="X2231" s="976"/>
      <c r="Y2231" s="706"/>
      <c r="Z2231" s="976"/>
    </row>
    <row r="2232" spans="1:26">
      <c r="A2232" s="984" t="s">
        <v>1217</v>
      </c>
      <c r="B2232" s="984"/>
      <c r="C2232" s="969" t="s">
        <v>1696</v>
      </c>
      <c r="D2232" s="970" t="s">
        <v>2</v>
      </c>
      <c r="E2232" s="999" t="s">
        <v>54</v>
      </c>
      <c r="F2232" s="972" t="s">
        <v>34</v>
      </c>
      <c r="G2232" s="973" t="s">
        <v>19</v>
      </c>
      <c r="H2232" s="973" t="s">
        <v>19</v>
      </c>
      <c r="I2232" s="17"/>
      <c r="J2232" s="17"/>
      <c r="K2232" s="46" t="s">
        <v>21</v>
      </c>
      <c r="L2232" s="41" t="s">
        <v>131</v>
      </c>
      <c r="M2232" s="51" t="s">
        <v>1801</v>
      </c>
      <c r="N2232" s="52" t="s">
        <v>491</v>
      </c>
      <c r="O2232" s="976"/>
      <c r="P2232" s="271"/>
      <c r="Q2232" s="977"/>
      <c r="R2232" s="978"/>
      <c r="S2232" s="979"/>
      <c r="T2232" s="980"/>
      <c r="U2232" s="981"/>
      <c r="V2232" s="982"/>
      <c r="W2232" s="976"/>
      <c r="X2232" s="976"/>
      <c r="Y2232" s="706"/>
      <c r="Z2232" s="976"/>
    </row>
    <row r="2233" spans="1:26">
      <c r="A2233" s="984" t="s">
        <v>1217</v>
      </c>
      <c r="B2233" s="984" t="s">
        <v>1387</v>
      </c>
      <c r="C2233" s="969" t="s">
        <v>3305</v>
      </c>
      <c r="D2233" s="970" t="str">
        <f t="shared" ref="D2233" si="2217">B2233&amp;" "&amp;" "&amp;C2233</f>
        <v>04-061  デュラン</v>
      </c>
      <c r="E2233" s="999" t="s">
        <v>54</v>
      </c>
      <c r="F2233" s="985" t="s">
        <v>74</v>
      </c>
      <c r="G2233" s="973" t="s">
        <v>19</v>
      </c>
      <c r="H2233" s="973" t="s">
        <v>19</v>
      </c>
      <c r="I2233" s="17"/>
      <c r="J2233" s="17"/>
      <c r="K2233" s="46" t="s">
        <v>21</v>
      </c>
      <c r="L2233" s="41" t="s">
        <v>131</v>
      </c>
      <c r="M2233" s="51" t="s">
        <v>1802</v>
      </c>
      <c r="N2233" s="52" t="s">
        <v>491</v>
      </c>
      <c r="O2233" s="976"/>
      <c r="P2233" s="271"/>
      <c r="Q2233" s="977">
        <v>2210</v>
      </c>
      <c r="R2233" s="978">
        <v>1340</v>
      </c>
      <c r="S2233" s="979">
        <v>840</v>
      </c>
      <c r="T2233" s="980">
        <v>1070</v>
      </c>
      <c r="U2233" s="981">
        <v>1160</v>
      </c>
      <c r="V2233" s="982">
        <f t="shared" ref="V2233" si="2218">SUM(Q2233:U2234)</f>
        <v>6620</v>
      </c>
      <c r="W2233" s="976" t="s">
        <v>4564</v>
      </c>
      <c r="X2233" s="976"/>
      <c r="Y2233" s="706"/>
      <c r="Z2233" s="976"/>
    </row>
    <row r="2234" spans="1:26">
      <c r="A2234" s="984" t="s">
        <v>1217</v>
      </c>
      <c r="B2234" s="984"/>
      <c r="C2234" s="969" t="s">
        <v>3305</v>
      </c>
      <c r="D2234" s="970" t="s">
        <v>2</v>
      </c>
      <c r="E2234" s="999" t="s">
        <v>54</v>
      </c>
      <c r="F2234" s="985" t="s">
        <v>74</v>
      </c>
      <c r="G2234" s="973" t="s">
        <v>19</v>
      </c>
      <c r="H2234" s="973" t="s">
        <v>19</v>
      </c>
      <c r="I2234" s="17"/>
      <c r="J2234" s="17"/>
      <c r="K2234" s="50" t="s">
        <v>21</v>
      </c>
      <c r="L2234" s="47" t="s">
        <v>506</v>
      </c>
      <c r="M2234" s="51" t="s">
        <v>1803</v>
      </c>
      <c r="N2234" s="54" t="s">
        <v>491</v>
      </c>
      <c r="O2234" s="976"/>
      <c r="P2234" s="271"/>
      <c r="Q2234" s="977"/>
      <c r="R2234" s="978"/>
      <c r="S2234" s="979"/>
      <c r="T2234" s="980"/>
      <c r="U2234" s="981"/>
      <c r="V2234" s="982"/>
      <c r="W2234" s="976" t="s">
        <v>4564</v>
      </c>
      <c r="X2234" s="976"/>
      <c r="Y2234" s="706"/>
      <c r="Z2234" s="976"/>
    </row>
    <row r="2235" spans="1:26">
      <c r="A2235" s="984" t="s">
        <v>1217</v>
      </c>
      <c r="B2235" s="984" t="s">
        <v>1388</v>
      </c>
      <c r="C2235" s="969" t="s">
        <v>1695</v>
      </c>
      <c r="D2235" s="970" t="str">
        <f t="shared" ref="D2235" si="2219">B2235&amp;" "&amp;" "&amp;C2235</f>
        <v>04-062  グラコス</v>
      </c>
      <c r="E2235" s="999" t="s">
        <v>54</v>
      </c>
      <c r="F2235" s="985" t="s">
        <v>74</v>
      </c>
      <c r="G2235" s="973" t="s">
        <v>19</v>
      </c>
      <c r="H2235" s="986" t="s">
        <v>40</v>
      </c>
      <c r="I2235" s="17"/>
      <c r="J2235" s="17"/>
      <c r="K2235" s="50" t="s">
        <v>21</v>
      </c>
      <c r="L2235" s="47" t="s">
        <v>105</v>
      </c>
      <c r="M2235" s="51" t="s">
        <v>1804</v>
      </c>
      <c r="N2235" s="52" t="s">
        <v>496</v>
      </c>
      <c r="O2235" s="976"/>
      <c r="P2235" s="271"/>
      <c r="Q2235" s="977">
        <v>2170</v>
      </c>
      <c r="R2235" s="978">
        <v>1300</v>
      </c>
      <c r="S2235" s="979">
        <v>1030</v>
      </c>
      <c r="T2235" s="980">
        <v>990</v>
      </c>
      <c r="U2235" s="981">
        <v>1130</v>
      </c>
      <c r="V2235" s="982">
        <f t="shared" ref="V2235" si="2220">SUM(Q2235:U2236)</f>
        <v>6620</v>
      </c>
      <c r="W2235" s="443" t="s">
        <v>4564</v>
      </c>
      <c r="X2235" s="976"/>
      <c r="Y2235" s="706"/>
      <c r="Z2235" s="976"/>
    </row>
    <row r="2236" spans="1:26">
      <c r="A2236" s="984" t="s">
        <v>1217</v>
      </c>
      <c r="B2236" s="984"/>
      <c r="C2236" s="969" t="s">
        <v>1695</v>
      </c>
      <c r="D2236" s="970" t="s">
        <v>2</v>
      </c>
      <c r="E2236" s="999" t="s">
        <v>54</v>
      </c>
      <c r="F2236" s="985" t="s">
        <v>74</v>
      </c>
      <c r="G2236" s="973" t="s">
        <v>19</v>
      </c>
      <c r="H2236" s="986" t="s">
        <v>40</v>
      </c>
      <c r="I2236" s="17"/>
      <c r="J2236" s="17"/>
      <c r="K2236" s="7" t="s">
        <v>37</v>
      </c>
      <c r="L2236" s="41" t="s">
        <v>20</v>
      </c>
      <c r="M2236" s="51" t="s">
        <v>3573</v>
      </c>
      <c r="N2236" s="52" t="s">
        <v>491</v>
      </c>
      <c r="O2236" s="976"/>
      <c r="P2236" s="271"/>
      <c r="Q2236" s="977"/>
      <c r="R2236" s="978"/>
      <c r="S2236" s="979"/>
      <c r="T2236" s="980"/>
      <c r="U2236" s="981"/>
      <c r="V2236" s="982"/>
      <c r="W2236" s="443" t="s">
        <v>4335</v>
      </c>
      <c r="X2236" s="976"/>
      <c r="Y2236" s="706"/>
      <c r="Z2236" s="976"/>
    </row>
    <row r="2237" spans="1:26">
      <c r="A2237" s="984" t="s">
        <v>1217</v>
      </c>
      <c r="B2237" s="984" t="s">
        <v>1389</v>
      </c>
      <c r="C2237" s="969" t="s">
        <v>3295</v>
      </c>
      <c r="D2237" s="970" t="str">
        <f t="shared" ref="D2237" si="2221">B2237&amp;" "&amp;" "&amp;C2237</f>
        <v>04-063  ジャミラス</v>
      </c>
      <c r="E2237" s="999" t="s">
        <v>54</v>
      </c>
      <c r="F2237" s="985" t="s">
        <v>74</v>
      </c>
      <c r="G2237" s="973" t="s">
        <v>19</v>
      </c>
      <c r="H2237" s="1006" t="s">
        <v>89</v>
      </c>
      <c r="I2237" s="17"/>
      <c r="J2237" s="17"/>
      <c r="K2237" s="8" t="s">
        <v>99</v>
      </c>
      <c r="L2237" s="47" t="s">
        <v>506</v>
      </c>
      <c r="M2237" s="51" t="s">
        <v>3574</v>
      </c>
      <c r="N2237" s="52" t="s">
        <v>491</v>
      </c>
      <c r="O2237" s="976"/>
      <c r="P2237" s="271"/>
      <c r="Q2237" s="977">
        <v>2100</v>
      </c>
      <c r="R2237" s="978">
        <v>1320</v>
      </c>
      <c r="S2237" s="979">
        <v>990</v>
      </c>
      <c r="T2237" s="980">
        <v>1130</v>
      </c>
      <c r="U2237" s="981">
        <v>1090</v>
      </c>
      <c r="V2237" s="982">
        <f t="shared" ref="V2237" si="2222">SUM(Q2237:U2238)</f>
        <v>6630</v>
      </c>
      <c r="W2237" s="976" t="s">
        <v>4564</v>
      </c>
      <c r="X2237" s="976"/>
      <c r="Y2237" s="706"/>
      <c r="Z2237" s="976"/>
    </row>
    <row r="2238" spans="1:26">
      <c r="A2238" s="984" t="s">
        <v>1217</v>
      </c>
      <c r="B2238" s="984"/>
      <c r="C2238" s="969" t="s">
        <v>3295</v>
      </c>
      <c r="D2238" s="970" t="s">
        <v>2</v>
      </c>
      <c r="E2238" s="999" t="s">
        <v>54</v>
      </c>
      <c r="F2238" s="985" t="s">
        <v>74</v>
      </c>
      <c r="G2238" s="973" t="s">
        <v>19</v>
      </c>
      <c r="H2238" s="1006" t="s">
        <v>89</v>
      </c>
      <c r="I2238" s="17"/>
      <c r="J2238" s="17"/>
      <c r="K2238" s="46" t="s">
        <v>21</v>
      </c>
      <c r="L2238" s="41" t="s">
        <v>131</v>
      </c>
      <c r="M2238" s="51" t="s">
        <v>1805</v>
      </c>
      <c r="N2238" s="52" t="s">
        <v>496</v>
      </c>
      <c r="O2238" s="976"/>
      <c r="P2238" s="271"/>
      <c r="Q2238" s="977"/>
      <c r="R2238" s="978"/>
      <c r="S2238" s="979"/>
      <c r="T2238" s="980"/>
      <c r="U2238" s="981"/>
      <c r="V2238" s="982"/>
      <c r="W2238" s="976" t="s">
        <v>4564</v>
      </c>
      <c r="X2238" s="976"/>
      <c r="Y2238" s="706"/>
      <c r="Z2238" s="976"/>
    </row>
    <row r="2239" spans="1:26">
      <c r="A2239" s="984" t="s">
        <v>1217</v>
      </c>
      <c r="B2239" s="984" t="s">
        <v>1390</v>
      </c>
      <c r="C2239" s="969" t="s">
        <v>2</v>
      </c>
      <c r="D2239" s="970" t="str">
        <f t="shared" ref="D2239" si="2223">B2239&amp;" "&amp;" "&amp;C2239</f>
        <v>04-064  ダイ</v>
      </c>
      <c r="E2239" s="993" t="s">
        <v>2633</v>
      </c>
      <c r="F2239" s="972" t="s">
        <v>34</v>
      </c>
      <c r="G2239" s="973" t="s">
        <v>19</v>
      </c>
      <c r="H2239" s="973" t="s">
        <v>19</v>
      </c>
      <c r="I2239" s="17"/>
      <c r="J2239" s="17"/>
      <c r="K2239" s="46" t="s">
        <v>21</v>
      </c>
      <c r="L2239" s="41" t="s">
        <v>131</v>
      </c>
      <c r="M2239" s="51" t="s">
        <v>1806</v>
      </c>
      <c r="N2239" s="52" t="s">
        <v>491</v>
      </c>
      <c r="O2239" s="976"/>
      <c r="P2239" s="271"/>
      <c r="Q2239" s="977">
        <v>2240</v>
      </c>
      <c r="R2239" s="978">
        <v>1600</v>
      </c>
      <c r="S2239" s="979">
        <v>890</v>
      </c>
      <c r="T2239" s="980">
        <v>1300</v>
      </c>
      <c r="U2239" s="981">
        <v>980</v>
      </c>
      <c r="V2239" s="982">
        <f t="shared" ref="V2239" si="2224">SUM(Q2239:U2240)</f>
        <v>7010</v>
      </c>
      <c r="W2239" s="976" t="s">
        <v>3317</v>
      </c>
      <c r="X2239" s="976"/>
      <c r="Y2239" s="706"/>
      <c r="Z2239" s="976"/>
    </row>
    <row r="2240" spans="1:26">
      <c r="A2240" s="984" t="s">
        <v>1217</v>
      </c>
      <c r="B2240" s="984"/>
      <c r="C2240" s="969" t="s">
        <v>2</v>
      </c>
      <c r="D2240" s="970" t="s">
        <v>2</v>
      </c>
      <c r="E2240" s="993" t="s">
        <v>2633</v>
      </c>
      <c r="F2240" s="972" t="s">
        <v>34</v>
      </c>
      <c r="G2240" s="973" t="s">
        <v>19</v>
      </c>
      <c r="H2240" s="973" t="s">
        <v>19</v>
      </c>
      <c r="I2240" s="17"/>
      <c r="J2240" s="17"/>
      <c r="K2240" s="50" t="s">
        <v>21</v>
      </c>
      <c r="L2240" s="47" t="s">
        <v>105</v>
      </c>
      <c r="M2240" s="39" t="s">
        <v>1807</v>
      </c>
      <c r="N2240" s="52" t="s">
        <v>494</v>
      </c>
      <c r="O2240" s="976"/>
      <c r="P2240" s="271"/>
      <c r="Q2240" s="977"/>
      <c r="R2240" s="978"/>
      <c r="S2240" s="979"/>
      <c r="T2240" s="980"/>
      <c r="U2240" s="981"/>
      <c r="V2240" s="982"/>
      <c r="W2240" s="976" t="s">
        <v>3317</v>
      </c>
      <c r="X2240" s="976"/>
      <c r="Y2240" s="706"/>
      <c r="Z2240" s="976"/>
    </row>
    <row r="2241" spans="1:26">
      <c r="A2241" s="984" t="s">
        <v>1217</v>
      </c>
      <c r="B2241" s="984" t="s">
        <v>1391</v>
      </c>
      <c r="C2241" s="969" t="s">
        <v>32</v>
      </c>
      <c r="D2241" s="970" t="str">
        <f t="shared" ref="D2241" si="2225">B2241&amp;" "&amp;" "&amp;C2241</f>
        <v>04-065  バラン</v>
      </c>
      <c r="E2241" s="993" t="s">
        <v>2633</v>
      </c>
      <c r="F2241" s="1003" t="s">
        <v>35</v>
      </c>
      <c r="G2241" s="973" t="s">
        <v>19</v>
      </c>
      <c r="H2241" s="986" t="s">
        <v>40</v>
      </c>
      <c r="I2241" s="15"/>
      <c r="J2241" s="15"/>
      <c r="K2241" s="50" t="s">
        <v>21</v>
      </c>
      <c r="L2241" s="312" t="s">
        <v>4150</v>
      </c>
      <c r="M2241" s="51" t="s">
        <v>6229</v>
      </c>
      <c r="N2241" s="54" t="s">
        <v>494</v>
      </c>
      <c r="O2241" s="976"/>
      <c r="P2241" s="271"/>
      <c r="Q2241" s="977">
        <v>2310</v>
      </c>
      <c r="R2241" s="978">
        <v>1520</v>
      </c>
      <c r="S2241" s="979">
        <v>1170</v>
      </c>
      <c r="T2241" s="980">
        <v>1180</v>
      </c>
      <c r="U2241" s="981">
        <v>870</v>
      </c>
      <c r="V2241" s="982">
        <f t="shared" ref="V2241" si="2226">SUM(Q2241:U2242)</f>
        <v>7050</v>
      </c>
      <c r="W2241" s="976" t="s">
        <v>4572</v>
      </c>
      <c r="X2241" s="976"/>
      <c r="Y2241" s="706"/>
      <c r="Z2241" s="976"/>
    </row>
    <row r="2242" spans="1:26">
      <c r="A2242" s="984" t="s">
        <v>1217</v>
      </c>
      <c r="B2242" s="984"/>
      <c r="C2242" s="969" t="s">
        <v>32</v>
      </c>
      <c r="D2242" s="970" t="s">
        <v>2</v>
      </c>
      <c r="E2242" s="993" t="s">
        <v>2633</v>
      </c>
      <c r="F2242" s="1003" t="s">
        <v>35</v>
      </c>
      <c r="G2242" s="973" t="s">
        <v>19</v>
      </c>
      <c r="H2242" s="986" t="s">
        <v>40</v>
      </c>
      <c r="I2242" s="15"/>
      <c r="J2242" s="15"/>
      <c r="K2242" s="46" t="s">
        <v>21</v>
      </c>
      <c r="L2242" s="41" t="s">
        <v>131</v>
      </c>
      <c r="M2242" s="51" t="s">
        <v>1808</v>
      </c>
      <c r="N2242" s="54" t="s">
        <v>491</v>
      </c>
      <c r="O2242" s="976"/>
      <c r="P2242" s="271"/>
      <c r="Q2242" s="977"/>
      <c r="R2242" s="978"/>
      <c r="S2242" s="979"/>
      <c r="T2242" s="980"/>
      <c r="U2242" s="981"/>
      <c r="V2242" s="982"/>
      <c r="W2242" s="976" t="s">
        <v>4572</v>
      </c>
      <c r="X2242" s="976"/>
      <c r="Y2242" s="706"/>
      <c r="Z2242" s="976"/>
    </row>
    <row r="2243" spans="1:26">
      <c r="A2243" s="984" t="s">
        <v>1217</v>
      </c>
      <c r="B2243" s="984" t="s">
        <v>1610</v>
      </c>
      <c r="C2243" s="969" t="s">
        <v>4496</v>
      </c>
      <c r="D2243" s="970" t="str">
        <f t="shared" ref="D2243" si="2227">B2243&amp;" "&amp;" "&amp;C2243</f>
        <v>04-066  魔王ムドー</v>
      </c>
      <c r="E2243" s="993" t="s">
        <v>2633</v>
      </c>
      <c r="F2243" s="985" t="s">
        <v>74</v>
      </c>
      <c r="G2243" s="1006" t="s">
        <v>89</v>
      </c>
      <c r="H2243" s="992" t="s">
        <v>88</v>
      </c>
      <c r="I2243" s="15"/>
      <c r="J2243" s="15"/>
      <c r="K2243" s="7" t="s">
        <v>37</v>
      </c>
      <c r="L2243" s="47" t="s">
        <v>453</v>
      </c>
      <c r="M2243" s="51" t="s">
        <v>3575</v>
      </c>
      <c r="N2243" s="54" t="s">
        <v>491</v>
      </c>
      <c r="O2243" s="976"/>
      <c r="P2243" s="271"/>
      <c r="Q2243" s="977">
        <v>2210</v>
      </c>
      <c r="R2243" s="978">
        <v>1040</v>
      </c>
      <c r="S2243" s="979">
        <v>1300</v>
      </c>
      <c r="T2243" s="980">
        <v>1320</v>
      </c>
      <c r="U2243" s="981">
        <v>1100</v>
      </c>
      <c r="V2243" s="982">
        <f t="shared" ref="V2243" si="2228">SUM(Q2243:U2244)</f>
        <v>6970</v>
      </c>
      <c r="W2243" s="976" t="s">
        <v>4564</v>
      </c>
      <c r="X2243" s="976"/>
      <c r="Y2243" s="706"/>
      <c r="Z2243" s="976"/>
    </row>
    <row r="2244" spans="1:26">
      <c r="A2244" s="984" t="s">
        <v>1217</v>
      </c>
      <c r="B2244" s="984"/>
      <c r="C2244" s="969" t="s">
        <v>4496</v>
      </c>
      <c r="D2244" s="970" t="s">
        <v>2</v>
      </c>
      <c r="E2244" s="993" t="s">
        <v>2633</v>
      </c>
      <c r="F2244" s="985" t="s">
        <v>74</v>
      </c>
      <c r="G2244" s="1006" t="s">
        <v>89</v>
      </c>
      <c r="H2244" s="992" t="s">
        <v>88</v>
      </c>
      <c r="I2244" s="15"/>
      <c r="J2244" s="15"/>
      <c r="K2244" s="8" t="s">
        <v>99</v>
      </c>
      <c r="L2244" s="49" t="s">
        <v>269</v>
      </c>
      <c r="M2244" s="51" t="s">
        <v>3576</v>
      </c>
      <c r="N2244" s="54" t="s">
        <v>492</v>
      </c>
      <c r="O2244" s="976"/>
      <c r="P2244" s="271"/>
      <c r="Q2244" s="977"/>
      <c r="R2244" s="978"/>
      <c r="S2244" s="979"/>
      <c r="T2244" s="980"/>
      <c r="U2244" s="981"/>
      <c r="V2244" s="982"/>
      <c r="W2244" s="976" t="s">
        <v>4564</v>
      </c>
      <c r="X2244" s="976"/>
      <c r="Y2244" s="706"/>
      <c r="Z2244" s="976"/>
    </row>
    <row r="2245" spans="1:26">
      <c r="A2245" s="984" t="s">
        <v>1215</v>
      </c>
      <c r="B2245" s="984" t="s">
        <v>1417</v>
      </c>
      <c r="C2245" s="969" t="s">
        <v>2</v>
      </c>
      <c r="D2245" s="970" t="str">
        <f t="shared" ref="D2245" si="2229">B2245&amp;" "&amp;" "&amp;C2245</f>
        <v>03-001  ダイ</v>
      </c>
      <c r="E2245" s="1015" t="s">
        <v>608</v>
      </c>
      <c r="F2245" s="972" t="s">
        <v>34</v>
      </c>
      <c r="G2245" s="973" t="s">
        <v>19</v>
      </c>
      <c r="H2245" s="986" t="s">
        <v>40</v>
      </c>
      <c r="I2245" s="975"/>
      <c r="J2245" s="975"/>
      <c r="K2245" s="50" t="s">
        <v>21</v>
      </c>
      <c r="L2245" s="47" t="s">
        <v>506</v>
      </c>
      <c r="M2245" s="51" t="s">
        <v>1809</v>
      </c>
      <c r="N2245" s="52" t="s">
        <v>491</v>
      </c>
      <c r="O2245" s="976"/>
      <c r="P2245" s="271"/>
      <c r="Q2245" s="977">
        <v>1330</v>
      </c>
      <c r="R2245" s="978">
        <v>960</v>
      </c>
      <c r="S2245" s="979">
        <v>370</v>
      </c>
      <c r="T2245" s="980">
        <v>730</v>
      </c>
      <c r="U2245" s="981">
        <v>610</v>
      </c>
      <c r="V2245" s="982">
        <f t="shared" ref="V2245" si="2230">SUM(Q2245:U2246)</f>
        <v>4000</v>
      </c>
      <c r="W2245" s="976" t="s">
        <v>3317</v>
      </c>
      <c r="X2245" s="976"/>
      <c r="Y2245" s="706"/>
      <c r="Z2245" s="976"/>
    </row>
    <row r="2246" spans="1:26">
      <c r="A2246" s="984" t="s">
        <v>1215</v>
      </c>
      <c r="B2246" s="984"/>
      <c r="C2246" s="969" t="s">
        <v>2</v>
      </c>
      <c r="D2246" s="970" t="s">
        <v>2</v>
      </c>
      <c r="E2246" s="1015" t="s">
        <v>608</v>
      </c>
      <c r="F2246" s="972" t="s">
        <v>34</v>
      </c>
      <c r="G2246" s="973" t="s">
        <v>19</v>
      </c>
      <c r="H2246" s="986" t="s">
        <v>40</v>
      </c>
      <c r="I2246" s="975"/>
      <c r="J2246" s="975"/>
      <c r="K2246" s="42"/>
      <c r="L2246" s="42"/>
      <c r="M2246" s="51"/>
      <c r="N2246" s="53"/>
      <c r="O2246" s="976"/>
      <c r="P2246" s="271"/>
      <c r="Q2246" s="977"/>
      <c r="R2246" s="978"/>
      <c r="S2246" s="979"/>
      <c r="T2246" s="980"/>
      <c r="U2246" s="981"/>
      <c r="V2246" s="982"/>
      <c r="W2246" s="976" t="s">
        <v>3317</v>
      </c>
      <c r="X2246" s="976"/>
      <c r="Y2246" s="706"/>
      <c r="Z2246" s="976"/>
    </row>
    <row r="2247" spans="1:26">
      <c r="A2247" s="984" t="s">
        <v>1215</v>
      </c>
      <c r="B2247" s="984" t="s">
        <v>1418</v>
      </c>
      <c r="C2247" s="969" t="s">
        <v>38</v>
      </c>
      <c r="D2247" s="970" t="str">
        <f t="shared" ref="D2247" si="2231">B2247&amp;" "&amp;" "&amp;C2247</f>
        <v>03-002  ポップ</v>
      </c>
      <c r="E2247" s="1015" t="s">
        <v>608</v>
      </c>
      <c r="F2247" s="972" t="s">
        <v>34</v>
      </c>
      <c r="G2247" s="986" t="s">
        <v>40</v>
      </c>
      <c r="H2247" s="986" t="s">
        <v>40</v>
      </c>
      <c r="I2247" s="975"/>
      <c r="J2247" s="975"/>
      <c r="K2247" s="50" t="s">
        <v>21</v>
      </c>
      <c r="L2247" s="47" t="s">
        <v>106</v>
      </c>
      <c r="M2247" s="51" t="s">
        <v>3577</v>
      </c>
      <c r="N2247" s="52" t="s">
        <v>491</v>
      </c>
      <c r="O2247" s="976"/>
      <c r="P2247" s="271"/>
      <c r="Q2247" s="977">
        <v>1240</v>
      </c>
      <c r="R2247" s="978">
        <v>410</v>
      </c>
      <c r="S2247" s="979">
        <v>1040</v>
      </c>
      <c r="T2247" s="980">
        <v>720</v>
      </c>
      <c r="U2247" s="981">
        <v>580</v>
      </c>
      <c r="V2247" s="982">
        <f t="shared" ref="V2247" si="2232">SUM(Q2247:U2248)</f>
        <v>3990</v>
      </c>
      <c r="W2247" s="976" t="s">
        <v>3317</v>
      </c>
      <c r="X2247" s="976"/>
      <c r="Y2247" s="706"/>
      <c r="Z2247" s="976"/>
    </row>
    <row r="2248" spans="1:26">
      <c r="A2248" s="984" t="s">
        <v>1215</v>
      </c>
      <c r="B2248" s="984"/>
      <c r="C2248" s="969" t="s">
        <v>38</v>
      </c>
      <c r="D2248" s="970" t="s">
        <v>2</v>
      </c>
      <c r="E2248" s="1015" t="s">
        <v>608</v>
      </c>
      <c r="F2248" s="972" t="s">
        <v>34</v>
      </c>
      <c r="G2248" s="986" t="s">
        <v>40</v>
      </c>
      <c r="H2248" s="986" t="s">
        <v>40</v>
      </c>
      <c r="I2248" s="975"/>
      <c r="J2248" s="975"/>
      <c r="K2248" s="42"/>
      <c r="L2248" s="42"/>
      <c r="M2248" s="51"/>
      <c r="N2248" s="53"/>
      <c r="O2248" s="976"/>
      <c r="P2248" s="271"/>
      <c r="Q2248" s="977"/>
      <c r="R2248" s="978"/>
      <c r="S2248" s="979"/>
      <c r="T2248" s="980"/>
      <c r="U2248" s="981"/>
      <c r="V2248" s="982"/>
      <c r="W2248" s="976" t="s">
        <v>3317</v>
      </c>
      <c r="X2248" s="976"/>
      <c r="Y2248" s="706"/>
      <c r="Z2248" s="976"/>
    </row>
    <row r="2249" spans="1:26">
      <c r="A2249" s="984" t="s">
        <v>1215</v>
      </c>
      <c r="B2249" s="984" t="s">
        <v>1419</v>
      </c>
      <c r="C2249" s="969" t="s">
        <v>42</v>
      </c>
      <c r="D2249" s="970" t="str">
        <f t="shared" ref="D2249" si="2233">B2249&amp;" "&amp;" "&amp;C2249</f>
        <v>03-003  レオナ</v>
      </c>
      <c r="E2249" s="1015" t="s">
        <v>608</v>
      </c>
      <c r="F2249" s="972" t="s">
        <v>34</v>
      </c>
      <c r="G2249" s="973" t="s">
        <v>19</v>
      </c>
      <c r="H2249" s="986" t="s">
        <v>40</v>
      </c>
      <c r="I2249" s="975"/>
      <c r="J2249" s="975"/>
      <c r="K2249" s="11" t="s">
        <v>81</v>
      </c>
      <c r="L2249" s="47" t="s">
        <v>81</v>
      </c>
      <c r="M2249" s="51" t="s">
        <v>3578</v>
      </c>
      <c r="N2249" s="52" t="s">
        <v>491</v>
      </c>
      <c r="O2249" s="976"/>
      <c r="P2249" s="271"/>
      <c r="Q2249" s="977">
        <v>1170</v>
      </c>
      <c r="R2249" s="978">
        <v>390</v>
      </c>
      <c r="S2249" s="979">
        <v>1010</v>
      </c>
      <c r="T2249" s="980">
        <v>780</v>
      </c>
      <c r="U2249" s="981">
        <v>620</v>
      </c>
      <c r="V2249" s="982">
        <f t="shared" ref="V2249" si="2234">SUM(Q2249:U2250)</f>
        <v>3970</v>
      </c>
      <c r="W2249" s="976" t="s">
        <v>3317</v>
      </c>
      <c r="X2249" s="976"/>
      <c r="Y2249" s="706"/>
      <c r="Z2249" s="976"/>
    </row>
    <row r="2250" spans="1:26">
      <c r="A2250" s="984" t="s">
        <v>1215</v>
      </c>
      <c r="B2250" s="984"/>
      <c r="C2250" s="969" t="s">
        <v>42</v>
      </c>
      <c r="D2250" s="970" t="s">
        <v>2</v>
      </c>
      <c r="E2250" s="1015" t="s">
        <v>608</v>
      </c>
      <c r="F2250" s="972" t="s">
        <v>34</v>
      </c>
      <c r="G2250" s="973" t="s">
        <v>19</v>
      </c>
      <c r="H2250" s="986" t="s">
        <v>40</v>
      </c>
      <c r="I2250" s="975"/>
      <c r="J2250" s="975"/>
      <c r="K2250" s="42"/>
      <c r="L2250" s="42"/>
      <c r="M2250" s="51"/>
      <c r="N2250" s="53"/>
      <c r="O2250" s="976"/>
      <c r="P2250" s="271"/>
      <c r="Q2250" s="977"/>
      <c r="R2250" s="978"/>
      <c r="S2250" s="979"/>
      <c r="T2250" s="980"/>
      <c r="U2250" s="981"/>
      <c r="V2250" s="982"/>
      <c r="W2250" s="976" t="s">
        <v>3317</v>
      </c>
      <c r="X2250" s="976"/>
      <c r="Y2250" s="706"/>
      <c r="Z2250" s="976"/>
    </row>
    <row r="2251" spans="1:26">
      <c r="A2251" s="984" t="s">
        <v>1215</v>
      </c>
      <c r="B2251" s="984" t="s">
        <v>1420</v>
      </c>
      <c r="C2251" s="969" t="s">
        <v>630</v>
      </c>
      <c r="D2251" s="970" t="str">
        <f t="shared" ref="D2251" si="2235">B2251&amp;" "&amp;" "&amp;C2251</f>
        <v>03-004  スライム</v>
      </c>
      <c r="E2251" s="1015" t="s">
        <v>608</v>
      </c>
      <c r="F2251" s="1014" t="s">
        <v>128</v>
      </c>
      <c r="G2251" s="973" t="s">
        <v>19</v>
      </c>
      <c r="H2251" s="973" t="s">
        <v>19</v>
      </c>
      <c r="I2251" s="975"/>
      <c r="J2251" s="975"/>
      <c r="K2251" s="50" t="s">
        <v>21</v>
      </c>
      <c r="L2251" s="47" t="s">
        <v>506</v>
      </c>
      <c r="M2251" s="51" t="s">
        <v>1810</v>
      </c>
      <c r="N2251" s="52" t="s">
        <v>491</v>
      </c>
      <c r="O2251" s="976"/>
      <c r="P2251" s="271"/>
      <c r="Q2251" s="977">
        <v>1040</v>
      </c>
      <c r="R2251" s="978">
        <v>610</v>
      </c>
      <c r="S2251" s="979">
        <v>700</v>
      </c>
      <c r="T2251" s="980">
        <v>740</v>
      </c>
      <c r="U2251" s="981">
        <v>720</v>
      </c>
      <c r="V2251" s="982">
        <f t="shared" ref="V2251" si="2236">SUM(Q2251:U2252)</f>
        <v>3810</v>
      </c>
      <c r="W2251" s="976" t="s">
        <v>3327</v>
      </c>
      <c r="X2251" s="976"/>
      <c r="Y2251" s="706"/>
      <c r="Z2251" s="976"/>
    </row>
    <row r="2252" spans="1:26">
      <c r="A2252" s="984" t="s">
        <v>1215</v>
      </c>
      <c r="B2252" s="984"/>
      <c r="C2252" s="969" t="s">
        <v>630</v>
      </c>
      <c r="D2252" s="970" t="s">
        <v>2</v>
      </c>
      <c r="E2252" s="1015" t="s">
        <v>608</v>
      </c>
      <c r="F2252" s="1014" t="s">
        <v>128</v>
      </c>
      <c r="G2252" s="973" t="s">
        <v>19</v>
      </c>
      <c r="H2252" s="973" t="s">
        <v>19</v>
      </c>
      <c r="I2252" s="975"/>
      <c r="J2252" s="975"/>
      <c r="K2252" s="42"/>
      <c r="L2252" s="42"/>
      <c r="M2252" s="51"/>
      <c r="N2252" s="53"/>
      <c r="O2252" s="976"/>
      <c r="P2252" s="271"/>
      <c r="Q2252" s="977"/>
      <c r="R2252" s="978"/>
      <c r="S2252" s="979"/>
      <c r="T2252" s="980"/>
      <c r="U2252" s="981"/>
      <c r="V2252" s="982"/>
      <c r="W2252" s="976" t="s">
        <v>3327</v>
      </c>
      <c r="X2252" s="976"/>
      <c r="Y2252" s="706"/>
      <c r="Z2252" s="976"/>
    </row>
    <row r="2253" spans="1:26">
      <c r="A2253" s="984" t="s">
        <v>1215</v>
      </c>
      <c r="B2253" s="984" t="s">
        <v>1421</v>
      </c>
      <c r="C2253" s="969" t="s">
        <v>1179</v>
      </c>
      <c r="D2253" s="970" t="str">
        <f t="shared" ref="D2253" si="2237">B2253&amp;" "&amp;" "&amp;C2253</f>
        <v>03-005  スライムベス</v>
      </c>
      <c r="E2253" s="1015" t="s">
        <v>608</v>
      </c>
      <c r="F2253" s="1014" t="s">
        <v>128</v>
      </c>
      <c r="G2253" s="973" t="s">
        <v>19</v>
      </c>
      <c r="H2253" s="973" t="s">
        <v>19</v>
      </c>
      <c r="I2253" s="975"/>
      <c r="J2253" s="975"/>
      <c r="K2253" s="46" t="s">
        <v>21</v>
      </c>
      <c r="L2253" s="41" t="s">
        <v>131</v>
      </c>
      <c r="M2253" s="51" t="s">
        <v>1811</v>
      </c>
      <c r="N2253" s="52" t="s">
        <v>491</v>
      </c>
      <c r="O2253" s="976"/>
      <c r="P2253" s="271"/>
      <c r="Q2253" s="977">
        <v>1180</v>
      </c>
      <c r="R2253" s="978">
        <v>670</v>
      </c>
      <c r="S2253" s="979">
        <v>630</v>
      </c>
      <c r="T2253" s="980">
        <v>710</v>
      </c>
      <c r="U2253" s="981">
        <v>640</v>
      </c>
      <c r="V2253" s="982">
        <f t="shared" ref="V2253" si="2238">SUM(Q2253:U2254)</f>
        <v>3830</v>
      </c>
      <c r="W2253" s="976" t="s">
        <v>3327</v>
      </c>
      <c r="X2253" s="976"/>
      <c r="Y2253" s="706"/>
      <c r="Z2253" s="976"/>
    </row>
    <row r="2254" spans="1:26">
      <c r="A2254" s="984" t="s">
        <v>1215</v>
      </c>
      <c r="B2254" s="984"/>
      <c r="C2254" s="969" t="s">
        <v>1179</v>
      </c>
      <c r="D2254" s="970" t="s">
        <v>2</v>
      </c>
      <c r="E2254" s="1015" t="s">
        <v>608</v>
      </c>
      <c r="F2254" s="1014" t="s">
        <v>128</v>
      </c>
      <c r="G2254" s="973" t="s">
        <v>19</v>
      </c>
      <c r="H2254" s="973" t="s">
        <v>19</v>
      </c>
      <c r="I2254" s="975"/>
      <c r="J2254" s="975"/>
      <c r="K2254" s="42"/>
      <c r="L2254" s="42"/>
      <c r="M2254" s="51"/>
      <c r="N2254" s="53"/>
      <c r="O2254" s="976"/>
      <c r="P2254" s="271"/>
      <c r="Q2254" s="977"/>
      <c r="R2254" s="978"/>
      <c r="S2254" s="979"/>
      <c r="T2254" s="980"/>
      <c r="U2254" s="981"/>
      <c r="V2254" s="982"/>
      <c r="W2254" s="976" t="s">
        <v>3327</v>
      </c>
      <c r="X2254" s="976"/>
      <c r="Y2254" s="706"/>
      <c r="Z2254" s="976"/>
    </row>
    <row r="2255" spans="1:26">
      <c r="A2255" s="984" t="s">
        <v>1215</v>
      </c>
      <c r="B2255" s="984" t="s">
        <v>1422</v>
      </c>
      <c r="C2255" s="989" t="s">
        <v>1190</v>
      </c>
      <c r="D2255" s="970" t="str">
        <f t="shared" ref="D2255" si="2239">B2255&amp;" "&amp;" "&amp;C2255</f>
        <v>03-006  キメラ</v>
      </c>
      <c r="E2255" s="1015" t="s">
        <v>608</v>
      </c>
      <c r="F2255" s="1014" t="s">
        <v>128</v>
      </c>
      <c r="G2255" s="973" t="s">
        <v>19</v>
      </c>
      <c r="H2255" s="973" t="s">
        <v>19</v>
      </c>
      <c r="I2255" s="975"/>
      <c r="J2255" s="975"/>
      <c r="K2255" s="46" t="s">
        <v>21</v>
      </c>
      <c r="L2255" s="41" t="s">
        <v>131</v>
      </c>
      <c r="M2255" s="51" t="s">
        <v>1812</v>
      </c>
      <c r="N2255" s="52" t="s">
        <v>491</v>
      </c>
      <c r="O2255" s="976"/>
      <c r="P2255" s="271"/>
      <c r="Q2255" s="977">
        <v>1160</v>
      </c>
      <c r="R2255" s="978">
        <v>630</v>
      </c>
      <c r="S2255" s="979">
        <v>700</v>
      </c>
      <c r="T2255" s="980">
        <v>670</v>
      </c>
      <c r="U2255" s="981">
        <v>690</v>
      </c>
      <c r="V2255" s="982">
        <f t="shared" ref="V2255" si="2240">SUM(Q2255:U2256)</f>
        <v>3850</v>
      </c>
      <c r="W2255" s="976"/>
      <c r="X2255" s="976"/>
      <c r="Y2255" s="706"/>
      <c r="Z2255" s="976"/>
    </row>
    <row r="2256" spans="1:26">
      <c r="A2256" s="984" t="s">
        <v>1215</v>
      </c>
      <c r="B2256" s="984"/>
      <c r="C2256" s="989" t="s">
        <v>1190</v>
      </c>
      <c r="D2256" s="970" t="s">
        <v>2</v>
      </c>
      <c r="E2256" s="1015" t="s">
        <v>608</v>
      </c>
      <c r="F2256" s="1014" t="s">
        <v>128</v>
      </c>
      <c r="G2256" s="973" t="s">
        <v>19</v>
      </c>
      <c r="H2256" s="973" t="s">
        <v>19</v>
      </c>
      <c r="I2256" s="975"/>
      <c r="J2256" s="975"/>
      <c r="K2256" s="42"/>
      <c r="L2256" s="42"/>
      <c r="M2256" s="51"/>
      <c r="N2256" s="53"/>
      <c r="O2256" s="976"/>
      <c r="P2256" s="271"/>
      <c r="Q2256" s="977"/>
      <c r="R2256" s="978"/>
      <c r="S2256" s="979"/>
      <c r="T2256" s="980"/>
      <c r="U2256" s="981"/>
      <c r="V2256" s="982"/>
      <c r="W2256" s="976"/>
      <c r="X2256" s="976"/>
      <c r="Y2256" s="706"/>
      <c r="Z2256" s="976"/>
    </row>
    <row r="2257" spans="1:26">
      <c r="A2257" s="984" t="s">
        <v>1215</v>
      </c>
      <c r="B2257" s="984" t="s">
        <v>1423</v>
      </c>
      <c r="C2257" s="969" t="s">
        <v>1180</v>
      </c>
      <c r="D2257" s="970" t="str">
        <f t="shared" ref="D2257" si="2241">B2257&amp;" "&amp;" "&amp;C2257</f>
        <v>03-007  ドラキー</v>
      </c>
      <c r="E2257" s="1015" t="s">
        <v>608</v>
      </c>
      <c r="F2257" s="1014" t="s">
        <v>128</v>
      </c>
      <c r="G2257" s="973" t="s">
        <v>19</v>
      </c>
      <c r="H2257" s="992" t="s">
        <v>88</v>
      </c>
      <c r="I2257" s="975"/>
      <c r="J2257" s="975"/>
      <c r="K2257" s="46" t="s">
        <v>21</v>
      </c>
      <c r="L2257" s="41" t="s">
        <v>3</v>
      </c>
      <c r="M2257" s="51" t="s">
        <v>1975</v>
      </c>
      <c r="N2257" s="52" t="s">
        <v>491</v>
      </c>
      <c r="O2257" s="976"/>
      <c r="P2257" s="271"/>
      <c r="Q2257" s="977">
        <v>1080</v>
      </c>
      <c r="R2257" s="978">
        <v>660</v>
      </c>
      <c r="S2257" s="979">
        <v>850</v>
      </c>
      <c r="T2257" s="980">
        <v>760</v>
      </c>
      <c r="U2257" s="981">
        <v>510</v>
      </c>
      <c r="V2257" s="982">
        <f t="shared" ref="V2257" si="2242">SUM(Q2257:U2258)</f>
        <v>3860</v>
      </c>
      <c r="W2257" s="976"/>
      <c r="X2257" s="976"/>
      <c r="Y2257" s="706"/>
      <c r="Z2257" s="976"/>
    </row>
    <row r="2258" spans="1:26">
      <c r="A2258" s="984" t="s">
        <v>1215</v>
      </c>
      <c r="B2258" s="984"/>
      <c r="C2258" s="969" t="s">
        <v>1180</v>
      </c>
      <c r="D2258" s="970" t="s">
        <v>2</v>
      </c>
      <c r="E2258" s="1015" t="s">
        <v>608</v>
      </c>
      <c r="F2258" s="1014" t="s">
        <v>128</v>
      </c>
      <c r="G2258" s="973" t="s">
        <v>19</v>
      </c>
      <c r="H2258" s="992" t="s">
        <v>88</v>
      </c>
      <c r="I2258" s="975"/>
      <c r="J2258" s="975"/>
      <c r="K2258" s="42"/>
      <c r="L2258" s="42"/>
      <c r="M2258" s="51"/>
      <c r="N2258" s="53"/>
      <c r="O2258" s="976"/>
      <c r="P2258" s="271"/>
      <c r="Q2258" s="977"/>
      <c r="R2258" s="978"/>
      <c r="S2258" s="979"/>
      <c r="T2258" s="980"/>
      <c r="U2258" s="981"/>
      <c r="V2258" s="982"/>
      <c r="W2258" s="976"/>
      <c r="X2258" s="976"/>
      <c r="Y2258" s="706"/>
      <c r="Z2258" s="976"/>
    </row>
    <row r="2259" spans="1:26">
      <c r="A2259" s="984" t="s">
        <v>1215</v>
      </c>
      <c r="B2259" s="984" t="s">
        <v>1424</v>
      </c>
      <c r="C2259" s="969" t="s">
        <v>1205</v>
      </c>
      <c r="D2259" s="970" t="str">
        <f t="shared" ref="D2259" si="2243">B2259&amp;" "&amp;" "&amp;C2259</f>
        <v>03-008  スライムナイト</v>
      </c>
      <c r="E2259" s="1015" t="s">
        <v>608</v>
      </c>
      <c r="F2259" s="1014" t="s">
        <v>128</v>
      </c>
      <c r="G2259" s="973" t="s">
        <v>19</v>
      </c>
      <c r="H2259" s="973" t="s">
        <v>19</v>
      </c>
      <c r="I2259" s="975"/>
      <c r="J2259" s="975"/>
      <c r="K2259" s="50" t="s">
        <v>21</v>
      </c>
      <c r="L2259" s="47" t="s">
        <v>506</v>
      </c>
      <c r="M2259" s="51" t="s">
        <v>1813</v>
      </c>
      <c r="N2259" s="52" t="s">
        <v>494</v>
      </c>
      <c r="O2259" s="976"/>
      <c r="P2259" s="271"/>
      <c r="Q2259" s="977">
        <v>1290</v>
      </c>
      <c r="R2259" s="978">
        <v>690</v>
      </c>
      <c r="S2259" s="979">
        <v>390</v>
      </c>
      <c r="T2259" s="980">
        <v>670</v>
      </c>
      <c r="U2259" s="981">
        <v>880</v>
      </c>
      <c r="V2259" s="982">
        <f t="shared" ref="V2259" si="2244">SUM(Q2259:U2260)</f>
        <v>3920</v>
      </c>
      <c r="W2259" s="976"/>
      <c r="X2259" s="976"/>
      <c r="Y2259" s="706"/>
      <c r="Z2259" s="976"/>
    </row>
    <row r="2260" spans="1:26">
      <c r="A2260" s="984" t="s">
        <v>1215</v>
      </c>
      <c r="B2260" s="984"/>
      <c r="C2260" s="969" t="s">
        <v>173</v>
      </c>
      <c r="D2260" s="970" t="s">
        <v>2</v>
      </c>
      <c r="E2260" s="1015" t="s">
        <v>608</v>
      </c>
      <c r="F2260" s="1014" t="s">
        <v>128</v>
      </c>
      <c r="G2260" s="973" t="s">
        <v>19</v>
      </c>
      <c r="H2260" s="973" t="s">
        <v>19</v>
      </c>
      <c r="I2260" s="975"/>
      <c r="J2260" s="975"/>
      <c r="K2260" s="42"/>
      <c r="L2260" s="42"/>
      <c r="M2260" s="51"/>
      <c r="N2260" s="53"/>
      <c r="O2260" s="976"/>
      <c r="P2260" s="271"/>
      <c r="Q2260" s="977"/>
      <c r="R2260" s="978"/>
      <c r="S2260" s="979"/>
      <c r="T2260" s="980"/>
      <c r="U2260" s="981"/>
      <c r="V2260" s="982"/>
      <c r="W2260" s="976"/>
      <c r="X2260" s="976"/>
      <c r="Y2260" s="706"/>
      <c r="Z2260" s="976"/>
    </row>
    <row r="2261" spans="1:26">
      <c r="A2261" s="984" t="s">
        <v>1215</v>
      </c>
      <c r="B2261" s="984" t="s">
        <v>1425</v>
      </c>
      <c r="C2261" s="969" t="s">
        <v>3331</v>
      </c>
      <c r="D2261" s="970" t="str">
        <f t="shared" ref="D2261" si="2245">B2261&amp;" "&amp;" "&amp;C2261</f>
        <v>03-009  ゴーレム</v>
      </c>
      <c r="E2261" s="1015" t="s">
        <v>608</v>
      </c>
      <c r="F2261" s="994" t="s">
        <v>78</v>
      </c>
      <c r="G2261" s="973" t="s">
        <v>19</v>
      </c>
      <c r="H2261" s="973" t="s">
        <v>19</v>
      </c>
      <c r="I2261" s="975"/>
      <c r="J2261" s="975"/>
      <c r="K2261" s="46" t="s">
        <v>21</v>
      </c>
      <c r="L2261" s="41" t="s">
        <v>131</v>
      </c>
      <c r="M2261" s="51" t="s">
        <v>3579</v>
      </c>
      <c r="N2261" s="52" t="s">
        <v>496</v>
      </c>
      <c r="O2261" s="976"/>
      <c r="P2261" s="271"/>
      <c r="Q2261" s="977">
        <v>1320</v>
      </c>
      <c r="R2261" s="978">
        <v>790</v>
      </c>
      <c r="S2261" s="979">
        <v>380</v>
      </c>
      <c r="T2261" s="980">
        <v>490</v>
      </c>
      <c r="U2261" s="981">
        <v>940</v>
      </c>
      <c r="V2261" s="982">
        <f t="shared" ref="V2261" si="2246">SUM(Q2261:U2262)</f>
        <v>3920</v>
      </c>
      <c r="W2261" s="976"/>
      <c r="X2261" s="976"/>
      <c r="Y2261" s="706"/>
      <c r="Z2261" s="976"/>
    </row>
    <row r="2262" spans="1:26">
      <c r="A2262" s="984" t="s">
        <v>1215</v>
      </c>
      <c r="B2262" s="984"/>
      <c r="C2262" s="969" t="s">
        <v>3331</v>
      </c>
      <c r="D2262" s="970" t="s">
        <v>2</v>
      </c>
      <c r="E2262" s="1015" t="s">
        <v>608</v>
      </c>
      <c r="F2262" s="994" t="s">
        <v>78</v>
      </c>
      <c r="G2262" s="973" t="s">
        <v>19</v>
      </c>
      <c r="H2262" s="973" t="s">
        <v>19</v>
      </c>
      <c r="I2262" s="975"/>
      <c r="J2262" s="975"/>
      <c r="K2262" s="42"/>
      <c r="L2262" s="42"/>
      <c r="M2262" s="51"/>
      <c r="N2262" s="53"/>
      <c r="O2262" s="976"/>
      <c r="P2262" s="271"/>
      <c r="Q2262" s="977"/>
      <c r="R2262" s="978"/>
      <c r="S2262" s="979"/>
      <c r="T2262" s="980"/>
      <c r="U2262" s="981"/>
      <c r="V2262" s="982"/>
      <c r="W2262" s="976"/>
      <c r="X2262" s="976"/>
      <c r="Y2262" s="706"/>
      <c r="Z2262" s="976"/>
    </row>
    <row r="2263" spans="1:26">
      <c r="A2263" s="984" t="s">
        <v>1215</v>
      </c>
      <c r="B2263" s="984" t="s">
        <v>1426</v>
      </c>
      <c r="C2263" s="969" t="s">
        <v>631</v>
      </c>
      <c r="D2263" s="970" t="str">
        <f t="shared" ref="D2263" si="2247">B2263&amp;" "&amp;" "&amp;C2263</f>
        <v>03-010  ホイミスライム</v>
      </c>
      <c r="E2263" s="1015" t="s">
        <v>608</v>
      </c>
      <c r="F2263" s="1014" t="s">
        <v>128</v>
      </c>
      <c r="G2263" s="973" t="s">
        <v>19</v>
      </c>
      <c r="H2263" s="995" t="s">
        <v>80</v>
      </c>
      <c r="I2263" s="975"/>
      <c r="J2263" s="975"/>
      <c r="K2263" s="11" t="s">
        <v>81</v>
      </c>
      <c r="L2263" s="47" t="s">
        <v>81</v>
      </c>
      <c r="M2263" s="51" t="s">
        <v>3580</v>
      </c>
      <c r="N2263" s="52" t="s">
        <v>492</v>
      </c>
      <c r="O2263" s="976"/>
      <c r="P2263" s="271"/>
      <c r="Q2263" s="977">
        <v>1200</v>
      </c>
      <c r="R2263" s="978">
        <v>470</v>
      </c>
      <c r="S2263" s="979">
        <v>860</v>
      </c>
      <c r="T2263" s="980">
        <v>760</v>
      </c>
      <c r="U2263" s="981">
        <v>590</v>
      </c>
      <c r="V2263" s="982">
        <f t="shared" ref="V2263" si="2248">SUM(Q2263:U2264)</f>
        <v>3880</v>
      </c>
      <c r="W2263" s="976" t="s">
        <v>3327</v>
      </c>
      <c r="X2263" s="976"/>
      <c r="Y2263" s="706"/>
      <c r="Z2263" s="976"/>
    </row>
    <row r="2264" spans="1:26">
      <c r="A2264" s="984" t="s">
        <v>1215</v>
      </c>
      <c r="B2264" s="984"/>
      <c r="C2264" s="969" t="s">
        <v>631</v>
      </c>
      <c r="D2264" s="970" t="s">
        <v>2</v>
      </c>
      <c r="E2264" s="1015" t="s">
        <v>608</v>
      </c>
      <c r="F2264" s="1014" t="s">
        <v>128</v>
      </c>
      <c r="G2264" s="973" t="s">
        <v>19</v>
      </c>
      <c r="H2264" s="995" t="s">
        <v>80</v>
      </c>
      <c r="I2264" s="975"/>
      <c r="J2264" s="975"/>
      <c r="K2264" s="42"/>
      <c r="L2264" s="42"/>
      <c r="M2264" s="51"/>
      <c r="N2264" s="53"/>
      <c r="O2264" s="976"/>
      <c r="P2264" s="271"/>
      <c r="Q2264" s="977"/>
      <c r="R2264" s="978"/>
      <c r="S2264" s="979"/>
      <c r="T2264" s="980"/>
      <c r="U2264" s="981"/>
      <c r="V2264" s="982"/>
      <c r="W2264" s="976" t="s">
        <v>3327</v>
      </c>
      <c r="X2264" s="976"/>
      <c r="Y2264" s="706"/>
      <c r="Z2264" s="976"/>
    </row>
    <row r="2265" spans="1:26">
      <c r="A2265" s="984" t="s">
        <v>1215</v>
      </c>
      <c r="B2265" s="984" t="s">
        <v>1427</v>
      </c>
      <c r="C2265" s="969" t="s">
        <v>1189</v>
      </c>
      <c r="D2265" s="970" t="str">
        <f t="shared" ref="D2265" si="2249">B2265&amp;" "&amp;" "&amp;C2265</f>
        <v>03-011  オーク</v>
      </c>
      <c r="E2265" s="1015" t="s">
        <v>608</v>
      </c>
      <c r="F2265" s="1014" t="s">
        <v>128</v>
      </c>
      <c r="G2265" s="973" t="s">
        <v>19</v>
      </c>
      <c r="H2265" s="973" t="s">
        <v>19</v>
      </c>
      <c r="I2265" s="975"/>
      <c r="J2265" s="975"/>
      <c r="K2265" s="46" t="s">
        <v>21</v>
      </c>
      <c r="L2265" s="41" t="s">
        <v>131</v>
      </c>
      <c r="M2265" s="51" t="s">
        <v>1814</v>
      </c>
      <c r="N2265" s="52" t="s">
        <v>491</v>
      </c>
      <c r="O2265" s="976"/>
      <c r="P2265" s="271"/>
      <c r="Q2265" s="977">
        <v>1210</v>
      </c>
      <c r="R2265" s="978">
        <v>940</v>
      </c>
      <c r="S2265" s="979">
        <v>400</v>
      </c>
      <c r="T2265" s="980">
        <v>600</v>
      </c>
      <c r="U2265" s="981">
        <v>750</v>
      </c>
      <c r="V2265" s="982">
        <f t="shared" ref="V2265" si="2250">SUM(Q2265:U2266)</f>
        <v>3900</v>
      </c>
      <c r="W2265" s="976" t="s">
        <v>4155</v>
      </c>
      <c r="X2265" s="976"/>
      <c r="Y2265" s="706"/>
      <c r="Z2265" s="976"/>
    </row>
    <row r="2266" spans="1:26">
      <c r="A2266" s="984" t="s">
        <v>1215</v>
      </c>
      <c r="B2266" s="984"/>
      <c r="C2266" s="969" t="s">
        <v>1189</v>
      </c>
      <c r="D2266" s="970" t="s">
        <v>2</v>
      </c>
      <c r="E2266" s="1015" t="s">
        <v>608</v>
      </c>
      <c r="F2266" s="1014" t="s">
        <v>128</v>
      </c>
      <c r="G2266" s="973" t="s">
        <v>19</v>
      </c>
      <c r="H2266" s="973" t="s">
        <v>19</v>
      </c>
      <c r="I2266" s="975"/>
      <c r="J2266" s="975"/>
      <c r="K2266" s="42"/>
      <c r="L2266" s="42"/>
      <c r="M2266" s="51"/>
      <c r="N2266" s="53"/>
      <c r="O2266" s="976"/>
      <c r="P2266" s="271"/>
      <c r="Q2266" s="977"/>
      <c r="R2266" s="978"/>
      <c r="S2266" s="979"/>
      <c r="T2266" s="980"/>
      <c r="U2266" s="981"/>
      <c r="V2266" s="982"/>
      <c r="W2266" s="976" t="s">
        <v>4155</v>
      </c>
      <c r="X2266" s="976"/>
      <c r="Y2266" s="706"/>
      <c r="Z2266" s="976"/>
    </row>
    <row r="2267" spans="1:26">
      <c r="A2267" s="984" t="s">
        <v>1215</v>
      </c>
      <c r="B2267" s="984" t="s">
        <v>1428</v>
      </c>
      <c r="C2267" s="969" t="s">
        <v>1183</v>
      </c>
      <c r="D2267" s="970" t="str">
        <f t="shared" ref="D2267" si="2251">B2267&amp;" "&amp;" "&amp;C2267</f>
        <v>03-012  ギズモ</v>
      </c>
      <c r="E2267" s="1015" t="s">
        <v>608</v>
      </c>
      <c r="F2267" s="1012" t="s">
        <v>130</v>
      </c>
      <c r="G2267" s="1006" t="s">
        <v>89</v>
      </c>
      <c r="H2267" s="992" t="s">
        <v>88</v>
      </c>
      <c r="I2267" s="975"/>
      <c r="J2267" s="975"/>
      <c r="K2267" s="50" t="s">
        <v>21</v>
      </c>
      <c r="L2267" s="312" t="s">
        <v>4150</v>
      </c>
      <c r="M2267" s="51" t="s">
        <v>1815</v>
      </c>
      <c r="N2267" s="52" t="s">
        <v>491</v>
      </c>
      <c r="O2267" s="976"/>
      <c r="P2267" s="271"/>
      <c r="Q2267" s="977">
        <v>1160</v>
      </c>
      <c r="R2267" s="978">
        <v>500</v>
      </c>
      <c r="S2267" s="979">
        <v>830</v>
      </c>
      <c r="T2267" s="980">
        <v>820</v>
      </c>
      <c r="U2267" s="981">
        <v>580</v>
      </c>
      <c r="V2267" s="982">
        <f t="shared" ref="V2267" si="2252">SUM(Q2267:U2268)</f>
        <v>3890</v>
      </c>
      <c r="W2267" s="976"/>
      <c r="X2267" s="976"/>
      <c r="Y2267" s="706"/>
      <c r="Z2267" s="976"/>
    </row>
    <row r="2268" spans="1:26">
      <c r="A2268" s="984" t="s">
        <v>1215</v>
      </c>
      <c r="B2268" s="984"/>
      <c r="C2268" s="969" t="s">
        <v>1183</v>
      </c>
      <c r="D2268" s="970" t="s">
        <v>2</v>
      </c>
      <c r="E2268" s="1015" t="s">
        <v>608</v>
      </c>
      <c r="F2268" s="1012" t="s">
        <v>130</v>
      </c>
      <c r="G2268" s="1006" t="s">
        <v>89</v>
      </c>
      <c r="H2268" s="992" t="s">
        <v>88</v>
      </c>
      <c r="I2268" s="975"/>
      <c r="J2268" s="975"/>
      <c r="K2268" s="42"/>
      <c r="L2268" s="42"/>
      <c r="M2268" s="51"/>
      <c r="N2268" s="53"/>
      <c r="O2268" s="976"/>
      <c r="P2268" s="271"/>
      <c r="Q2268" s="977"/>
      <c r="R2268" s="978"/>
      <c r="S2268" s="979"/>
      <c r="T2268" s="980"/>
      <c r="U2268" s="981"/>
      <c r="V2268" s="982"/>
      <c r="W2268" s="976"/>
      <c r="X2268" s="976"/>
      <c r="Y2268" s="706"/>
      <c r="Z2268" s="976"/>
    </row>
    <row r="2269" spans="1:26">
      <c r="A2269" s="984" t="s">
        <v>1215</v>
      </c>
      <c r="B2269" s="984" t="s">
        <v>1429</v>
      </c>
      <c r="C2269" s="969" t="s">
        <v>1182</v>
      </c>
      <c r="D2269" s="970" t="str">
        <f t="shared" ref="D2269" si="2253">B2269&amp;" "&amp;" "&amp;C2269</f>
        <v>03-013  ボーンファイター</v>
      </c>
      <c r="E2269" s="1015" t="s">
        <v>608</v>
      </c>
      <c r="F2269" s="1013" t="s">
        <v>129</v>
      </c>
      <c r="G2269" s="973" t="s">
        <v>19</v>
      </c>
      <c r="H2269" s="973" t="s">
        <v>19</v>
      </c>
      <c r="I2269" s="975"/>
      <c r="J2269" s="975"/>
      <c r="K2269" s="46" t="s">
        <v>21</v>
      </c>
      <c r="L2269" s="41" t="s">
        <v>3</v>
      </c>
      <c r="M2269" s="51" t="s">
        <v>1976</v>
      </c>
      <c r="N2269" s="52" t="s">
        <v>491</v>
      </c>
      <c r="O2269" s="976"/>
      <c r="P2269" s="271"/>
      <c r="Q2269" s="977">
        <v>1190</v>
      </c>
      <c r="R2269" s="978">
        <v>970</v>
      </c>
      <c r="S2269" s="979">
        <v>440</v>
      </c>
      <c r="T2269" s="980">
        <v>680</v>
      </c>
      <c r="U2269" s="981">
        <v>660</v>
      </c>
      <c r="V2269" s="982">
        <f>SUM(Q2269:U2270)</f>
        <v>3940</v>
      </c>
      <c r="W2269" s="443" t="s">
        <v>3328</v>
      </c>
      <c r="X2269" s="976"/>
      <c r="Y2269" s="706"/>
      <c r="Z2269" s="976"/>
    </row>
    <row r="2270" spans="1:26">
      <c r="A2270" s="984" t="s">
        <v>1215</v>
      </c>
      <c r="B2270" s="984"/>
      <c r="C2270" s="969" t="s">
        <v>1182</v>
      </c>
      <c r="D2270" s="970" t="s">
        <v>2</v>
      </c>
      <c r="E2270" s="1015" t="s">
        <v>608</v>
      </c>
      <c r="F2270" s="1013" t="s">
        <v>129</v>
      </c>
      <c r="G2270" s="973" t="s">
        <v>19</v>
      </c>
      <c r="H2270" s="973" t="s">
        <v>19</v>
      </c>
      <c r="I2270" s="975"/>
      <c r="J2270" s="975"/>
      <c r="K2270" s="42"/>
      <c r="L2270" s="42"/>
      <c r="M2270" s="51"/>
      <c r="N2270" s="53"/>
      <c r="O2270" s="976"/>
      <c r="P2270" s="271"/>
      <c r="Q2270" s="977"/>
      <c r="R2270" s="978"/>
      <c r="S2270" s="979"/>
      <c r="T2270" s="980"/>
      <c r="U2270" s="981"/>
      <c r="V2270" s="982"/>
      <c r="W2270" s="443" t="s">
        <v>4573</v>
      </c>
      <c r="X2270" s="976"/>
      <c r="Y2270" s="706"/>
      <c r="Z2270" s="976"/>
    </row>
    <row r="2271" spans="1:26">
      <c r="A2271" s="984" t="s">
        <v>1215</v>
      </c>
      <c r="B2271" s="984" t="s">
        <v>1430</v>
      </c>
      <c r="C2271" s="969" t="s">
        <v>1184</v>
      </c>
      <c r="D2271" s="970" t="str">
        <f t="shared" ref="D2271" si="2254">B2271&amp;" "&amp;" "&amp;C2271</f>
        <v>03-014  さまようよろい</v>
      </c>
      <c r="E2271" s="1015" t="s">
        <v>608</v>
      </c>
      <c r="F2271" s="994" t="s">
        <v>78</v>
      </c>
      <c r="G2271" s="973" t="s">
        <v>19</v>
      </c>
      <c r="H2271" s="973" t="s">
        <v>19</v>
      </c>
      <c r="I2271" s="975"/>
      <c r="J2271" s="975"/>
      <c r="K2271" s="46" t="s">
        <v>21</v>
      </c>
      <c r="L2271" s="41" t="s">
        <v>131</v>
      </c>
      <c r="M2271" s="51" t="s">
        <v>1816</v>
      </c>
      <c r="N2271" s="52" t="s">
        <v>491</v>
      </c>
      <c r="O2271" s="976"/>
      <c r="P2271" s="271"/>
      <c r="Q2271" s="977">
        <v>1240</v>
      </c>
      <c r="R2271" s="978">
        <v>880</v>
      </c>
      <c r="S2271" s="979">
        <v>420</v>
      </c>
      <c r="T2271" s="980">
        <v>440</v>
      </c>
      <c r="U2271" s="981">
        <v>930</v>
      </c>
      <c r="V2271" s="982">
        <f t="shared" ref="V2271" si="2255">SUM(Q2271:U2272)</f>
        <v>3910</v>
      </c>
      <c r="W2271" s="976"/>
      <c r="X2271" s="976"/>
      <c r="Y2271" s="706"/>
      <c r="Z2271" s="976"/>
    </row>
    <row r="2272" spans="1:26">
      <c r="A2272" s="984" t="s">
        <v>1215</v>
      </c>
      <c r="B2272" s="984"/>
      <c r="C2272" s="969" t="s">
        <v>1184</v>
      </c>
      <c r="D2272" s="970" t="s">
        <v>2</v>
      </c>
      <c r="E2272" s="1015" t="s">
        <v>608</v>
      </c>
      <c r="F2272" s="994" t="s">
        <v>78</v>
      </c>
      <c r="G2272" s="973" t="s">
        <v>19</v>
      </c>
      <c r="H2272" s="973" t="s">
        <v>19</v>
      </c>
      <c r="I2272" s="975"/>
      <c r="J2272" s="975"/>
      <c r="K2272" s="42"/>
      <c r="L2272" s="42"/>
      <c r="M2272" s="51"/>
      <c r="N2272" s="53"/>
      <c r="O2272" s="976"/>
      <c r="P2272" s="271"/>
      <c r="Q2272" s="977"/>
      <c r="R2272" s="978"/>
      <c r="S2272" s="979"/>
      <c r="T2272" s="980"/>
      <c r="U2272" s="981"/>
      <c r="V2272" s="982"/>
      <c r="W2272" s="976"/>
      <c r="X2272" s="976"/>
      <c r="Y2272" s="706"/>
      <c r="Z2272" s="976"/>
    </row>
    <row r="2273" spans="1:26">
      <c r="A2273" s="984" t="s">
        <v>1215</v>
      </c>
      <c r="B2273" s="984" t="s">
        <v>1431</v>
      </c>
      <c r="C2273" s="969" t="s">
        <v>634</v>
      </c>
      <c r="D2273" s="970" t="str">
        <f t="shared" ref="D2273" si="2256">B2273&amp;" "&amp;" "&amp;C2273</f>
        <v>03-015  キラーパンサー</v>
      </c>
      <c r="E2273" s="1015" t="s">
        <v>608</v>
      </c>
      <c r="F2273" s="1014" t="s">
        <v>128</v>
      </c>
      <c r="G2273" s="973" t="s">
        <v>19</v>
      </c>
      <c r="H2273" s="973" t="s">
        <v>19</v>
      </c>
      <c r="I2273" s="975"/>
      <c r="J2273" s="975"/>
      <c r="K2273" s="46" t="s">
        <v>21</v>
      </c>
      <c r="L2273" s="41" t="s">
        <v>131</v>
      </c>
      <c r="M2273" s="51" t="s">
        <v>1817</v>
      </c>
      <c r="N2273" s="52" t="s">
        <v>491</v>
      </c>
      <c r="O2273" s="976"/>
      <c r="P2273" s="271"/>
      <c r="Q2273" s="977">
        <v>1210</v>
      </c>
      <c r="R2273" s="978">
        <v>730</v>
      </c>
      <c r="S2273" s="979">
        <v>270</v>
      </c>
      <c r="T2273" s="980">
        <v>1030</v>
      </c>
      <c r="U2273" s="981">
        <v>710</v>
      </c>
      <c r="V2273" s="982">
        <f t="shared" ref="V2273" si="2257">SUM(Q2273:U2274)</f>
        <v>3950</v>
      </c>
      <c r="W2273" s="976"/>
      <c r="X2273" s="976"/>
      <c r="Y2273" s="706"/>
      <c r="Z2273" s="976"/>
    </row>
    <row r="2274" spans="1:26">
      <c r="A2274" s="984" t="s">
        <v>1215</v>
      </c>
      <c r="B2274" s="984"/>
      <c r="C2274" s="969" t="s">
        <v>634</v>
      </c>
      <c r="D2274" s="970" t="s">
        <v>2</v>
      </c>
      <c r="E2274" s="1015" t="s">
        <v>608</v>
      </c>
      <c r="F2274" s="1014" t="s">
        <v>128</v>
      </c>
      <c r="G2274" s="973" t="s">
        <v>19</v>
      </c>
      <c r="H2274" s="973" t="s">
        <v>19</v>
      </c>
      <c r="I2274" s="975"/>
      <c r="J2274" s="975"/>
      <c r="K2274" s="42"/>
      <c r="L2274" s="42"/>
      <c r="M2274" s="51"/>
      <c r="N2274" s="53"/>
      <c r="O2274" s="976"/>
      <c r="P2274" s="271"/>
      <c r="Q2274" s="977"/>
      <c r="R2274" s="978"/>
      <c r="S2274" s="979"/>
      <c r="T2274" s="980"/>
      <c r="U2274" s="981"/>
      <c r="V2274" s="982"/>
      <c r="W2274" s="976"/>
      <c r="X2274" s="976"/>
      <c r="Y2274" s="706"/>
      <c r="Z2274" s="976"/>
    </row>
    <row r="2275" spans="1:26">
      <c r="A2275" s="984" t="s">
        <v>1215</v>
      </c>
      <c r="B2275" s="984" t="s">
        <v>1432</v>
      </c>
      <c r="C2275" s="969" t="s">
        <v>183</v>
      </c>
      <c r="D2275" s="970" t="str">
        <f t="shared" ref="D2275" si="2258">B2275&amp;" "&amp;" "&amp;C2275</f>
        <v>03-016  マァム</v>
      </c>
      <c r="E2275" s="1011" t="s">
        <v>629</v>
      </c>
      <c r="F2275" s="972" t="s">
        <v>34</v>
      </c>
      <c r="G2275" s="973" t="s">
        <v>19</v>
      </c>
      <c r="H2275" s="986" t="s">
        <v>40</v>
      </c>
      <c r="I2275" s="975"/>
      <c r="J2275" s="975"/>
      <c r="K2275" s="46" t="s">
        <v>21</v>
      </c>
      <c r="L2275" s="41" t="s">
        <v>131</v>
      </c>
      <c r="M2275" s="51" t="s">
        <v>3581</v>
      </c>
      <c r="N2275" s="52" t="s">
        <v>496</v>
      </c>
      <c r="O2275" s="976"/>
      <c r="P2275" s="271"/>
      <c r="Q2275" s="977">
        <v>1370</v>
      </c>
      <c r="R2275" s="978">
        <v>780</v>
      </c>
      <c r="S2275" s="979">
        <v>770</v>
      </c>
      <c r="T2275" s="980">
        <v>730</v>
      </c>
      <c r="U2275" s="981">
        <v>680</v>
      </c>
      <c r="V2275" s="982">
        <f t="shared" ref="V2275" si="2259">SUM(Q2275:U2276)</f>
        <v>4330</v>
      </c>
      <c r="W2275" s="976" t="s">
        <v>3317</v>
      </c>
      <c r="X2275" s="976"/>
      <c r="Y2275" s="706"/>
      <c r="Z2275" s="976"/>
    </row>
    <row r="2276" spans="1:26">
      <c r="A2276" s="984" t="s">
        <v>1215</v>
      </c>
      <c r="B2276" s="984"/>
      <c r="C2276" s="969" t="s">
        <v>183</v>
      </c>
      <c r="D2276" s="970" t="s">
        <v>2</v>
      </c>
      <c r="E2276" s="1011" t="s">
        <v>629</v>
      </c>
      <c r="F2276" s="972" t="s">
        <v>34</v>
      </c>
      <c r="G2276" s="973" t="s">
        <v>19</v>
      </c>
      <c r="H2276" s="986" t="s">
        <v>40</v>
      </c>
      <c r="I2276" s="975"/>
      <c r="J2276" s="975"/>
      <c r="K2276" s="42"/>
      <c r="L2276" s="42"/>
      <c r="M2276" s="51"/>
      <c r="N2276" s="53"/>
      <c r="O2276" s="976"/>
      <c r="P2276" s="271"/>
      <c r="Q2276" s="977"/>
      <c r="R2276" s="978"/>
      <c r="S2276" s="979"/>
      <c r="T2276" s="980"/>
      <c r="U2276" s="981"/>
      <c r="V2276" s="982"/>
      <c r="W2276" s="976" t="s">
        <v>3317</v>
      </c>
      <c r="X2276" s="976"/>
      <c r="Y2276" s="706"/>
      <c r="Z2276" s="976"/>
    </row>
    <row r="2277" spans="1:26">
      <c r="A2277" s="984" t="s">
        <v>1215</v>
      </c>
      <c r="B2277" s="984" t="s">
        <v>1433</v>
      </c>
      <c r="C2277" s="969" t="s">
        <v>4</v>
      </c>
      <c r="D2277" s="970" t="str">
        <f t="shared" ref="D2277" si="2260">B2277&amp;" "&amp;" "&amp;C2277</f>
        <v>03-017  クロコダイン</v>
      </c>
      <c r="E2277" s="1011" t="s">
        <v>629</v>
      </c>
      <c r="F2277" s="1014" t="s">
        <v>128</v>
      </c>
      <c r="G2277" s="1006" t="s">
        <v>89</v>
      </c>
      <c r="H2277" s="973" t="s">
        <v>19</v>
      </c>
      <c r="I2277" s="975"/>
      <c r="J2277" s="975"/>
      <c r="K2277" s="46" t="s">
        <v>21</v>
      </c>
      <c r="L2277" s="41" t="s">
        <v>131</v>
      </c>
      <c r="M2277" s="51" t="s">
        <v>1818</v>
      </c>
      <c r="N2277" s="52" t="s">
        <v>491</v>
      </c>
      <c r="O2277" s="976"/>
      <c r="P2277" s="271"/>
      <c r="Q2277" s="977">
        <v>1480</v>
      </c>
      <c r="R2277" s="978">
        <v>1040</v>
      </c>
      <c r="S2277" s="979">
        <v>400</v>
      </c>
      <c r="T2277" s="980">
        <v>500</v>
      </c>
      <c r="U2277" s="981">
        <v>920</v>
      </c>
      <c r="V2277" s="982">
        <f t="shared" ref="V2277" si="2261">SUM(Q2277:U2278)</f>
        <v>4340</v>
      </c>
      <c r="W2277" s="976" t="s">
        <v>4572</v>
      </c>
      <c r="X2277" s="976"/>
      <c r="Y2277" s="706"/>
      <c r="Z2277" s="976"/>
    </row>
    <row r="2278" spans="1:26">
      <c r="A2278" s="984" t="s">
        <v>1215</v>
      </c>
      <c r="B2278" s="984"/>
      <c r="C2278" s="969" t="s">
        <v>4</v>
      </c>
      <c r="D2278" s="970" t="s">
        <v>2</v>
      </c>
      <c r="E2278" s="1011" t="s">
        <v>629</v>
      </c>
      <c r="F2278" s="1014" t="s">
        <v>128</v>
      </c>
      <c r="G2278" s="1006" t="s">
        <v>89</v>
      </c>
      <c r="H2278" s="973" t="s">
        <v>19</v>
      </c>
      <c r="I2278" s="975"/>
      <c r="J2278" s="975"/>
      <c r="K2278" s="42"/>
      <c r="L2278" s="42"/>
      <c r="M2278" s="51"/>
      <c r="N2278" s="53"/>
      <c r="O2278" s="976"/>
      <c r="P2278" s="271"/>
      <c r="Q2278" s="977"/>
      <c r="R2278" s="978"/>
      <c r="S2278" s="979"/>
      <c r="T2278" s="980"/>
      <c r="U2278" s="981"/>
      <c r="V2278" s="982"/>
      <c r="W2278" s="976" t="s">
        <v>4572</v>
      </c>
      <c r="X2278" s="976"/>
      <c r="Y2278" s="706"/>
      <c r="Z2278" s="976"/>
    </row>
    <row r="2279" spans="1:26">
      <c r="A2279" s="984" t="s">
        <v>1215</v>
      </c>
      <c r="B2279" s="984" t="s">
        <v>1434</v>
      </c>
      <c r="C2279" s="969" t="s">
        <v>172</v>
      </c>
      <c r="D2279" s="970" t="str">
        <f t="shared" ref="D2279" si="2262">B2279&amp;" "&amp;" "&amp;C2279</f>
        <v>03-018  ヒュンケル</v>
      </c>
      <c r="E2279" s="1011" t="s">
        <v>629</v>
      </c>
      <c r="F2279" s="972" t="s">
        <v>34</v>
      </c>
      <c r="G2279" s="973" t="s">
        <v>19</v>
      </c>
      <c r="H2279" s="973" t="s">
        <v>19</v>
      </c>
      <c r="I2279" s="975"/>
      <c r="J2279" s="975"/>
      <c r="K2279" s="7" t="s">
        <v>37</v>
      </c>
      <c r="L2279" s="41" t="s">
        <v>98</v>
      </c>
      <c r="M2279" s="51" t="s">
        <v>1819</v>
      </c>
      <c r="N2279" s="52" t="s">
        <v>491</v>
      </c>
      <c r="O2279" s="976"/>
      <c r="P2279" s="271"/>
      <c r="Q2279" s="977">
        <v>1430</v>
      </c>
      <c r="R2279" s="978">
        <v>1030</v>
      </c>
      <c r="S2279" s="979">
        <v>390</v>
      </c>
      <c r="T2279" s="980">
        <v>600</v>
      </c>
      <c r="U2279" s="981">
        <v>900</v>
      </c>
      <c r="V2279" s="982">
        <f t="shared" ref="V2279" si="2263">SUM(Q2279:U2280)</f>
        <v>4350</v>
      </c>
      <c r="W2279" s="976" t="s">
        <v>3317</v>
      </c>
      <c r="X2279" s="976"/>
      <c r="Y2279" s="706"/>
      <c r="Z2279" s="976"/>
    </row>
    <row r="2280" spans="1:26">
      <c r="A2280" s="984" t="s">
        <v>1215</v>
      </c>
      <c r="B2280" s="984"/>
      <c r="C2280" s="969" t="s">
        <v>172</v>
      </c>
      <c r="D2280" s="970" t="s">
        <v>2</v>
      </c>
      <c r="E2280" s="1011" t="s">
        <v>629</v>
      </c>
      <c r="F2280" s="972" t="s">
        <v>34</v>
      </c>
      <c r="G2280" s="973" t="s">
        <v>19</v>
      </c>
      <c r="H2280" s="973" t="s">
        <v>19</v>
      </c>
      <c r="I2280" s="975"/>
      <c r="J2280" s="975"/>
      <c r="K2280" s="42"/>
      <c r="L2280" s="42"/>
      <c r="M2280" s="51"/>
      <c r="N2280" s="53"/>
      <c r="O2280" s="976"/>
      <c r="P2280" s="271"/>
      <c r="Q2280" s="977"/>
      <c r="R2280" s="978"/>
      <c r="S2280" s="979"/>
      <c r="T2280" s="980"/>
      <c r="U2280" s="981"/>
      <c r="V2280" s="982"/>
      <c r="W2280" s="976" t="s">
        <v>3317</v>
      </c>
      <c r="X2280" s="976"/>
      <c r="Y2280" s="706"/>
      <c r="Z2280" s="976"/>
    </row>
    <row r="2281" spans="1:26">
      <c r="A2281" s="984" t="s">
        <v>1215</v>
      </c>
      <c r="B2281" s="984" t="s">
        <v>1435</v>
      </c>
      <c r="C2281" s="969" t="s">
        <v>1191</v>
      </c>
      <c r="D2281" s="970" t="str">
        <f t="shared" ref="D2281" si="2264">B2281&amp;" "&amp;" "&amp;C2281</f>
        <v>03-019  フレイム</v>
      </c>
      <c r="E2281" s="1011" t="s">
        <v>629</v>
      </c>
      <c r="F2281" s="1012" t="s">
        <v>130</v>
      </c>
      <c r="G2281" s="973" t="s">
        <v>19</v>
      </c>
      <c r="H2281" s="1006" t="s">
        <v>89</v>
      </c>
      <c r="I2281" s="975"/>
      <c r="J2281" s="975"/>
      <c r="K2281" s="8" t="s">
        <v>99</v>
      </c>
      <c r="L2281" s="41" t="s">
        <v>131</v>
      </c>
      <c r="M2281" s="51" t="s">
        <v>3582</v>
      </c>
      <c r="N2281" s="52" t="s">
        <v>491</v>
      </c>
      <c r="O2281" s="976"/>
      <c r="P2281" s="271"/>
      <c r="Q2281" s="977">
        <v>1310</v>
      </c>
      <c r="R2281" s="978">
        <v>670</v>
      </c>
      <c r="S2281" s="979">
        <v>920</v>
      </c>
      <c r="T2281" s="980">
        <v>620</v>
      </c>
      <c r="U2281" s="981">
        <v>760</v>
      </c>
      <c r="V2281" s="982">
        <f t="shared" ref="V2281" si="2265">SUM(Q2281:U2282)</f>
        <v>4280</v>
      </c>
      <c r="W2281" s="969" t="s">
        <v>3320</v>
      </c>
      <c r="X2281" s="976"/>
      <c r="Y2281" s="706"/>
      <c r="Z2281" s="976"/>
    </row>
    <row r="2282" spans="1:26">
      <c r="A2282" s="984" t="s">
        <v>1215</v>
      </c>
      <c r="B2282" s="984"/>
      <c r="C2282" s="969" t="s">
        <v>1191</v>
      </c>
      <c r="D2282" s="970" t="s">
        <v>2</v>
      </c>
      <c r="E2282" s="1011" t="s">
        <v>629</v>
      </c>
      <c r="F2282" s="1012" t="s">
        <v>130</v>
      </c>
      <c r="G2282" s="973" t="s">
        <v>19</v>
      </c>
      <c r="H2282" s="1006" t="s">
        <v>89</v>
      </c>
      <c r="I2282" s="975"/>
      <c r="J2282" s="975"/>
      <c r="K2282" s="42"/>
      <c r="L2282" s="42"/>
      <c r="M2282" s="51"/>
      <c r="N2282" s="53"/>
      <c r="O2282" s="976"/>
      <c r="P2282" s="271"/>
      <c r="Q2282" s="977"/>
      <c r="R2282" s="978"/>
      <c r="S2282" s="979"/>
      <c r="T2282" s="980"/>
      <c r="U2282" s="981"/>
      <c r="V2282" s="982"/>
      <c r="W2282" s="969" t="s">
        <v>3320</v>
      </c>
      <c r="X2282" s="976"/>
      <c r="Y2282" s="706"/>
      <c r="Z2282" s="976"/>
    </row>
    <row r="2283" spans="1:26">
      <c r="A2283" s="984" t="s">
        <v>1215</v>
      </c>
      <c r="B2283" s="984" t="s">
        <v>1436</v>
      </c>
      <c r="C2283" s="969" t="s">
        <v>1192</v>
      </c>
      <c r="D2283" s="970" t="str">
        <f t="shared" ref="D2283" si="2266">B2283&amp;" "&amp;" "&amp;C2283</f>
        <v>03-020  ブリザード</v>
      </c>
      <c r="E2283" s="1011" t="s">
        <v>629</v>
      </c>
      <c r="F2283" s="1012" t="s">
        <v>130</v>
      </c>
      <c r="G2283" s="973" t="s">
        <v>19</v>
      </c>
      <c r="H2283" s="1006" t="s">
        <v>89</v>
      </c>
      <c r="I2283" s="975"/>
      <c r="J2283" s="975"/>
      <c r="K2283" s="50" t="s">
        <v>21</v>
      </c>
      <c r="L2283" s="47" t="s">
        <v>270</v>
      </c>
      <c r="M2283" s="51" t="s">
        <v>1820</v>
      </c>
      <c r="N2283" s="52" t="s">
        <v>491</v>
      </c>
      <c r="O2283" s="976"/>
      <c r="P2283" s="271"/>
      <c r="Q2283" s="977">
        <v>1310</v>
      </c>
      <c r="R2283" s="978">
        <v>760</v>
      </c>
      <c r="S2283" s="979">
        <v>800</v>
      </c>
      <c r="T2283" s="980">
        <v>710</v>
      </c>
      <c r="U2283" s="981">
        <v>690</v>
      </c>
      <c r="V2283" s="982">
        <f t="shared" ref="V2283" si="2267">SUM(Q2283:U2284)</f>
        <v>4270</v>
      </c>
      <c r="W2283" s="969" t="s">
        <v>3322</v>
      </c>
      <c r="X2283" s="976"/>
      <c r="Y2283" s="706"/>
      <c r="Z2283" s="976"/>
    </row>
    <row r="2284" spans="1:26">
      <c r="A2284" s="984" t="s">
        <v>1215</v>
      </c>
      <c r="B2284" s="984"/>
      <c r="C2284" s="969" t="s">
        <v>1192</v>
      </c>
      <c r="D2284" s="970" t="s">
        <v>2</v>
      </c>
      <c r="E2284" s="1011" t="s">
        <v>629</v>
      </c>
      <c r="F2284" s="1012" t="s">
        <v>130</v>
      </c>
      <c r="G2284" s="973" t="s">
        <v>19</v>
      </c>
      <c r="H2284" s="1006" t="s">
        <v>89</v>
      </c>
      <c r="I2284" s="975"/>
      <c r="J2284" s="975"/>
      <c r="K2284" s="42"/>
      <c r="L2284" s="42"/>
      <c r="M2284" s="51"/>
      <c r="N2284" s="53"/>
      <c r="O2284" s="976"/>
      <c r="P2284" s="271"/>
      <c r="Q2284" s="977"/>
      <c r="R2284" s="978"/>
      <c r="S2284" s="979"/>
      <c r="T2284" s="980"/>
      <c r="U2284" s="981"/>
      <c r="V2284" s="982"/>
      <c r="W2284" s="969" t="s">
        <v>3322</v>
      </c>
      <c r="X2284" s="976"/>
      <c r="Y2284" s="706"/>
      <c r="Z2284" s="976"/>
    </row>
    <row r="2285" spans="1:26">
      <c r="A2285" s="984" t="s">
        <v>1215</v>
      </c>
      <c r="B2285" s="984" t="s">
        <v>1437</v>
      </c>
      <c r="C2285" s="969" t="s">
        <v>632</v>
      </c>
      <c r="D2285" s="970" t="str">
        <f t="shared" ref="D2285" si="2268">B2285&amp;" "&amp;" "&amp;C2285</f>
        <v>03-021  トンブレロ</v>
      </c>
      <c r="E2285" s="1011" t="s">
        <v>629</v>
      </c>
      <c r="F2285" s="1014" t="s">
        <v>128</v>
      </c>
      <c r="G2285" s="1006" t="s">
        <v>89</v>
      </c>
      <c r="H2285" s="973" t="s">
        <v>19</v>
      </c>
      <c r="I2285" s="975"/>
      <c r="J2285" s="975"/>
      <c r="K2285" s="7" t="s">
        <v>37</v>
      </c>
      <c r="L2285" s="41" t="s">
        <v>20</v>
      </c>
      <c r="M2285" s="51" t="s">
        <v>1706</v>
      </c>
      <c r="N2285" s="52" t="s">
        <v>491</v>
      </c>
      <c r="O2285" s="976"/>
      <c r="P2285" s="271"/>
      <c r="Q2285" s="977">
        <v>1260</v>
      </c>
      <c r="R2285" s="978">
        <v>520</v>
      </c>
      <c r="S2285" s="979">
        <v>910</v>
      </c>
      <c r="T2285" s="980">
        <v>740</v>
      </c>
      <c r="U2285" s="981">
        <v>780</v>
      </c>
      <c r="V2285" s="982">
        <f t="shared" ref="V2285" si="2269">SUM(Q2285:U2286)</f>
        <v>4210</v>
      </c>
      <c r="W2285" s="976" t="s">
        <v>4565</v>
      </c>
      <c r="X2285" s="976"/>
      <c r="Y2285" s="706"/>
      <c r="Z2285" s="976"/>
    </row>
    <row r="2286" spans="1:26">
      <c r="A2286" s="984" t="s">
        <v>1215</v>
      </c>
      <c r="B2286" s="984"/>
      <c r="C2286" s="969" t="s">
        <v>632</v>
      </c>
      <c r="D2286" s="970" t="s">
        <v>2</v>
      </c>
      <c r="E2286" s="1011" t="s">
        <v>629</v>
      </c>
      <c r="F2286" s="1014" t="s">
        <v>128</v>
      </c>
      <c r="G2286" s="1006" t="s">
        <v>89</v>
      </c>
      <c r="H2286" s="973" t="s">
        <v>19</v>
      </c>
      <c r="I2286" s="975"/>
      <c r="J2286" s="975"/>
      <c r="K2286" s="42"/>
      <c r="L2286" s="42"/>
      <c r="M2286" s="51"/>
      <c r="N2286" s="53"/>
      <c r="O2286" s="976"/>
      <c r="P2286" s="271"/>
      <c r="Q2286" s="977"/>
      <c r="R2286" s="978"/>
      <c r="S2286" s="979"/>
      <c r="T2286" s="980"/>
      <c r="U2286" s="981"/>
      <c r="V2286" s="982"/>
      <c r="W2286" s="976" t="s">
        <v>4565</v>
      </c>
      <c r="X2286" s="976"/>
      <c r="Y2286" s="706"/>
      <c r="Z2286" s="976"/>
    </row>
    <row r="2287" spans="1:26">
      <c r="A2287" s="984" t="s">
        <v>1215</v>
      </c>
      <c r="B2287" s="984" t="s">
        <v>1438</v>
      </c>
      <c r="C2287" s="989" t="s">
        <v>178</v>
      </c>
      <c r="D2287" s="970" t="str">
        <f t="shared" ref="D2287" si="2270">B2287&amp;" "&amp;" "&amp;C2287</f>
        <v>03-022  ボストロール</v>
      </c>
      <c r="E2287" s="1011" t="s">
        <v>629</v>
      </c>
      <c r="F2287" s="1009" t="s">
        <v>75</v>
      </c>
      <c r="G2287" s="973" t="s">
        <v>19</v>
      </c>
      <c r="H2287" s="973" t="s">
        <v>19</v>
      </c>
      <c r="I2287" s="975"/>
      <c r="J2287" s="975"/>
      <c r="K2287" s="50" t="s">
        <v>21</v>
      </c>
      <c r="L2287" s="49" t="s">
        <v>104</v>
      </c>
      <c r="M2287" s="51" t="s">
        <v>1821</v>
      </c>
      <c r="N2287" s="52" t="s">
        <v>491</v>
      </c>
      <c r="O2287" s="976"/>
      <c r="P2287" s="271"/>
      <c r="Q2287" s="977">
        <v>1460</v>
      </c>
      <c r="R2287" s="978">
        <v>1040</v>
      </c>
      <c r="S2287" s="979">
        <v>540</v>
      </c>
      <c r="T2287" s="980">
        <v>380</v>
      </c>
      <c r="U2287" s="981">
        <v>860</v>
      </c>
      <c r="V2287" s="982">
        <f t="shared" ref="V2287" si="2271">SUM(Q2287:U2288)</f>
        <v>4280</v>
      </c>
      <c r="W2287" s="976" t="s">
        <v>4108</v>
      </c>
      <c r="X2287" s="976"/>
      <c r="Y2287" s="706"/>
      <c r="Z2287" s="976"/>
    </row>
    <row r="2288" spans="1:26">
      <c r="A2288" s="984" t="s">
        <v>1215</v>
      </c>
      <c r="B2288" s="984"/>
      <c r="C2288" s="989" t="s">
        <v>178</v>
      </c>
      <c r="D2288" s="970" t="s">
        <v>2</v>
      </c>
      <c r="E2288" s="1011" t="s">
        <v>629</v>
      </c>
      <c r="F2288" s="1009" t="s">
        <v>75</v>
      </c>
      <c r="G2288" s="973" t="s">
        <v>19</v>
      </c>
      <c r="H2288" s="973" t="s">
        <v>19</v>
      </c>
      <c r="I2288" s="975"/>
      <c r="J2288" s="975"/>
      <c r="K2288" s="42"/>
      <c r="L2288" s="42"/>
      <c r="M2288" s="51"/>
      <c r="N2288" s="53"/>
      <c r="O2288" s="976"/>
      <c r="P2288" s="271"/>
      <c r="Q2288" s="977"/>
      <c r="R2288" s="978"/>
      <c r="S2288" s="979"/>
      <c r="T2288" s="980"/>
      <c r="U2288" s="981"/>
      <c r="V2288" s="982"/>
      <c r="W2288" s="976" t="s">
        <v>4108</v>
      </c>
      <c r="X2288" s="976"/>
      <c r="Y2288" s="706"/>
      <c r="Z2288" s="976"/>
    </row>
    <row r="2289" spans="1:26">
      <c r="A2289" s="984" t="s">
        <v>1215</v>
      </c>
      <c r="B2289" s="984" t="s">
        <v>1439</v>
      </c>
      <c r="C2289" s="969" t="s">
        <v>1207</v>
      </c>
      <c r="D2289" s="970" t="str">
        <f t="shared" ref="D2289" si="2272">B2289&amp;" "&amp;" "&amp;C2289</f>
        <v>03-023  魔のサソリ</v>
      </c>
      <c r="E2289" s="1011" t="s">
        <v>629</v>
      </c>
      <c r="F2289" s="1014" t="s">
        <v>128</v>
      </c>
      <c r="G2289" s="973" t="s">
        <v>19</v>
      </c>
      <c r="H2289" s="973" t="s">
        <v>19</v>
      </c>
      <c r="I2289" s="975"/>
      <c r="J2289" s="975"/>
      <c r="K2289" s="46" t="s">
        <v>21</v>
      </c>
      <c r="L2289" s="41" t="s">
        <v>131</v>
      </c>
      <c r="M2289" s="51" t="s">
        <v>1822</v>
      </c>
      <c r="N2289" s="52" t="s">
        <v>491</v>
      </c>
      <c r="O2289" s="976"/>
      <c r="P2289" s="271"/>
      <c r="Q2289" s="977">
        <v>1390</v>
      </c>
      <c r="R2289" s="978">
        <v>1030</v>
      </c>
      <c r="S2289" s="979">
        <v>380</v>
      </c>
      <c r="T2289" s="980">
        <v>890</v>
      </c>
      <c r="U2289" s="981">
        <v>620</v>
      </c>
      <c r="V2289" s="982">
        <f t="shared" ref="V2289" si="2273">SUM(Q2289:U2290)</f>
        <v>4310</v>
      </c>
      <c r="W2289" s="976"/>
      <c r="X2289" s="976"/>
      <c r="Y2289" s="706"/>
      <c r="Z2289" s="976"/>
    </row>
    <row r="2290" spans="1:26">
      <c r="A2290" s="984" t="s">
        <v>1215</v>
      </c>
      <c r="B2290" s="984"/>
      <c r="C2290" s="969" t="s">
        <v>1207</v>
      </c>
      <c r="D2290" s="970" t="s">
        <v>2</v>
      </c>
      <c r="E2290" s="1011" t="s">
        <v>629</v>
      </c>
      <c r="F2290" s="1014" t="s">
        <v>128</v>
      </c>
      <c r="G2290" s="973" t="s">
        <v>19</v>
      </c>
      <c r="H2290" s="973" t="s">
        <v>19</v>
      </c>
      <c r="I2290" s="975"/>
      <c r="J2290" s="975"/>
      <c r="K2290" s="42"/>
      <c r="L2290" s="42"/>
      <c r="M2290" s="51"/>
      <c r="N2290" s="53"/>
      <c r="O2290" s="976"/>
      <c r="P2290" s="271"/>
      <c r="Q2290" s="977"/>
      <c r="R2290" s="978"/>
      <c r="S2290" s="979"/>
      <c r="T2290" s="980"/>
      <c r="U2290" s="981"/>
      <c r="V2290" s="982"/>
      <c r="W2290" s="976"/>
      <c r="X2290" s="976"/>
      <c r="Y2290" s="706"/>
      <c r="Z2290" s="976"/>
    </row>
    <row r="2291" spans="1:26">
      <c r="A2291" s="984" t="s">
        <v>1215</v>
      </c>
      <c r="B2291" s="984" t="s">
        <v>1440</v>
      </c>
      <c r="C2291" s="969" t="s">
        <v>633</v>
      </c>
      <c r="D2291" s="970" t="str">
        <f t="shared" ref="D2291" si="2274">B2291&amp;" "&amp;" "&amp;C2291</f>
        <v>03-024  ライオンヘッド</v>
      </c>
      <c r="E2291" s="1011" t="s">
        <v>629</v>
      </c>
      <c r="F2291" s="1014" t="s">
        <v>128</v>
      </c>
      <c r="G2291" s="1006" t="s">
        <v>89</v>
      </c>
      <c r="H2291" s="1006" t="s">
        <v>89</v>
      </c>
      <c r="I2291" s="975"/>
      <c r="J2291" s="975"/>
      <c r="K2291" s="7" t="s">
        <v>37</v>
      </c>
      <c r="L2291" s="41" t="s">
        <v>20</v>
      </c>
      <c r="M2291" s="51" t="s">
        <v>1707</v>
      </c>
      <c r="N2291" s="52" t="s">
        <v>491</v>
      </c>
      <c r="O2291" s="976"/>
      <c r="P2291" s="271"/>
      <c r="Q2291" s="977">
        <v>1400</v>
      </c>
      <c r="R2291" s="978">
        <v>690</v>
      </c>
      <c r="S2291" s="979">
        <v>840</v>
      </c>
      <c r="T2291" s="980">
        <v>770</v>
      </c>
      <c r="U2291" s="981">
        <v>600</v>
      </c>
      <c r="V2291" s="982">
        <f t="shared" ref="V2291" si="2275">SUM(Q2291:U2292)</f>
        <v>4300</v>
      </c>
      <c r="W2291" s="976"/>
      <c r="X2291" s="976"/>
      <c r="Y2291" s="706"/>
      <c r="Z2291" s="976"/>
    </row>
    <row r="2292" spans="1:26">
      <c r="A2292" s="984" t="s">
        <v>1215</v>
      </c>
      <c r="B2292" s="984"/>
      <c r="C2292" s="969" t="s">
        <v>633</v>
      </c>
      <c r="D2292" s="970" t="s">
        <v>2</v>
      </c>
      <c r="E2292" s="1011" t="s">
        <v>629</v>
      </c>
      <c r="F2292" s="1014" t="s">
        <v>128</v>
      </c>
      <c r="G2292" s="1006" t="s">
        <v>89</v>
      </c>
      <c r="H2292" s="1006" t="s">
        <v>89</v>
      </c>
      <c r="I2292" s="975"/>
      <c r="J2292" s="975"/>
      <c r="K2292" s="42"/>
      <c r="L2292" s="42"/>
      <c r="M2292" s="51"/>
      <c r="N2292" s="53"/>
      <c r="O2292" s="976"/>
      <c r="P2292" s="271"/>
      <c r="Q2292" s="977"/>
      <c r="R2292" s="978"/>
      <c r="S2292" s="979"/>
      <c r="T2292" s="980"/>
      <c r="U2292" s="981"/>
      <c r="V2292" s="982"/>
      <c r="W2292" s="976"/>
      <c r="X2292" s="976"/>
      <c r="Y2292" s="706"/>
      <c r="Z2292" s="976"/>
    </row>
    <row r="2293" spans="1:26">
      <c r="A2293" s="984" t="s">
        <v>1215</v>
      </c>
      <c r="B2293" s="984" t="s">
        <v>1441</v>
      </c>
      <c r="C2293" s="969" t="s">
        <v>121</v>
      </c>
      <c r="D2293" s="970" t="str">
        <f t="shared" ref="D2293" si="2276">B2293&amp;" "&amp;" "&amp;C2293</f>
        <v>03-025  れんごく天馬</v>
      </c>
      <c r="E2293" s="1011" t="s">
        <v>629</v>
      </c>
      <c r="F2293" s="1014" t="s">
        <v>128</v>
      </c>
      <c r="G2293" s="973" t="s">
        <v>19</v>
      </c>
      <c r="H2293" s="1006" t="s">
        <v>89</v>
      </c>
      <c r="I2293" s="975"/>
      <c r="J2293" s="975"/>
      <c r="K2293" s="50" t="s">
        <v>21</v>
      </c>
      <c r="L2293" s="47" t="s">
        <v>330</v>
      </c>
      <c r="M2293" s="51" t="s">
        <v>1823</v>
      </c>
      <c r="N2293" s="52" t="s">
        <v>491</v>
      </c>
      <c r="O2293" s="976"/>
      <c r="P2293" s="271"/>
      <c r="Q2293" s="977">
        <v>1300</v>
      </c>
      <c r="R2293" s="978">
        <v>830</v>
      </c>
      <c r="S2293" s="979">
        <v>590</v>
      </c>
      <c r="T2293" s="980">
        <v>970</v>
      </c>
      <c r="U2293" s="981">
        <v>620</v>
      </c>
      <c r="V2293" s="982">
        <f t="shared" ref="V2293" si="2277">SUM(Q2293:U2294)</f>
        <v>4310</v>
      </c>
      <c r="W2293" s="969" t="s">
        <v>3320</v>
      </c>
      <c r="X2293" s="976"/>
      <c r="Y2293" s="706"/>
      <c r="Z2293" s="976"/>
    </row>
    <row r="2294" spans="1:26">
      <c r="A2294" s="984" t="s">
        <v>1215</v>
      </c>
      <c r="B2294" s="984"/>
      <c r="C2294" s="969" t="s">
        <v>121</v>
      </c>
      <c r="D2294" s="970" t="s">
        <v>2</v>
      </c>
      <c r="E2294" s="1011" t="s">
        <v>629</v>
      </c>
      <c r="F2294" s="1014" t="s">
        <v>128</v>
      </c>
      <c r="G2294" s="973" t="s">
        <v>19</v>
      </c>
      <c r="H2294" s="1006" t="s">
        <v>89</v>
      </c>
      <c r="I2294" s="975"/>
      <c r="J2294" s="975"/>
      <c r="K2294" s="42"/>
      <c r="L2294" s="42"/>
      <c r="M2294" s="51"/>
      <c r="N2294" s="53"/>
      <c r="O2294" s="976"/>
      <c r="P2294" s="271"/>
      <c r="Q2294" s="977"/>
      <c r="R2294" s="978"/>
      <c r="S2294" s="979"/>
      <c r="T2294" s="980"/>
      <c r="U2294" s="981"/>
      <c r="V2294" s="982"/>
      <c r="W2294" s="969" t="s">
        <v>3320</v>
      </c>
      <c r="X2294" s="976"/>
      <c r="Y2294" s="706"/>
      <c r="Z2294" s="976"/>
    </row>
    <row r="2295" spans="1:26">
      <c r="A2295" s="984" t="s">
        <v>1215</v>
      </c>
      <c r="B2295" s="984" t="s">
        <v>1442</v>
      </c>
      <c r="C2295" s="969" t="s">
        <v>125</v>
      </c>
      <c r="D2295" s="970" t="str">
        <f t="shared" ref="D2295" si="2278">B2295&amp;" "&amp;" "&amp;C2295</f>
        <v>03-026  アークデーモン</v>
      </c>
      <c r="E2295" s="1011" t="s">
        <v>629</v>
      </c>
      <c r="F2295" s="1009" t="s">
        <v>75</v>
      </c>
      <c r="G2295" s="973" t="s">
        <v>1195</v>
      </c>
      <c r="H2295" s="986" t="s">
        <v>40</v>
      </c>
      <c r="I2295" s="975"/>
      <c r="J2295" s="975"/>
      <c r="K2295" s="7" t="s">
        <v>37</v>
      </c>
      <c r="L2295" s="41" t="s">
        <v>98</v>
      </c>
      <c r="M2295" s="51" t="s">
        <v>1952</v>
      </c>
      <c r="N2295" s="52" t="s">
        <v>491</v>
      </c>
      <c r="O2295" s="976"/>
      <c r="P2295" s="271"/>
      <c r="Q2295" s="977">
        <v>1320</v>
      </c>
      <c r="R2295" s="978">
        <v>800</v>
      </c>
      <c r="S2295" s="979">
        <v>890</v>
      </c>
      <c r="T2295" s="980">
        <v>620</v>
      </c>
      <c r="U2295" s="981">
        <v>670</v>
      </c>
      <c r="V2295" s="982">
        <f t="shared" ref="V2295" si="2279">SUM(Q2295:U2296)</f>
        <v>4300</v>
      </c>
      <c r="W2295" s="976" t="s">
        <v>4155</v>
      </c>
      <c r="X2295" s="976"/>
      <c r="Y2295" s="706"/>
      <c r="Z2295" s="976"/>
    </row>
    <row r="2296" spans="1:26">
      <c r="A2296" s="984" t="s">
        <v>1215</v>
      </c>
      <c r="B2296" s="984"/>
      <c r="C2296" s="969" t="s">
        <v>125</v>
      </c>
      <c r="D2296" s="970" t="s">
        <v>2</v>
      </c>
      <c r="E2296" s="1011" t="s">
        <v>629</v>
      </c>
      <c r="F2296" s="1009" t="s">
        <v>75</v>
      </c>
      <c r="G2296" s="973" t="s">
        <v>19</v>
      </c>
      <c r="H2296" s="986" t="s">
        <v>40</v>
      </c>
      <c r="I2296" s="975"/>
      <c r="J2296" s="975"/>
      <c r="K2296" s="42"/>
      <c r="L2296" s="42"/>
      <c r="M2296" s="51"/>
      <c r="N2296" s="53"/>
      <c r="O2296" s="976"/>
      <c r="P2296" s="271"/>
      <c r="Q2296" s="977"/>
      <c r="R2296" s="978"/>
      <c r="S2296" s="979"/>
      <c r="T2296" s="980"/>
      <c r="U2296" s="981"/>
      <c r="V2296" s="982"/>
      <c r="W2296" s="976" t="s">
        <v>4155</v>
      </c>
      <c r="X2296" s="976"/>
      <c r="Y2296" s="706"/>
      <c r="Z2296" s="976"/>
    </row>
    <row r="2297" spans="1:26">
      <c r="A2297" s="984" t="s">
        <v>1215</v>
      </c>
      <c r="B2297" s="984" t="s">
        <v>1443</v>
      </c>
      <c r="C2297" s="969" t="s">
        <v>123</v>
      </c>
      <c r="D2297" s="970" t="str">
        <f t="shared" ref="D2297" si="2280">B2297&amp;" "&amp;" "&amp;C2297</f>
        <v>03-027  ばくだん岩</v>
      </c>
      <c r="E2297" s="1011" t="s">
        <v>629</v>
      </c>
      <c r="F2297" s="1012" t="s">
        <v>130</v>
      </c>
      <c r="G2297" s="973" t="s">
        <v>19</v>
      </c>
      <c r="H2297" s="973" t="s">
        <v>19</v>
      </c>
      <c r="I2297" s="975"/>
      <c r="J2297" s="975"/>
      <c r="K2297" s="7" t="s">
        <v>37</v>
      </c>
      <c r="L2297" s="47" t="s">
        <v>39</v>
      </c>
      <c r="M2297" s="51" t="s">
        <v>3583</v>
      </c>
      <c r="N2297" s="52" t="s">
        <v>490</v>
      </c>
      <c r="O2297" s="976"/>
      <c r="P2297" s="271"/>
      <c r="Q2297" s="977">
        <v>1370</v>
      </c>
      <c r="R2297" s="978">
        <v>890</v>
      </c>
      <c r="S2297" s="979">
        <v>450</v>
      </c>
      <c r="T2297" s="980">
        <v>530</v>
      </c>
      <c r="U2297" s="981">
        <v>1030</v>
      </c>
      <c r="V2297" s="982">
        <f t="shared" ref="V2297" si="2281">SUM(Q2297:U2298)</f>
        <v>4270</v>
      </c>
      <c r="W2297" s="976"/>
      <c r="X2297" s="976"/>
      <c r="Y2297" s="706"/>
      <c r="Z2297" s="976"/>
    </row>
    <row r="2298" spans="1:26">
      <c r="A2298" s="984" t="s">
        <v>1215</v>
      </c>
      <c r="B2298" s="984"/>
      <c r="C2298" s="969" t="s">
        <v>123</v>
      </c>
      <c r="D2298" s="970" t="s">
        <v>2</v>
      </c>
      <c r="E2298" s="1011" t="s">
        <v>629</v>
      </c>
      <c r="F2298" s="1012" t="s">
        <v>130</v>
      </c>
      <c r="G2298" s="973" t="s">
        <v>19</v>
      </c>
      <c r="H2298" s="973" t="s">
        <v>19</v>
      </c>
      <c r="I2298" s="975"/>
      <c r="J2298" s="975"/>
      <c r="K2298" s="42"/>
      <c r="L2298" s="42"/>
      <c r="M2298" s="51"/>
      <c r="N2298" s="53"/>
      <c r="O2298" s="976"/>
      <c r="P2298" s="271"/>
      <c r="Q2298" s="977"/>
      <c r="R2298" s="978"/>
      <c r="S2298" s="979"/>
      <c r="T2298" s="980"/>
      <c r="U2298" s="981"/>
      <c r="V2298" s="982"/>
      <c r="W2298" s="976"/>
      <c r="X2298" s="976"/>
      <c r="Y2298" s="706"/>
      <c r="Z2298" s="976"/>
    </row>
    <row r="2299" spans="1:26">
      <c r="A2299" s="984" t="s">
        <v>1215</v>
      </c>
      <c r="B2299" s="984" t="s">
        <v>1444</v>
      </c>
      <c r="C2299" s="969" t="s">
        <v>1188</v>
      </c>
      <c r="D2299" s="970" t="str">
        <f t="shared" ref="D2299" si="2282">B2299&amp;" "&amp;" "&amp;C2299</f>
        <v>03-028  タホドラキー</v>
      </c>
      <c r="E2299" s="1011" t="s">
        <v>629</v>
      </c>
      <c r="F2299" s="1014" t="s">
        <v>128</v>
      </c>
      <c r="G2299" s="973" t="s">
        <v>19</v>
      </c>
      <c r="H2299" s="992" t="s">
        <v>88</v>
      </c>
      <c r="I2299" s="975"/>
      <c r="J2299" s="975"/>
      <c r="K2299" s="8" t="s">
        <v>99</v>
      </c>
      <c r="L2299" s="41" t="s">
        <v>131</v>
      </c>
      <c r="M2299" s="51" t="s">
        <v>3584</v>
      </c>
      <c r="N2299" s="52" t="s">
        <v>491</v>
      </c>
      <c r="O2299" s="976"/>
      <c r="P2299" s="271"/>
      <c r="Q2299" s="977">
        <v>1210</v>
      </c>
      <c r="R2299" s="978">
        <v>710</v>
      </c>
      <c r="S2299" s="979">
        <v>960</v>
      </c>
      <c r="T2299" s="980">
        <v>850</v>
      </c>
      <c r="U2299" s="981">
        <v>500</v>
      </c>
      <c r="V2299" s="982">
        <f t="shared" ref="V2299" si="2283">SUM(Q2299:U2300)</f>
        <v>4230</v>
      </c>
      <c r="W2299" s="976" t="s">
        <v>4344</v>
      </c>
      <c r="X2299" s="976"/>
      <c r="Y2299" s="706"/>
      <c r="Z2299" s="976"/>
    </row>
    <row r="2300" spans="1:26">
      <c r="A2300" s="984" t="s">
        <v>1215</v>
      </c>
      <c r="B2300" s="984"/>
      <c r="C2300" s="969" t="s">
        <v>1188</v>
      </c>
      <c r="D2300" s="970" t="s">
        <v>2</v>
      </c>
      <c r="E2300" s="1011" t="s">
        <v>629</v>
      </c>
      <c r="F2300" s="1014" t="s">
        <v>128</v>
      </c>
      <c r="G2300" s="973" t="s">
        <v>19</v>
      </c>
      <c r="H2300" s="992" t="s">
        <v>88</v>
      </c>
      <c r="I2300" s="975"/>
      <c r="J2300" s="975"/>
      <c r="K2300" s="42"/>
      <c r="L2300" s="42"/>
      <c r="M2300" s="51"/>
      <c r="N2300" s="53"/>
      <c r="O2300" s="976"/>
      <c r="P2300" s="271"/>
      <c r="Q2300" s="977"/>
      <c r="R2300" s="978"/>
      <c r="S2300" s="979"/>
      <c r="T2300" s="980"/>
      <c r="U2300" s="981"/>
      <c r="V2300" s="982"/>
      <c r="W2300" s="976" t="s">
        <v>4344</v>
      </c>
      <c r="X2300" s="976"/>
      <c r="Y2300" s="706"/>
      <c r="Z2300" s="976"/>
    </row>
    <row r="2301" spans="1:26">
      <c r="A2301" s="984" t="s">
        <v>1215</v>
      </c>
      <c r="B2301" s="984" t="s">
        <v>1445</v>
      </c>
      <c r="C2301" s="969" t="s">
        <v>644</v>
      </c>
      <c r="D2301" s="970" t="str">
        <f t="shared" ref="D2301" si="2284">B2301&amp;" "&amp;" "&amp;C2301</f>
        <v>03-029  どくどくゾンビ</v>
      </c>
      <c r="E2301" s="1011" t="s">
        <v>629</v>
      </c>
      <c r="F2301" s="1013" t="s">
        <v>129</v>
      </c>
      <c r="G2301" s="973" t="s">
        <v>19</v>
      </c>
      <c r="H2301" s="1006" t="s">
        <v>89</v>
      </c>
      <c r="I2301" s="975"/>
      <c r="J2301" s="975"/>
      <c r="K2301" s="11" t="s">
        <v>81</v>
      </c>
      <c r="L2301" s="47" t="s">
        <v>81</v>
      </c>
      <c r="M2301" s="51" t="s">
        <v>1739</v>
      </c>
      <c r="N2301" s="52" t="s">
        <v>491</v>
      </c>
      <c r="O2301" s="976"/>
      <c r="P2301" s="271"/>
      <c r="Q2301" s="977">
        <v>1340</v>
      </c>
      <c r="R2301" s="978">
        <v>1000</v>
      </c>
      <c r="S2301" s="979">
        <v>300</v>
      </c>
      <c r="T2301" s="980">
        <v>510</v>
      </c>
      <c r="U2301" s="981">
        <v>1100</v>
      </c>
      <c r="V2301" s="982">
        <f t="shared" ref="V2301" si="2285">SUM(Q2301:U2302)</f>
        <v>4250</v>
      </c>
      <c r="W2301" s="976"/>
      <c r="X2301" s="976"/>
      <c r="Y2301" s="706"/>
      <c r="Z2301" s="976"/>
    </row>
    <row r="2302" spans="1:26">
      <c r="A2302" s="984" t="s">
        <v>1215</v>
      </c>
      <c r="B2302" s="984"/>
      <c r="C2302" s="969" t="s">
        <v>644</v>
      </c>
      <c r="D2302" s="970" t="s">
        <v>2</v>
      </c>
      <c r="E2302" s="1011" t="s">
        <v>629</v>
      </c>
      <c r="F2302" s="1013" t="s">
        <v>129</v>
      </c>
      <c r="G2302" s="973" t="s">
        <v>19</v>
      </c>
      <c r="H2302" s="1006" t="s">
        <v>89</v>
      </c>
      <c r="I2302" s="975"/>
      <c r="J2302" s="975"/>
      <c r="K2302" s="42"/>
      <c r="L2302" s="42"/>
      <c r="M2302" s="51"/>
      <c r="N2302" s="53"/>
      <c r="O2302" s="976"/>
      <c r="P2302" s="271"/>
      <c r="Q2302" s="977"/>
      <c r="R2302" s="978"/>
      <c r="S2302" s="979"/>
      <c r="T2302" s="980"/>
      <c r="U2302" s="981"/>
      <c r="V2302" s="982"/>
      <c r="W2302" s="976"/>
      <c r="X2302" s="976"/>
      <c r="Y2302" s="706"/>
      <c r="Z2302" s="976"/>
    </row>
    <row r="2303" spans="1:26">
      <c r="A2303" s="984" t="s">
        <v>1215</v>
      </c>
      <c r="B2303" s="984" t="s">
        <v>1446</v>
      </c>
      <c r="C2303" s="969" t="s">
        <v>177</v>
      </c>
      <c r="D2303" s="970" t="str">
        <f t="shared" ref="D2303" si="2286">B2303&amp;" "&amp;" "&amp;C2303</f>
        <v>03-030  フロストギズモ</v>
      </c>
      <c r="E2303" s="1011" t="s">
        <v>629</v>
      </c>
      <c r="F2303" s="1012" t="s">
        <v>130</v>
      </c>
      <c r="G2303" s="1006" t="s">
        <v>89</v>
      </c>
      <c r="H2303" s="992" t="s">
        <v>88</v>
      </c>
      <c r="I2303" s="975"/>
      <c r="J2303" s="975"/>
      <c r="K2303" s="50" t="s">
        <v>21</v>
      </c>
      <c r="L2303" s="47" t="s">
        <v>107</v>
      </c>
      <c r="M2303" s="51" t="s">
        <v>3585</v>
      </c>
      <c r="N2303" s="52" t="s">
        <v>491</v>
      </c>
      <c r="O2303" s="976"/>
      <c r="P2303" s="271"/>
      <c r="Q2303" s="977">
        <v>1310</v>
      </c>
      <c r="R2303" s="978">
        <v>540</v>
      </c>
      <c r="S2303" s="979">
        <v>900</v>
      </c>
      <c r="T2303" s="980">
        <v>920</v>
      </c>
      <c r="U2303" s="981">
        <v>590</v>
      </c>
      <c r="V2303" s="982">
        <f t="shared" ref="V2303" si="2287">SUM(Q2303:U2304)</f>
        <v>4260</v>
      </c>
      <c r="W2303" s="969" t="s">
        <v>3322</v>
      </c>
      <c r="X2303" s="976"/>
      <c r="Y2303" s="706"/>
      <c r="Z2303" s="976"/>
    </row>
    <row r="2304" spans="1:26">
      <c r="A2304" s="984" t="s">
        <v>1215</v>
      </c>
      <c r="B2304" s="984"/>
      <c r="C2304" s="969" t="s">
        <v>177</v>
      </c>
      <c r="D2304" s="970" t="s">
        <v>2</v>
      </c>
      <c r="E2304" s="1011" t="s">
        <v>629</v>
      </c>
      <c r="F2304" s="1012" t="s">
        <v>130</v>
      </c>
      <c r="G2304" s="1006" t="s">
        <v>89</v>
      </c>
      <c r="H2304" s="992" t="s">
        <v>88</v>
      </c>
      <c r="I2304" s="975"/>
      <c r="J2304" s="975"/>
      <c r="K2304" s="42"/>
      <c r="L2304" s="42"/>
      <c r="M2304" s="51"/>
      <c r="N2304" s="53"/>
      <c r="O2304" s="976"/>
      <c r="P2304" s="271"/>
      <c r="Q2304" s="977"/>
      <c r="R2304" s="978"/>
      <c r="S2304" s="979"/>
      <c r="T2304" s="980"/>
      <c r="U2304" s="981"/>
      <c r="V2304" s="982"/>
      <c r="W2304" s="969" t="s">
        <v>3322</v>
      </c>
      <c r="X2304" s="976"/>
      <c r="Y2304" s="706"/>
      <c r="Z2304" s="976"/>
    </row>
    <row r="2305" spans="1:26">
      <c r="A2305" s="984" t="s">
        <v>1215</v>
      </c>
      <c r="B2305" s="984" t="s">
        <v>1447</v>
      </c>
      <c r="C2305" s="969" t="s">
        <v>2</v>
      </c>
      <c r="D2305" s="970" t="str">
        <f t="shared" ref="D2305" si="2288">B2305&amp;" "&amp;" "&amp;C2305</f>
        <v>03-031  ダイ</v>
      </c>
      <c r="E2305" s="1010" t="s">
        <v>120</v>
      </c>
      <c r="F2305" s="972" t="s">
        <v>34</v>
      </c>
      <c r="G2305" s="973" t="s">
        <v>19</v>
      </c>
      <c r="H2305" s="973" t="s">
        <v>19</v>
      </c>
      <c r="I2305" s="15"/>
      <c r="J2305" s="15"/>
      <c r="K2305" s="7" t="s">
        <v>37</v>
      </c>
      <c r="L2305" s="41" t="s">
        <v>98</v>
      </c>
      <c r="M2305" s="51" t="s">
        <v>1824</v>
      </c>
      <c r="N2305" s="52" t="s">
        <v>491</v>
      </c>
      <c r="O2305" s="976"/>
      <c r="P2305" s="271"/>
      <c r="Q2305" s="977">
        <v>1770</v>
      </c>
      <c r="R2305" s="978">
        <v>1300</v>
      </c>
      <c r="S2305" s="979">
        <v>530</v>
      </c>
      <c r="T2305" s="980">
        <v>970</v>
      </c>
      <c r="U2305" s="981">
        <v>810</v>
      </c>
      <c r="V2305" s="982">
        <f t="shared" ref="V2305" si="2289">SUM(Q2305:U2306)</f>
        <v>5380</v>
      </c>
      <c r="W2305" s="976" t="s">
        <v>3317</v>
      </c>
      <c r="X2305" s="976"/>
      <c r="Y2305" s="706"/>
      <c r="Z2305" s="976"/>
    </row>
    <row r="2306" spans="1:26">
      <c r="A2306" s="984" t="s">
        <v>1215</v>
      </c>
      <c r="B2306" s="984"/>
      <c r="C2306" s="969" t="s">
        <v>2</v>
      </c>
      <c r="D2306" s="970" t="s">
        <v>2</v>
      </c>
      <c r="E2306" s="1010" t="s">
        <v>120</v>
      </c>
      <c r="F2306" s="972" t="s">
        <v>34</v>
      </c>
      <c r="G2306" s="973" t="s">
        <v>19</v>
      </c>
      <c r="H2306" s="973" t="s">
        <v>19</v>
      </c>
      <c r="I2306" s="15"/>
      <c r="J2306" s="15"/>
      <c r="K2306" s="19"/>
      <c r="L2306" s="43"/>
      <c r="M2306" s="51"/>
      <c r="N2306" s="54"/>
      <c r="O2306" s="976"/>
      <c r="P2306" s="271"/>
      <c r="Q2306" s="977"/>
      <c r="R2306" s="978"/>
      <c r="S2306" s="979"/>
      <c r="T2306" s="980"/>
      <c r="U2306" s="981"/>
      <c r="V2306" s="982"/>
      <c r="W2306" s="976" t="s">
        <v>3317</v>
      </c>
      <c r="X2306" s="976"/>
      <c r="Y2306" s="706"/>
      <c r="Z2306" s="976"/>
    </row>
    <row r="2307" spans="1:26">
      <c r="A2307" s="984" t="s">
        <v>1215</v>
      </c>
      <c r="B2307" s="984" t="s">
        <v>1448</v>
      </c>
      <c r="C2307" s="969" t="s">
        <v>38</v>
      </c>
      <c r="D2307" s="970" t="str">
        <f t="shared" ref="D2307" si="2290">B2307&amp;" "&amp;" "&amp;C2307</f>
        <v>03-032  ポップ</v>
      </c>
      <c r="E2307" s="1010" t="s">
        <v>120</v>
      </c>
      <c r="F2307" s="972" t="s">
        <v>34</v>
      </c>
      <c r="G2307" s="986" t="s">
        <v>40</v>
      </c>
      <c r="H2307" s="986" t="s">
        <v>40</v>
      </c>
      <c r="I2307" s="15"/>
      <c r="J2307" s="15"/>
      <c r="K2307" s="50" t="s">
        <v>21</v>
      </c>
      <c r="L2307" s="47" t="s">
        <v>506</v>
      </c>
      <c r="M2307" s="51" t="s">
        <v>1813</v>
      </c>
      <c r="N2307" s="52" t="s">
        <v>494</v>
      </c>
      <c r="O2307" s="976"/>
      <c r="P2307" s="271"/>
      <c r="Q2307" s="977">
        <v>1670</v>
      </c>
      <c r="R2307" s="978">
        <v>570</v>
      </c>
      <c r="S2307" s="979">
        <v>1040</v>
      </c>
      <c r="T2307" s="980">
        <v>930</v>
      </c>
      <c r="U2307" s="981">
        <v>800</v>
      </c>
      <c r="V2307" s="982">
        <f t="shared" ref="V2307" si="2291">SUM(Q2307:U2308)</f>
        <v>5010</v>
      </c>
      <c r="W2307" s="976" t="s">
        <v>3317</v>
      </c>
      <c r="X2307" s="976"/>
      <c r="Y2307" s="706"/>
      <c r="Z2307" s="976"/>
    </row>
    <row r="2308" spans="1:26">
      <c r="A2308" s="984" t="s">
        <v>1215</v>
      </c>
      <c r="B2308" s="984"/>
      <c r="C2308" s="969" t="s">
        <v>38</v>
      </c>
      <c r="D2308" s="970" t="s">
        <v>2</v>
      </c>
      <c r="E2308" s="1010" t="s">
        <v>120</v>
      </c>
      <c r="F2308" s="972" t="s">
        <v>34</v>
      </c>
      <c r="G2308" s="986" t="s">
        <v>40</v>
      </c>
      <c r="H2308" s="986" t="s">
        <v>40</v>
      </c>
      <c r="I2308" s="15"/>
      <c r="J2308" s="15"/>
      <c r="K2308" s="19"/>
      <c r="L2308" s="43"/>
      <c r="M2308" s="51"/>
      <c r="N2308" s="54"/>
      <c r="O2308" s="976"/>
      <c r="P2308" s="271"/>
      <c r="Q2308" s="977"/>
      <c r="R2308" s="978"/>
      <c r="S2308" s="979"/>
      <c r="T2308" s="980"/>
      <c r="U2308" s="981"/>
      <c r="V2308" s="982"/>
      <c r="W2308" s="976" t="s">
        <v>3317</v>
      </c>
      <c r="X2308" s="976"/>
      <c r="Y2308" s="706"/>
      <c r="Z2308" s="976"/>
    </row>
    <row r="2309" spans="1:26">
      <c r="A2309" s="984" t="s">
        <v>1215</v>
      </c>
      <c r="B2309" s="984" t="s">
        <v>1449</v>
      </c>
      <c r="C2309" s="969" t="s">
        <v>42</v>
      </c>
      <c r="D2309" s="970" t="str">
        <f t="shared" ref="D2309" si="2292">B2309&amp;" "&amp;" "&amp;C2309</f>
        <v>03-033  レオナ</v>
      </c>
      <c r="E2309" s="1010" t="s">
        <v>120</v>
      </c>
      <c r="F2309" s="972" t="s">
        <v>34</v>
      </c>
      <c r="G2309" s="986" t="s">
        <v>40</v>
      </c>
      <c r="H2309" s="995" t="s">
        <v>80</v>
      </c>
      <c r="I2309" s="15"/>
      <c r="J2309" s="15"/>
      <c r="K2309" s="46" t="s">
        <v>21</v>
      </c>
      <c r="L2309" s="41" t="s">
        <v>131</v>
      </c>
      <c r="M2309" s="51" t="s">
        <v>1825</v>
      </c>
      <c r="N2309" s="52" t="s">
        <v>491</v>
      </c>
      <c r="O2309" s="976"/>
      <c r="P2309" s="271"/>
      <c r="Q2309" s="977">
        <v>1610</v>
      </c>
      <c r="R2309" s="978">
        <v>520</v>
      </c>
      <c r="S2309" s="979">
        <v>1380</v>
      </c>
      <c r="T2309" s="980">
        <v>1020</v>
      </c>
      <c r="U2309" s="981">
        <v>830</v>
      </c>
      <c r="V2309" s="982">
        <f t="shared" ref="V2309" si="2293">SUM(Q2309:U2310)</f>
        <v>5360</v>
      </c>
      <c r="W2309" s="976" t="s">
        <v>3317</v>
      </c>
      <c r="X2309" s="976"/>
      <c r="Y2309" s="706"/>
      <c r="Z2309" s="976"/>
    </row>
    <row r="2310" spans="1:26">
      <c r="A2310" s="984" t="s">
        <v>1215</v>
      </c>
      <c r="B2310" s="984"/>
      <c r="C2310" s="969" t="s">
        <v>42</v>
      </c>
      <c r="D2310" s="970" t="s">
        <v>2</v>
      </c>
      <c r="E2310" s="1010" t="s">
        <v>120</v>
      </c>
      <c r="F2310" s="972" t="s">
        <v>34</v>
      </c>
      <c r="G2310" s="986" t="s">
        <v>40</v>
      </c>
      <c r="H2310" s="995" t="s">
        <v>80</v>
      </c>
      <c r="I2310" s="17"/>
      <c r="J2310" s="17"/>
      <c r="K2310" s="20"/>
      <c r="L2310" s="16"/>
      <c r="M2310" s="51"/>
      <c r="N2310" s="54"/>
      <c r="O2310" s="976"/>
      <c r="P2310" s="271"/>
      <c r="Q2310" s="977"/>
      <c r="R2310" s="978"/>
      <c r="S2310" s="979"/>
      <c r="T2310" s="980"/>
      <c r="U2310" s="981"/>
      <c r="V2310" s="982"/>
      <c r="W2310" s="976" t="s">
        <v>3317</v>
      </c>
      <c r="X2310" s="976"/>
      <c r="Y2310" s="706"/>
      <c r="Z2310" s="976"/>
    </row>
    <row r="2311" spans="1:26">
      <c r="A2311" s="984" t="s">
        <v>1215</v>
      </c>
      <c r="B2311" s="984" t="s">
        <v>1450</v>
      </c>
      <c r="C2311" s="969" t="s">
        <v>4</v>
      </c>
      <c r="D2311" s="970" t="str">
        <f t="shared" ref="D2311" si="2294">B2311&amp;" "&amp;" "&amp;C2311</f>
        <v>03-034  クロコダイン</v>
      </c>
      <c r="E2311" s="1010" t="s">
        <v>120</v>
      </c>
      <c r="F2311" s="972" t="s">
        <v>34</v>
      </c>
      <c r="G2311" s="1006" t="s">
        <v>89</v>
      </c>
      <c r="H2311" s="973" t="s">
        <v>19</v>
      </c>
      <c r="I2311" s="15"/>
      <c r="J2311" s="15"/>
      <c r="K2311" s="46" t="s">
        <v>21</v>
      </c>
      <c r="L2311" s="41" t="s">
        <v>3</v>
      </c>
      <c r="M2311" s="51" t="s">
        <v>3586</v>
      </c>
      <c r="N2311" s="52" t="s">
        <v>496</v>
      </c>
      <c r="O2311" s="976"/>
      <c r="P2311" s="271"/>
      <c r="Q2311" s="977">
        <v>1840</v>
      </c>
      <c r="R2311" s="978">
        <v>1300</v>
      </c>
      <c r="S2311" s="979">
        <v>480</v>
      </c>
      <c r="T2311" s="980">
        <v>680</v>
      </c>
      <c r="U2311" s="981">
        <v>1080</v>
      </c>
      <c r="V2311" s="982">
        <f t="shared" ref="V2311" si="2295">SUM(Q2311:U2312)</f>
        <v>5380</v>
      </c>
      <c r="W2311" s="976"/>
      <c r="X2311" s="976"/>
      <c r="Y2311" s="706"/>
      <c r="Z2311" s="976"/>
    </row>
    <row r="2312" spans="1:26">
      <c r="A2312" s="984" t="s">
        <v>1215</v>
      </c>
      <c r="B2312" s="984"/>
      <c r="C2312" s="969" t="s">
        <v>4</v>
      </c>
      <c r="D2312" s="970" t="s">
        <v>2</v>
      </c>
      <c r="E2312" s="1010" t="s">
        <v>120</v>
      </c>
      <c r="F2312" s="972" t="s">
        <v>34</v>
      </c>
      <c r="G2312" s="1006" t="s">
        <v>89</v>
      </c>
      <c r="H2312" s="973" t="s">
        <v>19</v>
      </c>
      <c r="I2312" s="15"/>
      <c r="J2312" s="15"/>
      <c r="K2312" s="20"/>
      <c r="L2312" s="16"/>
      <c r="M2312" s="51"/>
      <c r="N2312" s="54"/>
      <c r="O2312" s="976"/>
      <c r="P2312" s="271"/>
      <c r="Q2312" s="977"/>
      <c r="R2312" s="978"/>
      <c r="S2312" s="979"/>
      <c r="T2312" s="980"/>
      <c r="U2312" s="981"/>
      <c r="V2312" s="982"/>
      <c r="W2312" s="976"/>
      <c r="X2312" s="976"/>
      <c r="Y2312" s="706"/>
      <c r="Z2312" s="976"/>
    </row>
    <row r="2313" spans="1:26">
      <c r="A2313" s="984" t="s">
        <v>1215</v>
      </c>
      <c r="B2313" s="984" t="s">
        <v>1451</v>
      </c>
      <c r="C2313" s="969" t="s">
        <v>172</v>
      </c>
      <c r="D2313" s="970" t="str">
        <f t="shared" ref="D2313" si="2296">B2313&amp;" "&amp;" "&amp;C2313</f>
        <v>03-035  ヒュンケル</v>
      </c>
      <c r="E2313" s="1010" t="s">
        <v>120</v>
      </c>
      <c r="F2313" s="972" t="s">
        <v>34</v>
      </c>
      <c r="G2313" s="973" t="s">
        <v>19</v>
      </c>
      <c r="H2313" s="973" t="s">
        <v>19</v>
      </c>
      <c r="I2313" s="17"/>
      <c r="J2313" s="17"/>
      <c r="K2313" s="46" t="s">
        <v>21</v>
      </c>
      <c r="L2313" s="41" t="s">
        <v>3</v>
      </c>
      <c r="M2313" s="51" t="s">
        <v>3587</v>
      </c>
      <c r="N2313" s="52" t="s">
        <v>491</v>
      </c>
      <c r="O2313" s="976"/>
      <c r="P2313" s="271"/>
      <c r="Q2313" s="977">
        <v>1750</v>
      </c>
      <c r="R2313" s="978">
        <v>1280</v>
      </c>
      <c r="S2313" s="979">
        <v>510</v>
      </c>
      <c r="T2313" s="980">
        <v>740</v>
      </c>
      <c r="U2313" s="981">
        <v>1130</v>
      </c>
      <c r="V2313" s="982">
        <f t="shared" ref="V2313" si="2297">SUM(Q2313:U2314)</f>
        <v>5410</v>
      </c>
      <c r="W2313" s="976" t="s">
        <v>3317</v>
      </c>
      <c r="X2313" s="976"/>
      <c r="Y2313" s="706"/>
      <c r="Z2313" s="976"/>
    </row>
    <row r="2314" spans="1:26">
      <c r="A2314" s="984" t="s">
        <v>1215</v>
      </c>
      <c r="B2314" s="984"/>
      <c r="C2314" s="969" t="s">
        <v>172</v>
      </c>
      <c r="D2314" s="970" t="s">
        <v>2</v>
      </c>
      <c r="E2314" s="1010" t="s">
        <v>120</v>
      </c>
      <c r="F2314" s="972" t="s">
        <v>34</v>
      </c>
      <c r="G2314" s="973" t="s">
        <v>19</v>
      </c>
      <c r="H2314" s="973" t="s">
        <v>19</v>
      </c>
      <c r="I2314" s="17"/>
      <c r="J2314" s="17"/>
      <c r="K2314" s="20"/>
      <c r="L2314" s="16"/>
      <c r="M2314" s="51"/>
      <c r="N2314" s="54"/>
      <c r="O2314" s="976"/>
      <c r="P2314" s="271"/>
      <c r="Q2314" s="977"/>
      <c r="R2314" s="978"/>
      <c r="S2314" s="979"/>
      <c r="T2314" s="980"/>
      <c r="U2314" s="981"/>
      <c r="V2314" s="982"/>
      <c r="W2314" s="976" t="s">
        <v>3317</v>
      </c>
      <c r="X2314" s="976"/>
      <c r="Y2314" s="706"/>
      <c r="Z2314" s="976"/>
    </row>
    <row r="2315" spans="1:26">
      <c r="A2315" s="984" t="s">
        <v>1215</v>
      </c>
      <c r="B2315" s="984" t="s">
        <v>1452</v>
      </c>
      <c r="C2315" s="969" t="s">
        <v>542</v>
      </c>
      <c r="D2315" s="970" t="str">
        <f t="shared" ref="D2315" si="2298">B2315&amp;" "&amp;" "&amp;C2315</f>
        <v>03-036  ドラゴン</v>
      </c>
      <c r="E2315" s="1010" t="s">
        <v>120</v>
      </c>
      <c r="F2315" s="1003" t="s">
        <v>35</v>
      </c>
      <c r="G2315" s="973" t="s">
        <v>19</v>
      </c>
      <c r="H2315" s="1006" t="s">
        <v>89</v>
      </c>
      <c r="I2315" s="17"/>
      <c r="J2315" s="17"/>
      <c r="K2315" s="50" t="s">
        <v>21</v>
      </c>
      <c r="L2315" s="47" t="s">
        <v>506</v>
      </c>
      <c r="M2315" s="51" t="s">
        <v>1826</v>
      </c>
      <c r="N2315" s="52" t="s">
        <v>491</v>
      </c>
      <c r="O2315" s="976"/>
      <c r="P2315" s="271"/>
      <c r="Q2315" s="977">
        <v>1640</v>
      </c>
      <c r="R2315" s="978">
        <v>1090</v>
      </c>
      <c r="S2315" s="979">
        <v>650</v>
      </c>
      <c r="T2315" s="980">
        <v>900</v>
      </c>
      <c r="U2315" s="981">
        <v>990</v>
      </c>
      <c r="V2315" s="982">
        <f t="shared" ref="V2315" si="2299">SUM(Q2315:U2316)</f>
        <v>5270</v>
      </c>
      <c r="W2315" s="976" t="s">
        <v>4344</v>
      </c>
      <c r="X2315" s="976"/>
      <c r="Y2315" s="706"/>
      <c r="Z2315" s="976"/>
    </row>
    <row r="2316" spans="1:26">
      <c r="A2316" s="984" t="s">
        <v>1215</v>
      </c>
      <c r="B2316" s="984"/>
      <c r="C2316" s="969" t="s">
        <v>542</v>
      </c>
      <c r="D2316" s="970" t="s">
        <v>2</v>
      </c>
      <c r="E2316" s="1010" t="s">
        <v>120</v>
      </c>
      <c r="F2316" s="1003" t="s">
        <v>35</v>
      </c>
      <c r="G2316" s="973" t="s">
        <v>19</v>
      </c>
      <c r="H2316" s="1006" t="s">
        <v>89</v>
      </c>
      <c r="I2316" s="17"/>
      <c r="J2316" s="17"/>
      <c r="K2316" s="20"/>
      <c r="L2316" s="16"/>
      <c r="M2316" s="51"/>
      <c r="N2316" s="54"/>
      <c r="O2316" s="976"/>
      <c r="P2316" s="271"/>
      <c r="Q2316" s="977"/>
      <c r="R2316" s="978"/>
      <c r="S2316" s="979"/>
      <c r="T2316" s="980"/>
      <c r="U2316" s="981"/>
      <c r="V2316" s="982"/>
      <c r="W2316" s="976" t="s">
        <v>4344</v>
      </c>
      <c r="X2316" s="976"/>
      <c r="Y2316" s="706"/>
      <c r="Z2316" s="976"/>
    </row>
    <row r="2317" spans="1:26">
      <c r="A2317" s="984" t="s">
        <v>1215</v>
      </c>
      <c r="B2317" s="984" t="s">
        <v>1453</v>
      </c>
      <c r="C2317" s="969" t="s">
        <v>182</v>
      </c>
      <c r="D2317" s="970" t="str">
        <f t="shared" ref="D2317" si="2300">B2317&amp;" "&amp;" "&amp;C2317</f>
        <v>03-037  スカイドラゴン</v>
      </c>
      <c r="E2317" s="1010" t="s">
        <v>120</v>
      </c>
      <c r="F2317" s="1003" t="s">
        <v>35</v>
      </c>
      <c r="G2317" s="1006" t="s">
        <v>89</v>
      </c>
      <c r="H2317" s="1006" t="s">
        <v>89</v>
      </c>
      <c r="I2317" s="17"/>
      <c r="J2317" s="17"/>
      <c r="K2317" s="50" t="s">
        <v>21</v>
      </c>
      <c r="L2317" s="47" t="s">
        <v>107</v>
      </c>
      <c r="M2317" s="51" t="s">
        <v>6230</v>
      </c>
      <c r="N2317" s="52" t="s">
        <v>491</v>
      </c>
      <c r="O2317" s="976"/>
      <c r="P2317" s="271"/>
      <c r="Q2317" s="977">
        <v>1670</v>
      </c>
      <c r="R2317" s="978">
        <v>1240</v>
      </c>
      <c r="S2317" s="979">
        <v>670</v>
      </c>
      <c r="T2317" s="980">
        <v>930</v>
      </c>
      <c r="U2317" s="981">
        <v>840</v>
      </c>
      <c r="V2317" s="982">
        <f t="shared" ref="V2317" si="2301">SUM(Q2317:U2318)</f>
        <v>5350</v>
      </c>
      <c r="W2317" s="976"/>
      <c r="X2317" s="976"/>
      <c r="Y2317" s="706"/>
      <c r="Z2317" s="976"/>
    </row>
    <row r="2318" spans="1:26">
      <c r="A2318" s="984" t="s">
        <v>1215</v>
      </c>
      <c r="B2318" s="984"/>
      <c r="C2318" s="969" t="s">
        <v>182</v>
      </c>
      <c r="D2318" s="970" t="s">
        <v>2</v>
      </c>
      <c r="E2318" s="1010" t="s">
        <v>120</v>
      </c>
      <c r="F2318" s="1003" t="s">
        <v>35</v>
      </c>
      <c r="G2318" s="1006" t="s">
        <v>89</v>
      </c>
      <c r="H2318" s="1006" t="s">
        <v>89</v>
      </c>
      <c r="I2318" s="17"/>
      <c r="J2318" s="17"/>
      <c r="K2318" s="20"/>
      <c r="L2318" s="16"/>
      <c r="M2318" s="51"/>
      <c r="N2318" s="54"/>
      <c r="O2318" s="976"/>
      <c r="P2318" s="271"/>
      <c r="Q2318" s="977"/>
      <c r="R2318" s="978"/>
      <c r="S2318" s="979"/>
      <c r="T2318" s="980"/>
      <c r="U2318" s="981"/>
      <c r="V2318" s="982"/>
      <c r="W2318" s="976"/>
      <c r="X2318" s="976"/>
      <c r="Y2318" s="706"/>
      <c r="Z2318" s="976"/>
    </row>
    <row r="2319" spans="1:26">
      <c r="A2319" s="984" t="s">
        <v>1215</v>
      </c>
      <c r="B2319" s="984" t="s">
        <v>1454</v>
      </c>
      <c r="C2319" s="989" t="s">
        <v>247</v>
      </c>
      <c r="D2319" s="970" t="str">
        <f t="shared" ref="D2319" si="2302">B2319&amp;" "&amp;" "&amp;C2319</f>
        <v>03-038  ザボエラ</v>
      </c>
      <c r="E2319" s="1010" t="s">
        <v>120</v>
      </c>
      <c r="F2319" s="1009" t="s">
        <v>75</v>
      </c>
      <c r="G2319" s="992" t="s">
        <v>88</v>
      </c>
      <c r="H2319" s="986" t="s">
        <v>40</v>
      </c>
      <c r="I2319" s="15"/>
      <c r="J2319" s="15"/>
      <c r="K2319" s="8" t="s">
        <v>99</v>
      </c>
      <c r="L2319" s="47" t="s">
        <v>506</v>
      </c>
      <c r="M2319" s="51" t="s">
        <v>3588</v>
      </c>
      <c r="N2319" s="52" t="s">
        <v>491</v>
      </c>
      <c r="O2319" s="976"/>
      <c r="P2319" s="271"/>
      <c r="Q2319" s="977">
        <v>1610</v>
      </c>
      <c r="R2319" s="978">
        <v>550</v>
      </c>
      <c r="S2319" s="979">
        <v>1410</v>
      </c>
      <c r="T2319" s="980">
        <v>1190</v>
      </c>
      <c r="U2319" s="981">
        <v>620</v>
      </c>
      <c r="V2319" s="982">
        <f t="shared" ref="V2319" si="2303">SUM(Q2319:U2320)</f>
        <v>5380</v>
      </c>
      <c r="W2319" s="976" t="s">
        <v>4572</v>
      </c>
      <c r="X2319" s="976"/>
      <c r="Y2319" s="706"/>
      <c r="Z2319" s="976"/>
    </row>
    <row r="2320" spans="1:26">
      <c r="A2320" s="984" t="s">
        <v>1215</v>
      </c>
      <c r="B2320" s="984"/>
      <c r="C2320" s="989" t="s">
        <v>247</v>
      </c>
      <c r="D2320" s="970" t="s">
        <v>2</v>
      </c>
      <c r="E2320" s="1010" t="s">
        <v>120</v>
      </c>
      <c r="F2320" s="1009" t="s">
        <v>75</v>
      </c>
      <c r="G2320" s="992" t="s">
        <v>88</v>
      </c>
      <c r="H2320" s="986" t="s">
        <v>40</v>
      </c>
      <c r="I2320" s="15"/>
      <c r="J2320" s="15"/>
      <c r="K2320" s="20"/>
      <c r="L2320" s="16"/>
      <c r="M2320" s="51"/>
      <c r="N2320" s="54"/>
      <c r="O2320" s="976"/>
      <c r="P2320" s="271"/>
      <c r="Q2320" s="977"/>
      <c r="R2320" s="978"/>
      <c r="S2320" s="979"/>
      <c r="T2320" s="980"/>
      <c r="U2320" s="981"/>
      <c r="V2320" s="982"/>
      <c r="W2320" s="976" t="s">
        <v>4572</v>
      </c>
      <c r="X2320" s="976"/>
      <c r="Y2320" s="706"/>
      <c r="Z2320" s="976"/>
    </row>
    <row r="2321" spans="1:26">
      <c r="A2321" s="984" t="s">
        <v>1215</v>
      </c>
      <c r="B2321" s="984" t="s">
        <v>1455</v>
      </c>
      <c r="C2321" s="989" t="s">
        <v>262</v>
      </c>
      <c r="D2321" s="970" t="str">
        <f t="shared" ref="D2321" si="2304">B2321&amp;" "&amp;" "&amp;C2321</f>
        <v>03-039  じごくのつかい</v>
      </c>
      <c r="E2321" s="1010" t="s">
        <v>120</v>
      </c>
      <c r="F2321" s="1009" t="s">
        <v>75</v>
      </c>
      <c r="G2321" s="986" t="s">
        <v>40</v>
      </c>
      <c r="H2321" s="986" t="s">
        <v>40</v>
      </c>
      <c r="I2321" s="17"/>
      <c r="J2321" s="17"/>
      <c r="K2321" s="7" t="s">
        <v>37</v>
      </c>
      <c r="L2321" s="41" t="s">
        <v>98</v>
      </c>
      <c r="M2321" s="51" t="s">
        <v>3589</v>
      </c>
      <c r="N2321" s="52" t="s">
        <v>491</v>
      </c>
      <c r="O2321" s="976"/>
      <c r="P2321" s="271"/>
      <c r="Q2321" s="977">
        <v>1560</v>
      </c>
      <c r="R2321" s="978">
        <v>920</v>
      </c>
      <c r="S2321" s="979">
        <v>1350</v>
      </c>
      <c r="T2321" s="980">
        <v>700</v>
      </c>
      <c r="U2321" s="981">
        <v>790</v>
      </c>
      <c r="V2321" s="982">
        <f t="shared" ref="V2321" si="2305">SUM(Q2321:U2322)</f>
        <v>5320</v>
      </c>
      <c r="W2321" s="976" t="s">
        <v>4574</v>
      </c>
      <c r="X2321" s="976"/>
      <c r="Y2321" s="706"/>
      <c r="Z2321" s="976"/>
    </row>
    <row r="2322" spans="1:26">
      <c r="A2322" s="984" t="s">
        <v>1215</v>
      </c>
      <c r="B2322" s="984"/>
      <c r="C2322" s="989" t="s">
        <v>262</v>
      </c>
      <c r="D2322" s="970" t="s">
        <v>2</v>
      </c>
      <c r="E2322" s="1010" t="s">
        <v>120</v>
      </c>
      <c r="F2322" s="1009" t="s">
        <v>75</v>
      </c>
      <c r="G2322" s="986" t="s">
        <v>40</v>
      </c>
      <c r="H2322" s="986" t="s">
        <v>40</v>
      </c>
      <c r="I2322" s="17"/>
      <c r="J2322" s="17"/>
      <c r="K2322" s="20"/>
      <c r="L2322" s="16"/>
      <c r="M2322" s="51"/>
      <c r="N2322" s="54"/>
      <c r="O2322" s="976"/>
      <c r="P2322" s="271"/>
      <c r="Q2322" s="977"/>
      <c r="R2322" s="978"/>
      <c r="S2322" s="979"/>
      <c r="T2322" s="980"/>
      <c r="U2322" s="981"/>
      <c r="V2322" s="982"/>
      <c r="W2322" s="976" t="s">
        <v>4574</v>
      </c>
      <c r="X2322" s="976"/>
      <c r="Y2322" s="706"/>
      <c r="Z2322" s="976"/>
    </row>
    <row r="2323" spans="1:26">
      <c r="A2323" s="984" t="s">
        <v>1215</v>
      </c>
      <c r="B2323" s="984" t="s">
        <v>1456</v>
      </c>
      <c r="C2323" s="989" t="s">
        <v>541</v>
      </c>
      <c r="D2323" s="970" t="str">
        <f t="shared" ref="D2323" si="2306">B2323&amp;" "&amp;" "&amp;C2323</f>
        <v>03-040  キラーアーマー</v>
      </c>
      <c r="E2323" s="1010" t="s">
        <v>120</v>
      </c>
      <c r="F2323" s="994" t="s">
        <v>78</v>
      </c>
      <c r="G2323" s="973" t="s">
        <v>19</v>
      </c>
      <c r="H2323" s="973" t="s">
        <v>19</v>
      </c>
      <c r="I2323" s="17"/>
      <c r="J2323" s="17"/>
      <c r="K2323" s="50" t="s">
        <v>21</v>
      </c>
      <c r="L2323" s="312" t="s">
        <v>4150</v>
      </c>
      <c r="M2323" s="51" t="s">
        <v>1827</v>
      </c>
      <c r="N2323" s="52" t="s">
        <v>494</v>
      </c>
      <c r="O2323" s="976"/>
      <c r="P2323" s="271"/>
      <c r="Q2323" s="977">
        <v>1700</v>
      </c>
      <c r="R2323" s="978">
        <v>1190</v>
      </c>
      <c r="S2323" s="979">
        <v>560</v>
      </c>
      <c r="T2323" s="980">
        <v>600</v>
      </c>
      <c r="U2323" s="981">
        <v>1260</v>
      </c>
      <c r="V2323" s="982">
        <f t="shared" ref="V2323" si="2307">SUM(Q2323:U2324)</f>
        <v>5310</v>
      </c>
      <c r="W2323" s="976"/>
      <c r="X2323" s="976"/>
      <c r="Y2323" s="706"/>
      <c r="Z2323" s="976"/>
    </row>
    <row r="2324" spans="1:26">
      <c r="A2324" s="984" t="s">
        <v>1215</v>
      </c>
      <c r="B2324" s="984"/>
      <c r="C2324" s="989" t="s">
        <v>541</v>
      </c>
      <c r="D2324" s="970" t="s">
        <v>2</v>
      </c>
      <c r="E2324" s="1010" t="s">
        <v>120</v>
      </c>
      <c r="F2324" s="994" t="s">
        <v>78</v>
      </c>
      <c r="G2324" s="973" t="s">
        <v>19</v>
      </c>
      <c r="H2324" s="973" t="s">
        <v>19</v>
      </c>
      <c r="I2324" s="17"/>
      <c r="J2324" s="17"/>
      <c r="K2324" s="20"/>
      <c r="L2324" s="16"/>
      <c r="M2324" s="51"/>
      <c r="N2324" s="54"/>
      <c r="O2324" s="976"/>
      <c r="P2324" s="271"/>
      <c r="Q2324" s="977"/>
      <c r="R2324" s="978"/>
      <c r="S2324" s="979"/>
      <c r="T2324" s="980"/>
      <c r="U2324" s="981"/>
      <c r="V2324" s="982"/>
      <c r="W2324" s="976"/>
      <c r="X2324" s="976"/>
      <c r="Y2324" s="706"/>
      <c r="Z2324" s="976"/>
    </row>
    <row r="2325" spans="1:26">
      <c r="A2325" s="984" t="s">
        <v>1215</v>
      </c>
      <c r="B2325" s="984" t="s">
        <v>1457</v>
      </c>
      <c r="C2325" s="969" t="s">
        <v>181</v>
      </c>
      <c r="D2325" s="970" t="str">
        <f t="shared" ref="D2325" si="2308">B2325&amp;" "&amp;" "&amp;C2325</f>
        <v>03-041  じごくのよろい</v>
      </c>
      <c r="E2325" s="1010" t="s">
        <v>120</v>
      </c>
      <c r="F2325" s="994" t="s">
        <v>78</v>
      </c>
      <c r="G2325" s="973" t="s">
        <v>19</v>
      </c>
      <c r="H2325" s="973" t="s">
        <v>19</v>
      </c>
      <c r="I2325" s="17"/>
      <c r="J2325" s="17"/>
      <c r="K2325" s="46" t="s">
        <v>21</v>
      </c>
      <c r="L2325" s="41" t="s">
        <v>5372</v>
      </c>
      <c r="M2325" s="51" t="s">
        <v>1953</v>
      </c>
      <c r="N2325" s="52" t="s">
        <v>491</v>
      </c>
      <c r="O2325" s="976"/>
      <c r="P2325" s="271"/>
      <c r="Q2325" s="977">
        <v>1690</v>
      </c>
      <c r="R2325" s="978">
        <v>1160</v>
      </c>
      <c r="S2325" s="979">
        <v>590</v>
      </c>
      <c r="T2325" s="980">
        <v>620</v>
      </c>
      <c r="U2325" s="981">
        <v>1240</v>
      </c>
      <c r="V2325" s="982">
        <f t="shared" ref="V2325" si="2309">SUM(Q2325:U2326)</f>
        <v>5300</v>
      </c>
      <c r="W2325" s="976"/>
      <c r="X2325" s="976"/>
      <c r="Y2325" s="706"/>
      <c r="Z2325" s="976"/>
    </row>
    <row r="2326" spans="1:26">
      <c r="A2326" s="984" t="s">
        <v>1215</v>
      </c>
      <c r="B2326" s="984"/>
      <c r="C2326" s="969" t="s">
        <v>181</v>
      </c>
      <c r="D2326" s="970" t="s">
        <v>2</v>
      </c>
      <c r="E2326" s="1010" t="s">
        <v>120</v>
      </c>
      <c r="F2326" s="994" t="s">
        <v>78</v>
      </c>
      <c r="G2326" s="973" t="s">
        <v>19</v>
      </c>
      <c r="H2326" s="973" t="s">
        <v>19</v>
      </c>
      <c r="I2326" s="17"/>
      <c r="J2326" s="17"/>
      <c r="K2326" s="20"/>
      <c r="L2326" s="16"/>
      <c r="M2326" s="51"/>
      <c r="N2326" s="54"/>
      <c r="O2326" s="976"/>
      <c r="P2326" s="271"/>
      <c r="Q2326" s="977"/>
      <c r="R2326" s="978"/>
      <c r="S2326" s="979"/>
      <c r="T2326" s="980"/>
      <c r="U2326" s="981"/>
      <c r="V2326" s="982"/>
      <c r="W2326" s="976"/>
      <c r="X2326" s="976"/>
      <c r="Y2326" s="706"/>
      <c r="Z2326" s="976"/>
    </row>
    <row r="2327" spans="1:26">
      <c r="A2327" s="984" t="s">
        <v>1215</v>
      </c>
      <c r="B2327" s="984" t="s">
        <v>1458</v>
      </c>
      <c r="C2327" s="969" t="s">
        <v>124</v>
      </c>
      <c r="D2327" s="970" t="str">
        <f t="shared" ref="D2327" si="2310">B2327&amp;" "&amp;" "&amp;C2327</f>
        <v>03-042  メガザルロック</v>
      </c>
      <c r="E2327" s="1010" t="s">
        <v>120</v>
      </c>
      <c r="F2327" s="1012" t="s">
        <v>130</v>
      </c>
      <c r="G2327" s="973" t="s">
        <v>19</v>
      </c>
      <c r="H2327" s="973" t="s">
        <v>19</v>
      </c>
      <c r="I2327" s="17"/>
      <c r="J2327" s="17"/>
      <c r="K2327" s="11" t="s">
        <v>81</v>
      </c>
      <c r="L2327" s="47" t="s">
        <v>81</v>
      </c>
      <c r="M2327" s="51" t="s">
        <v>3590</v>
      </c>
      <c r="N2327" s="52" t="s">
        <v>490</v>
      </c>
      <c r="O2327" s="976"/>
      <c r="P2327" s="271"/>
      <c r="Q2327" s="977">
        <v>1720</v>
      </c>
      <c r="R2327" s="978">
        <v>1080</v>
      </c>
      <c r="S2327" s="979">
        <v>590</v>
      </c>
      <c r="T2327" s="980">
        <v>700</v>
      </c>
      <c r="U2327" s="981">
        <v>1250</v>
      </c>
      <c r="V2327" s="982">
        <f t="shared" ref="V2327" si="2311">SUM(Q2327:U2328)</f>
        <v>5340</v>
      </c>
      <c r="W2327" s="976"/>
      <c r="X2327" s="976"/>
      <c r="Y2327" s="706"/>
      <c r="Z2327" s="976"/>
    </row>
    <row r="2328" spans="1:26">
      <c r="A2328" s="984" t="s">
        <v>1215</v>
      </c>
      <c r="B2328" s="984"/>
      <c r="C2328" s="969" t="s">
        <v>124</v>
      </c>
      <c r="D2328" s="970" t="s">
        <v>2</v>
      </c>
      <c r="E2328" s="1010" t="s">
        <v>120</v>
      </c>
      <c r="F2328" s="1012" t="s">
        <v>130</v>
      </c>
      <c r="G2328" s="973" t="s">
        <v>19</v>
      </c>
      <c r="H2328" s="973" t="s">
        <v>19</v>
      </c>
      <c r="I2328" s="17"/>
      <c r="J2328" s="17"/>
      <c r="K2328" s="20"/>
      <c r="L2328" s="16"/>
      <c r="M2328" s="51"/>
      <c r="N2328" s="54"/>
      <c r="O2328" s="976"/>
      <c r="P2328" s="271"/>
      <c r="Q2328" s="977"/>
      <c r="R2328" s="978"/>
      <c r="S2328" s="979"/>
      <c r="T2328" s="980"/>
      <c r="U2328" s="981"/>
      <c r="V2328" s="982"/>
      <c r="W2328" s="976"/>
      <c r="X2328" s="976"/>
      <c r="Y2328" s="706"/>
      <c r="Z2328" s="976"/>
    </row>
    <row r="2329" spans="1:26">
      <c r="A2329" s="984" t="s">
        <v>1215</v>
      </c>
      <c r="B2329" s="984" t="s">
        <v>1459</v>
      </c>
      <c r="C2329" s="969" t="s">
        <v>543</v>
      </c>
      <c r="D2329" s="970" t="str">
        <f t="shared" ref="D2329" si="2312">B2329&amp;" "&amp;" "&amp;C2329</f>
        <v>03-043  キースドラゴン</v>
      </c>
      <c r="E2329" s="1010" t="s">
        <v>120</v>
      </c>
      <c r="F2329" s="1003" t="s">
        <v>35</v>
      </c>
      <c r="G2329" s="973" t="s">
        <v>19</v>
      </c>
      <c r="H2329" s="1006" t="s">
        <v>89</v>
      </c>
      <c r="I2329" s="17"/>
      <c r="J2329" s="17"/>
      <c r="K2329" s="7" t="s">
        <v>37</v>
      </c>
      <c r="L2329" s="41" t="s">
        <v>98</v>
      </c>
      <c r="M2329" s="51" t="s">
        <v>1828</v>
      </c>
      <c r="N2329" s="52" t="s">
        <v>491</v>
      </c>
      <c r="O2329" s="976"/>
      <c r="P2329" s="271"/>
      <c r="Q2329" s="977">
        <v>1660</v>
      </c>
      <c r="R2329" s="978">
        <v>1100</v>
      </c>
      <c r="S2329" s="979">
        <v>650</v>
      </c>
      <c r="T2329" s="980">
        <v>900</v>
      </c>
      <c r="U2329" s="981">
        <v>1010</v>
      </c>
      <c r="V2329" s="982">
        <f t="shared" ref="V2329" si="2313">SUM(Q2329:U2330)</f>
        <v>5320</v>
      </c>
      <c r="W2329" s="976"/>
      <c r="X2329" s="976"/>
      <c r="Y2329" s="706"/>
      <c r="Z2329" s="976"/>
    </row>
    <row r="2330" spans="1:26">
      <c r="A2330" s="984" t="s">
        <v>1215</v>
      </c>
      <c r="B2330" s="984"/>
      <c r="C2330" s="969" t="s">
        <v>543</v>
      </c>
      <c r="D2330" s="970" t="s">
        <v>2</v>
      </c>
      <c r="E2330" s="1010" t="s">
        <v>120</v>
      </c>
      <c r="F2330" s="1003" t="s">
        <v>35</v>
      </c>
      <c r="G2330" s="973" t="s">
        <v>19</v>
      </c>
      <c r="H2330" s="1006" t="s">
        <v>89</v>
      </c>
      <c r="I2330" s="17"/>
      <c r="J2330" s="17"/>
      <c r="K2330" s="20"/>
      <c r="L2330" s="41"/>
      <c r="M2330" s="51"/>
      <c r="N2330" s="54"/>
      <c r="O2330" s="976"/>
      <c r="P2330" s="271"/>
      <c r="Q2330" s="977"/>
      <c r="R2330" s="978"/>
      <c r="S2330" s="979"/>
      <c r="T2330" s="980"/>
      <c r="U2330" s="981"/>
      <c r="V2330" s="982"/>
      <c r="W2330" s="976"/>
      <c r="X2330" s="976"/>
      <c r="Y2330" s="706"/>
      <c r="Z2330" s="976"/>
    </row>
    <row r="2331" spans="1:26">
      <c r="A2331" s="984" t="s">
        <v>1215</v>
      </c>
      <c r="B2331" s="984" t="s">
        <v>1460</v>
      </c>
      <c r="C2331" s="969" t="s">
        <v>258</v>
      </c>
      <c r="D2331" s="970" t="str">
        <f t="shared" ref="D2331" si="2314">B2331&amp;" "&amp;" "&amp;C2331</f>
        <v>03-044  ベホイミスライム</v>
      </c>
      <c r="E2331" s="1010" t="s">
        <v>120</v>
      </c>
      <c r="F2331" s="1014" t="s">
        <v>128</v>
      </c>
      <c r="G2331" s="973" t="s">
        <v>19</v>
      </c>
      <c r="H2331" s="995" t="s">
        <v>80</v>
      </c>
      <c r="I2331" s="17"/>
      <c r="J2331" s="17"/>
      <c r="K2331" s="7" t="s">
        <v>37</v>
      </c>
      <c r="L2331" s="114" t="s">
        <v>2713</v>
      </c>
      <c r="M2331" s="51" t="s">
        <v>1396</v>
      </c>
      <c r="N2331" s="52" t="s">
        <v>491</v>
      </c>
      <c r="O2331" s="976"/>
      <c r="P2331" s="271"/>
      <c r="Q2331" s="977">
        <v>1630</v>
      </c>
      <c r="R2331" s="978">
        <v>670</v>
      </c>
      <c r="S2331" s="979">
        <v>1180</v>
      </c>
      <c r="T2331" s="980">
        <v>820</v>
      </c>
      <c r="U2331" s="981">
        <v>950</v>
      </c>
      <c r="V2331" s="982">
        <f t="shared" ref="V2331" si="2315">SUM(Q2331:U2332)</f>
        <v>5250</v>
      </c>
      <c r="W2331" s="976" t="s">
        <v>3327</v>
      </c>
      <c r="X2331" s="976"/>
      <c r="Y2331" s="706"/>
      <c r="Z2331" s="976"/>
    </row>
    <row r="2332" spans="1:26">
      <c r="A2332" s="984" t="s">
        <v>1215</v>
      </c>
      <c r="B2332" s="984"/>
      <c r="C2332" s="969" t="s">
        <v>258</v>
      </c>
      <c r="D2332" s="970" t="s">
        <v>2</v>
      </c>
      <c r="E2332" s="1010" t="s">
        <v>120</v>
      </c>
      <c r="F2332" s="1014" t="s">
        <v>128</v>
      </c>
      <c r="G2332" s="973" t="s">
        <v>19</v>
      </c>
      <c r="H2332" s="995" t="s">
        <v>80</v>
      </c>
      <c r="I2332" s="17"/>
      <c r="J2332" s="17"/>
      <c r="K2332" s="20"/>
      <c r="L2332" s="41"/>
      <c r="M2332" s="51"/>
      <c r="N2332" s="54"/>
      <c r="O2332" s="976"/>
      <c r="P2332" s="271"/>
      <c r="Q2332" s="977"/>
      <c r="R2332" s="978"/>
      <c r="S2332" s="979"/>
      <c r="T2332" s="980"/>
      <c r="U2332" s="981"/>
      <c r="V2332" s="982"/>
      <c r="W2332" s="976" t="s">
        <v>3327</v>
      </c>
      <c r="X2332" s="976"/>
      <c r="Y2332" s="706"/>
      <c r="Z2332" s="976"/>
    </row>
    <row r="2333" spans="1:26">
      <c r="A2333" s="984" t="s">
        <v>1215</v>
      </c>
      <c r="B2333" s="984" t="s">
        <v>1461</v>
      </c>
      <c r="C2333" s="969" t="s">
        <v>259</v>
      </c>
      <c r="D2333" s="970" t="str">
        <f t="shared" ref="D2333" si="2316">B2333&amp;" "&amp;" "&amp;C2333</f>
        <v>03-045  ウドラー</v>
      </c>
      <c r="E2333" s="1010" t="s">
        <v>120</v>
      </c>
      <c r="F2333" s="1014" t="s">
        <v>128</v>
      </c>
      <c r="G2333" s="973" t="s">
        <v>19</v>
      </c>
      <c r="H2333" s="992" t="s">
        <v>88</v>
      </c>
      <c r="I2333" s="17"/>
      <c r="J2333" s="17"/>
      <c r="K2333" s="11" t="s">
        <v>81</v>
      </c>
      <c r="L2333" s="47" t="s">
        <v>81</v>
      </c>
      <c r="M2333" s="51" t="s">
        <v>3591</v>
      </c>
      <c r="N2333" s="52" t="s">
        <v>491</v>
      </c>
      <c r="O2333" s="976"/>
      <c r="P2333" s="271"/>
      <c r="Q2333" s="977">
        <v>1770</v>
      </c>
      <c r="R2333" s="978">
        <v>870</v>
      </c>
      <c r="S2333" s="979">
        <v>900</v>
      </c>
      <c r="T2333" s="980">
        <v>600</v>
      </c>
      <c r="U2333" s="981">
        <v>1190</v>
      </c>
      <c r="V2333" s="982">
        <f t="shared" ref="V2333" si="2317">SUM(Q2333:U2334)</f>
        <v>5330</v>
      </c>
      <c r="W2333" s="976"/>
      <c r="X2333" s="976"/>
      <c r="Y2333" s="706"/>
      <c r="Z2333" s="976"/>
    </row>
    <row r="2334" spans="1:26">
      <c r="A2334" s="984" t="s">
        <v>1215</v>
      </c>
      <c r="B2334" s="984"/>
      <c r="C2334" s="969" t="s">
        <v>259</v>
      </c>
      <c r="D2334" s="970" t="s">
        <v>2</v>
      </c>
      <c r="E2334" s="1010" t="s">
        <v>120</v>
      </c>
      <c r="F2334" s="1014" t="s">
        <v>128</v>
      </c>
      <c r="G2334" s="973" t="s">
        <v>19</v>
      </c>
      <c r="H2334" s="992" t="s">
        <v>88</v>
      </c>
      <c r="I2334" s="17"/>
      <c r="J2334" s="17"/>
      <c r="K2334" s="42"/>
      <c r="L2334" s="41"/>
      <c r="M2334" s="51"/>
      <c r="N2334" s="54"/>
      <c r="O2334" s="976"/>
      <c r="P2334" s="271"/>
      <c r="Q2334" s="977"/>
      <c r="R2334" s="978"/>
      <c r="S2334" s="979"/>
      <c r="T2334" s="980"/>
      <c r="U2334" s="981"/>
      <c r="V2334" s="982"/>
      <c r="W2334" s="976"/>
      <c r="X2334" s="976"/>
      <c r="Y2334" s="706"/>
      <c r="Z2334" s="976"/>
    </row>
    <row r="2335" spans="1:26">
      <c r="A2335" s="984" t="s">
        <v>1215</v>
      </c>
      <c r="B2335" s="984" t="s">
        <v>1462</v>
      </c>
      <c r="C2335" s="969" t="s">
        <v>2</v>
      </c>
      <c r="D2335" s="970" t="str">
        <f t="shared" ref="D2335" si="2318">B2335&amp;" "&amp;" "&amp;C2335</f>
        <v>03-046  ダイ</v>
      </c>
      <c r="E2335" s="1008" t="s">
        <v>36</v>
      </c>
      <c r="F2335" s="972" t="s">
        <v>34</v>
      </c>
      <c r="G2335" s="973" t="s">
        <v>19</v>
      </c>
      <c r="H2335" s="973" t="s">
        <v>19</v>
      </c>
      <c r="I2335" s="17"/>
      <c r="J2335" s="17"/>
      <c r="K2335" s="50" t="s">
        <v>21</v>
      </c>
      <c r="L2335" s="47" t="s">
        <v>105</v>
      </c>
      <c r="M2335" s="51" t="s">
        <v>1804</v>
      </c>
      <c r="N2335" s="52" t="s">
        <v>496</v>
      </c>
      <c r="O2335" s="976"/>
      <c r="P2335" s="271"/>
      <c r="Q2335" s="977">
        <v>2030</v>
      </c>
      <c r="R2335" s="978">
        <v>1410</v>
      </c>
      <c r="S2335" s="979">
        <v>620</v>
      </c>
      <c r="T2335" s="980">
        <v>1140</v>
      </c>
      <c r="U2335" s="981">
        <v>900</v>
      </c>
      <c r="V2335" s="982">
        <f t="shared" ref="V2335" si="2319">SUM(Q2335:U2336)</f>
        <v>6100</v>
      </c>
      <c r="W2335" s="976" t="s">
        <v>3317</v>
      </c>
      <c r="X2335" s="976"/>
      <c r="Y2335" s="706"/>
      <c r="Z2335" s="976"/>
    </row>
    <row r="2336" spans="1:26">
      <c r="A2336" s="984" t="s">
        <v>1215</v>
      </c>
      <c r="B2336" s="984"/>
      <c r="C2336" s="969" t="s">
        <v>2</v>
      </c>
      <c r="D2336" s="970" t="s">
        <v>2</v>
      </c>
      <c r="E2336" s="1008" t="s">
        <v>36</v>
      </c>
      <c r="F2336" s="972" t="s">
        <v>34</v>
      </c>
      <c r="G2336" s="973" t="s">
        <v>19</v>
      </c>
      <c r="H2336" s="973" t="s">
        <v>19</v>
      </c>
      <c r="I2336" s="17"/>
      <c r="J2336" s="17"/>
      <c r="K2336" s="46" t="s">
        <v>21</v>
      </c>
      <c r="L2336" s="41" t="s">
        <v>131</v>
      </c>
      <c r="M2336" s="51" t="s">
        <v>1126</v>
      </c>
      <c r="N2336" s="52" t="s">
        <v>491</v>
      </c>
      <c r="O2336" s="976"/>
      <c r="P2336" s="271"/>
      <c r="Q2336" s="977"/>
      <c r="R2336" s="978"/>
      <c r="S2336" s="979"/>
      <c r="T2336" s="980"/>
      <c r="U2336" s="981"/>
      <c r="V2336" s="982"/>
      <c r="W2336" s="976" t="s">
        <v>3317</v>
      </c>
      <c r="X2336" s="976"/>
      <c r="Y2336" s="706"/>
      <c r="Z2336" s="976"/>
    </row>
    <row r="2337" spans="1:26">
      <c r="A2337" s="984" t="s">
        <v>1215</v>
      </c>
      <c r="B2337" s="984" t="s">
        <v>1463</v>
      </c>
      <c r="C2337" s="969" t="s">
        <v>38</v>
      </c>
      <c r="D2337" s="970" t="str">
        <f t="shared" ref="D2337" si="2320">B2337&amp;" "&amp;" "&amp;C2337</f>
        <v>03-047  ポップ</v>
      </c>
      <c r="E2337" s="1008" t="s">
        <v>36</v>
      </c>
      <c r="F2337" s="972" t="s">
        <v>34</v>
      </c>
      <c r="G2337" s="986" t="s">
        <v>40</v>
      </c>
      <c r="H2337" s="986" t="s">
        <v>40</v>
      </c>
      <c r="I2337" s="17"/>
      <c r="J2337" s="17"/>
      <c r="K2337" s="50" t="s">
        <v>21</v>
      </c>
      <c r="L2337" s="312" t="s">
        <v>4150</v>
      </c>
      <c r="M2337" s="51" t="s">
        <v>1829</v>
      </c>
      <c r="N2337" s="52" t="s">
        <v>494</v>
      </c>
      <c r="O2337" s="976"/>
      <c r="P2337" s="271"/>
      <c r="Q2337" s="977">
        <v>1870</v>
      </c>
      <c r="R2337" s="978">
        <v>690</v>
      </c>
      <c r="S2337" s="979">
        <v>1510</v>
      </c>
      <c r="T2337" s="980">
        <v>1120</v>
      </c>
      <c r="U2337" s="981">
        <v>890</v>
      </c>
      <c r="V2337" s="982">
        <f t="shared" ref="V2337" si="2321">SUM(Q2337:U2338)</f>
        <v>6080</v>
      </c>
      <c r="W2337" s="976" t="s">
        <v>3317</v>
      </c>
      <c r="X2337" s="976"/>
      <c r="Y2337" s="706"/>
      <c r="Z2337" s="976"/>
    </row>
    <row r="2338" spans="1:26">
      <c r="A2338" s="984" t="s">
        <v>1215</v>
      </c>
      <c r="B2338" s="984"/>
      <c r="C2338" s="969" t="s">
        <v>38</v>
      </c>
      <c r="D2338" s="970" t="s">
        <v>2</v>
      </c>
      <c r="E2338" s="1008" t="s">
        <v>36</v>
      </c>
      <c r="F2338" s="972" t="s">
        <v>34</v>
      </c>
      <c r="G2338" s="986" t="s">
        <v>40</v>
      </c>
      <c r="H2338" s="986" t="s">
        <v>40</v>
      </c>
      <c r="I2338" s="17"/>
      <c r="J2338" s="17"/>
      <c r="K2338" s="50" t="s">
        <v>21</v>
      </c>
      <c r="L2338" s="312" t="s">
        <v>4150</v>
      </c>
      <c r="M2338" s="51" t="s">
        <v>6231</v>
      </c>
      <c r="N2338" s="54" t="s">
        <v>491</v>
      </c>
      <c r="O2338" s="976"/>
      <c r="P2338" s="271"/>
      <c r="Q2338" s="977"/>
      <c r="R2338" s="978"/>
      <c r="S2338" s="979"/>
      <c r="T2338" s="980"/>
      <c r="U2338" s="981"/>
      <c r="V2338" s="982"/>
      <c r="W2338" s="976" t="s">
        <v>3317</v>
      </c>
      <c r="X2338" s="976"/>
      <c r="Y2338" s="706"/>
      <c r="Z2338" s="976"/>
    </row>
    <row r="2339" spans="1:26">
      <c r="A2339" s="984" t="s">
        <v>1215</v>
      </c>
      <c r="B2339" s="984" t="s">
        <v>1464</v>
      </c>
      <c r="C2339" s="969" t="s">
        <v>42</v>
      </c>
      <c r="D2339" s="970" t="str">
        <f t="shared" ref="D2339" si="2322">B2339&amp;" "&amp;" "&amp;C2339</f>
        <v>03-048  レオナ</v>
      </c>
      <c r="E2339" s="1008" t="s">
        <v>36</v>
      </c>
      <c r="F2339" s="972" t="s">
        <v>34</v>
      </c>
      <c r="G2339" s="986" t="s">
        <v>40</v>
      </c>
      <c r="H2339" s="995" t="s">
        <v>80</v>
      </c>
      <c r="I2339" s="17"/>
      <c r="J2339" s="17"/>
      <c r="K2339" s="11" t="s">
        <v>81</v>
      </c>
      <c r="L2339" s="47" t="s">
        <v>81</v>
      </c>
      <c r="M2339" s="51" t="s">
        <v>1726</v>
      </c>
      <c r="N2339" s="52" t="s">
        <v>490</v>
      </c>
      <c r="O2339" s="976"/>
      <c r="P2339" s="271"/>
      <c r="Q2339" s="977">
        <v>1780</v>
      </c>
      <c r="R2339" s="978">
        <v>630</v>
      </c>
      <c r="S2339" s="979">
        <v>1500</v>
      </c>
      <c r="T2339" s="980">
        <v>1190</v>
      </c>
      <c r="U2339" s="981">
        <v>940</v>
      </c>
      <c r="V2339" s="982">
        <f t="shared" ref="V2339" si="2323">SUM(Q2339:U2340)</f>
        <v>6040</v>
      </c>
      <c r="W2339" s="976" t="s">
        <v>3317</v>
      </c>
      <c r="X2339" s="976"/>
      <c r="Y2339" s="706"/>
      <c r="Z2339" s="976"/>
    </row>
    <row r="2340" spans="1:26">
      <c r="A2340" s="984" t="s">
        <v>1215</v>
      </c>
      <c r="B2340" s="984"/>
      <c r="C2340" s="969" t="s">
        <v>42</v>
      </c>
      <c r="D2340" s="970" t="s">
        <v>2</v>
      </c>
      <c r="E2340" s="1008" t="s">
        <v>36</v>
      </c>
      <c r="F2340" s="972" t="s">
        <v>34</v>
      </c>
      <c r="G2340" s="986" t="s">
        <v>40</v>
      </c>
      <c r="H2340" s="995" t="s">
        <v>80</v>
      </c>
      <c r="I2340" s="17"/>
      <c r="J2340" s="17"/>
      <c r="K2340" s="46" t="s">
        <v>21</v>
      </c>
      <c r="L2340" s="41" t="s">
        <v>131</v>
      </c>
      <c r="M2340" s="51" t="s">
        <v>3592</v>
      </c>
      <c r="N2340" s="54" t="s">
        <v>496</v>
      </c>
      <c r="O2340" s="976"/>
      <c r="P2340" s="271"/>
      <c r="Q2340" s="977"/>
      <c r="R2340" s="978"/>
      <c r="S2340" s="979"/>
      <c r="T2340" s="980"/>
      <c r="U2340" s="981"/>
      <c r="V2340" s="982"/>
      <c r="W2340" s="976" t="s">
        <v>3317</v>
      </c>
      <c r="X2340" s="976"/>
      <c r="Y2340" s="706"/>
      <c r="Z2340" s="976"/>
    </row>
    <row r="2341" spans="1:26">
      <c r="A2341" s="984" t="s">
        <v>1215</v>
      </c>
      <c r="B2341" s="984" t="s">
        <v>1465</v>
      </c>
      <c r="C2341" s="969" t="s">
        <v>4</v>
      </c>
      <c r="D2341" s="970" t="str">
        <f t="shared" ref="D2341" si="2324">B2341&amp;" "&amp;" "&amp;C2341</f>
        <v>03-049  クロコダイン</v>
      </c>
      <c r="E2341" s="1008" t="s">
        <v>36</v>
      </c>
      <c r="F2341" s="972" t="s">
        <v>34</v>
      </c>
      <c r="G2341" s="1006" t="s">
        <v>89</v>
      </c>
      <c r="H2341" s="973" t="s">
        <v>19</v>
      </c>
      <c r="I2341" s="15"/>
      <c r="J2341" s="15"/>
      <c r="K2341" s="50" t="s">
        <v>21</v>
      </c>
      <c r="L2341" s="47" t="s">
        <v>506</v>
      </c>
      <c r="M2341" s="51" t="s">
        <v>1830</v>
      </c>
      <c r="N2341" s="52" t="s">
        <v>494</v>
      </c>
      <c r="O2341" s="976"/>
      <c r="P2341" s="271"/>
      <c r="Q2341" s="977">
        <v>2080</v>
      </c>
      <c r="R2341" s="978">
        <v>1470</v>
      </c>
      <c r="S2341" s="979">
        <v>620</v>
      </c>
      <c r="T2341" s="980">
        <v>690</v>
      </c>
      <c r="U2341" s="981">
        <v>1220</v>
      </c>
      <c r="V2341" s="982">
        <f t="shared" ref="V2341" si="2325">SUM(Q2341:U2342)</f>
        <v>6080</v>
      </c>
      <c r="W2341" s="976"/>
      <c r="X2341" s="976"/>
      <c r="Y2341" s="706"/>
      <c r="Z2341" s="976"/>
    </row>
    <row r="2342" spans="1:26">
      <c r="A2342" s="984" t="s">
        <v>1215</v>
      </c>
      <c r="B2342" s="984"/>
      <c r="C2342" s="969" t="s">
        <v>4</v>
      </c>
      <c r="D2342" s="970" t="s">
        <v>2</v>
      </c>
      <c r="E2342" s="1008" t="s">
        <v>36</v>
      </c>
      <c r="F2342" s="972" t="s">
        <v>34</v>
      </c>
      <c r="G2342" s="1006" t="s">
        <v>89</v>
      </c>
      <c r="H2342" s="973" t="s">
        <v>19</v>
      </c>
      <c r="I2342" s="15"/>
      <c r="J2342" s="15"/>
      <c r="K2342" s="46" t="s">
        <v>21</v>
      </c>
      <c r="L2342" s="41" t="s">
        <v>3</v>
      </c>
      <c r="M2342" s="51" t="s">
        <v>3593</v>
      </c>
      <c r="N2342" s="52" t="s">
        <v>491</v>
      </c>
      <c r="O2342" s="976"/>
      <c r="P2342" s="271"/>
      <c r="Q2342" s="977"/>
      <c r="R2342" s="978"/>
      <c r="S2342" s="979"/>
      <c r="T2342" s="980"/>
      <c r="U2342" s="981"/>
      <c r="V2342" s="982"/>
      <c r="W2342" s="976"/>
      <c r="X2342" s="976"/>
      <c r="Y2342" s="706"/>
      <c r="Z2342" s="976"/>
    </row>
    <row r="2343" spans="1:26">
      <c r="A2343" s="984" t="s">
        <v>1215</v>
      </c>
      <c r="B2343" s="984" t="s">
        <v>1466</v>
      </c>
      <c r="C2343" s="969" t="s">
        <v>172</v>
      </c>
      <c r="D2343" s="970" t="str">
        <f t="shared" ref="D2343" si="2326">B2343&amp;" "&amp;" "&amp;C2343</f>
        <v>03-050  ヒュンケル</v>
      </c>
      <c r="E2343" s="1008" t="s">
        <v>36</v>
      </c>
      <c r="F2343" s="972" t="s">
        <v>34</v>
      </c>
      <c r="G2343" s="973" t="s">
        <v>19</v>
      </c>
      <c r="H2343" s="992" t="s">
        <v>88</v>
      </c>
      <c r="I2343" s="17"/>
      <c r="J2343" s="17"/>
      <c r="K2343" s="46" t="s">
        <v>21</v>
      </c>
      <c r="L2343" s="41" t="s">
        <v>3</v>
      </c>
      <c r="M2343" s="51" t="s">
        <v>1977</v>
      </c>
      <c r="N2343" s="52" t="s">
        <v>496</v>
      </c>
      <c r="O2343" s="976"/>
      <c r="P2343" s="271"/>
      <c r="Q2343" s="977">
        <v>1970</v>
      </c>
      <c r="R2343" s="978">
        <v>1450</v>
      </c>
      <c r="S2343" s="979">
        <v>540</v>
      </c>
      <c r="T2343" s="980">
        <v>890</v>
      </c>
      <c r="U2343" s="981">
        <v>1260</v>
      </c>
      <c r="V2343" s="982">
        <f t="shared" ref="V2343" si="2327">SUM(Q2343:U2344)</f>
        <v>6110</v>
      </c>
      <c r="W2343" s="976" t="s">
        <v>3317</v>
      </c>
      <c r="X2343" s="976"/>
      <c r="Y2343" s="983" t="s">
        <v>5327</v>
      </c>
      <c r="Z2343" s="976"/>
    </row>
    <row r="2344" spans="1:26">
      <c r="A2344" s="984" t="s">
        <v>1215</v>
      </c>
      <c r="B2344" s="984"/>
      <c r="C2344" s="969" t="s">
        <v>172</v>
      </c>
      <c r="D2344" s="970" t="s">
        <v>2</v>
      </c>
      <c r="E2344" s="1008" t="s">
        <v>36</v>
      </c>
      <c r="F2344" s="972" t="s">
        <v>34</v>
      </c>
      <c r="G2344" s="973" t="s">
        <v>19</v>
      </c>
      <c r="H2344" s="992" t="s">
        <v>88</v>
      </c>
      <c r="I2344" s="17"/>
      <c r="J2344" s="17"/>
      <c r="K2344" s="50" t="s">
        <v>21</v>
      </c>
      <c r="L2344" s="312" t="s">
        <v>4150</v>
      </c>
      <c r="M2344" s="51" t="s">
        <v>1831</v>
      </c>
      <c r="N2344" s="54" t="s">
        <v>491</v>
      </c>
      <c r="O2344" s="976"/>
      <c r="P2344" s="271"/>
      <c r="Q2344" s="977"/>
      <c r="R2344" s="978"/>
      <c r="S2344" s="979"/>
      <c r="T2344" s="980"/>
      <c r="U2344" s="981"/>
      <c r="V2344" s="982"/>
      <c r="W2344" s="976" t="s">
        <v>3317</v>
      </c>
      <c r="X2344" s="976"/>
      <c r="Y2344" s="983" t="s">
        <v>5327</v>
      </c>
      <c r="Z2344" s="976"/>
    </row>
    <row r="2345" spans="1:26">
      <c r="A2345" s="984" t="s">
        <v>1215</v>
      </c>
      <c r="B2345" s="984" t="s">
        <v>1467</v>
      </c>
      <c r="C2345" s="989" t="s">
        <v>249</v>
      </c>
      <c r="D2345" s="970" t="str">
        <f t="shared" ref="D2345" si="2328">B2345&amp;" "&amp;" "&amp;C2345</f>
        <v>03-051  フレイザード</v>
      </c>
      <c r="E2345" s="1008" t="s">
        <v>36</v>
      </c>
      <c r="F2345" s="1012" t="s">
        <v>130</v>
      </c>
      <c r="G2345" s="973" t="s">
        <v>19</v>
      </c>
      <c r="H2345" s="986" t="s">
        <v>40</v>
      </c>
      <c r="I2345" s="15"/>
      <c r="J2345" s="15"/>
      <c r="K2345" s="8" t="s">
        <v>99</v>
      </c>
      <c r="L2345" s="47" t="s">
        <v>506</v>
      </c>
      <c r="M2345" s="51" t="s">
        <v>3594</v>
      </c>
      <c r="N2345" s="52" t="s">
        <v>491</v>
      </c>
      <c r="O2345" s="976"/>
      <c r="P2345" s="271"/>
      <c r="Q2345" s="977">
        <v>2100</v>
      </c>
      <c r="R2345" s="978">
        <v>1140</v>
      </c>
      <c r="S2345" s="979">
        <v>1150</v>
      </c>
      <c r="T2345" s="980">
        <v>790</v>
      </c>
      <c r="U2345" s="981">
        <v>910</v>
      </c>
      <c r="V2345" s="982">
        <f t="shared" ref="V2345" si="2329">SUM(Q2345:U2346)</f>
        <v>6090</v>
      </c>
      <c r="W2345" s="194" t="s">
        <v>3321</v>
      </c>
      <c r="X2345" s="976"/>
      <c r="Y2345" s="706"/>
      <c r="Z2345" s="976"/>
    </row>
    <row r="2346" spans="1:26">
      <c r="A2346" s="984" t="s">
        <v>1215</v>
      </c>
      <c r="B2346" s="984"/>
      <c r="C2346" s="989" t="s">
        <v>249</v>
      </c>
      <c r="D2346" s="970" t="s">
        <v>2</v>
      </c>
      <c r="E2346" s="1008" t="s">
        <v>36</v>
      </c>
      <c r="F2346" s="1012" t="s">
        <v>130</v>
      </c>
      <c r="G2346" s="973" t="s">
        <v>19</v>
      </c>
      <c r="H2346" s="986" t="s">
        <v>40</v>
      </c>
      <c r="I2346" s="15"/>
      <c r="J2346" s="15"/>
      <c r="K2346" s="46" t="s">
        <v>21</v>
      </c>
      <c r="L2346" s="41" t="s">
        <v>3</v>
      </c>
      <c r="M2346" s="51" t="s">
        <v>3595</v>
      </c>
      <c r="N2346" s="52" t="s">
        <v>491</v>
      </c>
      <c r="O2346" s="976"/>
      <c r="P2346" s="271"/>
      <c r="Q2346" s="977"/>
      <c r="R2346" s="978"/>
      <c r="S2346" s="979"/>
      <c r="T2346" s="980"/>
      <c r="U2346" s="981"/>
      <c r="V2346" s="982"/>
      <c r="W2346" s="194" t="s">
        <v>3323</v>
      </c>
      <c r="X2346" s="976"/>
      <c r="Y2346" s="706"/>
      <c r="Z2346" s="976"/>
    </row>
    <row r="2347" spans="1:26">
      <c r="A2347" s="984" t="s">
        <v>1215</v>
      </c>
      <c r="B2347" s="984" t="s">
        <v>1468</v>
      </c>
      <c r="C2347" s="989" t="s">
        <v>595</v>
      </c>
      <c r="D2347" s="970" t="str">
        <f t="shared" ref="D2347" si="2330">B2347&amp;" "&amp;" "&amp;C2347</f>
        <v>03-052  ハドラー</v>
      </c>
      <c r="E2347" s="1008" t="s">
        <v>36</v>
      </c>
      <c r="F2347" s="985" t="s">
        <v>74</v>
      </c>
      <c r="G2347" s="986" t="s">
        <v>40</v>
      </c>
      <c r="H2347" s="986" t="s">
        <v>40</v>
      </c>
      <c r="I2347" s="15"/>
      <c r="J2347" s="15"/>
      <c r="K2347" s="46" t="s">
        <v>21</v>
      </c>
      <c r="L2347" s="41" t="s">
        <v>131</v>
      </c>
      <c r="M2347" s="51" t="s">
        <v>1832</v>
      </c>
      <c r="N2347" s="52" t="s">
        <v>496</v>
      </c>
      <c r="O2347" s="976"/>
      <c r="P2347" s="271"/>
      <c r="Q2347" s="977">
        <v>1970</v>
      </c>
      <c r="R2347" s="978">
        <v>1080</v>
      </c>
      <c r="S2347" s="979">
        <v>1140</v>
      </c>
      <c r="T2347" s="980">
        <v>910</v>
      </c>
      <c r="U2347" s="981">
        <v>1010</v>
      </c>
      <c r="V2347" s="982">
        <f t="shared" ref="V2347" si="2331">SUM(Q2347:U2348)</f>
        <v>6110</v>
      </c>
      <c r="W2347" s="976"/>
      <c r="X2347" s="976"/>
      <c r="Y2347" s="983" t="s">
        <v>5327</v>
      </c>
      <c r="Z2347" s="976"/>
    </row>
    <row r="2348" spans="1:26">
      <c r="A2348" s="984" t="s">
        <v>1215</v>
      </c>
      <c r="B2348" s="984"/>
      <c r="C2348" s="989" t="s">
        <v>595</v>
      </c>
      <c r="D2348" s="970" t="s">
        <v>2</v>
      </c>
      <c r="E2348" s="1008" t="s">
        <v>36</v>
      </c>
      <c r="F2348" s="985" t="s">
        <v>74</v>
      </c>
      <c r="G2348" s="986" t="s">
        <v>40</v>
      </c>
      <c r="H2348" s="986" t="s">
        <v>40</v>
      </c>
      <c r="I2348" s="15"/>
      <c r="J2348" s="15"/>
      <c r="K2348" s="7" t="s">
        <v>37</v>
      </c>
      <c r="L2348" s="47" t="s">
        <v>453</v>
      </c>
      <c r="M2348" s="51" t="s">
        <v>1397</v>
      </c>
      <c r="N2348" s="52" t="s">
        <v>491</v>
      </c>
      <c r="O2348" s="976"/>
      <c r="P2348" s="271"/>
      <c r="Q2348" s="977"/>
      <c r="R2348" s="978"/>
      <c r="S2348" s="979"/>
      <c r="T2348" s="980"/>
      <c r="U2348" s="981"/>
      <c r="V2348" s="982"/>
      <c r="W2348" s="976"/>
      <c r="X2348" s="976"/>
      <c r="Y2348" s="983" t="s">
        <v>5327</v>
      </c>
      <c r="Z2348" s="976"/>
    </row>
    <row r="2349" spans="1:26">
      <c r="A2349" s="984" t="s">
        <v>1215</v>
      </c>
      <c r="B2349" s="984" t="s">
        <v>1469</v>
      </c>
      <c r="C2349" s="969" t="s">
        <v>179</v>
      </c>
      <c r="D2349" s="970" t="str">
        <f t="shared" ref="D2349" si="2332">B2349&amp;" "&amp;" "&amp;C2349</f>
        <v>03-053  キラーマジンガ</v>
      </c>
      <c r="E2349" s="1008" t="s">
        <v>36</v>
      </c>
      <c r="F2349" s="994" t="s">
        <v>78</v>
      </c>
      <c r="G2349" s="973" t="s">
        <v>19</v>
      </c>
      <c r="H2349" s="973" t="s">
        <v>19</v>
      </c>
      <c r="I2349" s="17"/>
      <c r="J2349" s="17"/>
      <c r="K2349" s="50" t="s">
        <v>21</v>
      </c>
      <c r="L2349" s="312" t="s">
        <v>4150</v>
      </c>
      <c r="M2349" s="51" t="s">
        <v>1833</v>
      </c>
      <c r="N2349" s="52" t="s">
        <v>491</v>
      </c>
      <c r="O2349" s="976"/>
      <c r="P2349" s="271"/>
      <c r="Q2349" s="977">
        <v>1920</v>
      </c>
      <c r="R2349" s="978">
        <v>1170</v>
      </c>
      <c r="S2349" s="979">
        <v>700</v>
      </c>
      <c r="T2349" s="980">
        <v>1030</v>
      </c>
      <c r="U2349" s="981">
        <v>1240</v>
      </c>
      <c r="V2349" s="982">
        <f t="shared" ref="V2349" si="2333">SUM(Q2349:U2350)</f>
        <v>6060</v>
      </c>
      <c r="W2349" s="444" t="s">
        <v>3319</v>
      </c>
      <c r="X2349" s="976"/>
      <c r="Y2349" s="706"/>
      <c r="Z2349" s="976"/>
    </row>
    <row r="2350" spans="1:26">
      <c r="A2350" s="984" t="s">
        <v>1215</v>
      </c>
      <c r="B2350" s="984"/>
      <c r="C2350" s="969" t="s">
        <v>179</v>
      </c>
      <c r="D2350" s="970" t="s">
        <v>2</v>
      </c>
      <c r="E2350" s="1008" t="s">
        <v>36</v>
      </c>
      <c r="F2350" s="994" t="s">
        <v>78</v>
      </c>
      <c r="G2350" s="973" t="s">
        <v>19</v>
      </c>
      <c r="H2350" s="973" t="s">
        <v>19</v>
      </c>
      <c r="I2350" s="17"/>
      <c r="J2350" s="17"/>
      <c r="K2350" s="46" t="s">
        <v>21</v>
      </c>
      <c r="L2350" s="41" t="s">
        <v>131</v>
      </c>
      <c r="M2350" s="51" t="s">
        <v>1834</v>
      </c>
      <c r="N2350" s="54" t="s">
        <v>491</v>
      </c>
      <c r="O2350" s="976"/>
      <c r="P2350" s="271"/>
      <c r="Q2350" s="977"/>
      <c r="R2350" s="978"/>
      <c r="S2350" s="979"/>
      <c r="T2350" s="980"/>
      <c r="U2350" s="981"/>
      <c r="V2350" s="982"/>
      <c r="W2350" s="443" t="s">
        <v>4575</v>
      </c>
      <c r="X2350" s="976"/>
      <c r="Y2350" s="706"/>
      <c r="Z2350" s="976"/>
    </row>
    <row r="2351" spans="1:26">
      <c r="A2351" s="984" t="s">
        <v>1215</v>
      </c>
      <c r="B2351" s="984" t="s">
        <v>1470</v>
      </c>
      <c r="C2351" s="969" t="s">
        <v>1611</v>
      </c>
      <c r="D2351" s="970" t="str">
        <f t="shared" ref="D2351" si="2334">B2351&amp;" "&amp;" "&amp;C2351</f>
        <v>03-054  邪神レオソード</v>
      </c>
      <c r="E2351" s="1008" t="s">
        <v>36</v>
      </c>
      <c r="F2351" s="985" t="s">
        <v>74</v>
      </c>
      <c r="G2351" s="973" t="s">
        <v>19</v>
      </c>
      <c r="H2351" s="973" t="s">
        <v>19</v>
      </c>
      <c r="I2351" s="17"/>
      <c r="J2351" s="17"/>
      <c r="K2351" s="50" t="s">
        <v>21</v>
      </c>
      <c r="L2351" s="47" t="s">
        <v>105</v>
      </c>
      <c r="M2351" s="51" t="s">
        <v>1835</v>
      </c>
      <c r="N2351" s="52" t="s">
        <v>496</v>
      </c>
      <c r="O2351" s="976"/>
      <c r="P2351" s="271"/>
      <c r="Q2351" s="977">
        <v>2010</v>
      </c>
      <c r="R2351" s="978">
        <v>1260</v>
      </c>
      <c r="S2351" s="979">
        <v>760</v>
      </c>
      <c r="T2351" s="980">
        <v>910</v>
      </c>
      <c r="U2351" s="981">
        <v>1080</v>
      </c>
      <c r="V2351" s="982">
        <f t="shared" ref="V2351" si="2335">SUM(Q2351:U2352)</f>
        <v>6020</v>
      </c>
      <c r="W2351" s="976"/>
      <c r="X2351" s="976"/>
      <c r="Y2351" s="706"/>
      <c r="Z2351" s="976"/>
    </row>
    <row r="2352" spans="1:26">
      <c r="A2352" s="984" t="s">
        <v>1215</v>
      </c>
      <c r="B2352" s="984"/>
      <c r="C2352" s="969" t="s">
        <v>1611</v>
      </c>
      <c r="D2352" s="970" t="s">
        <v>2</v>
      </c>
      <c r="E2352" s="1008" t="s">
        <v>36</v>
      </c>
      <c r="F2352" s="985" t="s">
        <v>74</v>
      </c>
      <c r="G2352" s="973" t="s">
        <v>19</v>
      </c>
      <c r="H2352" s="973" t="s">
        <v>19</v>
      </c>
      <c r="I2352" s="17"/>
      <c r="J2352" s="17"/>
      <c r="K2352" s="7" t="s">
        <v>37</v>
      </c>
      <c r="L2352" s="47" t="s">
        <v>101</v>
      </c>
      <c r="M2352" s="51" t="s">
        <v>3596</v>
      </c>
      <c r="N2352" s="54" t="s">
        <v>491</v>
      </c>
      <c r="O2352" s="976"/>
      <c r="P2352" s="271"/>
      <c r="Q2352" s="977"/>
      <c r="R2352" s="978"/>
      <c r="S2352" s="979"/>
      <c r="T2352" s="980"/>
      <c r="U2352" s="981"/>
      <c r="V2352" s="982"/>
      <c r="W2352" s="976"/>
      <c r="X2352" s="976"/>
      <c r="Y2352" s="706"/>
      <c r="Z2352" s="976"/>
    </row>
    <row r="2353" spans="1:26">
      <c r="A2353" s="984" t="s">
        <v>1215</v>
      </c>
      <c r="B2353" s="984" t="s">
        <v>1471</v>
      </c>
      <c r="C2353" s="969" t="s">
        <v>2</v>
      </c>
      <c r="D2353" s="970" t="str">
        <f t="shared" ref="D2353" si="2336">B2353&amp;" "&amp;" "&amp;C2353</f>
        <v>03-055  ダイ</v>
      </c>
      <c r="E2353" s="999" t="s">
        <v>54</v>
      </c>
      <c r="F2353" s="972" t="s">
        <v>34</v>
      </c>
      <c r="G2353" s="973" t="s">
        <v>19</v>
      </c>
      <c r="H2353" s="973" t="s">
        <v>19</v>
      </c>
      <c r="I2353" s="15"/>
      <c r="J2353" s="15"/>
      <c r="K2353" s="50" t="s">
        <v>21</v>
      </c>
      <c r="L2353" s="312" t="s">
        <v>4150</v>
      </c>
      <c r="M2353" s="51" t="s">
        <v>6231</v>
      </c>
      <c r="N2353" s="52" t="s">
        <v>491</v>
      </c>
      <c r="O2353" s="976"/>
      <c r="P2353" s="271"/>
      <c r="Q2353" s="977">
        <v>2090</v>
      </c>
      <c r="R2353" s="978">
        <v>1560</v>
      </c>
      <c r="S2353" s="979">
        <v>660</v>
      </c>
      <c r="T2353" s="980">
        <v>1180</v>
      </c>
      <c r="U2353" s="981">
        <v>950</v>
      </c>
      <c r="V2353" s="982">
        <f t="shared" ref="V2353" si="2337">SUM(Q2353:U2354)</f>
        <v>6440</v>
      </c>
      <c r="W2353" s="976" t="s">
        <v>3317</v>
      </c>
      <c r="X2353" s="976"/>
      <c r="Y2353" s="983" t="s">
        <v>5327</v>
      </c>
      <c r="Z2353" s="976"/>
    </row>
    <row r="2354" spans="1:26">
      <c r="A2354" s="984" t="s">
        <v>1215</v>
      </c>
      <c r="B2354" s="984"/>
      <c r="C2354" s="969" t="s">
        <v>2</v>
      </c>
      <c r="D2354" s="970" t="s">
        <v>2</v>
      </c>
      <c r="E2354" s="999" t="s">
        <v>54</v>
      </c>
      <c r="F2354" s="972" t="s">
        <v>34</v>
      </c>
      <c r="G2354" s="973" t="s">
        <v>19</v>
      </c>
      <c r="H2354" s="973" t="s">
        <v>19</v>
      </c>
      <c r="I2354" s="15"/>
      <c r="J2354" s="15"/>
      <c r="K2354" s="46" t="s">
        <v>21</v>
      </c>
      <c r="L2354" s="41" t="s">
        <v>131</v>
      </c>
      <c r="M2354" s="51" t="s">
        <v>1233</v>
      </c>
      <c r="N2354" s="52" t="s">
        <v>491</v>
      </c>
      <c r="O2354" s="976"/>
      <c r="P2354" s="271"/>
      <c r="Q2354" s="977"/>
      <c r="R2354" s="978"/>
      <c r="S2354" s="979"/>
      <c r="T2354" s="980"/>
      <c r="U2354" s="981"/>
      <c r="V2354" s="982"/>
      <c r="W2354" s="976" t="s">
        <v>3317</v>
      </c>
      <c r="X2354" s="976"/>
      <c r="Y2354" s="983" t="s">
        <v>5327</v>
      </c>
      <c r="Z2354" s="976"/>
    </row>
    <row r="2355" spans="1:26">
      <c r="A2355" s="984" t="s">
        <v>1215</v>
      </c>
      <c r="B2355" s="984" t="s">
        <v>1472</v>
      </c>
      <c r="C2355" s="969" t="s">
        <v>316</v>
      </c>
      <c r="D2355" s="970" t="str">
        <f t="shared" ref="D2355" si="2338">B2355&amp;" "&amp;" "&amp;C2355</f>
        <v>03-056  鎧武装フレイザード</v>
      </c>
      <c r="E2355" s="999" t="s">
        <v>54</v>
      </c>
      <c r="F2355" s="994" t="s">
        <v>78</v>
      </c>
      <c r="G2355" s="973" t="s">
        <v>19</v>
      </c>
      <c r="H2355" s="973" t="s">
        <v>19</v>
      </c>
      <c r="I2355" s="15"/>
      <c r="J2355" s="15"/>
      <c r="K2355" s="46" t="s">
        <v>21</v>
      </c>
      <c r="L2355" s="41" t="s">
        <v>131</v>
      </c>
      <c r="M2355" s="51" t="s">
        <v>3597</v>
      </c>
      <c r="N2355" s="52" t="s">
        <v>496</v>
      </c>
      <c r="O2355" s="976"/>
      <c r="P2355" s="271"/>
      <c r="Q2355" s="977">
        <v>2290</v>
      </c>
      <c r="R2355" s="978">
        <v>1220</v>
      </c>
      <c r="S2355" s="979">
        <v>1090</v>
      </c>
      <c r="T2355" s="980">
        <v>760</v>
      </c>
      <c r="U2355" s="981">
        <v>1110</v>
      </c>
      <c r="V2355" s="982">
        <f t="shared" ref="V2355" si="2339">SUM(Q2355:U2356)</f>
        <v>6470</v>
      </c>
      <c r="W2355" s="976"/>
      <c r="X2355" s="976"/>
      <c r="Y2355" s="983" t="s">
        <v>5327</v>
      </c>
      <c r="Z2355" s="976"/>
    </row>
    <row r="2356" spans="1:26">
      <c r="A2356" s="984" t="s">
        <v>1215</v>
      </c>
      <c r="B2356" s="984"/>
      <c r="C2356" s="969" t="s">
        <v>316</v>
      </c>
      <c r="D2356" s="970" t="s">
        <v>2</v>
      </c>
      <c r="E2356" s="999" t="s">
        <v>54</v>
      </c>
      <c r="F2356" s="994" t="s">
        <v>78</v>
      </c>
      <c r="G2356" s="973" t="s">
        <v>19</v>
      </c>
      <c r="H2356" s="973" t="s">
        <v>19</v>
      </c>
      <c r="I2356" s="15"/>
      <c r="J2356" s="15"/>
      <c r="K2356" s="46" t="s">
        <v>21</v>
      </c>
      <c r="L2356" s="41" t="s">
        <v>3</v>
      </c>
      <c r="M2356" s="51" t="s">
        <v>1978</v>
      </c>
      <c r="N2356" s="52" t="s">
        <v>494</v>
      </c>
      <c r="O2356" s="976"/>
      <c r="P2356" s="271"/>
      <c r="Q2356" s="977"/>
      <c r="R2356" s="978"/>
      <c r="S2356" s="979"/>
      <c r="T2356" s="980"/>
      <c r="U2356" s="981"/>
      <c r="V2356" s="982"/>
      <c r="W2356" s="976"/>
      <c r="X2356" s="976"/>
      <c r="Y2356" s="983" t="s">
        <v>5327</v>
      </c>
      <c r="Z2356" s="976"/>
    </row>
    <row r="2357" spans="1:26">
      <c r="A2357" s="984" t="s">
        <v>1215</v>
      </c>
      <c r="B2357" s="984" t="s">
        <v>1473</v>
      </c>
      <c r="C2357" s="969" t="s">
        <v>1612</v>
      </c>
      <c r="D2357" s="970" t="str">
        <f t="shared" ref="D2357" si="2340">B2357&amp;" "&amp;" "&amp;C2357</f>
        <v>03-057  破戒王ベルムド</v>
      </c>
      <c r="E2357" s="999" t="s">
        <v>54</v>
      </c>
      <c r="F2357" s="1009" t="s">
        <v>75</v>
      </c>
      <c r="G2357" s="973" t="s">
        <v>19</v>
      </c>
      <c r="H2357" s="973" t="s">
        <v>19</v>
      </c>
      <c r="I2357" s="15"/>
      <c r="J2357" s="15"/>
      <c r="K2357" s="50" t="s">
        <v>21</v>
      </c>
      <c r="L2357" s="312" t="s">
        <v>4150</v>
      </c>
      <c r="M2357" s="51" t="s">
        <v>1829</v>
      </c>
      <c r="N2357" s="52" t="s">
        <v>494</v>
      </c>
      <c r="O2357" s="976"/>
      <c r="P2357" s="271"/>
      <c r="Q2357" s="977">
        <v>2220</v>
      </c>
      <c r="R2357" s="978">
        <v>1400</v>
      </c>
      <c r="S2357" s="979">
        <v>740</v>
      </c>
      <c r="T2357" s="980">
        <v>1180</v>
      </c>
      <c r="U2357" s="981">
        <v>890</v>
      </c>
      <c r="V2357" s="982">
        <f t="shared" ref="V2357" si="2341">SUM(Q2357:U2358)</f>
        <v>6430</v>
      </c>
      <c r="W2357" s="976"/>
      <c r="X2357" s="976"/>
      <c r="Y2357" s="706"/>
      <c r="Z2357" s="976"/>
    </row>
    <row r="2358" spans="1:26">
      <c r="A2358" s="984" t="s">
        <v>1215</v>
      </c>
      <c r="B2358" s="984"/>
      <c r="C2358" s="969" t="s">
        <v>1612</v>
      </c>
      <c r="D2358" s="970" t="s">
        <v>2</v>
      </c>
      <c r="E2358" s="999" t="s">
        <v>54</v>
      </c>
      <c r="F2358" s="1009" t="s">
        <v>75</v>
      </c>
      <c r="G2358" s="973" t="s">
        <v>19</v>
      </c>
      <c r="H2358" s="973" t="s">
        <v>19</v>
      </c>
      <c r="I2358" s="15"/>
      <c r="J2358" s="15"/>
      <c r="K2358" s="7" t="s">
        <v>37</v>
      </c>
      <c r="L2358" s="41" t="s">
        <v>98</v>
      </c>
      <c r="M2358" s="51" t="s">
        <v>1954</v>
      </c>
      <c r="N2358" s="52" t="s">
        <v>491</v>
      </c>
      <c r="O2358" s="976"/>
      <c r="P2358" s="271"/>
      <c r="Q2358" s="977"/>
      <c r="R2358" s="978"/>
      <c r="S2358" s="979"/>
      <c r="T2358" s="980"/>
      <c r="U2358" s="981"/>
      <c r="V2358" s="982"/>
      <c r="W2358" s="976"/>
      <c r="X2358" s="976"/>
      <c r="Y2358" s="706"/>
      <c r="Z2358" s="976"/>
    </row>
    <row r="2359" spans="1:26">
      <c r="A2359" s="984" t="s">
        <v>1215</v>
      </c>
      <c r="B2359" s="984" t="s">
        <v>1474</v>
      </c>
      <c r="C2359" s="969" t="s">
        <v>180</v>
      </c>
      <c r="D2359" s="970" t="str">
        <f t="shared" ref="D2359" si="2342">B2359&amp;" "&amp;" "&amp;C2359</f>
        <v>03-058  デュラハンナイト</v>
      </c>
      <c r="E2359" s="999" t="s">
        <v>54</v>
      </c>
      <c r="F2359" s="994" t="s">
        <v>78</v>
      </c>
      <c r="G2359" s="973" t="s">
        <v>19</v>
      </c>
      <c r="H2359" s="973" t="s">
        <v>19</v>
      </c>
      <c r="I2359" s="17"/>
      <c r="J2359" s="17"/>
      <c r="K2359" s="46" t="s">
        <v>21</v>
      </c>
      <c r="L2359" s="41" t="s">
        <v>131</v>
      </c>
      <c r="M2359" s="51" t="s">
        <v>3598</v>
      </c>
      <c r="N2359" s="52" t="s">
        <v>491</v>
      </c>
      <c r="O2359" s="976"/>
      <c r="P2359" s="271"/>
      <c r="Q2359" s="977">
        <v>2030</v>
      </c>
      <c r="R2359" s="978">
        <v>1200</v>
      </c>
      <c r="S2359" s="979">
        <v>790</v>
      </c>
      <c r="T2359" s="980">
        <v>1070</v>
      </c>
      <c r="U2359" s="981">
        <v>1260</v>
      </c>
      <c r="V2359" s="982">
        <f t="shared" ref="V2359" si="2343">SUM(Q2359:U2360)</f>
        <v>6350</v>
      </c>
      <c r="W2359" s="976" t="s">
        <v>4574</v>
      </c>
      <c r="X2359" s="976"/>
      <c r="Y2359" s="706"/>
      <c r="Z2359" s="976"/>
    </row>
    <row r="2360" spans="1:26">
      <c r="A2360" s="984" t="s">
        <v>1215</v>
      </c>
      <c r="B2360" s="984"/>
      <c r="C2360" s="969" t="s">
        <v>180</v>
      </c>
      <c r="D2360" s="970" t="s">
        <v>2</v>
      </c>
      <c r="E2360" s="999" t="s">
        <v>54</v>
      </c>
      <c r="F2360" s="994" t="s">
        <v>78</v>
      </c>
      <c r="G2360" s="973" t="s">
        <v>19</v>
      </c>
      <c r="H2360" s="973" t="s">
        <v>19</v>
      </c>
      <c r="I2360" s="17"/>
      <c r="J2360" s="17"/>
      <c r="K2360" s="46" t="s">
        <v>21</v>
      </c>
      <c r="L2360" s="41" t="s">
        <v>5372</v>
      </c>
      <c r="M2360" s="51" t="s">
        <v>1955</v>
      </c>
      <c r="N2360" s="52" t="s">
        <v>491</v>
      </c>
      <c r="O2360" s="976"/>
      <c r="P2360" s="271"/>
      <c r="Q2360" s="977"/>
      <c r="R2360" s="978"/>
      <c r="S2360" s="979"/>
      <c r="T2360" s="980"/>
      <c r="U2360" s="981"/>
      <c r="V2360" s="982"/>
      <c r="W2360" s="976" t="s">
        <v>4574</v>
      </c>
      <c r="X2360" s="976"/>
      <c r="Y2360" s="706"/>
      <c r="Z2360" s="976"/>
    </row>
    <row r="2361" spans="1:26">
      <c r="A2361" s="984" t="s">
        <v>1215</v>
      </c>
      <c r="B2361" s="984" t="s">
        <v>1475</v>
      </c>
      <c r="C2361" s="969" t="s">
        <v>1613</v>
      </c>
      <c r="D2361" s="970" t="str">
        <f t="shared" ref="D2361" si="2344">B2361&amp;" "&amp;" "&amp;C2361</f>
        <v>03-059  勇者エイト</v>
      </c>
      <c r="E2361" s="999" t="s">
        <v>54</v>
      </c>
      <c r="F2361" s="972" t="s">
        <v>34</v>
      </c>
      <c r="G2361" s="973" t="s">
        <v>19</v>
      </c>
      <c r="H2361" s="973" t="s">
        <v>19</v>
      </c>
      <c r="I2361" s="17"/>
      <c r="J2361" s="17"/>
      <c r="K2361" s="7" t="s">
        <v>37</v>
      </c>
      <c r="L2361" s="41" t="s">
        <v>98</v>
      </c>
      <c r="M2361" s="51" t="s">
        <v>1768</v>
      </c>
      <c r="N2361" s="52" t="s">
        <v>491</v>
      </c>
      <c r="O2361" s="976"/>
      <c r="P2361" s="271"/>
      <c r="Q2361" s="977">
        <v>2090</v>
      </c>
      <c r="R2361" s="978">
        <v>1260</v>
      </c>
      <c r="S2361" s="979">
        <v>980</v>
      </c>
      <c r="T2361" s="980">
        <v>1070</v>
      </c>
      <c r="U2361" s="981">
        <v>1020</v>
      </c>
      <c r="V2361" s="982">
        <f t="shared" ref="V2361" si="2345">SUM(Q2361:U2362)</f>
        <v>6420</v>
      </c>
      <c r="W2361" s="976"/>
      <c r="X2361" s="976"/>
      <c r="Y2361" s="706"/>
      <c r="Z2361" s="976"/>
    </row>
    <row r="2362" spans="1:26">
      <c r="A2362" s="984" t="s">
        <v>1215</v>
      </c>
      <c r="B2362" s="984"/>
      <c r="C2362" s="969" t="s">
        <v>1613</v>
      </c>
      <c r="D2362" s="970" t="s">
        <v>2</v>
      </c>
      <c r="E2362" s="999" t="s">
        <v>54</v>
      </c>
      <c r="F2362" s="972" t="s">
        <v>34</v>
      </c>
      <c r="G2362" s="973" t="s">
        <v>19</v>
      </c>
      <c r="H2362" s="973" t="s">
        <v>19</v>
      </c>
      <c r="I2362" s="17"/>
      <c r="J2362" s="17"/>
      <c r="K2362" s="46" t="s">
        <v>21</v>
      </c>
      <c r="L2362" s="41" t="s">
        <v>131</v>
      </c>
      <c r="M2362" s="51" t="s">
        <v>1836</v>
      </c>
      <c r="N2362" s="54" t="s">
        <v>491</v>
      </c>
      <c r="O2362" s="976"/>
      <c r="P2362" s="271"/>
      <c r="Q2362" s="977"/>
      <c r="R2362" s="978"/>
      <c r="S2362" s="979"/>
      <c r="T2362" s="980"/>
      <c r="U2362" s="981"/>
      <c r="V2362" s="982"/>
      <c r="W2362" s="976"/>
      <c r="X2362" s="976"/>
      <c r="Y2362" s="706"/>
      <c r="Z2362" s="976"/>
    </row>
    <row r="2363" spans="1:26">
      <c r="A2363" s="984" t="s">
        <v>1215</v>
      </c>
      <c r="B2363" s="984" t="s">
        <v>1476</v>
      </c>
      <c r="C2363" s="969" t="s">
        <v>1614</v>
      </c>
      <c r="D2363" s="970" t="str">
        <f t="shared" ref="D2363" si="2346">B2363&amp;" "&amp;" "&amp;C2363</f>
        <v>03-060  ヤンガス</v>
      </c>
      <c r="E2363" s="999" t="s">
        <v>54</v>
      </c>
      <c r="F2363" s="972" t="s">
        <v>34</v>
      </c>
      <c r="G2363" s="973" t="s">
        <v>19</v>
      </c>
      <c r="H2363" s="973" t="s">
        <v>19</v>
      </c>
      <c r="I2363" s="17"/>
      <c r="J2363" s="17"/>
      <c r="K2363" s="46" t="s">
        <v>21</v>
      </c>
      <c r="L2363" s="41" t="s">
        <v>131</v>
      </c>
      <c r="M2363" s="51" t="s">
        <v>1837</v>
      </c>
      <c r="N2363" s="52" t="s">
        <v>491</v>
      </c>
      <c r="O2363" s="976"/>
      <c r="P2363" s="271"/>
      <c r="Q2363" s="977">
        <v>2180</v>
      </c>
      <c r="R2363" s="978">
        <v>1350</v>
      </c>
      <c r="S2363" s="979">
        <v>860</v>
      </c>
      <c r="T2363" s="980">
        <v>760</v>
      </c>
      <c r="U2363" s="981">
        <v>1260</v>
      </c>
      <c r="V2363" s="982">
        <f t="shared" ref="V2363" si="2347">SUM(Q2363:U2364)</f>
        <v>6410</v>
      </c>
      <c r="W2363" s="976"/>
      <c r="X2363" s="976"/>
      <c r="Y2363" s="706"/>
      <c r="Z2363" s="976"/>
    </row>
    <row r="2364" spans="1:26">
      <c r="A2364" s="984" t="s">
        <v>1215</v>
      </c>
      <c r="B2364" s="984"/>
      <c r="C2364" s="969" t="s">
        <v>1614</v>
      </c>
      <c r="D2364" s="970" t="s">
        <v>2</v>
      </c>
      <c r="E2364" s="999" t="s">
        <v>54</v>
      </c>
      <c r="F2364" s="972" t="s">
        <v>34</v>
      </c>
      <c r="G2364" s="973" t="s">
        <v>19</v>
      </c>
      <c r="H2364" s="973" t="s">
        <v>19</v>
      </c>
      <c r="I2364" s="17"/>
      <c r="J2364" s="17"/>
      <c r="K2364" s="46" t="s">
        <v>21</v>
      </c>
      <c r="L2364" s="41" t="s">
        <v>131</v>
      </c>
      <c r="M2364" s="51" t="s">
        <v>1838</v>
      </c>
      <c r="N2364" s="52" t="s">
        <v>491</v>
      </c>
      <c r="O2364" s="976"/>
      <c r="P2364" s="271"/>
      <c r="Q2364" s="977"/>
      <c r="R2364" s="978"/>
      <c r="S2364" s="979"/>
      <c r="T2364" s="980"/>
      <c r="U2364" s="981"/>
      <c r="V2364" s="982"/>
      <c r="W2364" s="976"/>
      <c r="X2364" s="976"/>
      <c r="Y2364" s="706"/>
      <c r="Z2364" s="976"/>
    </row>
    <row r="2365" spans="1:26">
      <c r="A2365" s="984" t="s">
        <v>1215</v>
      </c>
      <c r="B2365" s="984" t="s">
        <v>1477</v>
      </c>
      <c r="C2365" s="969" t="s">
        <v>1615</v>
      </c>
      <c r="D2365" s="970" t="str">
        <f t="shared" ref="D2365" si="2348">B2365&amp;" "&amp;" "&amp;C2365</f>
        <v>03-061  ゼシカ</v>
      </c>
      <c r="E2365" s="999" t="s">
        <v>54</v>
      </c>
      <c r="F2365" s="972" t="s">
        <v>34</v>
      </c>
      <c r="G2365" s="973" t="s">
        <v>19</v>
      </c>
      <c r="H2365" s="973" t="s">
        <v>19</v>
      </c>
      <c r="I2365" s="17"/>
      <c r="J2365" s="17"/>
      <c r="K2365" s="46" t="s">
        <v>21</v>
      </c>
      <c r="L2365" s="41" t="s">
        <v>131</v>
      </c>
      <c r="M2365" s="51" t="s">
        <v>1839</v>
      </c>
      <c r="N2365" s="52" t="s">
        <v>491</v>
      </c>
      <c r="O2365" s="976"/>
      <c r="P2365" s="271"/>
      <c r="Q2365" s="977">
        <v>1880</v>
      </c>
      <c r="R2365" s="978">
        <v>1190</v>
      </c>
      <c r="S2365" s="979">
        <v>1270</v>
      </c>
      <c r="T2365" s="980">
        <v>1220</v>
      </c>
      <c r="U2365" s="981">
        <v>850</v>
      </c>
      <c r="V2365" s="982">
        <f t="shared" ref="V2365" si="2349">SUM(Q2365:U2366)</f>
        <v>6410</v>
      </c>
      <c r="W2365" s="976"/>
      <c r="X2365" s="976"/>
      <c r="Y2365" s="706"/>
      <c r="Z2365" s="976"/>
    </row>
    <row r="2366" spans="1:26">
      <c r="A2366" s="984" t="s">
        <v>1215</v>
      </c>
      <c r="B2366" s="984"/>
      <c r="C2366" s="969" t="s">
        <v>1615</v>
      </c>
      <c r="D2366" s="970" t="s">
        <v>2</v>
      </c>
      <c r="E2366" s="999" t="s">
        <v>54</v>
      </c>
      <c r="F2366" s="972" t="s">
        <v>34</v>
      </c>
      <c r="G2366" s="973" t="s">
        <v>19</v>
      </c>
      <c r="H2366" s="973" t="s">
        <v>19</v>
      </c>
      <c r="I2366" s="17"/>
      <c r="J2366" s="17"/>
      <c r="K2366" s="46" t="s">
        <v>21</v>
      </c>
      <c r="L2366" s="41" t="s">
        <v>131</v>
      </c>
      <c r="M2366" s="51" t="s">
        <v>1840</v>
      </c>
      <c r="N2366" s="54" t="s">
        <v>491</v>
      </c>
      <c r="O2366" s="976"/>
      <c r="P2366" s="271"/>
      <c r="Q2366" s="977"/>
      <c r="R2366" s="978"/>
      <c r="S2366" s="979"/>
      <c r="T2366" s="980"/>
      <c r="U2366" s="981"/>
      <c r="V2366" s="982"/>
      <c r="W2366" s="976"/>
      <c r="X2366" s="976"/>
      <c r="Y2366" s="706"/>
      <c r="Z2366" s="976"/>
    </row>
    <row r="2367" spans="1:26">
      <c r="A2367" s="984" t="s">
        <v>1215</v>
      </c>
      <c r="B2367" s="984" t="s">
        <v>1478</v>
      </c>
      <c r="C2367" s="969" t="s">
        <v>1616</v>
      </c>
      <c r="D2367" s="970" t="str">
        <f t="shared" ref="D2367" si="2350">B2367&amp;" "&amp;" "&amp;C2367</f>
        <v>03-062  ククール</v>
      </c>
      <c r="E2367" s="999" t="s">
        <v>54</v>
      </c>
      <c r="F2367" s="972" t="s">
        <v>34</v>
      </c>
      <c r="G2367" s="973" t="s">
        <v>19</v>
      </c>
      <c r="H2367" s="973" t="s">
        <v>19</v>
      </c>
      <c r="I2367" s="17"/>
      <c r="J2367" s="17"/>
      <c r="K2367" s="11" t="s">
        <v>81</v>
      </c>
      <c r="L2367" s="47" t="s">
        <v>81</v>
      </c>
      <c r="M2367" s="37" t="s">
        <v>1721</v>
      </c>
      <c r="N2367" s="52" t="s">
        <v>490</v>
      </c>
      <c r="O2367" s="976"/>
      <c r="P2367" s="271"/>
      <c r="Q2367" s="977">
        <v>1990</v>
      </c>
      <c r="R2367" s="978">
        <v>1020</v>
      </c>
      <c r="S2367" s="979">
        <v>1300</v>
      </c>
      <c r="T2367" s="980">
        <v>1160</v>
      </c>
      <c r="U2367" s="981">
        <v>940</v>
      </c>
      <c r="V2367" s="982">
        <f t="shared" ref="V2367" si="2351">SUM(Q2367:U2368)</f>
        <v>6410</v>
      </c>
      <c r="W2367" s="976"/>
      <c r="X2367" s="976"/>
      <c r="Y2367" s="706"/>
      <c r="Z2367" s="976"/>
    </row>
    <row r="2368" spans="1:26">
      <c r="A2368" s="984" t="s">
        <v>1215</v>
      </c>
      <c r="B2368" s="984"/>
      <c r="C2368" s="969" t="s">
        <v>1616</v>
      </c>
      <c r="D2368" s="970" t="s">
        <v>2</v>
      </c>
      <c r="E2368" s="999" t="s">
        <v>54</v>
      </c>
      <c r="F2368" s="972" t="s">
        <v>34</v>
      </c>
      <c r="G2368" s="973" t="s">
        <v>19</v>
      </c>
      <c r="H2368" s="973" t="s">
        <v>19</v>
      </c>
      <c r="I2368" s="17"/>
      <c r="J2368" s="17"/>
      <c r="K2368" s="46" t="s">
        <v>21</v>
      </c>
      <c r="L2368" s="41" t="s">
        <v>131</v>
      </c>
      <c r="M2368" s="37" t="s">
        <v>1841</v>
      </c>
      <c r="N2368" s="52" t="s">
        <v>494</v>
      </c>
      <c r="O2368" s="976"/>
      <c r="P2368" s="271"/>
      <c r="Q2368" s="977"/>
      <c r="R2368" s="978"/>
      <c r="S2368" s="979"/>
      <c r="T2368" s="980"/>
      <c r="U2368" s="981"/>
      <c r="V2368" s="982"/>
      <c r="W2368" s="976"/>
      <c r="X2368" s="976"/>
      <c r="Y2368" s="706"/>
      <c r="Z2368" s="976"/>
    </row>
    <row r="2369" spans="1:26">
      <c r="A2369" s="984" t="s">
        <v>1215</v>
      </c>
      <c r="B2369" s="984" t="s">
        <v>1479</v>
      </c>
      <c r="C2369" s="969" t="s">
        <v>32</v>
      </c>
      <c r="D2369" s="970" t="str">
        <f t="shared" ref="D2369" si="2352">B2369&amp;" "&amp;" "&amp;C2369</f>
        <v>03-063  バラン</v>
      </c>
      <c r="E2369" s="993" t="s">
        <v>2633</v>
      </c>
      <c r="F2369" s="1003" t="s">
        <v>35</v>
      </c>
      <c r="G2369" s="973" t="s">
        <v>19</v>
      </c>
      <c r="H2369" s="973" t="s">
        <v>19</v>
      </c>
      <c r="I2369" s="17"/>
      <c r="J2369" s="17"/>
      <c r="K2369" s="50" t="s">
        <v>21</v>
      </c>
      <c r="L2369" s="47" t="s">
        <v>105</v>
      </c>
      <c r="M2369" s="51" t="s">
        <v>1842</v>
      </c>
      <c r="N2369" s="52" t="s">
        <v>495</v>
      </c>
      <c r="O2369" s="976"/>
      <c r="P2369" s="271"/>
      <c r="Q2369" s="977">
        <v>2280</v>
      </c>
      <c r="R2369" s="978">
        <v>1400</v>
      </c>
      <c r="S2369" s="979">
        <v>1130</v>
      </c>
      <c r="T2369" s="980">
        <v>1150</v>
      </c>
      <c r="U2369" s="981">
        <v>880</v>
      </c>
      <c r="V2369" s="982">
        <f t="shared" ref="V2369" si="2353">SUM(Q2369:U2370)</f>
        <v>6840</v>
      </c>
      <c r="W2369" s="976" t="s">
        <v>4572</v>
      </c>
      <c r="X2369" s="976"/>
      <c r="Y2369" s="706"/>
      <c r="Z2369" s="976"/>
    </row>
    <row r="2370" spans="1:26">
      <c r="A2370" s="984" t="s">
        <v>1215</v>
      </c>
      <c r="B2370" s="984"/>
      <c r="C2370" s="969" t="s">
        <v>32</v>
      </c>
      <c r="D2370" s="970" t="s">
        <v>2</v>
      </c>
      <c r="E2370" s="993" t="s">
        <v>2633</v>
      </c>
      <c r="F2370" s="1003" t="s">
        <v>35</v>
      </c>
      <c r="G2370" s="973" t="s">
        <v>19</v>
      </c>
      <c r="H2370" s="973" t="s">
        <v>19</v>
      </c>
      <c r="I2370" s="17"/>
      <c r="J2370" s="17"/>
      <c r="K2370" s="7" t="s">
        <v>37</v>
      </c>
      <c r="L2370" s="41" t="s">
        <v>98</v>
      </c>
      <c r="M2370" s="51" t="s">
        <v>6232</v>
      </c>
      <c r="N2370" s="52" t="s">
        <v>491</v>
      </c>
      <c r="O2370" s="976"/>
      <c r="P2370" s="271"/>
      <c r="Q2370" s="977"/>
      <c r="R2370" s="978"/>
      <c r="S2370" s="979"/>
      <c r="T2370" s="980"/>
      <c r="U2370" s="981"/>
      <c r="V2370" s="982"/>
      <c r="W2370" s="976" t="s">
        <v>4572</v>
      </c>
      <c r="X2370" s="976"/>
      <c r="Y2370" s="706"/>
      <c r="Z2370" s="976"/>
    </row>
    <row r="2371" spans="1:26">
      <c r="A2371" s="984" t="s">
        <v>1215</v>
      </c>
      <c r="B2371" s="984" t="s">
        <v>1480</v>
      </c>
      <c r="C2371" s="989" t="s">
        <v>1617</v>
      </c>
      <c r="D2371" s="970" t="str">
        <f t="shared" ref="D2371" si="2354">B2371&amp;" "&amp;" "&amp;C2371</f>
        <v>03-064  ドルマゲス</v>
      </c>
      <c r="E2371" s="993" t="s">
        <v>2633</v>
      </c>
      <c r="F2371" s="985" t="s">
        <v>74</v>
      </c>
      <c r="G2371" s="992" t="s">
        <v>88</v>
      </c>
      <c r="H2371" s="973" t="s">
        <v>19</v>
      </c>
      <c r="I2371" s="17"/>
      <c r="J2371" s="17"/>
      <c r="K2371" s="8" t="s">
        <v>99</v>
      </c>
      <c r="L2371" s="41" t="s">
        <v>131</v>
      </c>
      <c r="M2371" s="51" t="s">
        <v>1956</v>
      </c>
      <c r="N2371" s="52" t="s">
        <v>491</v>
      </c>
      <c r="O2371" s="976"/>
      <c r="P2371" s="271"/>
      <c r="Q2371" s="977">
        <v>2140</v>
      </c>
      <c r="R2371" s="978">
        <v>930</v>
      </c>
      <c r="S2371" s="979">
        <v>1520</v>
      </c>
      <c r="T2371" s="980">
        <v>1280</v>
      </c>
      <c r="U2371" s="981">
        <v>900</v>
      </c>
      <c r="V2371" s="982">
        <f t="shared" ref="V2371" si="2355">SUM(Q2371:U2372)</f>
        <v>6770</v>
      </c>
      <c r="W2371" s="976"/>
      <c r="X2371" s="976"/>
      <c r="Y2371" s="706"/>
      <c r="Z2371" s="976"/>
    </row>
    <row r="2372" spans="1:26">
      <c r="A2372" s="984" t="s">
        <v>1215</v>
      </c>
      <c r="B2372" s="984"/>
      <c r="C2372" s="989" t="s">
        <v>1617</v>
      </c>
      <c r="D2372" s="970" t="s">
        <v>2</v>
      </c>
      <c r="E2372" s="993" t="s">
        <v>2633</v>
      </c>
      <c r="F2372" s="985" t="s">
        <v>74</v>
      </c>
      <c r="G2372" s="992" t="s">
        <v>88</v>
      </c>
      <c r="H2372" s="973" t="s">
        <v>19</v>
      </c>
      <c r="I2372" s="17"/>
      <c r="J2372" s="17"/>
      <c r="K2372" s="7" t="s">
        <v>37</v>
      </c>
      <c r="L2372" s="47" t="s">
        <v>453</v>
      </c>
      <c r="M2372" s="51" t="s">
        <v>3599</v>
      </c>
      <c r="N2372" s="52" t="s">
        <v>491</v>
      </c>
      <c r="O2372" s="976"/>
      <c r="P2372" s="271"/>
      <c r="Q2372" s="977"/>
      <c r="R2372" s="978"/>
      <c r="S2372" s="979"/>
      <c r="T2372" s="980"/>
      <c r="U2372" s="981"/>
      <c r="V2372" s="982"/>
      <c r="W2372" s="976"/>
      <c r="X2372" s="976"/>
      <c r="Y2372" s="706"/>
      <c r="Z2372" s="976"/>
    </row>
    <row r="2373" spans="1:26">
      <c r="A2373" s="984" t="s">
        <v>1215</v>
      </c>
      <c r="B2373" s="984" t="s">
        <v>1481</v>
      </c>
      <c r="C2373" s="969" t="s">
        <v>1618</v>
      </c>
      <c r="D2373" s="970" t="str">
        <f t="shared" ref="D2373" si="2356">B2373&amp;" "&amp;" "&amp;C2373</f>
        <v>03-065  呪われしゼシカ</v>
      </c>
      <c r="E2373" s="993" t="s">
        <v>2633</v>
      </c>
      <c r="F2373" s="985" t="s">
        <v>74</v>
      </c>
      <c r="G2373" s="986" t="s">
        <v>40</v>
      </c>
      <c r="H2373" s="986" t="s">
        <v>40</v>
      </c>
      <c r="I2373" s="15"/>
      <c r="J2373" s="15"/>
      <c r="K2373" s="7" t="s">
        <v>37</v>
      </c>
      <c r="L2373" s="41" t="s">
        <v>131</v>
      </c>
      <c r="M2373" s="51" t="s">
        <v>1957</v>
      </c>
      <c r="N2373" s="54" t="s">
        <v>496</v>
      </c>
      <c r="O2373" s="976"/>
      <c r="P2373" s="271"/>
      <c r="Q2373" s="977">
        <v>2040</v>
      </c>
      <c r="R2373" s="978">
        <v>880</v>
      </c>
      <c r="S2373" s="979">
        <v>1560</v>
      </c>
      <c r="T2373" s="980">
        <v>1400</v>
      </c>
      <c r="U2373" s="981">
        <v>910</v>
      </c>
      <c r="V2373" s="982">
        <f t="shared" ref="V2373" si="2357">SUM(Q2373:U2374)</f>
        <v>6790</v>
      </c>
      <c r="W2373" s="976"/>
      <c r="X2373" s="976"/>
      <c r="Y2373" s="706"/>
      <c r="Z2373" s="976"/>
    </row>
    <row r="2374" spans="1:26">
      <c r="A2374" s="984" t="s">
        <v>1215</v>
      </c>
      <c r="B2374" s="984"/>
      <c r="C2374" s="969" t="s">
        <v>1618</v>
      </c>
      <c r="D2374" s="970" t="s">
        <v>2</v>
      </c>
      <c r="E2374" s="993" t="s">
        <v>2633</v>
      </c>
      <c r="F2374" s="985" t="s">
        <v>74</v>
      </c>
      <c r="G2374" s="986" t="s">
        <v>40</v>
      </c>
      <c r="H2374" s="986" t="s">
        <v>40</v>
      </c>
      <c r="I2374" s="15"/>
      <c r="J2374" s="15"/>
      <c r="K2374" s="46" t="s">
        <v>21</v>
      </c>
      <c r="L2374" s="41" t="s">
        <v>131</v>
      </c>
      <c r="M2374" s="51" t="s">
        <v>1843</v>
      </c>
      <c r="N2374" s="54" t="s">
        <v>491</v>
      </c>
      <c r="O2374" s="976"/>
      <c r="P2374" s="271"/>
      <c r="Q2374" s="977"/>
      <c r="R2374" s="978"/>
      <c r="S2374" s="979"/>
      <c r="T2374" s="980"/>
      <c r="U2374" s="981"/>
      <c r="V2374" s="982"/>
      <c r="W2374" s="976"/>
      <c r="X2374" s="976"/>
      <c r="Y2374" s="706"/>
      <c r="Z2374" s="976"/>
    </row>
    <row r="2375" spans="1:26">
      <c r="A2375" s="984" t="s">
        <v>1211</v>
      </c>
      <c r="B2375" s="984" t="s">
        <v>1416</v>
      </c>
      <c r="C2375" s="969" t="s">
        <v>38</v>
      </c>
      <c r="D2375" s="970" t="str">
        <f t="shared" ref="D2375" si="2358">B2375&amp;" "&amp;" "&amp;C2375</f>
        <v>02-001  ポップ</v>
      </c>
      <c r="E2375" s="1015" t="s">
        <v>608</v>
      </c>
      <c r="F2375" s="972" t="s">
        <v>34</v>
      </c>
      <c r="G2375" s="986" t="s">
        <v>40</v>
      </c>
      <c r="H2375" s="986" t="s">
        <v>40</v>
      </c>
      <c r="I2375" s="15"/>
      <c r="J2375" s="15"/>
      <c r="K2375" s="46" t="s">
        <v>21</v>
      </c>
      <c r="L2375" s="41" t="s">
        <v>131</v>
      </c>
      <c r="M2375" s="51" t="s">
        <v>1844</v>
      </c>
      <c r="N2375" s="54" t="s">
        <v>491</v>
      </c>
      <c r="O2375" s="976"/>
      <c r="P2375" s="271"/>
      <c r="Q2375" s="977">
        <v>1180</v>
      </c>
      <c r="R2375" s="978">
        <v>420</v>
      </c>
      <c r="S2375" s="979">
        <v>920</v>
      </c>
      <c r="T2375" s="980">
        <v>680</v>
      </c>
      <c r="U2375" s="981">
        <v>580</v>
      </c>
      <c r="V2375" s="982">
        <f t="shared" ref="V2375" si="2359">SUM(Q2375:U2376)</f>
        <v>3780</v>
      </c>
      <c r="W2375" s="976" t="s">
        <v>3317</v>
      </c>
      <c r="X2375" s="976"/>
      <c r="Y2375" s="706"/>
      <c r="Z2375" s="976"/>
    </row>
    <row r="2376" spans="1:26">
      <c r="A2376" s="984" t="s">
        <v>1211</v>
      </c>
      <c r="B2376" s="984"/>
      <c r="C2376" s="969" t="s">
        <v>38</v>
      </c>
      <c r="D2376" s="970" t="s">
        <v>2</v>
      </c>
      <c r="E2376" s="1015" t="s">
        <v>608</v>
      </c>
      <c r="F2376" s="972" t="s">
        <v>34</v>
      </c>
      <c r="G2376" s="986" t="s">
        <v>40</v>
      </c>
      <c r="H2376" s="986" t="s">
        <v>40</v>
      </c>
      <c r="I2376" s="15"/>
      <c r="J2376" s="15"/>
      <c r="K2376" s="42"/>
      <c r="L2376" s="41"/>
      <c r="M2376" s="51"/>
      <c r="N2376" s="54"/>
      <c r="O2376" s="976"/>
      <c r="P2376" s="271"/>
      <c r="Q2376" s="977"/>
      <c r="R2376" s="978"/>
      <c r="S2376" s="979"/>
      <c r="T2376" s="980"/>
      <c r="U2376" s="981"/>
      <c r="V2376" s="982"/>
      <c r="W2376" s="976" t="s">
        <v>3317</v>
      </c>
      <c r="X2376" s="976"/>
      <c r="Y2376" s="706"/>
      <c r="Z2376" s="976"/>
    </row>
    <row r="2377" spans="1:26">
      <c r="A2377" s="984" t="s">
        <v>1211</v>
      </c>
      <c r="B2377" s="984" t="s">
        <v>1482</v>
      </c>
      <c r="C2377" s="969" t="s">
        <v>183</v>
      </c>
      <c r="D2377" s="970" t="str">
        <f t="shared" ref="D2377" si="2360">B2377&amp;" "&amp;" "&amp;C2377</f>
        <v>02-002  マァム</v>
      </c>
      <c r="E2377" s="1015" t="s">
        <v>608</v>
      </c>
      <c r="F2377" s="972" t="s">
        <v>34</v>
      </c>
      <c r="G2377" s="973" t="s">
        <v>19</v>
      </c>
      <c r="H2377" s="986" t="s">
        <v>40</v>
      </c>
      <c r="I2377" s="15"/>
      <c r="J2377" s="15"/>
      <c r="K2377" s="11" t="s">
        <v>81</v>
      </c>
      <c r="L2377" s="47" t="s">
        <v>81</v>
      </c>
      <c r="M2377" s="51" t="s">
        <v>1740</v>
      </c>
      <c r="N2377" s="54" t="s">
        <v>491</v>
      </c>
      <c r="O2377" s="976"/>
      <c r="P2377" s="271"/>
      <c r="Q2377" s="977">
        <v>1200</v>
      </c>
      <c r="R2377" s="978">
        <v>680</v>
      </c>
      <c r="S2377" s="979">
        <v>650</v>
      </c>
      <c r="T2377" s="980">
        <v>630</v>
      </c>
      <c r="U2377" s="981">
        <v>620</v>
      </c>
      <c r="V2377" s="982">
        <f t="shared" ref="V2377" si="2361">SUM(Q2377:U2378)</f>
        <v>3780</v>
      </c>
      <c r="W2377" s="976" t="s">
        <v>3317</v>
      </c>
      <c r="X2377" s="976"/>
      <c r="Y2377" s="706"/>
      <c r="Z2377" s="976"/>
    </row>
    <row r="2378" spans="1:26">
      <c r="A2378" s="984" t="s">
        <v>1211</v>
      </c>
      <c r="B2378" s="984"/>
      <c r="C2378" s="969" t="s">
        <v>183</v>
      </c>
      <c r="D2378" s="970" t="s">
        <v>2</v>
      </c>
      <c r="E2378" s="1015" t="s">
        <v>608</v>
      </c>
      <c r="F2378" s="972" t="s">
        <v>34</v>
      </c>
      <c r="G2378" s="973" t="s">
        <v>19</v>
      </c>
      <c r="H2378" s="986" t="s">
        <v>40</v>
      </c>
      <c r="I2378" s="15"/>
      <c r="J2378" s="15"/>
      <c r="K2378" s="42"/>
      <c r="L2378" s="41"/>
      <c r="M2378" s="51"/>
      <c r="N2378" s="54"/>
      <c r="O2378" s="976"/>
      <c r="P2378" s="271"/>
      <c r="Q2378" s="977"/>
      <c r="R2378" s="978"/>
      <c r="S2378" s="979"/>
      <c r="T2378" s="980"/>
      <c r="U2378" s="981"/>
      <c r="V2378" s="982"/>
      <c r="W2378" s="976" t="s">
        <v>3317</v>
      </c>
      <c r="X2378" s="976"/>
      <c r="Y2378" s="706"/>
      <c r="Z2378" s="976"/>
    </row>
    <row r="2379" spans="1:26">
      <c r="A2379" s="984" t="s">
        <v>1211</v>
      </c>
      <c r="B2379" s="984" t="s">
        <v>1483</v>
      </c>
      <c r="C2379" s="969" t="s">
        <v>1180</v>
      </c>
      <c r="D2379" s="970" t="str">
        <f t="shared" ref="D2379" si="2362">B2379&amp;" "&amp;" "&amp;C2379</f>
        <v>02-003  ドラキー</v>
      </c>
      <c r="E2379" s="1015" t="s">
        <v>608</v>
      </c>
      <c r="F2379" s="1014" t="s">
        <v>128</v>
      </c>
      <c r="G2379" s="973" t="s">
        <v>19</v>
      </c>
      <c r="H2379" s="992" t="s">
        <v>88</v>
      </c>
      <c r="I2379" s="975"/>
      <c r="J2379" s="975"/>
      <c r="K2379" s="8" t="s">
        <v>99</v>
      </c>
      <c r="L2379" s="41" t="s">
        <v>131</v>
      </c>
      <c r="M2379" s="51" t="s">
        <v>1958</v>
      </c>
      <c r="N2379" s="52" t="s">
        <v>491</v>
      </c>
      <c r="O2379" s="976"/>
      <c r="P2379" s="271"/>
      <c r="Q2379" s="977">
        <v>1040</v>
      </c>
      <c r="R2379" s="978">
        <v>600</v>
      </c>
      <c r="S2379" s="979">
        <v>800</v>
      </c>
      <c r="T2379" s="980">
        <v>720</v>
      </c>
      <c r="U2379" s="981">
        <v>490</v>
      </c>
      <c r="V2379" s="982">
        <f t="shared" ref="V2379" si="2363">SUM(Q2379:U2380)</f>
        <v>3650</v>
      </c>
      <c r="W2379" s="976"/>
      <c r="X2379" s="976"/>
      <c r="Y2379" s="706"/>
      <c r="Z2379" s="976"/>
    </row>
    <row r="2380" spans="1:26">
      <c r="A2380" s="984" t="s">
        <v>1211</v>
      </c>
      <c r="B2380" s="984"/>
      <c r="C2380" s="969" t="s">
        <v>1180</v>
      </c>
      <c r="D2380" s="970" t="s">
        <v>2</v>
      </c>
      <c r="E2380" s="1015" t="s">
        <v>608</v>
      </c>
      <c r="F2380" s="1014" t="s">
        <v>128</v>
      </c>
      <c r="G2380" s="973" t="s">
        <v>19</v>
      </c>
      <c r="H2380" s="992" t="s">
        <v>88</v>
      </c>
      <c r="I2380" s="975"/>
      <c r="J2380" s="975"/>
      <c r="K2380" s="42"/>
      <c r="L2380" s="42"/>
      <c r="M2380" s="51"/>
      <c r="N2380" s="53"/>
      <c r="O2380" s="976"/>
      <c r="P2380" s="271"/>
      <c r="Q2380" s="977"/>
      <c r="R2380" s="978"/>
      <c r="S2380" s="979"/>
      <c r="T2380" s="980"/>
      <c r="U2380" s="981"/>
      <c r="V2380" s="982"/>
      <c r="W2380" s="976"/>
      <c r="X2380" s="976"/>
      <c r="Y2380" s="706"/>
      <c r="Z2380" s="976"/>
    </row>
    <row r="2381" spans="1:26">
      <c r="A2381" s="984" t="s">
        <v>1211</v>
      </c>
      <c r="B2381" s="984" t="s">
        <v>1484</v>
      </c>
      <c r="C2381" s="989" t="s">
        <v>1190</v>
      </c>
      <c r="D2381" s="970" t="str">
        <f t="shared" ref="D2381" si="2364">B2381&amp;" "&amp;" "&amp;C2381</f>
        <v>02-004  キメラ</v>
      </c>
      <c r="E2381" s="1015" t="s">
        <v>608</v>
      </c>
      <c r="F2381" s="1014" t="s">
        <v>128</v>
      </c>
      <c r="G2381" s="973" t="s">
        <v>19</v>
      </c>
      <c r="H2381" s="973" t="s">
        <v>19</v>
      </c>
      <c r="I2381" s="975"/>
      <c r="J2381" s="975"/>
      <c r="K2381" s="46" t="s">
        <v>21</v>
      </c>
      <c r="L2381" s="41" t="s">
        <v>131</v>
      </c>
      <c r="M2381" s="51" t="s">
        <v>1845</v>
      </c>
      <c r="N2381" s="52" t="s">
        <v>491</v>
      </c>
      <c r="O2381" s="976"/>
      <c r="P2381" s="271"/>
      <c r="Q2381" s="977">
        <v>1110</v>
      </c>
      <c r="R2381" s="978">
        <v>580</v>
      </c>
      <c r="S2381" s="979">
        <v>660</v>
      </c>
      <c r="T2381" s="980">
        <v>650</v>
      </c>
      <c r="U2381" s="981">
        <v>650</v>
      </c>
      <c r="V2381" s="982">
        <f t="shared" ref="V2381" si="2365">SUM(Q2381:U2382)</f>
        <v>3650</v>
      </c>
      <c r="W2381" s="976"/>
      <c r="X2381" s="976"/>
      <c r="Y2381" s="706"/>
      <c r="Z2381" s="976"/>
    </row>
    <row r="2382" spans="1:26">
      <c r="A2382" s="984" t="s">
        <v>1211</v>
      </c>
      <c r="B2382" s="984"/>
      <c r="C2382" s="989" t="s">
        <v>1190</v>
      </c>
      <c r="D2382" s="970" t="s">
        <v>2</v>
      </c>
      <c r="E2382" s="1015" t="s">
        <v>608</v>
      </c>
      <c r="F2382" s="1014" t="s">
        <v>128</v>
      </c>
      <c r="G2382" s="973" t="s">
        <v>19</v>
      </c>
      <c r="H2382" s="973" t="s">
        <v>19</v>
      </c>
      <c r="I2382" s="975"/>
      <c r="J2382" s="975"/>
      <c r="K2382" s="42"/>
      <c r="L2382" s="42"/>
      <c r="M2382" s="51"/>
      <c r="N2382" s="53"/>
      <c r="O2382" s="976"/>
      <c r="P2382" s="271"/>
      <c r="Q2382" s="977"/>
      <c r="R2382" s="978"/>
      <c r="S2382" s="979"/>
      <c r="T2382" s="980"/>
      <c r="U2382" s="981"/>
      <c r="V2382" s="982"/>
      <c r="W2382" s="976"/>
      <c r="X2382" s="976"/>
      <c r="Y2382" s="706"/>
      <c r="Z2382" s="976"/>
    </row>
    <row r="2383" spans="1:26">
      <c r="A2383" s="984" t="s">
        <v>1211</v>
      </c>
      <c r="B2383" s="984" t="s">
        <v>1485</v>
      </c>
      <c r="C2383" s="989" t="s">
        <v>1197</v>
      </c>
      <c r="D2383" s="970" t="str">
        <f t="shared" ref="D2383" si="2366">B2383&amp;" "&amp;" "&amp;C2383</f>
        <v>02-005  メイジキメラ</v>
      </c>
      <c r="E2383" s="1015" t="s">
        <v>608</v>
      </c>
      <c r="F2383" s="1014" t="s">
        <v>128</v>
      </c>
      <c r="G2383" s="973" t="s">
        <v>19</v>
      </c>
      <c r="H2383" s="973" t="s">
        <v>19</v>
      </c>
      <c r="I2383" s="975"/>
      <c r="J2383" s="975"/>
      <c r="K2383" s="46" t="s">
        <v>21</v>
      </c>
      <c r="L2383" s="41" t="s">
        <v>3</v>
      </c>
      <c r="M2383" s="51" t="s">
        <v>3600</v>
      </c>
      <c r="N2383" s="52" t="s">
        <v>491</v>
      </c>
      <c r="O2383" s="976"/>
      <c r="P2383" s="271"/>
      <c r="Q2383" s="977">
        <v>1150</v>
      </c>
      <c r="R2383" s="978">
        <v>480</v>
      </c>
      <c r="S2383" s="979">
        <v>740</v>
      </c>
      <c r="T2383" s="980">
        <v>680</v>
      </c>
      <c r="U2383" s="981">
        <v>670</v>
      </c>
      <c r="V2383" s="982">
        <f t="shared" ref="V2383" si="2367">SUM(Q2383:U2384)</f>
        <v>3720</v>
      </c>
      <c r="W2383" s="976"/>
      <c r="X2383" s="976"/>
      <c r="Y2383" s="706"/>
      <c r="Z2383" s="976"/>
    </row>
    <row r="2384" spans="1:26">
      <c r="A2384" s="984" t="s">
        <v>1211</v>
      </c>
      <c r="B2384" s="984"/>
      <c r="C2384" s="989" t="s">
        <v>1197</v>
      </c>
      <c r="D2384" s="970" t="s">
        <v>2</v>
      </c>
      <c r="E2384" s="1015" t="s">
        <v>608</v>
      </c>
      <c r="F2384" s="1014" t="s">
        <v>128</v>
      </c>
      <c r="G2384" s="973" t="s">
        <v>19</v>
      </c>
      <c r="H2384" s="973" t="s">
        <v>19</v>
      </c>
      <c r="I2384" s="975"/>
      <c r="J2384" s="975"/>
      <c r="K2384" s="42"/>
      <c r="L2384" s="42"/>
      <c r="M2384" s="51"/>
      <c r="N2384" s="53"/>
      <c r="O2384" s="976"/>
      <c r="P2384" s="271"/>
      <c r="Q2384" s="977"/>
      <c r="R2384" s="978"/>
      <c r="S2384" s="979"/>
      <c r="T2384" s="980"/>
      <c r="U2384" s="981"/>
      <c r="V2384" s="982"/>
      <c r="W2384" s="976"/>
      <c r="X2384" s="976"/>
      <c r="Y2384" s="706"/>
      <c r="Z2384" s="976"/>
    </row>
    <row r="2385" spans="1:26">
      <c r="A2385" s="984" t="s">
        <v>1211</v>
      </c>
      <c r="B2385" s="984" t="s">
        <v>1486</v>
      </c>
      <c r="C2385" s="969" t="s">
        <v>1205</v>
      </c>
      <c r="D2385" s="970" t="str">
        <f t="shared" ref="D2385" si="2368">B2385&amp;" "&amp;" "&amp;C2385</f>
        <v>02-006  スライムナイト</v>
      </c>
      <c r="E2385" s="1015" t="s">
        <v>608</v>
      </c>
      <c r="F2385" s="1014" t="s">
        <v>128</v>
      </c>
      <c r="G2385" s="973" t="s">
        <v>19</v>
      </c>
      <c r="H2385" s="973" t="s">
        <v>19</v>
      </c>
      <c r="I2385" s="975"/>
      <c r="J2385" s="975"/>
      <c r="K2385" s="46" t="s">
        <v>21</v>
      </c>
      <c r="L2385" s="41" t="s">
        <v>131</v>
      </c>
      <c r="M2385" s="51" t="s">
        <v>1846</v>
      </c>
      <c r="N2385" s="52" t="s">
        <v>491</v>
      </c>
      <c r="O2385" s="976"/>
      <c r="P2385" s="271"/>
      <c r="Q2385" s="977">
        <v>1220</v>
      </c>
      <c r="R2385" s="978">
        <v>660</v>
      </c>
      <c r="S2385" s="979">
        <v>380</v>
      </c>
      <c r="T2385" s="980">
        <v>630</v>
      </c>
      <c r="U2385" s="981">
        <v>820</v>
      </c>
      <c r="V2385" s="982">
        <f t="shared" ref="V2385" si="2369">SUM(Q2385:U2386)</f>
        <v>3710</v>
      </c>
      <c r="W2385" s="976"/>
      <c r="X2385" s="976"/>
      <c r="Y2385" s="706"/>
      <c r="Z2385" s="976"/>
    </row>
    <row r="2386" spans="1:26">
      <c r="A2386" s="984" t="s">
        <v>1211</v>
      </c>
      <c r="B2386" s="984"/>
      <c r="C2386" s="969" t="s">
        <v>173</v>
      </c>
      <c r="D2386" s="970" t="s">
        <v>2</v>
      </c>
      <c r="E2386" s="1015" t="s">
        <v>608</v>
      </c>
      <c r="F2386" s="1014" t="s">
        <v>128</v>
      </c>
      <c r="G2386" s="973" t="s">
        <v>19</v>
      </c>
      <c r="H2386" s="973" t="s">
        <v>19</v>
      </c>
      <c r="I2386" s="975"/>
      <c r="J2386" s="975"/>
      <c r="K2386" s="42"/>
      <c r="L2386" s="42"/>
      <c r="M2386" s="51"/>
      <c r="N2386" s="53"/>
      <c r="O2386" s="976"/>
      <c r="P2386" s="271"/>
      <c r="Q2386" s="977"/>
      <c r="R2386" s="978"/>
      <c r="S2386" s="979"/>
      <c r="T2386" s="980"/>
      <c r="U2386" s="981"/>
      <c r="V2386" s="982"/>
      <c r="W2386" s="976"/>
      <c r="X2386" s="976"/>
      <c r="Y2386" s="706"/>
      <c r="Z2386" s="976"/>
    </row>
    <row r="2387" spans="1:26">
      <c r="A2387" s="984" t="s">
        <v>1211</v>
      </c>
      <c r="B2387" s="984" t="s">
        <v>1487</v>
      </c>
      <c r="C2387" s="969" t="s">
        <v>3331</v>
      </c>
      <c r="D2387" s="970" t="str">
        <f t="shared" ref="D2387" si="2370">B2387&amp;" "&amp;" "&amp;C2387</f>
        <v>02-007  ゴーレム</v>
      </c>
      <c r="E2387" s="1015" t="s">
        <v>608</v>
      </c>
      <c r="F2387" s="994" t="s">
        <v>78</v>
      </c>
      <c r="G2387" s="973" t="s">
        <v>19</v>
      </c>
      <c r="H2387" s="973" t="s">
        <v>19</v>
      </c>
      <c r="I2387" s="975"/>
      <c r="J2387" s="975"/>
      <c r="K2387" s="46" t="s">
        <v>21</v>
      </c>
      <c r="L2387" s="41" t="s">
        <v>3</v>
      </c>
      <c r="M2387" s="51" t="s">
        <v>3601</v>
      </c>
      <c r="N2387" s="52" t="s">
        <v>491</v>
      </c>
      <c r="O2387" s="976"/>
      <c r="P2387" s="271"/>
      <c r="Q2387" s="977">
        <v>1250</v>
      </c>
      <c r="R2387" s="978">
        <v>760</v>
      </c>
      <c r="S2387" s="979">
        <v>380</v>
      </c>
      <c r="T2387" s="980">
        <v>460</v>
      </c>
      <c r="U2387" s="981">
        <v>870</v>
      </c>
      <c r="V2387" s="982">
        <f t="shared" ref="V2387" si="2371">SUM(Q2387:U2388)</f>
        <v>3720</v>
      </c>
      <c r="W2387" s="976"/>
      <c r="X2387" s="976"/>
      <c r="Y2387" s="706"/>
      <c r="Z2387" s="976"/>
    </row>
    <row r="2388" spans="1:26">
      <c r="A2388" s="984" t="s">
        <v>1211</v>
      </c>
      <c r="B2388" s="984"/>
      <c r="C2388" s="969" t="s">
        <v>3331</v>
      </c>
      <c r="D2388" s="970" t="s">
        <v>2</v>
      </c>
      <c r="E2388" s="1015" t="s">
        <v>608</v>
      </c>
      <c r="F2388" s="994" t="s">
        <v>78</v>
      </c>
      <c r="G2388" s="973" t="s">
        <v>19</v>
      </c>
      <c r="H2388" s="973" t="s">
        <v>19</v>
      </c>
      <c r="I2388" s="975"/>
      <c r="J2388" s="975"/>
      <c r="K2388" s="42"/>
      <c r="L2388" s="42"/>
      <c r="M2388" s="51"/>
      <c r="N2388" s="53"/>
      <c r="O2388" s="976"/>
      <c r="P2388" s="271"/>
      <c r="Q2388" s="977"/>
      <c r="R2388" s="978"/>
      <c r="S2388" s="979"/>
      <c r="T2388" s="980"/>
      <c r="U2388" s="981"/>
      <c r="V2388" s="982"/>
      <c r="W2388" s="976"/>
      <c r="X2388" s="976"/>
      <c r="Y2388" s="706"/>
      <c r="Z2388" s="976"/>
    </row>
    <row r="2389" spans="1:26">
      <c r="A2389" s="984" t="s">
        <v>1211</v>
      </c>
      <c r="B2389" s="984" t="s">
        <v>1488</v>
      </c>
      <c r="C2389" s="969" t="s">
        <v>1196</v>
      </c>
      <c r="D2389" s="970" t="str">
        <f t="shared" ref="D2389" si="2372">B2389&amp;" "&amp;" "&amp;C2389</f>
        <v>02-008  いたずらもぐら</v>
      </c>
      <c r="E2389" s="1015" t="s">
        <v>608</v>
      </c>
      <c r="F2389" s="1014" t="s">
        <v>128</v>
      </c>
      <c r="G2389" s="973" t="s">
        <v>19</v>
      </c>
      <c r="H2389" s="973" t="s">
        <v>19</v>
      </c>
      <c r="I2389" s="975"/>
      <c r="J2389" s="975"/>
      <c r="K2389" s="46" t="s">
        <v>21</v>
      </c>
      <c r="L2389" s="41" t="s">
        <v>131</v>
      </c>
      <c r="M2389" s="51" t="s">
        <v>3602</v>
      </c>
      <c r="N2389" s="52" t="s">
        <v>491</v>
      </c>
      <c r="O2389" s="976"/>
      <c r="P2389" s="271"/>
      <c r="Q2389" s="977">
        <v>1090</v>
      </c>
      <c r="R2389" s="978">
        <v>870</v>
      </c>
      <c r="S2389" s="979">
        <v>440</v>
      </c>
      <c r="T2389" s="980">
        <v>560</v>
      </c>
      <c r="U2389" s="981">
        <v>720</v>
      </c>
      <c r="V2389" s="982">
        <f t="shared" ref="V2389" si="2373">SUM(Q2389:U2390)</f>
        <v>3680</v>
      </c>
      <c r="W2389" s="976"/>
      <c r="X2389" s="976"/>
      <c r="Y2389" s="706"/>
      <c r="Z2389" s="976"/>
    </row>
    <row r="2390" spans="1:26">
      <c r="A2390" s="984" t="s">
        <v>1211</v>
      </c>
      <c r="B2390" s="984"/>
      <c r="C2390" s="969" t="s">
        <v>1196</v>
      </c>
      <c r="D2390" s="970" t="s">
        <v>2</v>
      </c>
      <c r="E2390" s="1015" t="s">
        <v>608</v>
      </c>
      <c r="F2390" s="1014" t="s">
        <v>128</v>
      </c>
      <c r="G2390" s="973" t="s">
        <v>19</v>
      </c>
      <c r="H2390" s="973" t="s">
        <v>19</v>
      </c>
      <c r="I2390" s="975"/>
      <c r="J2390" s="975"/>
      <c r="K2390" s="42"/>
      <c r="L2390" s="42"/>
      <c r="M2390" s="51"/>
      <c r="N2390" s="53"/>
      <c r="O2390" s="976"/>
      <c r="P2390" s="271"/>
      <c r="Q2390" s="977"/>
      <c r="R2390" s="978"/>
      <c r="S2390" s="979"/>
      <c r="T2390" s="980"/>
      <c r="U2390" s="981"/>
      <c r="V2390" s="982"/>
      <c r="W2390" s="976"/>
      <c r="X2390" s="976"/>
      <c r="Y2390" s="706"/>
      <c r="Z2390" s="976"/>
    </row>
    <row r="2391" spans="1:26">
      <c r="A2391" s="984" t="s">
        <v>1211</v>
      </c>
      <c r="B2391" s="984" t="s">
        <v>1489</v>
      </c>
      <c r="C2391" s="969" t="s">
        <v>174</v>
      </c>
      <c r="D2391" s="970" t="str">
        <f t="shared" ref="D2391" si="2374">B2391&amp;" "&amp;" "&amp;C2391</f>
        <v>02-009  キラースコップ</v>
      </c>
      <c r="E2391" s="1015" t="s">
        <v>608</v>
      </c>
      <c r="F2391" s="1014" t="s">
        <v>128</v>
      </c>
      <c r="G2391" s="973" t="s">
        <v>19</v>
      </c>
      <c r="H2391" s="973" t="s">
        <v>19</v>
      </c>
      <c r="I2391" s="975"/>
      <c r="J2391" s="975"/>
      <c r="K2391" s="46" t="s">
        <v>21</v>
      </c>
      <c r="L2391" s="41" t="s">
        <v>131</v>
      </c>
      <c r="M2391" s="51" t="s">
        <v>1812</v>
      </c>
      <c r="N2391" s="52" t="s">
        <v>491</v>
      </c>
      <c r="O2391" s="976"/>
      <c r="P2391" s="271"/>
      <c r="Q2391" s="977">
        <v>1110</v>
      </c>
      <c r="R2391" s="978">
        <v>910</v>
      </c>
      <c r="S2391" s="979">
        <v>420</v>
      </c>
      <c r="T2391" s="980">
        <v>610</v>
      </c>
      <c r="U2391" s="981">
        <v>670</v>
      </c>
      <c r="V2391" s="982">
        <f t="shared" ref="V2391" si="2375">SUM(Q2391:U2392)</f>
        <v>3720</v>
      </c>
      <c r="W2391" s="976"/>
      <c r="X2391" s="976"/>
      <c r="Y2391" s="706"/>
      <c r="Z2391" s="976"/>
    </row>
    <row r="2392" spans="1:26">
      <c r="A2392" s="984" t="s">
        <v>1211</v>
      </c>
      <c r="B2392" s="984"/>
      <c r="C2392" s="969" t="s">
        <v>174</v>
      </c>
      <c r="D2392" s="970" t="s">
        <v>2</v>
      </c>
      <c r="E2392" s="1015" t="s">
        <v>608</v>
      </c>
      <c r="F2392" s="1014" t="s">
        <v>128</v>
      </c>
      <c r="G2392" s="973" t="s">
        <v>19</v>
      </c>
      <c r="H2392" s="973" t="s">
        <v>19</v>
      </c>
      <c r="I2392" s="975"/>
      <c r="J2392" s="975"/>
      <c r="K2392" s="42"/>
      <c r="L2392" s="42"/>
      <c r="M2392" s="51"/>
      <c r="N2392" s="53"/>
      <c r="O2392" s="976"/>
      <c r="P2392" s="271"/>
      <c r="Q2392" s="977"/>
      <c r="R2392" s="978"/>
      <c r="S2392" s="979"/>
      <c r="T2392" s="980"/>
      <c r="U2392" s="981"/>
      <c r="V2392" s="982"/>
      <c r="W2392" s="976"/>
      <c r="X2392" s="976"/>
      <c r="Y2392" s="706"/>
      <c r="Z2392" s="976"/>
    </row>
    <row r="2393" spans="1:26">
      <c r="A2393" s="984" t="s">
        <v>1211</v>
      </c>
      <c r="B2393" s="984" t="s">
        <v>1490</v>
      </c>
      <c r="C2393" s="969" t="s">
        <v>632</v>
      </c>
      <c r="D2393" s="970" t="str">
        <f t="shared" ref="D2393" si="2376">B2393&amp;" "&amp;" "&amp;C2393</f>
        <v>02-010  トンブレロ</v>
      </c>
      <c r="E2393" s="1015" t="s">
        <v>608</v>
      </c>
      <c r="F2393" s="1014" t="s">
        <v>128</v>
      </c>
      <c r="G2393" s="1006" t="s">
        <v>89</v>
      </c>
      <c r="H2393" s="973" t="s">
        <v>19</v>
      </c>
      <c r="I2393" s="975"/>
      <c r="J2393" s="975"/>
      <c r="K2393" s="46" t="s">
        <v>21</v>
      </c>
      <c r="L2393" s="41" t="s">
        <v>131</v>
      </c>
      <c r="M2393" s="51" t="s">
        <v>1847</v>
      </c>
      <c r="N2393" s="52" t="s">
        <v>491</v>
      </c>
      <c r="O2393" s="976"/>
      <c r="P2393" s="271"/>
      <c r="Q2393" s="977">
        <v>1110</v>
      </c>
      <c r="R2393" s="978">
        <v>450</v>
      </c>
      <c r="S2393" s="979">
        <v>760</v>
      </c>
      <c r="T2393" s="980">
        <v>650</v>
      </c>
      <c r="U2393" s="981">
        <v>700</v>
      </c>
      <c r="V2393" s="982">
        <f t="shared" ref="V2393" si="2377">SUM(Q2393:U2394)</f>
        <v>3670</v>
      </c>
      <c r="W2393" s="976" t="s">
        <v>4565</v>
      </c>
      <c r="X2393" s="976"/>
      <c r="Y2393" s="706"/>
      <c r="Z2393" s="976"/>
    </row>
    <row r="2394" spans="1:26">
      <c r="A2394" s="984" t="s">
        <v>1211</v>
      </c>
      <c r="B2394" s="984"/>
      <c r="C2394" s="969" t="s">
        <v>632</v>
      </c>
      <c r="D2394" s="970" t="s">
        <v>2</v>
      </c>
      <c r="E2394" s="1015" t="s">
        <v>608</v>
      </c>
      <c r="F2394" s="1014" t="s">
        <v>128</v>
      </c>
      <c r="G2394" s="1006" t="s">
        <v>89</v>
      </c>
      <c r="H2394" s="973" t="s">
        <v>19</v>
      </c>
      <c r="I2394" s="975"/>
      <c r="J2394" s="975"/>
      <c r="K2394" s="42"/>
      <c r="L2394" s="42"/>
      <c r="M2394" s="51"/>
      <c r="N2394" s="53"/>
      <c r="O2394" s="976"/>
      <c r="P2394" s="271"/>
      <c r="Q2394" s="977"/>
      <c r="R2394" s="978"/>
      <c r="S2394" s="979"/>
      <c r="T2394" s="980"/>
      <c r="U2394" s="981"/>
      <c r="V2394" s="982"/>
      <c r="W2394" s="976" t="s">
        <v>4565</v>
      </c>
      <c r="X2394" s="976"/>
      <c r="Y2394" s="706"/>
      <c r="Z2394" s="976"/>
    </row>
    <row r="2395" spans="1:26">
      <c r="A2395" s="984" t="s">
        <v>1211</v>
      </c>
      <c r="B2395" s="984" t="s">
        <v>1491</v>
      </c>
      <c r="C2395" s="969" t="s">
        <v>1199</v>
      </c>
      <c r="D2395" s="970" t="str">
        <f t="shared" ref="D2395" si="2378">B2395&amp;" "&amp;" "&amp;C2395</f>
        <v>02-011  じんめんじゅ</v>
      </c>
      <c r="E2395" s="1015" t="s">
        <v>608</v>
      </c>
      <c r="F2395" s="1014" t="s">
        <v>128</v>
      </c>
      <c r="G2395" s="973" t="s">
        <v>19</v>
      </c>
      <c r="H2395" s="992" t="s">
        <v>88</v>
      </c>
      <c r="I2395" s="975"/>
      <c r="J2395" s="975"/>
      <c r="K2395" s="8" t="s">
        <v>99</v>
      </c>
      <c r="L2395" s="41" t="s">
        <v>131</v>
      </c>
      <c r="M2395" s="51" t="s">
        <v>3603</v>
      </c>
      <c r="N2395" s="52" t="s">
        <v>491</v>
      </c>
      <c r="O2395" s="976"/>
      <c r="P2395" s="271"/>
      <c r="Q2395" s="977">
        <v>1240</v>
      </c>
      <c r="R2395" s="978">
        <v>560</v>
      </c>
      <c r="S2395" s="979">
        <v>640</v>
      </c>
      <c r="T2395" s="980">
        <v>450</v>
      </c>
      <c r="U2395" s="981">
        <v>830</v>
      </c>
      <c r="V2395" s="982">
        <f t="shared" ref="V2395" si="2379">SUM(Q2395:U2396)</f>
        <v>3720</v>
      </c>
      <c r="W2395" s="976"/>
      <c r="X2395" s="976"/>
      <c r="Y2395" s="706"/>
      <c r="Z2395" s="976"/>
    </row>
    <row r="2396" spans="1:26">
      <c r="A2396" s="984" t="s">
        <v>1211</v>
      </c>
      <c r="B2396" s="984"/>
      <c r="C2396" s="969" t="s">
        <v>1199</v>
      </c>
      <c r="D2396" s="970" t="s">
        <v>2</v>
      </c>
      <c r="E2396" s="1015" t="s">
        <v>608</v>
      </c>
      <c r="F2396" s="1014" t="s">
        <v>128</v>
      </c>
      <c r="G2396" s="973" t="s">
        <v>19</v>
      </c>
      <c r="H2396" s="992" t="s">
        <v>88</v>
      </c>
      <c r="I2396" s="975"/>
      <c r="J2396" s="975"/>
      <c r="K2396" s="42"/>
      <c r="L2396" s="42"/>
      <c r="M2396" s="51"/>
      <c r="N2396" s="53"/>
      <c r="O2396" s="976"/>
      <c r="P2396" s="271"/>
      <c r="Q2396" s="977"/>
      <c r="R2396" s="978"/>
      <c r="S2396" s="979"/>
      <c r="T2396" s="980"/>
      <c r="U2396" s="981"/>
      <c r="V2396" s="982"/>
      <c r="W2396" s="976"/>
      <c r="X2396" s="976"/>
      <c r="Y2396" s="706"/>
      <c r="Z2396" s="976"/>
    </row>
    <row r="2397" spans="1:26">
      <c r="A2397" s="984" t="s">
        <v>1211</v>
      </c>
      <c r="B2397" s="984" t="s">
        <v>1492</v>
      </c>
      <c r="C2397" s="969" t="s">
        <v>1189</v>
      </c>
      <c r="D2397" s="970" t="str">
        <f t="shared" ref="D2397" si="2380">B2397&amp;" "&amp;" "&amp;C2397</f>
        <v>02-012  オーク</v>
      </c>
      <c r="E2397" s="1015" t="s">
        <v>608</v>
      </c>
      <c r="F2397" s="1014" t="s">
        <v>128</v>
      </c>
      <c r="G2397" s="973" t="s">
        <v>19</v>
      </c>
      <c r="H2397" s="973" t="s">
        <v>19</v>
      </c>
      <c r="I2397" s="975"/>
      <c r="J2397" s="975"/>
      <c r="K2397" s="46" t="s">
        <v>21</v>
      </c>
      <c r="L2397" s="41" t="s">
        <v>131</v>
      </c>
      <c r="M2397" s="51" t="s">
        <v>1848</v>
      </c>
      <c r="N2397" s="52" t="s">
        <v>491</v>
      </c>
      <c r="O2397" s="976"/>
      <c r="P2397" s="271"/>
      <c r="Q2397" s="977">
        <v>1150</v>
      </c>
      <c r="R2397" s="978">
        <v>860</v>
      </c>
      <c r="S2397" s="979">
        <v>390</v>
      </c>
      <c r="T2397" s="980">
        <v>590</v>
      </c>
      <c r="U2397" s="981">
        <v>700</v>
      </c>
      <c r="V2397" s="982">
        <f>SUM(Q2397:U2398)</f>
        <v>3690</v>
      </c>
      <c r="W2397" s="976" t="s">
        <v>4155</v>
      </c>
      <c r="X2397" s="976"/>
      <c r="Y2397" s="706"/>
      <c r="Z2397" s="976"/>
    </row>
    <row r="2398" spans="1:26">
      <c r="A2398" s="984" t="s">
        <v>1211</v>
      </c>
      <c r="B2398" s="984"/>
      <c r="C2398" s="969" t="s">
        <v>1189</v>
      </c>
      <c r="D2398" s="970" t="s">
        <v>2</v>
      </c>
      <c r="E2398" s="1015" t="s">
        <v>608</v>
      </c>
      <c r="F2398" s="1014" t="s">
        <v>128</v>
      </c>
      <c r="G2398" s="973" t="s">
        <v>19</v>
      </c>
      <c r="H2398" s="973" t="s">
        <v>19</v>
      </c>
      <c r="I2398" s="975"/>
      <c r="J2398" s="975"/>
      <c r="K2398" s="42"/>
      <c r="L2398" s="42"/>
      <c r="M2398" s="51"/>
      <c r="N2398" s="53"/>
      <c r="O2398" s="976"/>
      <c r="P2398" s="271"/>
      <c r="Q2398" s="977"/>
      <c r="R2398" s="978"/>
      <c r="S2398" s="979"/>
      <c r="T2398" s="980"/>
      <c r="U2398" s="981"/>
      <c r="V2398" s="982"/>
      <c r="W2398" s="976" t="s">
        <v>4155</v>
      </c>
      <c r="X2398" s="976"/>
      <c r="Y2398" s="706"/>
      <c r="Z2398" s="976"/>
    </row>
    <row r="2399" spans="1:26">
      <c r="A2399" s="984" t="s">
        <v>1211</v>
      </c>
      <c r="B2399" s="984" t="s">
        <v>1493</v>
      </c>
      <c r="C2399" s="969" t="s">
        <v>1182</v>
      </c>
      <c r="D2399" s="970" t="str">
        <f t="shared" ref="D2399" si="2381">B2399&amp;" "&amp;" "&amp;C2399</f>
        <v>02-013  ボーンファイター</v>
      </c>
      <c r="E2399" s="1015" t="s">
        <v>608</v>
      </c>
      <c r="F2399" s="1013" t="s">
        <v>129</v>
      </c>
      <c r="G2399" s="973" t="s">
        <v>19</v>
      </c>
      <c r="H2399" s="973" t="s">
        <v>19</v>
      </c>
      <c r="I2399" s="975"/>
      <c r="J2399" s="975"/>
      <c r="K2399" s="8" t="s">
        <v>99</v>
      </c>
      <c r="L2399" s="41" t="s">
        <v>131</v>
      </c>
      <c r="M2399" s="51" t="s">
        <v>3604</v>
      </c>
      <c r="N2399" s="52" t="s">
        <v>491</v>
      </c>
      <c r="O2399" s="976"/>
      <c r="P2399" s="271"/>
      <c r="Q2399" s="977">
        <v>1140</v>
      </c>
      <c r="R2399" s="978">
        <v>910</v>
      </c>
      <c r="S2399" s="979">
        <v>420</v>
      </c>
      <c r="T2399" s="980">
        <v>640</v>
      </c>
      <c r="U2399" s="981">
        <v>620</v>
      </c>
      <c r="V2399" s="982">
        <f t="shared" ref="V2399" si="2382">SUM(Q2399:U2400)</f>
        <v>3730</v>
      </c>
      <c r="W2399" s="443" t="s">
        <v>3328</v>
      </c>
      <c r="X2399" s="976"/>
      <c r="Y2399" s="706"/>
      <c r="Z2399" s="976"/>
    </row>
    <row r="2400" spans="1:26">
      <c r="A2400" s="984" t="s">
        <v>1211</v>
      </c>
      <c r="B2400" s="984"/>
      <c r="C2400" s="969" t="s">
        <v>1182</v>
      </c>
      <c r="D2400" s="970" t="s">
        <v>2</v>
      </c>
      <c r="E2400" s="1015" t="s">
        <v>608</v>
      </c>
      <c r="F2400" s="1013" t="s">
        <v>129</v>
      </c>
      <c r="G2400" s="973" t="s">
        <v>19</v>
      </c>
      <c r="H2400" s="973" t="s">
        <v>19</v>
      </c>
      <c r="I2400" s="975"/>
      <c r="J2400" s="975"/>
      <c r="K2400" s="42"/>
      <c r="L2400" s="42"/>
      <c r="M2400" s="51"/>
      <c r="N2400" s="53"/>
      <c r="O2400" s="976"/>
      <c r="P2400" s="271"/>
      <c r="Q2400" s="977"/>
      <c r="R2400" s="978"/>
      <c r="S2400" s="979"/>
      <c r="T2400" s="980"/>
      <c r="U2400" s="981"/>
      <c r="V2400" s="982"/>
      <c r="W2400" s="443" t="s">
        <v>4573</v>
      </c>
      <c r="X2400" s="976"/>
      <c r="Y2400" s="706"/>
      <c r="Z2400" s="976"/>
    </row>
    <row r="2401" spans="1:26">
      <c r="A2401" s="984" t="s">
        <v>1211</v>
      </c>
      <c r="B2401" s="984" t="s">
        <v>1494</v>
      </c>
      <c r="C2401" s="969" t="s">
        <v>634</v>
      </c>
      <c r="D2401" s="970" t="str">
        <f t="shared" ref="D2401" si="2383">B2401&amp;" "&amp;" "&amp;C2401</f>
        <v>02-014  キラーパンサー</v>
      </c>
      <c r="E2401" s="1015" t="s">
        <v>608</v>
      </c>
      <c r="F2401" s="1014" t="s">
        <v>128</v>
      </c>
      <c r="G2401" s="973" t="s">
        <v>19</v>
      </c>
      <c r="H2401" s="973" t="s">
        <v>19</v>
      </c>
      <c r="I2401" s="975"/>
      <c r="J2401" s="975"/>
      <c r="K2401" s="8" t="s">
        <v>99</v>
      </c>
      <c r="L2401" s="41" t="s">
        <v>131</v>
      </c>
      <c r="M2401" s="51" t="s">
        <v>3605</v>
      </c>
      <c r="N2401" s="52" t="s">
        <v>491</v>
      </c>
      <c r="O2401" s="976"/>
      <c r="P2401" s="271"/>
      <c r="Q2401" s="977">
        <v>1150</v>
      </c>
      <c r="R2401" s="978">
        <v>680</v>
      </c>
      <c r="S2401" s="979">
        <v>290</v>
      </c>
      <c r="T2401" s="980">
        <v>960</v>
      </c>
      <c r="U2401" s="981">
        <v>650</v>
      </c>
      <c r="V2401" s="982">
        <f t="shared" ref="V2401" si="2384">SUM(Q2401:U2402)</f>
        <v>3730</v>
      </c>
      <c r="W2401" s="976"/>
      <c r="X2401" s="976"/>
      <c r="Y2401" s="706"/>
      <c r="Z2401" s="976"/>
    </row>
    <row r="2402" spans="1:26">
      <c r="A2402" s="984" t="s">
        <v>1211</v>
      </c>
      <c r="B2402" s="984"/>
      <c r="C2402" s="969" t="s">
        <v>634</v>
      </c>
      <c r="D2402" s="970" t="s">
        <v>2</v>
      </c>
      <c r="E2402" s="1015" t="s">
        <v>608</v>
      </c>
      <c r="F2402" s="1014" t="s">
        <v>128</v>
      </c>
      <c r="G2402" s="973" t="s">
        <v>19</v>
      </c>
      <c r="H2402" s="973" t="s">
        <v>19</v>
      </c>
      <c r="I2402" s="975"/>
      <c r="J2402" s="975"/>
      <c r="K2402" s="42"/>
      <c r="L2402" s="42"/>
      <c r="M2402" s="51"/>
      <c r="N2402" s="53"/>
      <c r="O2402" s="976"/>
      <c r="P2402" s="271"/>
      <c r="Q2402" s="977"/>
      <c r="R2402" s="978"/>
      <c r="S2402" s="979"/>
      <c r="T2402" s="980"/>
      <c r="U2402" s="981"/>
      <c r="V2402" s="982"/>
      <c r="W2402" s="976"/>
      <c r="X2402" s="976"/>
      <c r="Y2402" s="706"/>
      <c r="Z2402" s="976"/>
    </row>
    <row r="2403" spans="1:26">
      <c r="A2403" s="984" t="s">
        <v>1211</v>
      </c>
      <c r="B2403" s="984" t="s">
        <v>1495</v>
      </c>
      <c r="C2403" s="969" t="s">
        <v>1193</v>
      </c>
      <c r="D2403" s="970" t="str">
        <f t="shared" ref="D2403" si="2385">B2403&amp;" "&amp;" "&amp;C2403</f>
        <v>02-015  ホークマン</v>
      </c>
      <c r="E2403" s="1015" t="s">
        <v>608</v>
      </c>
      <c r="F2403" s="1009" t="s">
        <v>75</v>
      </c>
      <c r="G2403" s="973" t="s">
        <v>19</v>
      </c>
      <c r="H2403" s="973" t="s">
        <v>19</v>
      </c>
      <c r="I2403" s="975"/>
      <c r="J2403" s="975"/>
      <c r="K2403" s="46" t="s">
        <v>21</v>
      </c>
      <c r="L2403" s="41" t="s">
        <v>131</v>
      </c>
      <c r="M2403" s="51" t="s">
        <v>1849</v>
      </c>
      <c r="N2403" s="52" t="s">
        <v>491</v>
      </c>
      <c r="O2403" s="976"/>
      <c r="P2403" s="271"/>
      <c r="Q2403" s="977">
        <v>1110</v>
      </c>
      <c r="R2403" s="978">
        <v>680</v>
      </c>
      <c r="S2403" s="979">
        <v>460</v>
      </c>
      <c r="T2403" s="980">
        <v>740</v>
      </c>
      <c r="U2403" s="981">
        <v>730</v>
      </c>
      <c r="V2403" s="982">
        <f t="shared" ref="V2403" si="2386">SUM(Q2403:U2404)</f>
        <v>3720</v>
      </c>
      <c r="W2403" s="976"/>
      <c r="X2403" s="976"/>
      <c r="Y2403" s="706"/>
      <c r="Z2403" s="976"/>
    </row>
    <row r="2404" spans="1:26">
      <c r="A2404" s="984" t="s">
        <v>1211</v>
      </c>
      <c r="B2404" s="984"/>
      <c r="C2404" s="969" t="s">
        <v>1193</v>
      </c>
      <c r="D2404" s="970" t="s">
        <v>2</v>
      </c>
      <c r="E2404" s="1015" t="s">
        <v>608</v>
      </c>
      <c r="F2404" s="1009" t="s">
        <v>75</v>
      </c>
      <c r="G2404" s="973" t="s">
        <v>19</v>
      </c>
      <c r="H2404" s="973" t="s">
        <v>19</v>
      </c>
      <c r="I2404" s="975"/>
      <c r="J2404" s="975"/>
      <c r="K2404" s="42"/>
      <c r="L2404" s="42"/>
      <c r="M2404" s="51"/>
      <c r="N2404" s="53"/>
      <c r="O2404" s="976"/>
      <c r="P2404" s="271"/>
      <c r="Q2404" s="977"/>
      <c r="R2404" s="978"/>
      <c r="S2404" s="979"/>
      <c r="T2404" s="980"/>
      <c r="U2404" s="981"/>
      <c r="V2404" s="982"/>
      <c r="W2404" s="976"/>
      <c r="X2404" s="976"/>
      <c r="Y2404" s="706"/>
      <c r="Z2404" s="976"/>
    </row>
    <row r="2405" spans="1:26">
      <c r="A2405" s="984" t="s">
        <v>1211</v>
      </c>
      <c r="B2405" s="984" t="s">
        <v>1496</v>
      </c>
      <c r="C2405" s="969" t="s">
        <v>2</v>
      </c>
      <c r="D2405" s="970" t="str">
        <f t="shared" ref="D2405" si="2387">B2405&amp;" "&amp;" "&amp;C2405</f>
        <v>02-016  ダイ</v>
      </c>
      <c r="E2405" s="1011" t="s">
        <v>629</v>
      </c>
      <c r="F2405" s="972" t="s">
        <v>34</v>
      </c>
      <c r="G2405" s="973" t="s">
        <v>19</v>
      </c>
      <c r="H2405" s="973" t="s">
        <v>19</v>
      </c>
      <c r="I2405" s="975"/>
      <c r="J2405" s="975"/>
      <c r="K2405" s="46" t="s">
        <v>21</v>
      </c>
      <c r="L2405" s="41" t="s">
        <v>131</v>
      </c>
      <c r="M2405" s="37" t="s">
        <v>1850</v>
      </c>
      <c r="N2405" s="52" t="s">
        <v>494</v>
      </c>
      <c r="O2405" s="976"/>
      <c r="P2405" s="271"/>
      <c r="Q2405" s="977">
        <v>1380</v>
      </c>
      <c r="R2405" s="978">
        <v>960</v>
      </c>
      <c r="S2405" s="979">
        <v>390</v>
      </c>
      <c r="T2405" s="980">
        <v>780</v>
      </c>
      <c r="U2405" s="981">
        <v>620</v>
      </c>
      <c r="V2405" s="982">
        <f t="shared" ref="V2405" si="2388">SUM(Q2405:U2406)</f>
        <v>4130</v>
      </c>
      <c r="W2405" s="976" t="s">
        <v>3317</v>
      </c>
      <c r="X2405" s="976"/>
      <c r="Y2405" s="706"/>
      <c r="Z2405" s="976"/>
    </row>
    <row r="2406" spans="1:26">
      <c r="A2406" s="984" t="s">
        <v>1211</v>
      </c>
      <c r="B2406" s="984"/>
      <c r="C2406" s="969" t="s">
        <v>2</v>
      </c>
      <c r="D2406" s="970" t="s">
        <v>2</v>
      </c>
      <c r="E2406" s="1011" t="s">
        <v>629</v>
      </c>
      <c r="F2406" s="972" t="s">
        <v>34</v>
      </c>
      <c r="G2406" s="973" t="s">
        <v>19</v>
      </c>
      <c r="H2406" s="973" t="s">
        <v>19</v>
      </c>
      <c r="I2406" s="975"/>
      <c r="J2406" s="975"/>
      <c r="K2406" s="42"/>
      <c r="L2406" s="42"/>
      <c r="M2406" s="51"/>
      <c r="N2406" s="53"/>
      <c r="O2406" s="976"/>
      <c r="P2406" s="271"/>
      <c r="Q2406" s="977"/>
      <c r="R2406" s="978"/>
      <c r="S2406" s="979"/>
      <c r="T2406" s="980"/>
      <c r="U2406" s="981"/>
      <c r="V2406" s="982"/>
      <c r="W2406" s="976" t="s">
        <v>3317</v>
      </c>
      <c r="X2406" s="976"/>
      <c r="Y2406" s="706"/>
      <c r="Z2406" s="976"/>
    </row>
    <row r="2407" spans="1:26">
      <c r="A2407" s="984" t="s">
        <v>1211</v>
      </c>
      <c r="B2407" s="984" t="s">
        <v>1497</v>
      </c>
      <c r="C2407" s="969" t="s">
        <v>630</v>
      </c>
      <c r="D2407" s="970" t="str">
        <f t="shared" ref="D2407" si="2389">B2407&amp;" "&amp;" "&amp;C2407</f>
        <v>02-017  スライム</v>
      </c>
      <c r="E2407" s="1011" t="s">
        <v>629</v>
      </c>
      <c r="F2407" s="1014" t="s">
        <v>128</v>
      </c>
      <c r="G2407" s="973" t="s">
        <v>19</v>
      </c>
      <c r="H2407" s="973" t="s">
        <v>19</v>
      </c>
      <c r="I2407" s="975"/>
      <c r="J2407" s="975"/>
      <c r="K2407" s="46" t="s">
        <v>21</v>
      </c>
      <c r="L2407" s="41" t="s">
        <v>3</v>
      </c>
      <c r="M2407" s="51" t="s">
        <v>1979</v>
      </c>
      <c r="N2407" s="52" t="s">
        <v>494</v>
      </c>
      <c r="O2407" s="976"/>
      <c r="P2407" s="271"/>
      <c r="Q2407" s="977">
        <v>1090</v>
      </c>
      <c r="R2407" s="978">
        <v>620</v>
      </c>
      <c r="S2407" s="979">
        <v>690</v>
      </c>
      <c r="T2407" s="980">
        <v>770</v>
      </c>
      <c r="U2407" s="981">
        <v>750</v>
      </c>
      <c r="V2407" s="982">
        <f t="shared" ref="V2407" si="2390">SUM(Q2407:U2408)</f>
        <v>3920</v>
      </c>
      <c r="W2407" s="976" t="s">
        <v>3327</v>
      </c>
      <c r="X2407" s="976"/>
      <c r="Y2407" s="706"/>
      <c r="Z2407" s="976"/>
    </row>
    <row r="2408" spans="1:26">
      <c r="A2408" s="984" t="s">
        <v>1211</v>
      </c>
      <c r="B2408" s="984"/>
      <c r="C2408" s="969" t="s">
        <v>630</v>
      </c>
      <c r="D2408" s="970" t="s">
        <v>2</v>
      </c>
      <c r="E2408" s="1011" t="s">
        <v>629</v>
      </c>
      <c r="F2408" s="1014" t="s">
        <v>128</v>
      </c>
      <c r="G2408" s="973" t="s">
        <v>19</v>
      </c>
      <c r="H2408" s="973" t="s">
        <v>19</v>
      </c>
      <c r="I2408" s="975"/>
      <c r="J2408" s="975"/>
      <c r="K2408" s="42"/>
      <c r="L2408" s="42"/>
      <c r="M2408" s="51"/>
      <c r="N2408" s="53"/>
      <c r="O2408" s="976"/>
      <c r="P2408" s="271"/>
      <c r="Q2408" s="977"/>
      <c r="R2408" s="978"/>
      <c r="S2408" s="979"/>
      <c r="T2408" s="980"/>
      <c r="U2408" s="981"/>
      <c r="V2408" s="982"/>
      <c r="W2408" s="976" t="s">
        <v>3327</v>
      </c>
      <c r="X2408" s="976"/>
      <c r="Y2408" s="706"/>
      <c r="Z2408" s="976"/>
    </row>
    <row r="2409" spans="1:26">
      <c r="A2409" s="984" t="s">
        <v>1211</v>
      </c>
      <c r="B2409" s="984" t="s">
        <v>1498</v>
      </c>
      <c r="C2409" s="969" t="s">
        <v>631</v>
      </c>
      <c r="D2409" s="970" t="str">
        <f t="shared" ref="D2409" si="2391">B2409&amp;" "&amp;" "&amp;C2409</f>
        <v>02-018  ホイミスライム</v>
      </c>
      <c r="E2409" s="1011" t="s">
        <v>629</v>
      </c>
      <c r="F2409" s="1014" t="s">
        <v>128</v>
      </c>
      <c r="G2409" s="973" t="s">
        <v>19</v>
      </c>
      <c r="H2409" s="995" t="s">
        <v>80</v>
      </c>
      <c r="I2409" s="975"/>
      <c r="J2409" s="975"/>
      <c r="K2409" s="7" t="s">
        <v>37</v>
      </c>
      <c r="L2409" s="114" t="s">
        <v>2713</v>
      </c>
      <c r="M2409" s="51" t="s">
        <v>1708</v>
      </c>
      <c r="N2409" s="52" t="s">
        <v>491</v>
      </c>
      <c r="O2409" s="976"/>
      <c r="P2409" s="271"/>
      <c r="Q2409" s="977">
        <v>1240</v>
      </c>
      <c r="R2409" s="978">
        <v>490</v>
      </c>
      <c r="S2409" s="979">
        <v>880</v>
      </c>
      <c r="T2409" s="980">
        <v>730</v>
      </c>
      <c r="U2409" s="981">
        <v>650</v>
      </c>
      <c r="V2409" s="982">
        <f t="shared" ref="V2409" si="2392">SUM(Q2409:U2410)</f>
        <v>3990</v>
      </c>
      <c r="W2409" s="976" t="s">
        <v>3327</v>
      </c>
      <c r="X2409" s="976"/>
      <c r="Y2409" s="706"/>
      <c r="Z2409" s="976"/>
    </row>
    <row r="2410" spans="1:26">
      <c r="A2410" s="984" t="s">
        <v>1211</v>
      </c>
      <c r="B2410" s="984"/>
      <c r="C2410" s="969" t="s">
        <v>631</v>
      </c>
      <c r="D2410" s="970" t="s">
        <v>2</v>
      </c>
      <c r="E2410" s="1011" t="s">
        <v>629</v>
      </c>
      <c r="F2410" s="1014" t="s">
        <v>128</v>
      </c>
      <c r="G2410" s="973" t="s">
        <v>19</v>
      </c>
      <c r="H2410" s="995" t="s">
        <v>80</v>
      </c>
      <c r="I2410" s="975"/>
      <c r="J2410" s="975"/>
      <c r="K2410" s="42"/>
      <c r="L2410" s="42"/>
      <c r="M2410" s="51"/>
      <c r="N2410" s="53"/>
      <c r="O2410" s="976"/>
      <c r="P2410" s="271"/>
      <c r="Q2410" s="977"/>
      <c r="R2410" s="978"/>
      <c r="S2410" s="979"/>
      <c r="T2410" s="980"/>
      <c r="U2410" s="981"/>
      <c r="V2410" s="982"/>
      <c r="W2410" s="976" t="s">
        <v>3327</v>
      </c>
      <c r="X2410" s="976"/>
      <c r="Y2410" s="706"/>
      <c r="Z2410" s="976"/>
    </row>
    <row r="2411" spans="1:26">
      <c r="A2411" s="984" t="s">
        <v>1211</v>
      </c>
      <c r="B2411" s="984" t="s">
        <v>1499</v>
      </c>
      <c r="C2411" s="969" t="s">
        <v>175</v>
      </c>
      <c r="D2411" s="970" t="str">
        <f t="shared" ref="D2411" si="2393">B2411&amp;" "&amp;" "&amp;C2411</f>
        <v>02-019  オークキング</v>
      </c>
      <c r="E2411" s="1011" t="s">
        <v>629</v>
      </c>
      <c r="F2411" s="1014" t="s">
        <v>128</v>
      </c>
      <c r="G2411" s="973" t="s">
        <v>19</v>
      </c>
      <c r="H2411" s="973" t="s">
        <v>19</v>
      </c>
      <c r="I2411" s="975"/>
      <c r="J2411" s="975"/>
      <c r="K2411" s="11" t="s">
        <v>81</v>
      </c>
      <c r="L2411" s="47" t="s">
        <v>81</v>
      </c>
      <c r="M2411" s="51" t="s">
        <v>1741</v>
      </c>
      <c r="N2411" s="52" t="s">
        <v>491</v>
      </c>
      <c r="O2411" s="976"/>
      <c r="P2411" s="271"/>
      <c r="Q2411" s="977">
        <v>1270</v>
      </c>
      <c r="R2411" s="978">
        <v>940</v>
      </c>
      <c r="S2411" s="979">
        <v>470</v>
      </c>
      <c r="T2411" s="980">
        <v>630</v>
      </c>
      <c r="U2411" s="981">
        <v>760</v>
      </c>
      <c r="V2411" s="982">
        <f t="shared" ref="V2411" si="2394">SUM(Q2411:U2412)</f>
        <v>4070</v>
      </c>
      <c r="W2411" s="976" t="s">
        <v>4155</v>
      </c>
      <c r="X2411" s="976"/>
      <c r="Y2411" s="706"/>
      <c r="Z2411" s="976"/>
    </row>
    <row r="2412" spans="1:26">
      <c r="A2412" s="984" t="s">
        <v>1211</v>
      </c>
      <c r="B2412" s="984"/>
      <c r="C2412" s="969" t="s">
        <v>175</v>
      </c>
      <c r="D2412" s="970" t="s">
        <v>2</v>
      </c>
      <c r="E2412" s="1011" t="s">
        <v>629</v>
      </c>
      <c r="F2412" s="1014" t="s">
        <v>128</v>
      </c>
      <c r="G2412" s="973" t="s">
        <v>19</v>
      </c>
      <c r="H2412" s="973" t="s">
        <v>19</v>
      </c>
      <c r="I2412" s="975"/>
      <c r="J2412" s="975"/>
      <c r="K2412" s="42"/>
      <c r="L2412" s="42"/>
      <c r="M2412" s="51"/>
      <c r="N2412" s="53"/>
      <c r="O2412" s="976"/>
      <c r="P2412" s="271"/>
      <c r="Q2412" s="977"/>
      <c r="R2412" s="978"/>
      <c r="S2412" s="979"/>
      <c r="T2412" s="980"/>
      <c r="U2412" s="981"/>
      <c r="V2412" s="982"/>
      <c r="W2412" s="976" t="s">
        <v>4155</v>
      </c>
      <c r="X2412" s="976"/>
      <c r="Y2412" s="706"/>
      <c r="Z2412" s="976"/>
    </row>
    <row r="2413" spans="1:26">
      <c r="A2413" s="984" t="s">
        <v>1211</v>
      </c>
      <c r="B2413" s="984" t="s">
        <v>1500</v>
      </c>
      <c r="C2413" s="969" t="s">
        <v>635</v>
      </c>
      <c r="D2413" s="970" t="str">
        <f t="shared" ref="D2413" si="2395">B2413&amp;" "&amp;" "&amp;C2413</f>
        <v>02-020  がいこつ</v>
      </c>
      <c r="E2413" s="1011" t="s">
        <v>629</v>
      </c>
      <c r="F2413" s="1013" t="s">
        <v>129</v>
      </c>
      <c r="G2413" s="973" t="s">
        <v>19</v>
      </c>
      <c r="H2413" s="973" t="s">
        <v>19</v>
      </c>
      <c r="I2413" s="975"/>
      <c r="J2413" s="975"/>
      <c r="K2413" s="46" t="s">
        <v>21</v>
      </c>
      <c r="L2413" s="41" t="s">
        <v>131</v>
      </c>
      <c r="M2413" s="51" t="s">
        <v>1851</v>
      </c>
      <c r="N2413" s="52" t="s">
        <v>491</v>
      </c>
      <c r="O2413" s="976"/>
      <c r="P2413" s="271"/>
      <c r="Q2413" s="977">
        <v>1240</v>
      </c>
      <c r="R2413" s="978">
        <v>820</v>
      </c>
      <c r="S2413" s="979">
        <v>530</v>
      </c>
      <c r="T2413" s="980">
        <v>580</v>
      </c>
      <c r="U2413" s="981">
        <v>860</v>
      </c>
      <c r="V2413" s="982">
        <f t="shared" ref="V2413" si="2396">SUM(Q2413:U2414)</f>
        <v>4030</v>
      </c>
      <c r="W2413" s="976" t="s">
        <v>3328</v>
      </c>
      <c r="X2413" s="976"/>
      <c r="Y2413" s="706"/>
      <c r="Z2413" s="976"/>
    </row>
    <row r="2414" spans="1:26">
      <c r="A2414" s="984" t="s">
        <v>1211</v>
      </c>
      <c r="B2414" s="984"/>
      <c r="C2414" s="969" t="s">
        <v>635</v>
      </c>
      <c r="D2414" s="970" t="s">
        <v>2</v>
      </c>
      <c r="E2414" s="1011" t="s">
        <v>629</v>
      </c>
      <c r="F2414" s="1013" t="s">
        <v>129</v>
      </c>
      <c r="G2414" s="973" t="s">
        <v>19</v>
      </c>
      <c r="H2414" s="973" t="s">
        <v>19</v>
      </c>
      <c r="I2414" s="975"/>
      <c r="J2414" s="975"/>
      <c r="K2414" s="42"/>
      <c r="L2414" s="42"/>
      <c r="M2414" s="51"/>
      <c r="N2414" s="53"/>
      <c r="O2414" s="976"/>
      <c r="P2414" s="271"/>
      <c r="Q2414" s="977"/>
      <c r="R2414" s="978"/>
      <c r="S2414" s="979"/>
      <c r="T2414" s="980"/>
      <c r="U2414" s="981"/>
      <c r="V2414" s="982"/>
      <c r="W2414" s="976" t="s">
        <v>3328</v>
      </c>
      <c r="X2414" s="976"/>
      <c r="Y2414" s="706"/>
      <c r="Z2414" s="976"/>
    </row>
    <row r="2415" spans="1:26">
      <c r="A2415" s="984" t="s">
        <v>1211</v>
      </c>
      <c r="B2415" s="984" t="s">
        <v>1501</v>
      </c>
      <c r="C2415" s="969" t="s">
        <v>1181</v>
      </c>
      <c r="D2415" s="970" t="str">
        <f t="shared" ref="D2415" si="2397">B2415&amp;" "&amp;" "&amp;C2415</f>
        <v>02-021  くさった死体</v>
      </c>
      <c r="E2415" s="1011" t="s">
        <v>629</v>
      </c>
      <c r="F2415" s="1013" t="s">
        <v>129</v>
      </c>
      <c r="G2415" s="973" t="s">
        <v>19</v>
      </c>
      <c r="H2415" s="1006" t="s">
        <v>89</v>
      </c>
      <c r="I2415" s="975"/>
      <c r="J2415" s="975"/>
      <c r="K2415" s="50" t="s">
        <v>21</v>
      </c>
      <c r="L2415" s="47" t="s">
        <v>105</v>
      </c>
      <c r="M2415" s="51" t="s">
        <v>1852</v>
      </c>
      <c r="N2415" s="52" t="s">
        <v>490</v>
      </c>
      <c r="O2415" s="976"/>
      <c r="P2415" s="271"/>
      <c r="Q2415" s="977">
        <v>1260</v>
      </c>
      <c r="R2415" s="978">
        <v>930</v>
      </c>
      <c r="S2415" s="979">
        <v>330</v>
      </c>
      <c r="T2415" s="980">
        <v>520</v>
      </c>
      <c r="U2415" s="981">
        <v>1000</v>
      </c>
      <c r="V2415" s="982">
        <f t="shared" ref="V2415" si="2398">SUM(Q2415:U2416)</f>
        <v>4040</v>
      </c>
      <c r="W2415" s="976"/>
      <c r="X2415" s="976"/>
      <c r="Y2415" s="706"/>
      <c r="Z2415" s="976"/>
    </row>
    <row r="2416" spans="1:26">
      <c r="A2416" s="984" t="s">
        <v>1211</v>
      </c>
      <c r="B2416" s="984"/>
      <c r="C2416" s="969" t="s">
        <v>1181</v>
      </c>
      <c r="D2416" s="970" t="s">
        <v>2</v>
      </c>
      <c r="E2416" s="1011" t="s">
        <v>629</v>
      </c>
      <c r="F2416" s="1013" t="s">
        <v>129</v>
      </c>
      <c r="G2416" s="973" t="s">
        <v>19</v>
      </c>
      <c r="H2416" s="1006" t="s">
        <v>89</v>
      </c>
      <c r="I2416" s="975"/>
      <c r="J2416" s="975"/>
      <c r="K2416" s="42"/>
      <c r="L2416" s="42"/>
      <c r="M2416" s="51"/>
      <c r="N2416" s="53"/>
      <c r="O2416" s="976"/>
      <c r="P2416" s="271"/>
      <c r="Q2416" s="977"/>
      <c r="R2416" s="978"/>
      <c r="S2416" s="979"/>
      <c r="T2416" s="980"/>
      <c r="U2416" s="981"/>
      <c r="V2416" s="982"/>
      <c r="W2416" s="976"/>
      <c r="X2416" s="976"/>
      <c r="Y2416" s="706"/>
      <c r="Z2416" s="976"/>
    </row>
    <row r="2417" spans="1:26">
      <c r="A2417" s="984" t="s">
        <v>1211</v>
      </c>
      <c r="B2417" s="984" t="s">
        <v>1502</v>
      </c>
      <c r="C2417" s="969" t="s">
        <v>122</v>
      </c>
      <c r="D2417" s="970" t="str">
        <f t="shared" ref="D2417" si="2399">B2417&amp;" "&amp;" "&amp;C2417</f>
        <v>02-022  グール</v>
      </c>
      <c r="E2417" s="1011" t="s">
        <v>629</v>
      </c>
      <c r="F2417" s="1013" t="s">
        <v>129</v>
      </c>
      <c r="G2417" s="973" t="s">
        <v>19</v>
      </c>
      <c r="H2417" s="1006" t="s">
        <v>89</v>
      </c>
      <c r="I2417" s="975"/>
      <c r="J2417" s="975"/>
      <c r="K2417" s="7" t="s">
        <v>37</v>
      </c>
      <c r="L2417" s="47" t="s">
        <v>101</v>
      </c>
      <c r="M2417" s="51" t="s">
        <v>1853</v>
      </c>
      <c r="N2417" s="52" t="s">
        <v>491</v>
      </c>
      <c r="O2417" s="976"/>
      <c r="P2417" s="271"/>
      <c r="Q2417" s="977">
        <v>1300</v>
      </c>
      <c r="R2417" s="978">
        <v>930</v>
      </c>
      <c r="S2417" s="979">
        <v>280</v>
      </c>
      <c r="T2417" s="980">
        <v>490</v>
      </c>
      <c r="U2417" s="981">
        <v>1060</v>
      </c>
      <c r="V2417" s="982">
        <f t="shared" ref="V2417" si="2400">SUM(Q2417:U2418)</f>
        <v>4060</v>
      </c>
      <c r="W2417" s="976"/>
      <c r="X2417" s="976"/>
      <c r="Y2417" s="706"/>
      <c r="Z2417" s="976"/>
    </row>
    <row r="2418" spans="1:26">
      <c r="A2418" s="984" t="s">
        <v>1211</v>
      </c>
      <c r="B2418" s="984"/>
      <c r="C2418" s="969" t="s">
        <v>122</v>
      </c>
      <c r="D2418" s="970" t="s">
        <v>2</v>
      </c>
      <c r="E2418" s="1011" t="s">
        <v>629</v>
      </c>
      <c r="F2418" s="1013" t="s">
        <v>129</v>
      </c>
      <c r="G2418" s="973" t="s">
        <v>19</v>
      </c>
      <c r="H2418" s="1006" t="s">
        <v>89</v>
      </c>
      <c r="I2418" s="975"/>
      <c r="J2418" s="975"/>
      <c r="K2418" s="42"/>
      <c r="L2418" s="42"/>
      <c r="M2418" s="51"/>
      <c r="N2418" s="53"/>
      <c r="O2418" s="976"/>
      <c r="P2418" s="271"/>
      <c r="Q2418" s="977"/>
      <c r="R2418" s="978"/>
      <c r="S2418" s="979"/>
      <c r="T2418" s="980"/>
      <c r="U2418" s="981"/>
      <c r="V2418" s="982"/>
      <c r="W2418" s="976"/>
      <c r="X2418" s="976"/>
      <c r="Y2418" s="706"/>
      <c r="Z2418" s="976"/>
    </row>
    <row r="2419" spans="1:26">
      <c r="A2419" s="984" t="s">
        <v>1211</v>
      </c>
      <c r="B2419" s="984" t="s">
        <v>1503</v>
      </c>
      <c r="C2419" s="969" t="s">
        <v>636</v>
      </c>
      <c r="D2419" s="970" t="str">
        <f t="shared" ref="D2419" si="2401">B2419&amp;" "&amp;" "&amp;C2419</f>
        <v>02-023  ミイラ男</v>
      </c>
      <c r="E2419" s="1011" t="s">
        <v>629</v>
      </c>
      <c r="F2419" s="1013" t="s">
        <v>129</v>
      </c>
      <c r="G2419" s="973" t="s">
        <v>19</v>
      </c>
      <c r="H2419" s="973" t="s">
        <v>19</v>
      </c>
      <c r="I2419" s="975"/>
      <c r="J2419" s="975"/>
      <c r="K2419" s="8" t="s">
        <v>99</v>
      </c>
      <c r="L2419" s="41" t="s">
        <v>131</v>
      </c>
      <c r="M2419" s="51" t="s">
        <v>3606</v>
      </c>
      <c r="N2419" s="52" t="s">
        <v>491</v>
      </c>
      <c r="O2419" s="976"/>
      <c r="P2419" s="271"/>
      <c r="Q2419" s="977">
        <v>1310</v>
      </c>
      <c r="R2419" s="978">
        <v>910</v>
      </c>
      <c r="S2419" s="979">
        <v>150</v>
      </c>
      <c r="T2419" s="980">
        <v>630</v>
      </c>
      <c r="U2419" s="981">
        <v>750</v>
      </c>
      <c r="V2419" s="982">
        <f t="shared" ref="V2419" si="2402">SUM(Q2419:U2420)</f>
        <v>3750</v>
      </c>
      <c r="W2419" s="976"/>
      <c r="X2419" s="976"/>
      <c r="Y2419" s="706"/>
      <c r="Z2419" s="976"/>
    </row>
    <row r="2420" spans="1:26">
      <c r="A2420" s="984" t="s">
        <v>1211</v>
      </c>
      <c r="B2420" s="984"/>
      <c r="C2420" s="969" t="s">
        <v>636</v>
      </c>
      <c r="D2420" s="970" t="s">
        <v>2</v>
      </c>
      <c r="E2420" s="1011" t="s">
        <v>629</v>
      </c>
      <c r="F2420" s="1013" t="s">
        <v>129</v>
      </c>
      <c r="G2420" s="973" t="s">
        <v>19</v>
      </c>
      <c r="H2420" s="973" t="s">
        <v>19</v>
      </c>
      <c r="I2420" s="975"/>
      <c r="J2420" s="975"/>
      <c r="K2420" s="42"/>
      <c r="L2420" s="42"/>
      <c r="M2420" s="51"/>
      <c r="N2420" s="53"/>
      <c r="O2420" s="976"/>
      <c r="P2420" s="271"/>
      <c r="Q2420" s="977"/>
      <c r="R2420" s="978"/>
      <c r="S2420" s="979"/>
      <c r="T2420" s="980"/>
      <c r="U2420" s="981"/>
      <c r="V2420" s="982"/>
      <c r="W2420" s="976"/>
      <c r="X2420" s="976"/>
      <c r="Y2420" s="706"/>
      <c r="Z2420" s="976"/>
    </row>
    <row r="2421" spans="1:26">
      <c r="A2421" s="984" t="s">
        <v>1211</v>
      </c>
      <c r="B2421" s="984" t="s">
        <v>1504</v>
      </c>
      <c r="C2421" s="969" t="s">
        <v>1185</v>
      </c>
      <c r="D2421" s="970" t="str">
        <f t="shared" ref="D2421" si="2403">B2421&amp;" "&amp;" "&amp;C2421</f>
        <v>02-024  ゴースト</v>
      </c>
      <c r="E2421" s="1011" t="s">
        <v>629</v>
      </c>
      <c r="F2421" s="994" t="s">
        <v>78</v>
      </c>
      <c r="G2421" s="973" t="s">
        <v>19</v>
      </c>
      <c r="H2421" s="992" t="s">
        <v>88</v>
      </c>
      <c r="I2421" s="975"/>
      <c r="J2421" s="975"/>
      <c r="K2421" s="46" t="s">
        <v>21</v>
      </c>
      <c r="L2421" s="41" t="s">
        <v>131</v>
      </c>
      <c r="M2421" s="51" t="s">
        <v>1854</v>
      </c>
      <c r="N2421" s="52" t="s">
        <v>491</v>
      </c>
      <c r="O2421" s="976"/>
      <c r="P2421" s="271"/>
      <c r="Q2421" s="977">
        <v>1100</v>
      </c>
      <c r="R2421" s="978">
        <v>810</v>
      </c>
      <c r="S2421" s="979">
        <v>840</v>
      </c>
      <c r="T2421" s="980">
        <v>820</v>
      </c>
      <c r="U2421" s="981">
        <v>440</v>
      </c>
      <c r="V2421" s="982">
        <f t="shared" ref="V2421" si="2404">SUM(Q2421:U2422)</f>
        <v>4010</v>
      </c>
      <c r="W2421" s="443" t="s">
        <v>3823</v>
      </c>
      <c r="X2421" s="976"/>
      <c r="Y2421" s="706"/>
      <c r="Z2421" s="976"/>
    </row>
    <row r="2422" spans="1:26">
      <c r="A2422" s="984" t="s">
        <v>1211</v>
      </c>
      <c r="B2422" s="984"/>
      <c r="C2422" s="969" t="s">
        <v>1185</v>
      </c>
      <c r="D2422" s="970" t="s">
        <v>2</v>
      </c>
      <c r="E2422" s="1011" t="s">
        <v>629</v>
      </c>
      <c r="F2422" s="994" t="s">
        <v>78</v>
      </c>
      <c r="G2422" s="973" t="s">
        <v>19</v>
      </c>
      <c r="H2422" s="992" t="s">
        <v>88</v>
      </c>
      <c r="I2422" s="975"/>
      <c r="J2422" s="975"/>
      <c r="K2422" s="42"/>
      <c r="L2422" s="42"/>
      <c r="M2422" s="51"/>
      <c r="N2422" s="53"/>
      <c r="O2422" s="976"/>
      <c r="P2422" s="271"/>
      <c r="Q2422" s="977"/>
      <c r="R2422" s="978"/>
      <c r="S2422" s="979"/>
      <c r="T2422" s="980"/>
      <c r="U2422" s="981"/>
      <c r="V2422" s="982"/>
      <c r="W2422" s="443" t="s">
        <v>4566</v>
      </c>
      <c r="X2422" s="976"/>
      <c r="Y2422" s="706"/>
      <c r="Z2422" s="976"/>
    </row>
    <row r="2423" spans="1:26">
      <c r="A2423" s="984" t="s">
        <v>1211</v>
      </c>
      <c r="B2423" s="984" t="s">
        <v>1505</v>
      </c>
      <c r="C2423" s="969" t="s">
        <v>126</v>
      </c>
      <c r="D2423" s="970" t="str">
        <f t="shared" ref="D2423" si="2405">B2423&amp;" "&amp;" "&amp;C2423</f>
        <v>02-025  メトロゴースト</v>
      </c>
      <c r="E2423" s="1011" t="s">
        <v>629</v>
      </c>
      <c r="F2423" s="994" t="s">
        <v>78</v>
      </c>
      <c r="G2423" s="973" t="s">
        <v>19</v>
      </c>
      <c r="H2423" s="992" t="s">
        <v>88</v>
      </c>
      <c r="I2423" s="975"/>
      <c r="J2423" s="975"/>
      <c r="K2423" s="46" t="s">
        <v>21</v>
      </c>
      <c r="L2423" s="41" t="s">
        <v>131</v>
      </c>
      <c r="M2423" s="37" t="s">
        <v>1855</v>
      </c>
      <c r="N2423" s="52" t="s">
        <v>494</v>
      </c>
      <c r="O2423" s="976"/>
      <c r="P2423" s="271"/>
      <c r="Q2423" s="977">
        <v>1120</v>
      </c>
      <c r="R2423" s="978">
        <v>800</v>
      </c>
      <c r="S2423" s="979">
        <v>910</v>
      </c>
      <c r="T2423" s="980">
        <v>800</v>
      </c>
      <c r="U2423" s="981">
        <v>400</v>
      </c>
      <c r="V2423" s="982">
        <f t="shared" ref="V2423" si="2406">SUM(Q2423:U2424)</f>
        <v>4030</v>
      </c>
      <c r="W2423" s="443" t="s">
        <v>3823</v>
      </c>
      <c r="X2423" s="976"/>
      <c r="Y2423" s="706"/>
      <c r="Z2423" s="976"/>
    </row>
    <row r="2424" spans="1:26">
      <c r="A2424" s="984" t="s">
        <v>1211</v>
      </c>
      <c r="B2424" s="984"/>
      <c r="C2424" s="969" t="s">
        <v>126</v>
      </c>
      <c r="D2424" s="970" t="s">
        <v>2</v>
      </c>
      <c r="E2424" s="1011" t="s">
        <v>629</v>
      </c>
      <c r="F2424" s="994" t="s">
        <v>78</v>
      </c>
      <c r="G2424" s="973" t="s">
        <v>19</v>
      </c>
      <c r="H2424" s="992" t="s">
        <v>88</v>
      </c>
      <c r="I2424" s="975"/>
      <c r="J2424" s="975"/>
      <c r="K2424" s="42"/>
      <c r="L2424" s="42"/>
      <c r="M2424" s="51"/>
      <c r="N2424" s="53"/>
      <c r="O2424" s="976"/>
      <c r="P2424" s="271"/>
      <c r="Q2424" s="977"/>
      <c r="R2424" s="978"/>
      <c r="S2424" s="979"/>
      <c r="T2424" s="980"/>
      <c r="U2424" s="981"/>
      <c r="V2424" s="982"/>
      <c r="W2424" s="443" t="s">
        <v>4566</v>
      </c>
      <c r="X2424" s="976"/>
      <c r="Y2424" s="706"/>
      <c r="Z2424" s="976"/>
    </row>
    <row r="2425" spans="1:26">
      <c r="A2425" s="984" t="s">
        <v>1211</v>
      </c>
      <c r="B2425" s="984" t="s">
        <v>1506</v>
      </c>
      <c r="C2425" s="969" t="s">
        <v>1183</v>
      </c>
      <c r="D2425" s="970" t="str">
        <f t="shared" ref="D2425" si="2407">B2425&amp;" "&amp;" "&amp;C2425</f>
        <v>02-026  ギズモ</v>
      </c>
      <c r="E2425" s="1011" t="s">
        <v>629</v>
      </c>
      <c r="F2425" s="1012" t="s">
        <v>130</v>
      </c>
      <c r="G2425" s="1006" t="s">
        <v>89</v>
      </c>
      <c r="H2425" s="992" t="s">
        <v>88</v>
      </c>
      <c r="I2425" s="975"/>
      <c r="J2425" s="975"/>
      <c r="K2425" s="46" t="s">
        <v>21</v>
      </c>
      <c r="L2425" s="41" t="s">
        <v>131</v>
      </c>
      <c r="M2425" s="51" t="s">
        <v>1856</v>
      </c>
      <c r="N2425" s="52" t="s">
        <v>491</v>
      </c>
      <c r="O2425" s="976"/>
      <c r="P2425" s="271"/>
      <c r="Q2425" s="977">
        <v>1210</v>
      </c>
      <c r="R2425" s="978">
        <v>510</v>
      </c>
      <c r="S2425" s="979">
        <v>840</v>
      </c>
      <c r="T2425" s="980">
        <v>830</v>
      </c>
      <c r="U2425" s="981">
        <v>620</v>
      </c>
      <c r="V2425" s="982">
        <f t="shared" ref="V2425" si="2408">SUM(Q2425:U2426)</f>
        <v>4010</v>
      </c>
      <c r="W2425" s="976"/>
      <c r="X2425" s="976"/>
      <c r="Y2425" s="706"/>
      <c r="Z2425" s="976"/>
    </row>
    <row r="2426" spans="1:26">
      <c r="A2426" s="984" t="s">
        <v>1211</v>
      </c>
      <c r="B2426" s="984"/>
      <c r="C2426" s="969" t="s">
        <v>1183</v>
      </c>
      <c r="D2426" s="970" t="s">
        <v>2</v>
      </c>
      <c r="E2426" s="1011" t="s">
        <v>629</v>
      </c>
      <c r="F2426" s="1012" t="s">
        <v>130</v>
      </c>
      <c r="G2426" s="1006" t="s">
        <v>89</v>
      </c>
      <c r="H2426" s="992" t="s">
        <v>88</v>
      </c>
      <c r="I2426" s="975"/>
      <c r="J2426" s="975"/>
      <c r="K2426" s="42"/>
      <c r="L2426" s="42"/>
      <c r="M2426" s="51"/>
      <c r="N2426" s="53"/>
      <c r="O2426" s="976"/>
      <c r="P2426" s="271"/>
      <c r="Q2426" s="977"/>
      <c r="R2426" s="978"/>
      <c r="S2426" s="979"/>
      <c r="T2426" s="980"/>
      <c r="U2426" s="981"/>
      <c r="V2426" s="982"/>
      <c r="W2426" s="976"/>
      <c r="X2426" s="976"/>
      <c r="Y2426" s="706"/>
      <c r="Z2426" s="976"/>
    </row>
    <row r="2427" spans="1:26">
      <c r="A2427" s="984" t="s">
        <v>1211</v>
      </c>
      <c r="B2427" s="984" t="s">
        <v>1507</v>
      </c>
      <c r="C2427" s="969" t="s">
        <v>645</v>
      </c>
      <c r="D2427" s="970" t="str">
        <f t="shared" ref="D2427" si="2409">B2427&amp;" "&amp;" "&amp;C2427</f>
        <v>02-027  ヒートギズモ</v>
      </c>
      <c r="E2427" s="1011" t="s">
        <v>629</v>
      </c>
      <c r="F2427" s="1012" t="s">
        <v>130</v>
      </c>
      <c r="G2427" s="1006" t="s">
        <v>89</v>
      </c>
      <c r="H2427" s="992" t="s">
        <v>88</v>
      </c>
      <c r="I2427" s="975"/>
      <c r="J2427" s="975"/>
      <c r="K2427" s="50" t="s">
        <v>21</v>
      </c>
      <c r="L2427" s="312" t="s">
        <v>4150</v>
      </c>
      <c r="M2427" s="51" t="s">
        <v>1857</v>
      </c>
      <c r="N2427" s="52" t="s">
        <v>491</v>
      </c>
      <c r="O2427" s="976"/>
      <c r="P2427" s="271"/>
      <c r="Q2427" s="977">
        <v>1230</v>
      </c>
      <c r="R2427" s="978">
        <v>540</v>
      </c>
      <c r="S2427" s="979">
        <v>850</v>
      </c>
      <c r="T2427" s="980">
        <v>810</v>
      </c>
      <c r="U2427" s="981">
        <v>590</v>
      </c>
      <c r="V2427" s="982">
        <f t="shared" ref="V2427" si="2410">SUM(Q2427:U2428)</f>
        <v>4020</v>
      </c>
      <c r="W2427" s="969" t="s">
        <v>3320</v>
      </c>
      <c r="X2427" s="976"/>
      <c r="Y2427" s="706"/>
      <c r="Z2427" s="976"/>
    </row>
    <row r="2428" spans="1:26">
      <c r="A2428" s="984" t="s">
        <v>1211</v>
      </c>
      <c r="B2428" s="984"/>
      <c r="C2428" s="969" t="s">
        <v>645</v>
      </c>
      <c r="D2428" s="970" t="s">
        <v>2</v>
      </c>
      <c r="E2428" s="1011" t="s">
        <v>629</v>
      </c>
      <c r="F2428" s="1012" t="s">
        <v>130</v>
      </c>
      <c r="G2428" s="1006" t="s">
        <v>89</v>
      </c>
      <c r="H2428" s="992" t="s">
        <v>88</v>
      </c>
      <c r="I2428" s="975"/>
      <c r="J2428" s="975"/>
      <c r="K2428" s="42"/>
      <c r="L2428" s="42"/>
      <c r="M2428" s="51"/>
      <c r="N2428" s="53"/>
      <c r="O2428" s="976"/>
      <c r="P2428" s="271"/>
      <c r="Q2428" s="977"/>
      <c r="R2428" s="978"/>
      <c r="S2428" s="979"/>
      <c r="T2428" s="980"/>
      <c r="U2428" s="981"/>
      <c r="V2428" s="982"/>
      <c r="W2428" s="969" t="s">
        <v>3320</v>
      </c>
      <c r="X2428" s="976"/>
      <c r="Y2428" s="706"/>
      <c r="Z2428" s="976"/>
    </row>
    <row r="2429" spans="1:26">
      <c r="A2429" s="984" t="s">
        <v>1211</v>
      </c>
      <c r="B2429" s="984" t="s">
        <v>1508</v>
      </c>
      <c r="C2429" s="969" t="s">
        <v>1184</v>
      </c>
      <c r="D2429" s="970" t="str">
        <f t="shared" ref="D2429" si="2411">B2429&amp;" "&amp;" "&amp;C2429</f>
        <v>02-028  さまようよろい</v>
      </c>
      <c r="E2429" s="1011" t="s">
        <v>629</v>
      </c>
      <c r="F2429" s="994" t="s">
        <v>78</v>
      </c>
      <c r="G2429" s="973" t="s">
        <v>19</v>
      </c>
      <c r="H2429" s="973" t="s">
        <v>19</v>
      </c>
      <c r="I2429" s="975"/>
      <c r="J2429" s="975"/>
      <c r="K2429" s="46" t="s">
        <v>21</v>
      </c>
      <c r="L2429" s="41" t="s">
        <v>131</v>
      </c>
      <c r="M2429" s="51" t="s">
        <v>1858</v>
      </c>
      <c r="N2429" s="52" t="s">
        <v>491</v>
      </c>
      <c r="O2429" s="976"/>
      <c r="P2429" s="271"/>
      <c r="Q2429" s="977">
        <v>1290</v>
      </c>
      <c r="R2429" s="978">
        <v>880</v>
      </c>
      <c r="S2429" s="979">
        <v>450</v>
      </c>
      <c r="T2429" s="980">
        <v>460</v>
      </c>
      <c r="U2429" s="981">
        <v>970</v>
      </c>
      <c r="V2429" s="982">
        <f t="shared" ref="V2429" si="2412">SUM(Q2429:U2430)</f>
        <v>4050</v>
      </c>
      <c r="W2429" s="976"/>
      <c r="X2429" s="976"/>
      <c r="Y2429" s="706"/>
      <c r="Z2429" s="976"/>
    </row>
    <row r="2430" spans="1:26">
      <c r="A2430" s="984" t="s">
        <v>1211</v>
      </c>
      <c r="B2430" s="984"/>
      <c r="C2430" s="969" t="s">
        <v>1184</v>
      </c>
      <c r="D2430" s="970" t="s">
        <v>2</v>
      </c>
      <c r="E2430" s="1011" t="s">
        <v>629</v>
      </c>
      <c r="F2430" s="994" t="s">
        <v>78</v>
      </c>
      <c r="G2430" s="973" t="s">
        <v>19</v>
      </c>
      <c r="H2430" s="973" t="s">
        <v>19</v>
      </c>
      <c r="I2430" s="975"/>
      <c r="J2430" s="975"/>
      <c r="K2430" s="42"/>
      <c r="L2430" s="42"/>
      <c r="M2430" s="51"/>
      <c r="N2430" s="53"/>
      <c r="O2430" s="976"/>
      <c r="P2430" s="271"/>
      <c r="Q2430" s="977"/>
      <c r="R2430" s="978"/>
      <c r="S2430" s="979"/>
      <c r="T2430" s="980"/>
      <c r="U2430" s="981"/>
      <c r="V2430" s="982"/>
      <c r="W2430" s="976"/>
      <c r="X2430" s="976"/>
      <c r="Y2430" s="706"/>
      <c r="Z2430" s="976"/>
    </row>
    <row r="2431" spans="1:26">
      <c r="A2431" s="984" t="s">
        <v>1211</v>
      </c>
      <c r="B2431" s="984" t="s">
        <v>1509</v>
      </c>
      <c r="C2431" s="969" t="s">
        <v>646</v>
      </c>
      <c r="D2431" s="970" t="str">
        <f t="shared" ref="D2431" si="2413">B2431&amp;" "&amp;" "&amp;C2431</f>
        <v>02-029  おどるほうせき</v>
      </c>
      <c r="E2431" s="1011" t="s">
        <v>629</v>
      </c>
      <c r="F2431" s="994" t="s">
        <v>78</v>
      </c>
      <c r="G2431" s="992" t="s">
        <v>88</v>
      </c>
      <c r="H2431" s="992" t="s">
        <v>88</v>
      </c>
      <c r="I2431" s="975"/>
      <c r="J2431" s="975"/>
      <c r="K2431" s="11" t="s">
        <v>81</v>
      </c>
      <c r="L2431" s="47" t="s">
        <v>81</v>
      </c>
      <c r="M2431" s="51" t="s">
        <v>1742</v>
      </c>
      <c r="N2431" s="52" t="s">
        <v>492</v>
      </c>
      <c r="O2431" s="976"/>
      <c r="P2431" s="271"/>
      <c r="Q2431" s="977">
        <v>1210</v>
      </c>
      <c r="R2431" s="978">
        <v>470</v>
      </c>
      <c r="S2431" s="979">
        <v>900</v>
      </c>
      <c r="T2431" s="980">
        <v>790</v>
      </c>
      <c r="U2431" s="981">
        <v>660</v>
      </c>
      <c r="V2431" s="982">
        <f t="shared" ref="V2431" si="2414">SUM(Q2431:U2432)</f>
        <v>4030</v>
      </c>
      <c r="W2431" s="976" t="s">
        <v>3823</v>
      </c>
      <c r="X2431" s="976"/>
      <c r="Y2431" s="706"/>
      <c r="Z2431" s="976"/>
    </row>
    <row r="2432" spans="1:26">
      <c r="A2432" s="984" t="s">
        <v>1211</v>
      </c>
      <c r="B2432" s="984"/>
      <c r="C2432" s="969" t="s">
        <v>646</v>
      </c>
      <c r="D2432" s="970" t="s">
        <v>2</v>
      </c>
      <c r="E2432" s="1011" t="s">
        <v>629</v>
      </c>
      <c r="F2432" s="994" t="s">
        <v>78</v>
      </c>
      <c r="G2432" s="992" t="s">
        <v>88</v>
      </c>
      <c r="H2432" s="992" t="s">
        <v>88</v>
      </c>
      <c r="I2432" s="975"/>
      <c r="J2432" s="975"/>
      <c r="K2432" s="42"/>
      <c r="L2432" s="42"/>
      <c r="M2432" s="51"/>
      <c r="N2432" s="53"/>
      <c r="O2432" s="976"/>
      <c r="P2432" s="271"/>
      <c r="Q2432" s="977"/>
      <c r="R2432" s="978"/>
      <c r="S2432" s="979"/>
      <c r="T2432" s="980"/>
      <c r="U2432" s="981"/>
      <c r="V2432" s="982"/>
      <c r="W2432" s="976" t="s">
        <v>3823</v>
      </c>
      <c r="X2432" s="976"/>
      <c r="Y2432" s="706"/>
      <c r="Z2432" s="976"/>
    </row>
    <row r="2433" spans="1:26">
      <c r="A2433" s="984" t="s">
        <v>1211</v>
      </c>
      <c r="B2433" s="984" t="s">
        <v>1510</v>
      </c>
      <c r="C2433" s="969" t="s">
        <v>639</v>
      </c>
      <c r="D2433" s="970" t="str">
        <f t="shared" ref="D2433" si="2415">B2433&amp;" "&amp;" "&amp;C2433</f>
        <v>02-030  わらいぶくろ</v>
      </c>
      <c r="E2433" s="1011" t="s">
        <v>629</v>
      </c>
      <c r="F2433" s="994" t="s">
        <v>78</v>
      </c>
      <c r="G2433" s="986" t="s">
        <v>40</v>
      </c>
      <c r="H2433" s="992" t="s">
        <v>88</v>
      </c>
      <c r="I2433" s="975"/>
      <c r="J2433" s="975"/>
      <c r="K2433" s="8" t="s">
        <v>99</v>
      </c>
      <c r="L2433" s="41" t="s">
        <v>131</v>
      </c>
      <c r="M2433" s="51" t="s">
        <v>3607</v>
      </c>
      <c r="N2433" s="52" t="s">
        <v>491</v>
      </c>
      <c r="O2433" s="976"/>
      <c r="P2433" s="271"/>
      <c r="Q2433" s="977">
        <v>1200</v>
      </c>
      <c r="R2433" s="978">
        <v>520</v>
      </c>
      <c r="S2433" s="979">
        <v>880</v>
      </c>
      <c r="T2433" s="980">
        <v>860</v>
      </c>
      <c r="U2433" s="981">
        <v>550</v>
      </c>
      <c r="V2433" s="982">
        <f t="shared" ref="V2433" si="2416">SUM(Q2433:U2434)</f>
        <v>4010</v>
      </c>
      <c r="W2433" s="976" t="s">
        <v>3823</v>
      </c>
      <c r="X2433" s="976"/>
      <c r="Y2433" s="706"/>
      <c r="Z2433" s="976"/>
    </row>
    <row r="2434" spans="1:26">
      <c r="A2434" s="984" t="s">
        <v>1211</v>
      </c>
      <c r="B2434" s="984"/>
      <c r="C2434" s="969" t="s">
        <v>639</v>
      </c>
      <c r="D2434" s="970" t="s">
        <v>2</v>
      </c>
      <c r="E2434" s="1011" t="s">
        <v>629</v>
      </c>
      <c r="F2434" s="994" t="s">
        <v>78</v>
      </c>
      <c r="G2434" s="986" t="s">
        <v>40</v>
      </c>
      <c r="H2434" s="992" t="s">
        <v>88</v>
      </c>
      <c r="I2434" s="975"/>
      <c r="J2434" s="975"/>
      <c r="K2434" s="42"/>
      <c r="L2434" s="42"/>
      <c r="M2434" s="51"/>
      <c r="N2434" s="53"/>
      <c r="O2434" s="976"/>
      <c r="P2434" s="271"/>
      <c r="Q2434" s="977"/>
      <c r="R2434" s="978"/>
      <c r="S2434" s="979"/>
      <c r="T2434" s="980"/>
      <c r="U2434" s="981"/>
      <c r="V2434" s="982"/>
      <c r="W2434" s="976" t="s">
        <v>3823</v>
      </c>
      <c r="X2434" s="976"/>
      <c r="Y2434" s="706"/>
      <c r="Z2434" s="976"/>
    </row>
    <row r="2435" spans="1:26">
      <c r="A2435" s="984" t="s">
        <v>1211</v>
      </c>
      <c r="B2435" s="984" t="s">
        <v>1511</v>
      </c>
      <c r="C2435" s="969" t="s">
        <v>2</v>
      </c>
      <c r="D2435" s="970" t="str">
        <f t="shared" ref="D2435" si="2417">B2435&amp;" "&amp;" "&amp;C2435</f>
        <v>02-031  ダイ</v>
      </c>
      <c r="E2435" s="1010" t="s">
        <v>120</v>
      </c>
      <c r="F2435" s="972" t="s">
        <v>34</v>
      </c>
      <c r="G2435" s="973" t="s">
        <v>19</v>
      </c>
      <c r="H2435" s="986" t="s">
        <v>40</v>
      </c>
      <c r="I2435" s="975"/>
      <c r="J2435" s="975"/>
      <c r="K2435" s="50" t="s">
        <v>21</v>
      </c>
      <c r="L2435" s="47" t="s">
        <v>105</v>
      </c>
      <c r="M2435" s="37" t="s">
        <v>1859</v>
      </c>
      <c r="N2435" s="52" t="s">
        <v>490</v>
      </c>
      <c r="O2435" s="976"/>
      <c r="P2435" s="271"/>
      <c r="Q2435" s="977">
        <v>1720</v>
      </c>
      <c r="R2435" s="978">
        <v>1200</v>
      </c>
      <c r="S2435" s="979">
        <v>570</v>
      </c>
      <c r="T2435" s="980">
        <v>910</v>
      </c>
      <c r="U2435" s="981">
        <v>780</v>
      </c>
      <c r="V2435" s="982">
        <f t="shared" ref="V2435" si="2418">SUM(Q2435:U2436)</f>
        <v>5180</v>
      </c>
      <c r="W2435" s="976" t="s">
        <v>3317</v>
      </c>
      <c r="X2435" s="976"/>
      <c r="Y2435" s="706"/>
      <c r="Z2435" s="976"/>
    </row>
    <row r="2436" spans="1:26">
      <c r="A2436" s="984" t="s">
        <v>1211</v>
      </c>
      <c r="B2436" s="984"/>
      <c r="C2436" s="969" t="s">
        <v>2</v>
      </c>
      <c r="D2436" s="970" t="s">
        <v>2</v>
      </c>
      <c r="E2436" s="1010" t="s">
        <v>120</v>
      </c>
      <c r="F2436" s="972" t="s">
        <v>34</v>
      </c>
      <c r="G2436" s="973" t="s">
        <v>19</v>
      </c>
      <c r="H2436" s="986" t="s">
        <v>40</v>
      </c>
      <c r="I2436" s="975"/>
      <c r="J2436" s="975"/>
      <c r="K2436" s="42"/>
      <c r="L2436" s="42"/>
      <c r="M2436" s="51"/>
      <c r="N2436" s="53"/>
      <c r="O2436" s="976"/>
      <c r="P2436" s="271"/>
      <c r="Q2436" s="977"/>
      <c r="R2436" s="978"/>
      <c r="S2436" s="979"/>
      <c r="T2436" s="980"/>
      <c r="U2436" s="981"/>
      <c r="V2436" s="982"/>
      <c r="W2436" s="976" t="s">
        <v>3317</v>
      </c>
      <c r="X2436" s="976"/>
      <c r="Y2436" s="706"/>
      <c r="Z2436" s="976"/>
    </row>
    <row r="2437" spans="1:26">
      <c r="A2437" s="984" t="s">
        <v>1211</v>
      </c>
      <c r="B2437" s="984" t="s">
        <v>1512</v>
      </c>
      <c r="C2437" s="969" t="s">
        <v>38</v>
      </c>
      <c r="D2437" s="970" t="str">
        <f t="shared" ref="D2437" si="2419">B2437&amp;" "&amp;" "&amp;C2437</f>
        <v>02-032  ポップ</v>
      </c>
      <c r="E2437" s="1010" t="s">
        <v>120</v>
      </c>
      <c r="F2437" s="972" t="s">
        <v>34</v>
      </c>
      <c r="G2437" s="986" t="s">
        <v>40</v>
      </c>
      <c r="H2437" s="986" t="s">
        <v>40</v>
      </c>
      <c r="I2437" s="975"/>
      <c r="J2437" s="975"/>
      <c r="K2437" s="46" t="s">
        <v>21</v>
      </c>
      <c r="L2437" s="41" t="s">
        <v>131</v>
      </c>
      <c r="M2437" s="51" t="s">
        <v>1860</v>
      </c>
      <c r="N2437" s="52" t="s">
        <v>491</v>
      </c>
      <c r="O2437" s="976"/>
      <c r="P2437" s="271"/>
      <c r="Q2437" s="977">
        <v>1610</v>
      </c>
      <c r="R2437" s="978">
        <v>540</v>
      </c>
      <c r="S2437" s="979">
        <v>1360</v>
      </c>
      <c r="T2437" s="980">
        <v>910</v>
      </c>
      <c r="U2437" s="981">
        <v>760</v>
      </c>
      <c r="V2437" s="982">
        <f t="shared" ref="V2437" si="2420">SUM(Q2437:U2438)</f>
        <v>5180</v>
      </c>
      <c r="W2437" s="976" t="s">
        <v>3317</v>
      </c>
      <c r="X2437" s="976"/>
      <c r="Y2437" s="706"/>
      <c r="Z2437" s="976"/>
    </row>
    <row r="2438" spans="1:26">
      <c r="A2438" s="984" t="s">
        <v>1211</v>
      </c>
      <c r="B2438" s="984"/>
      <c r="C2438" s="969" t="s">
        <v>38</v>
      </c>
      <c r="D2438" s="970" t="s">
        <v>2</v>
      </c>
      <c r="E2438" s="1010" t="s">
        <v>120</v>
      </c>
      <c r="F2438" s="972" t="s">
        <v>34</v>
      </c>
      <c r="G2438" s="986" t="s">
        <v>40</v>
      </c>
      <c r="H2438" s="986" t="s">
        <v>40</v>
      </c>
      <c r="I2438" s="975"/>
      <c r="J2438" s="975"/>
      <c r="K2438" s="42"/>
      <c r="L2438" s="42"/>
      <c r="M2438" s="51"/>
      <c r="N2438" s="53"/>
      <c r="O2438" s="976"/>
      <c r="P2438" s="271"/>
      <c r="Q2438" s="977"/>
      <c r="R2438" s="978"/>
      <c r="S2438" s="979"/>
      <c r="T2438" s="980"/>
      <c r="U2438" s="981"/>
      <c r="V2438" s="982"/>
      <c r="W2438" s="976" t="s">
        <v>3317</v>
      </c>
      <c r="X2438" s="976"/>
      <c r="Y2438" s="706"/>
      <c r="Z2438" s="976"/>
    </row>
    <row r="2439" spans="1:26">
      <c r="A2439" s="984" t="s">
        <v>1211</v>
      </c>
      <c r="B2439" s="984" t="s">
        <v>1513</v>
      </c>
      <c r="C2439" s="969" t="s">
        <v>183</v>
      </c>
      <c r="D2439" s="970" t="str">
        <f t="shared" ref="D2439" si="2421">B2439&amp;" "&amp;" "&amp;C2439</f>
        <v>02-033  マァム</v>
      </c>
      <c r="E2439" s="1010" t="s">
        <v>120</v>
      </c>
      <c r="F2439" s="972" t="s">
        <v>34</v>
      </c>
      <c r="G2439" s="973" t="s">
        <v>19</v>
      </c>
      <c r="H2439" s="986" t="s">
        <v>40</v>
      </c>
      <c r="I2439" s="15"/>
      <c r="J2439" s="15"/>
      <c r="K2439" s="50" t="s">
        <v>21</v>
      </c>
      <c r="L2439" s="312" t="s">
        <v>4150</v>
      </c>
      <c r="M2439" s="51" t="s">
        <v>1861</v>
      </c>
      <c r="N2439" s="52" t="s">
        <v>494</v>
      </c>
      <c r="O2439" s="976"/>
      <c r="P2439" s="271"/>
      <c r="Q2439" s="977">
        <v>1640</v>
      </c>
      <c r="R2439" s="978">
        <v>950</v>
      </c>
      <c r="S2439" s="979">
        <v>900</v>
      </c>
      <c r="T2439" s="980">
        <v>850</v>
      </c>
      <c r="U2439" s="981">
        <v>830</v>
      </c>
      <c r="V2439" s="982">
        <f t="shared" ref="V2439" si="2422">SUM(Q2439:U2440)</f>
        <v>5170</v>
      </c>
      <c r="W2439" s="976" t="s">
        <v>3317</v>
      </c>
      <c r="X2439" s="976"/>
      <c r="Y2439" s="706"/>
      <c r="Z2439" s="976"/>
    </row>
    <row r="2440" spans="1:26">
      <c r="A2440" s="984" t="s">
        <v>1211</v>
      </c>
      <c r="B2440" s="984"/>
      <c r="C2440" s="969" t="s">
        <v>183</v>
      </c>
      <c r="D2440" s="970" t="s">
        <v>2</v>
      </c>
      <c r="E2440" s="1010" t="s">
        <v>120</v>
      </c>
      <c r="F2440" s="972" t="s">
        <v>34</v>
      </c>
      <c r="G2440" s="973" t="s">
        <v>19</v>
      </c>
      <c r="H2440" s="986" t="s">
        <v>40</v>
      </c>
      <c r="I2440" s="15"/>
      <c r="J2440" s="15"/>
      <c r="K2440" s="19"/>
      <c r="L2440" s="43"/>
      <c r="M2440" s="51"/>
      <c r="N2440" s="54"/>
      <c r="O2440" s="976"/>
      <c r="P2440" s="271"/>
      <c r="Q2440" s="977"/>
      <c r="R2440" s="978"/>
      <c r="S2440" s="979"/>
      <c r="T2440" s="980"/>
      <c r="U2440" s="981"/>
      <c r="V2440" s="982"/>
      <c r="W2440" s="976" t="s">
        <v>3317</v>
      </c>
      <c r="X2440" s="976"/>
      <c r="Y2440" s="706"/>
      <c r="Z2440" s="976"/>
    </row>
    <row r="2441" spans="1:26">
      <c r="A2441" s="984" t="s">
        <v>1211</v>
      </c>
      <c r="B2441" s="984" t="s">
        <v>1514</v>
      </c>
      <c r="C2441" s="969" t="s">
        <v>1619</v>
      </c>
      <c r="D2441" s="970" t="str">
        <f t="shared" ref="D2441" si="2423">B2441&amp;" "&amp;" "&amp;C2441</f>
        <v>02-034  ブラス</v>
      </c>
      <c r="E2441" s="1010" t="s">
        <v>120</v>
      </c>
      <c r="F2441" s="972" t="s">
        <v>34</v>
      </c>
      <c r="G2441" s="986" t="s">
        <v>40</v>
      </c>
      <c r="H2441" s="986" t="s">
        <v>40</v>
      </c>
      <c r="I2441" s="15"/>
      <c r="J2441" s="15"/>
      <c r="K2441" s="7" t="s">
        <v>37</v>
      </c>
      <c r="L2441" s="114" t="s">
        <v>2713</v>
      </c>
      <c r="M2441" s="51" t="s">
        <v>3608</v>
      </c>
      <c r="N2441" s="52" t="s">
        <v>490</v>
      </c>
      <c r="O2441" s="976"/>
      <c r="P2441" s="271"/>
      <c r="Q2441" s="977">
        <v>1640</v>
      </c>
      <c r="R2441" s="978">
        <v>500</v>
      </c>
      <c r="S2441" s="979">
        <v>1310</v>
      </c>
      <c r="T2441" s="980">
        <v>750</v>
      </c>
      <c r="U2441" s="981">
        <v>920</v>
      </c>
      <c r="V2441" s="982">
        <f t="shared" ref="V2441" si="2424">SUM(Q2441:U2442)</f>
        <v>5120</v>
      </c>
      <c r="W2441" s="976"/>
      <c r="X2441" s="976"/>
      <c r="Y2441" s="706"/>
      <c r="Z2441" s="976"/>
    </row>
    <row r="2442" spans="1:26">
      <c r="A2442" s="984" t="s">
        <v>1211</v>
      </c>
      <c r="B2442" s="984"/>
      <c r="C2442" s="969" t="s">
        <v>1619</v>
      </c>
      <c r="D2442" s="970" t="s">
        <v>2</v>
      </c>
      <c r="E2442" s="1010" t="s">
        <v>120</v>
      </c>
      <c r="F2442" s="972" t="s">
        <v>34</v>
      </c>
      <c r="G2442" s="986" t="s">
        <v>40</v>
      </c>
      <c r="H2442" s="986" t="s">
        <v>40</v>
      </c>
      <c r="I2442" s="15"/>
      <c r="J2442" s="15"/>
      <c r="K2442" s="19"/>
      <c r="L2442" s="43"/>
      <c r="M2442" s="51"/>
      <c r="N2442" s="54"/>
      <c r="O2442" s="976"/>
      <c r="P2442" s="271"/>
      <c r="Q2442" s="977"/>
      <c r="R2442" s="978"/>
      <c r="S2442" s="979"/>
      <c r="T2442" s="980"/>
      <c r="U2442" s="981"/>
      <c r="V2442" s="982"/>
      <c r="W2442" s="976"/>
      <c r="X2442" s="976"/>
      <c r="Y2442" s="706"/>
      <c r="Z2442" s="976"/>
    </row>
    <row r="2443" spans="1:26">
      <c r="A2443" s="984" t="s">
        <v>1211</v>
      </c>
      <c r="B2443" s="984" t="s">
        <v>1515</v>
      </c>
      <c r="C2443" s="969" t="s">
        <v>121</v>
      </c>
      <c r="D2443" s="970" t="str">
        <f t="shared" ref="D2443" si="2425">B2443&amp;" "&amp;" "&amp;C2443</f>
        <v>02-035  れんごく天馬</v>
      </c>
      <c r="E2443" s="1010" t="s">
        <v>120</v>
      </c>
      <c r="F2443" s="1014" t="s">
        <v>128</v>
      </c>
      <c r="G2443" s="992" t="s">
        <v>88</v>
      </c>
      <c r="H2443" s="1006" t="s">
        <v>89</v>
      </c>
      <c r="I2443" s="15"/>
      <c r="J2443" s="15"/>
      <c r="K2443" s="46" t="s">
        <v>21</v>
      </c>
      <c r="L2443" s="41" t="s">
        <v>131</v>
      </c>
      <c r="M2443" s="51" t="s">
        <v>1862</v>
      </c>
      <c r="N2443" s="52" t="s">
        <v>491</v>
      </c>
      <c r="O2443" s="976"/>
      <c r="P2443" s="271"/>
      <c r="Q2443" s="977">
        <v>1560</v>
      </c>
      <c r="R2443" s="978">
        <v>1000</v>
      </c>
      <c r="S2443" s="979">
        <v>590</v>
      </c>
      <c r="T2443" s="980">
        <v>1110</v>
      </c>
      <c r="U2443" s="981">
        <v>760</v>
      </c>
      <c r="V2443" s="982">
        <f t="shared" ref="V2443" si="2426">SUM(Q2443:U2444)</f>
        <v>5020</v>
      </c>
      <c r="W2443" s="969" t="s">
        <v>3320</v>
      </c>
      <c r="X2443" s="976"/>
      <c r="Y2443" s="706"/>
      <c r="Z2443" s="976"/>
    </row>
    <row r="2444" spans="1:26">
      <c r="A2444" s="984" t="s">
        <v>1211</v>
      </c>
      <c r="B2444" s="984"/>
      <c r="C2444" s="969" t="s">
        <v>121</v>
      </c>
      <c r="D2444" s="970" t="s">
        <v>2</v>
      </c>
      <c r="E2444" s="1010" t="s">
        <v>120</v>
      </c>
      <c r="F2444" s="1014" t="s">
        <v>128</v>
      </c>
      <c r="G2444" s="992" t="s">
        <v>88</v>
      </c>
      <c r="H2444" s="1006" t="s">
        <v>89</v>
      </c>
      <c r="I2444" s="17"/>
      <c r="J2444" s="17"/>
      <c r="K2444" s="20"/>
      <c r="L2444" s="16"/>
      <c r="M2444" s="51"/>
      <c r="N2444" s="54"/>
      <c r="O2444" s="976"/>
      <c r="P2444" s="271"/>
      <c r="Q2444" s="977"/>
      <c r="R2444" s="978"/>
      <c r="S2444" s="979"/>
      <c r="T2444" s="980"/>
      <c r="U2444" s="981"/>
      <c r="V2444" s="982"/>
      <c r="W2444" s="969" t="s">
        <v>3320</v>
      </c>
      <c r="X2444" s="976"/>
      <c r="Y2444" s="706"/>
      <c r="Z2444" s="976"/>
    </row>
    <row r="2445" spans="1:26">
      <c r="A2445" s="984" t="s">
        <v>1211</v>
      </c>
      <c r="B2445" s="984" t="s">
        <v>1516</v>
      </c>
      <c r="C2445" s="969" t="s">
        <v>637</v>
      </c>
      <c r="D2445" s="970" t="str">
        <f t="shared" ref="D2445" si="2427">B2445&amp;" "&amp;" "&amp;C2445</f>
        <v>02-036  あくま神官</v>
      </c>
      <c r="E2445" s="1010" t="s">
        <v>120</v>
      </c>
      <c r="F2445" s="1009" t="s">
        <v>75</v>
      </c>
      <c r="G2445" s="986" t="s">
        <v>40</v>
      </c>
      <c r="H2445" s="973" t="s">
        <v>19</v>
      </c>
      <c r="I2445" s="15"/>
      <c r="J2445" s="15"/>
      <c r="K2445" s="46" t="s">
        <v>21</v>
      </c>
      <c r="L2445" s="41" t="s">
        <v>131</v>
      </c>
      <c r="M2445" s="51" t="s">
        <v>1863</v>
      </c>
      <c r="N2445" s="52" t="s">
        <v>494</v>
      </c>
      <c r="O2445" s="976"/>
      <c r="P2445" s="271"/>
      <c r="Q2445" s="977">
        <v>1500</v>
      </c>
      <c r="R2445" s="978">
        <v>890</v>
      </c>
      <c r="S2445" s="979">
        <v>1240</v>
      </c>
      <c r="T2445" s="980">
        <v>680</v>
      </c>
      <c r="U2445" s="981">
        <v>750</v>
      </c>
      <c r="V2445" s="982">
        <f t="shared" ref="V2445" si="2428">SUM(Q2445:U2446)</f>
        <v>5060</v>
      </c>
      <c r="W2445" s="976" t="s">
        <v>4574</v>
      </c>
      <c r="X2445" s="976"/>
      <c r="Y2445" s="706"/>
      <c r="Z2445" s="976"/>
    </row>
    <row r="2446" spans="1:26">
      <c r="A2446" s="984" t="s">
        <v>1211</v>
      </c>
      <c r="B2446" s="984"/>
      <c r="C2446" s="969" t="s">
        <v>637</v>
      </c>
      <c r="D2446" s="970" t="s">
        <v>2</v>
      </c>
      <c r="E2446" s="1010" t="s">
        <v>120</v>
      </c>
      <c r="F2446" s="1009" t="s">
        <v>75</v>
      </c>
      <c r="G2446" s="986" t="s">
        <v>40</v>
      </c>
      <c r="H2446" s="973" t="s">
        <v>19</v>
      </c>
      <c r="I2446" s="15"/>
      <c r="J2446" s="15"/>
      <c r="K2446" s="20"/>
      <c r="L2446" s="16"/>
      <c r="M2446" s="51"/>
      <c r="N2446" s="54"/>
      <c r="O2446" s="976"/>
      <c r="P2446" s="271"/>
      <c r="Q2446" s="977"/>
      <c r="R2446" s="978"/>
      <c r="S2446" s="979"/>
      <c r="T2446" s="980"/>
      <c r="U2446" s="981"/>
      <c r="V2446" s="982"/>
      <c r="W2446" s="976" t="s">
        <v>4574</v>
      </c>
      <c r="X2446" s="976"/>
      <c r="Y2446" s="706"/>
      <c r="Z2446" s="976"/>
    </row>
    <row r="2447" spans="1:26">
      <c r="A2447" s="984" t="s">
        <v>1211</v>
      </c>
      <c r="B2447" s="984" t="s">
        <v>1517</v>
      </c>
      <c r="C2447" s="989" t="s">
        <v>262</v>
      </c>
      <c r="D2447" s="970" t="str">
        <f t="shared" ref="D2447" si="2429">B2447&amp;" "&amp;" "&amp;C2447</f>
        <v>02-037  じごくのつかい</v>
      </c>
      <c r="E2447" s="1010" t="s">
        <v>120</v>
      </c>
      <c r="F2447" s="1009" t="s">
        <v>75</v>
      </c>
      <c r="G2447" s="986" t="s">
        <v>40</v>
      </c>
      <c r="H2447" s="986" t="s">
        <v>40</v>
      </c>
      <c r="I2447" s="17"/>
      <c r="J2447" s="17"/>
      <c r="K2447" s="7" t="s">
        <v>37</v>
      </c>
      <c r="L2447" s="47" t="s">
        <v>453</v>
      </c>
      <c r="M2447" s="51" t="s">
        <v>1398</v>
      </c>
      <c r="N2447" s="52" t="s">
        <v>491</v>
      </c>
      <c r="O2447" s="976"/>
      <c r="P2447" s="271"/>
      <c r="Q2447" s="977">
        <v>1510</v>
      </c>
      <c r="R2447" s="978">
        <v>860</v>
      </c>
      <c r="S2447" s="979">
        <v>1240</v>
      </c>
      <c r="T2447" s="980">
        <v>710</v>
      </c>
      <c r="U2447" s="981">
        <v>780</v>
      </c>
      <c r="V2447" s="982">
        <f t="shared" ref="V2447" si="2430">SUM(Q2447:U2448)</f>
        <v>5100</v>
      </c>
      <c r="W2447" s="976" t="s">
        <v>4574</v>
      </c>
      <c r="X2447" s="976"/>
      <c r="Y2447" s="706"/>
      <c r="Z2447" s="976"/>
    </row>
    <row r="2448" spans="1:26">
      <c r="A2448" s="984" t="s">
        <v>1211</v>
      </c>
      <c r="B2448" s="984"/>
      <c r="C2448" s="989" t="s">
        <v>262</v>
      </c>
      <c r="D2448" s="970" t="s">
        <v>2</v>
      </c>
      <c r="E2448" s="1010" t="s">
        <v>120</v>
      </c>
      <c r="F2448" s="1009" t="s">
        <v>75</v>
      </c>
      <c r="G2448" s="986" t="s">
        <v>40</v>
      </c>
      <c r="H2448" s="986" t="s">
        <v>40</v>
      </c>
      <c r="I2448" s="17"/>
      <c r="J2448" s="17"/>
      <c r="K2448" s="20"/>
      <c r="L2448" s="16"/>
      <c r="M2448" s="51"/>
      <c r="N2448" s="54"/>
      <c r="O2448" s="976"/>
      <c r="P2448" s="271"/>
      <c r="Q2448" s="977"/>
      <c r="R2448" s="978"/>
      <c r="S2448" s="979"/>
      <c r="T2448" s="980"/>
      <c r="U2448" s="981"/>
      <c r="V2448" s="982"/>
      <c r="W2448" s="976" t="s">
        <v>4574</v>
      </c>
      <c r="X2448" s="976"/>
      <c r="Y2448" s="706"/>
      <c r="Z2448" s="976"/>
    </row>
    <row r="2449" spans="1:26">
      <c r="A2449" s="984" t="s">
        <v>1211</v>
      </c>
      <c r="B2449" s="984" t="s">
        <v>1518</v>
      </c>
      <c r="C2449" s="969" t="s">
        <v>123</v>
      </c>
      <c r="D2449" s="970" t="str">
        <f t="shared" ref="D2449" si="2431">B2449&amp;" "&amp;" "&amp;C2449</f>
        <v>02-038  ばくだん岩</v>
      </c>
      <c r="E2449" s="1010" t="s">
        <v>120</v>
      </c>
      <c r="F2449" s="1012" t="s">
        <v>130</v>
      </c>
      <c r="G2449" s="973" t="s">
        <v>19</v>
      </c>
      <c r="H2449" s="973" t="s">
        <v>19</v>
      </c>
      <c r="I2449" s="17"/>
      <c r="J2449" s="17"/>
      <c r="K2449" s="50" t="s">
        <v>21</v>
      </c>
      <c r="L2449" s="49" t="s">
        <v>104</v>
      </c>
      <c r="M2449" s="51" t="s">
        <v>1864</v>
      </c>
      <c r="N2449" s="52" t="s">
        <v>495</v>
      </c>
      <c r="O2449" s="976"/>
      <c r="P2449" s="271"/>
      <c r="Q2449" s="977">
        <v>1640</v>
      </c>
      <c r="R2449" s="978">
        <v>1030</v>
      </c>
      <c r="S2449" s="979">
        <v>580</v>
      </c>
      <c r="T2449" s="980">
        <v>670</v>
      </c>
      <c r="U2449" s="981">
        <v>1180</v>
      </c>
      <c r="V2449" s="982">
        <f t="shared" ref="V2449" si="2432">SUM(Q2449:U2450)</f>
        <v>5100</v>
      </c>
      <c r="W2449" s="976"/>
      <c r="X2449" s="976"/>
      <c r="Y2449" s="706"/>
      <c r="Z2449" s="976"/>
    </row>
    <row r="2450" spans="1:26">
      <c r="A2450" s="984" t="s">
        <v>1211</v>
      </c>
      <c r="B2450" s="984"/>
      <c r="C2450" s="969" t="s">
        <v>123</v>
      </c>
      <c r="D2450" s="970" t="s">
        <v>2</v>
      </c>
      <c r="E2450" s="1010" t="s">
        <v>120</v>
      </c>
      <c r="F2450" s="1012" t="s">
        <v>130</v>
      </c>
      <c r="G2450" s="973" t="s">
        <v>19</v>
      </c>
      <c r="H2450" s="973" t="s">
        <v>19</v>
      </c>
      <c r="I2450" s="17"/>
      <c r="J2450" s="17"/>
      <c r="K2450" s="20"/>
      <c r="L2450" s="16"/>
      <c r="M2450" s="51"/>
      <c r="N2450" s="54"/>
      <c r="O2450" s="976"/>
      <c r="P2450" s="271"/>
      <c r="Q2450" s="977"/>
      <c r="R2450" s="978"/>
      <c r="S2450" s="979"/>
      <c r="T2450" s="980"/>
      <c r="U2450" s="981"/>
      <c r="V2450" s="982"/>
      <c r="W2450" s="976"/>
      <c r="X2450" s="976"/>
      <c r="Y2450" s="706"/>
      <c r="Z2450" s="976"/>
    </row>
    <row r="2451" spans="1:26">
      <c r="A2451" s="984" t="s">
        <v>1211</v>
      </c>
      <c r="B2451" s="984" t="s">
        <v>1519</v>
      </c>
      <c r="C2451" s="969" t="s">
        <v>125</v>
      </c>
      <c r="D2451" s="970" t="str">
        <f t="shared" ref="D2451" si="2433">B2451&amp;" "&amp;" "&amp;C2451</f>
        <v>02-039  アークデーモン</v>
      </c>
      <c r="E2451" s="1010" t="s">
        <v>120</v>
      </c>
      <c r="F2451" s="1009" t="s">
        <v>75</v>
      </c>
      <c r="G2451" s="973" t="s">
        <v>19</v>
      </c>
      <c r="H2451" s="986" t="s">
        <v>40</v>
      </c>
      <c r="I2451" s="17"/>
      <c r="J2451" s="17"/>
      <c r="K2451" s="50" t="s">
        <v>21</v>
      </c>
      <c r="L2451" s="312" t="s">
        <v>4150</v>
      </c>
      <c r="M2451" s="51" t="s">
        <v>1865</v>
      </c>
      <c r="N2451" s="52" t="s">
        <v>491</v>
      </c>
      <c r="O2451" s="976"/>
      <c r="P2451" s="271"/>
      <c r="Q2451" s="977">
        <v>1580</v>
      </c>
      <c r="R2451" s="978">
        <v>970</v>
      </c>
      <c r="S2451" s="979">
        <v>1030</v>
      </c>
      <c r="T2451" s="980">
        <v>720</v>
      </c>
      <c r="U2451" s="981">
        <v>820</v>
      </c>
      <c r="V2451" s="982">
        <f t="shared" ref="V2451" si="2434">SUM(Q2451:U2452)</f>
        <v>5120</v>
      </c>
      <c r="W2451" s="976" t="s">
        <v>4155</v>
      </c>
      <c r="X2451" s="976"/>
      <c r="Y2451" s="706"/>
      <c r="Z2451" s="976"/>
    </row>
    <row r="2452" spans="1:26">
      <c r="A2452" s="984" t="s">
        <v>1211</v>
      </c>
      <c r="B2452" s="984"/>
      <c r="C2452" s="969" t="s">
        <v>125</v>
      </c>
      <c r="D2452" s="970" t="s">
        <v>2</v>
      </c>
      <c r="E2452" s="1010" t="s">
        <v>120</v>
      </c>
      <c r="F2452" s="1009" t="s">
        <v>75</v>
      </c>
      <c r="G2452" s="973" t="s">
        <v>19</v>
      </c>
      <c r="H2452" s="986" t="s">
        <v>40</v>
      </c>
      <c r="I2452" s="17"/>
      <c r="J2452" s="17"/>
      <c r="K2452" s="20"/>
      <c r="L2452" s="16"/>
      <c r="M2452" s="51"/>
      <c r="N2452" s="54"/>
      <c r="O2452" s="976"/>
      <c r="P2452" s="271"/>
      <c r="Q2452" s="977"/>
      <c r="R2452" s="978"/>
      <c r="S2452" s="979"/>
      <c r="T2452" s="980"/>
      <c r="U2452" s="981"/>
      <c r="V2452" s="982"/>
      <c r="W2452" s="976" t="s">
        <v>4155</v>
      </c>
      <c r="X2452" s="976"/>
      <c r="Y2452" s="706"/>
      <c r="Z2452" s="976"/>
    </row>
    <row r="2453" spans="1:26">
      <c r="A2453" s="984" t="s">
        <v>1211</v>
      </c>
      <c r="B2453" s="984" t="s">
        <v>1520</v>
      </c>
      <c r="C2453" s="969" t="s">
        <v>1191</v>
      </c>
      <c r="D2453" s="970" t="str">
        <f t="shared" ref="D2453" si="2435">B2453&amp;" "&amp;" "&amp;C2453</f>
        <v>02-040  フレイム</v>
      </c>
      <c r="E2453" s="1010" t="s">
        <v>120</v>
      </c>
      <c r="F2453" s="1012" t="s">
        <v>130</v>
      </c>
      <c r="G2453" s="973" t="s">
        <v>19</v>
      </c>
      <c r="H2453" s="1006" t="s">
        <v>89</v>
      </c>
      <c r="I2453" s="15"/>
      <c r="J2453" s="15"/>
      <c r="K2453" s="50" t="s">
        <v>21</v>
      </c>
      <c r="L2453" s="312" t="s">
        <v>4150</v>
      </c>
      <c r="M2453" s="51" t="s">
        <v>1866</v>
      </c>
      <c r="N2453" s="52" t="s">
        <v>491</v>
      </c>
      <c r="O2453" s="976"/>
      <c r="P2453" s="271"/>
      <c r="Q2453" s="977">
        <v>1570</v>
      </c>
      <c r="R2453" s="978">
        <v>820</v>
      </c>
      <c r="S2453" s="979">
        <v>1060</v>
      </c>
      <c r="T2453" s="980">
        <v>760</v>
      </c>
      <c r="U2453" s="981">
        <v>880</v>
      </c>
      <c r="V2453" s="982">
        <f t="shared" ref="V2453" si="2436">SUM(Q2453:U2454)</f>
        <v>5090</v>
      </c>
      <c r="W2453" s="969" t="s">
        <v>3320</v>
      </c>
      <c r="X2453" s="976"/>
      <c r="Y2453" s="706"/>
      <c r="Z2453" s="976"/>
    </row>
    <row r="2454" spans="1:26">
      <c r="A2454" s="984" t="s">
        <v>1211</v>
      </c>
      <c r="B2454" s="984"/>
      <c r="C2454" s="969" t="s">
        <v>1191</v>
      </c>
      <c r="D2454" s="970" t="s">
        <v>2</v>
      </c>
      <c r="E2454" s="1010" t="s">
        <v>120</v>
      </c>
      <c r="F2454" s="1012" t="s">
        <v>130</v>
      </c>
      <c r="G2454" s="973" t="s">
        <v>19</v>
      </c>
      <c r="H2454" s="1006" t="s">
        <v>89</v>
      </c>
      <c r="I2454" s="15"/>
      <c r="J2454" s="15"/>
      <c r="K2454" s="20"/>
      <c r="L2454" s="16"/>
      <c r="M2454" s="51"/>
      <c r="N2454" s="54"/>
      <c r="O2454" s="976"/>
      <c r="P2454" s="271"/>
      <c r="Q2454" s="977"/>
      <c r="R2454" s="978"/>
      <c r="S2454" s="979"/>
      <c r="T2454" s="980"/>
      <c r="U2454" s="981"/>
      <c r="V2454" s="982"/>
      <c r="W2454" s="969" t="s">
        <v>3320</v>
      </c>
      <c r="X2454" s="976"/>
      <c r="Y2454" s="706"/>
      <c r="Z2454" s="976"/>
    </row>
    <row r="2455" spans="1:26">
      <c r="A2455" s="984" t="s">
        <v>1211</v>
      </c>
      <c r="B2455" s="984" t="s">
        <v>1521</v>
      </c>
      <c r="C2455" s="969" t="s">
        <v>1192</v>
      </c>
      <c r="D2455" s="970" t="str">
        <f t="shared" ref="D2455" si="2437">B2455&amp;" "&amp;" "&amp;C2455</f>
        <v>02-041  ブリザード</v>
      </c>
      <c r="E2455" s="1010" t="s">
        <v>120</v>
      </c>
      <c r="F2455" s="1012" t="s">
        <v>130</v>
      </c>
      <c r="G2455" s="973" t="s">
        <v>19</v>
      </c>
      <c r="H2455" s="1006" t="s">
        <v>89</v>
      </c>
      <c r="I2455" s="17"/>
      <c r="J2455" s="17"/>
      <c r="K2455" s="46" t="s">
        <v>21</v>
      </c>
      <c r="L2455" s="41" t="s">
        <v>3</v>
      </c>
      <c r="M2455" s="37" t="s">
        <v>1980</v>
      </c>
      <c r="N2455" s="52" t="s">
        <v>494</v>
      </c>
      <c r="O2455" s="976"/>
      <c r="P2455" s="271"/>
      <c r="Q2455" s="977">
        <v>1570</v>
      </c>
      <c r="R2455" s="978">
        <v>930</v>
      </c>
      <c r="S2455" s="979">
        <v>920</v>
      </c>
      <c r="T2455" s="980">
        <v>820</v>
      </c>
      <c r="U2455" s="981">
        <v>850</v>
      </c>
      <c r="V2455" s="982">
        <f t="shared" ref="V2455" si="2438">SUM(Q2455:U2456)</f>
        <v>5090</v>
      </c>
      <c r="W2455" s="969" t="s">
        <v>3322</v>
      </c>
      <c r="X2455" s="976"/>
      <c r="Y2455" s="706"/>
      <c r="Z2455" s="976"/>
    </row>
    <row r="2456" spans="1:26">
      <c r="A2456" s="984" t="s">
        <v>1211</v>
      </c>
      <c r="B2456" s="984"/>
      <c r="C2456" s="969" t="s">
        <v>1192</v>
      </c>
      <c r="D2456" s="970" t="s">
        <v>2</v>
      </c>
      <c r="E2456" s="1010" t="s">
        <v>120</v>
      </c>
      <c r="F2456" s="1012" t="s">
        <v>130</v>
      </c>
      <c r="G2456" s="973" t="s">
        <v>19</v>
      </c>
      <c r="H2456" s="1006" t="s">
        <v>89</v>
      </c>
      <c r="I2456" s="17"/>
      <c r="J2456" s="17"/>
      <c r="K2456" s="20"/>
      <c r="L2456" s="16"/>
      <c r="M2456" s="51"/>
      <c r="N2456" s="54"/>
      <c r="O2456" s="976"/>
      <c r="P2456" s="271"/>
      <c r="Q2456" s="977"/>
      <c r="R2456" s="978"/>
      <c r="S2456" s="979"/>
      <c r="T2456" s="980"/>
      <c r="U2456" s="981"/>
      <c r="V2456" s="982"/>
      <c r="W2456" s="969" t="s">
        <v>3322</v>
      </c>
      <c r="X2456" s="976"/>
      <c r="Y2456" s="706"/>
      <c r="Z2456" s="976"/>
    </row>
    <row r="2457" spans="1:26">
      <c r="A2457" s="984" t="s">
        <v>1211</v>
      </c>
      <c r="B2457" s="984" t="s">
        <v>1522</v>
      </c>
      <c r="C2457" s="989" t="s">
        <v>266</v>
      </c>
      <c r="D2457" s="970" t="str">
        <f t="shared" ref="D2457" si="2439">B2457&amp;" "&amp;" "&amp;C2457</f>
        <v>02-042  グレイトドラゴン</v>
      </c>
      <c r="E2457" s="1010" t="s">
        <v>120</v>
      </c>
      <c r="F2457" s="1003" t="s">
        <v>35</v>
      </c>
      <c r="G2457" s="1006" t="s">
        <v>89</v>
      </c>
      <c r="H2457" s="1006" t="s">
        <v>89</v>
      </c>
      <c r="I2457" s="17"/>
      <c r="J2457" s="17"/>
      <c r="K2457" s="46" t="s">
        <v>21</v>
      </c>
      <c r="L2457" s="41" t="s">
        <v>131</v>
      </c>
      <c r="M2457" s="51" t="s">
        <v>1867</v>
      </c>
      <c r="N2457" s="52" t="s">
        <v>491</v>
      </c>
      <c r="O2457" s="976"/>
      <c r="P2457" s="271"/>
      <c r="Q2457" s="977">
        <v>1700</v>
      </c>
      <c r="R2457" s="978">
        <v>1100</v>
      </c>
      <c r="S2457" s="979">
        <v>620</v>
      </c>
      <c r="T2457" s="980">
        <v>720</v>
      </c>
      <c r="U2457" s="981">
        <v>990</v>
      </c>
      <c r="V2457" s="982">
        <f t="shared" ref="V2457" si="2440">SUM(Q2457:U2458)</f>
        <v>5130</v>
      </c>
      <c r="W2457" s="976"/>
      <c r="X2457" s="976"/>
      <c r="Y2457" s="706"/>
      <c r="Z2457" s="976"/>
    </row>
    <row r="2458" spans="1:26">
      <c r="A2458" s="984" t="s">
        <v>1211</v>
      </c>
      <c r="B2458" s="984"/>
      <c r="C2458" s="989" t="s">
        <v>266</v>
      </c>
      <c r="D2458" s="970" t="s">
        <v>2</v>
      </c>
      <c r="E2458" s="1010" t="s">
        <v>120</v>
      </c>
      <c r="F2458" s="1003" t="s">
        <v>35</v>
      </c>
      <c r="G2458" s="1006" t="s">
        <v>89</v>
      </c>
      <c r="H2458" s="1006" t="s">
        <v>89</v>
      </c>
      <c r="I2458" s="17"/>
      <c r="J2458" s="17"/>
      <c r="K2458" s="20"/>
      <c r="L2458" s="16"/>
      <c r="M2458" s="51"/>
      <c r="N2458" s="54"/>
      <c r="O2458" s="976"/>
      <c r="P2458" s="271"/>
      <c r="Q2458" s="977"/>
      <c r="R2458" s="978"/>
      <c r="S2458" s="979"/>
      <c r="T2458" s="980"/>
      <c r="U2458" s="981"/>
      <c r="V2458" s="982"/>
      <c r="W2458" s="976"/>
      <c r="X2458" s="976"/>
      <c r="Y2458" s="706"/>
      <c r="Z2458" s="976"/>
    </row>
    <row r="2459" spans="1:26">
      <c r="A2459" s="984" t="s">
        <v>1211</v>
      </c>
      <c r="B2459" s="984" t="s">
        <v>1523</v>
      </c>
      <c r="C2459" s="989" t="s">
        <v>254</v>
      </c>
      <c r="D2459" s="970" t="str">
        <f t="shared" ref="D2459" si="2441">B2459&amp;" "&amp;" "&amp;C2459</f>
        <v>02-043  ギガントドラゴン</v>
      </c>
      <c r="E2459" s="1010" t="s">
        <v>120</v>
      </c>
      <c r="F2459" s="1003" t="s">
        <v>35</v>
      </c>
      <c r="G2459" s="973" t="s">
        <v>19</v>
      </c>
      <c r="H2459" s="973" t="s">
        <v>19</v>
      </c>
      <c r="I2459" s="17"/>
      <c r="J2459" s="17"/>
      <c r="K2459" s="7" t="s">
        <v>37</v>
      </c>
      <c r="L2459" s="41" t="s">
        <v>98</v>
      </c>
      <c r="M2459" s="51" t="s">
        <v>1868</v>
      </c>
      <c r="N2459" s="52" t="s">
        <v>491</v>
      </c>
      <c r="O2459" s="976"/>
      <c r="P2459" s="271"/>
      <c r="Q2459" s="977">
        <v>1710</v>
      </c>
      <c r="R2459" s="978">
        <v>1080</v>
      </c>
      <c r="S2459" s="979">
        <v>450</v>
      </c>
      <c r="T2459" s="980">
        <v>630</v>
      </c>
      <c r="U2459" s="981">
        <v>1260</v>
      </c>
      <c r="V2459" s="982">
        <f t="shared" ref="V2459" si="2442">SUM(Q2459:U2460)</f>
        <v>5130</v>
      </c>
      <c r="W2459" s="976" t="s">
        <v>4344</v>
      </c>
      <c r="X2459" s="976"/>
      <c r="Y2459" s="706"/>
      <c r="Z2459" s="976"/>
    </row>
    <row r="2460" spans="1:26">
      <c r="A2460" s="984" t="s">
        <v>1211</v>
      </c>
      <c r="B2460" s="984"/>
      <c r="C2460" s="989" t="s">
        <v>254</v>
      </c>
      <c r="D2460" s="970" t="s">
        <v>2</v>
      </c>
      <c r="E2460" s="1010" t="s">
        <v>120</v>
      </c>
      <c r="F2460" s="1003" t="s">
        <v>35</v>
      </c>
      <c r="G2460" s="973" t="s">
        <v>19</v>
      </c>
      <c r="H2460" s="973" t="s">
        <v>19</v>
      </c>
      <c r="I2460" s="17"/>
      <c r="J2460" s="17"/>
      <c r="K2460" s="20"/>
      <c r="L2460" s="16"/>
      <c r="M2460" s="51"/>
      <c r="N2460" s="54"/>
      <c r="O2460" s="976"/>
      <c r="P2460" s="271"/>
      <c r="Q2460" s="977"/>
      <c r="R2460" s="978"/>
      <c r="S2460" s="979"/>
      <c r="T2460" s="980"/>
      <c r="U2460" s="981"/>
      <c r="V2460" s="982"/>
      <c r="W2460" s="976" t="s">
        <v>4344</v>
      </c>
      <c r="X2460" s="976"/>
      <c r="Y2460" s="706"/>
      <c r="Z2460" s="976"/>
    </row>
    <row r="2461" spans="1:26">
      <c r="A2461" s="984" t="s">
        <v>1211</v>
      </c>
      <c r="B2461" s="984" t="s">
        <v>1524</v>
      </c>
      <c r="C2461" s="989" t="s">
        <v>541</v>
      </c>
      <c r="D2461" s="970" t="str">
        <f t="shared" ref="D2461" si="2443">B2461&amp;" "&amp;" "&amp;C2461</f>
        <v>02-044  キラーアーマー</v>
      </c>
      <c r="E2461" s="1010" t="s">
        <v>120</v>
      </c>
      <c r="F2461" s="994" t="s">
        <v>78</v>
      </c>
      <c r="G2461" s="973" t="s">
        <v>19</v>
      </c>
      <c r="H2461" s="973" t="s">
        <v>19</v>
      </c>
      <c r="I2461" s="17"/>
      <c r="J2461" s="17"/>
      <c r="K2461" s="7" t="s">
        <v>37</v>
      </c>
      <c r="L2461" s="114" t="s">
        <v>2713</v>
      </c>
      <c r="M2461" s="51" t="s">
        <v>1399</v>
      </c>
      <c r="N2461" s="52" t="s">
        <v>491</v>
      </c>
      <c r="O2461" s="976"/>
      <c r="P2461" s="271"/>
      <c r="Q2461" s="977">
        <v>1640</v>
      </c>
      <c r="R2461" s="978">
        <v>1100</v>
      </c>
      <c r="S2461" s="979">
        <v>580</v>
      </c>
      <c r="T2461" s="980">
        <v>610</v>
      </c>
      <c r="U2461" s="981">
        <v>1170</v>
      </c>
      <c r="V2461" s="982">
        <f t="shared" ref="V2461" si="2444">SUM(Q2461:U2462)</f>
        <v>5100</v>
      </c>
      <c r="W2461" s="976"/>
      <c r="X2461" s="976"/>
      <c r="Y2461" s="706"/>
      <c r="Z2461" s="976"/>
    </row>
    <row r="2462" spans="1:26">
      <c r="A2462" s="984" t="s">
        <v>1211</v>
      </c>
      <c r="B2462" s="984"/>
      <c r="C2462" s="989" t="s">
        <v>541</v>
      </c>
      <c r="D2462" s="970" t="s">
        <v>2</v>
      </c>
      <c r="E2462" s="1010" t="s">
        <v>120</v>
      </c>
      <c r="F2462" s="994" t="s">
        <v>78</v>
      </c>
      <c r="G2462" s="973" t="s">
        <v>19</v>
      </c>
      <c r="H2462" s="973" t="s">
        <v>19</v>
      </c>
      <c r="I2462" s="17"/>
      <c r="J2462" s="17"/>
      <c r="K2462" s="20"/>
      <c r="L2462" s="16"/>
      <c r="M2462" s="51"/>
      <c r="N2462" s="54"/>
      <c r="O2462" s="976"/>
      <c r="P2462" s="271"/>
      <c r="Q2462" s="977"/>
      <c r="R2462" s="978"/>
      <c r="S2462" s="979"/>
      <c r="T2462" s="980"/>
      <c r="U2462" s="981"/>
      <c r="V2462" s="982"/>
      <c r="W2462" s="976"/>
      <c r="X2462" s="976"/>
      <c r="Y2462" s="706"/>
      <c r="Z2462" s="976"/>
    </row>
    <row r="2463" spans="1:26">
      <c r="A2463" s="984" t="s">
        <v>1211</v>
      </c>
      <c r="B2463" s="984" t="s">
        <v>1525</v>
      </c>
      <c r="C2463" s="989" t="s">
        <v>318</v>
      </c>
      <c r="D2463" s="970" t="str">
        <f t="shared" ref="D2463" si="2445">B2463&amp;" "&amp;" "&amp;C2463</f>
        <v>02-045  マミー</v>
      </c>
      <c r="E2463" s="1010" t="s">
        <v>120</v>
      </c>
      <c r="F2463" s="1013" t="s">
        <v>129</v>
      </c>
      <c r="G2463" s="973" t="s">
        <v>19</v>
      </c>
      <c r="H2463" s="973" t="s">
        <v>19</v>
      </c>
      <c r="I2463" s="17"/>
      <c r="J2463" s="17"/>
      <c r="K2463" s="7" t="s">
        <v>37</v>
      </c>
      <c r="L2463" s="41" t="s">
        <v>98</v>
      </c>
      <c r="M2463" s="51" t="s">
        <v>1400</v>
      </c>
      <c r="N2463" s="52" t="s">
        <v>491</v>
      </c>
      <c r="O2463" s="976"/>
      <c r="P2463" s="271"/>
      <c r="Q2463" s="977">
        <v>1610</v>
      </c>
      <c r="R2463" s="978">
        <v>1070</v>
      </c>
      <c r="S2463" s="979">
        <v>550</v>
      </c>
      <c r="T2463" s="980">
        <v>720</v>
      </c>
      <c r="U2463" s="981">
        <v>1140</v>
      </c>
      <c r="V2463" s="982">
        <f t="shared" ref="V2463" si="2446">SUM(Q2463:U2464)</f>
        <v>5090</v>
      </c>
      <c r="W2463" s="976"/>
      <c r="X2463" s="976"/>
      <c r="Y2463" s="706"/>
      <c r="Z2463" s="976"/>
    </row>
    <row r="2464" spans="1:26">
      <c r="A2464" s="984" t="s">
        <v>1211</v>
      </c>
      <c r="B2464" s="984"/>
      <c r="C2464" s="989" t="s">
        <v>318</v>
      </c>
      <c r="D2464" s="970" t="s">
        <v>2</v>
      </c>
      <c r="E2464" s="1010" t="s">
        <v>120</v>
      </c>
      <c r="F2464" s="1013" t="s">
        <v>129</v>
      </c>
      <c r="G2464" s="973" t="s">
        <v>19</v>
      </c>
      <c r="H2464" s="973" t="s">
        <v>19</v>
      </c>
      <c r="I2464" s="17"/>
      <c r="J2464" s="17"/>
      <c r="K2464" s="20"/>
      <c r="L2464" s="41"/>
      <c r="M2464" s="51"/>
      <c r="N2464" s="54"/>
      <c r="O2464" s="976"/>
      <c r="P2464" s="271"/>
      <c r="Q2464" s="977"/>
      <c r="R2464" s="978"/>
      <c r="S2464" s="979"/>
      <c r="T2464" s="980"/>
      <c r="U2464" s="981"/>
      <c r="V2464" s="982"/>
      <c r="W2464" s="976"/>
      <c r="X2464" s="976"/>
      <c r="Y2464" s="706"/>
      <c r="Z2464" s="976"/>
    </row>
    <row r="2465" spans="1:26">
      <c r="A2465" s="984" t="s">
        <v>1211</v>
      </c>
      <c r="B2465" s="984" t="s">
        <v>1526</v>
      </c>
      <c r="C2465" s="969" t="s">
        <v>2</v>
      </c>
      <c r="D2465" s="970" t="str">
        <f t="shared" ref="D2465" si="2447">B2465&amp;" "&amp;" "&amp;C2465</f>
        <v>02-046  ダイ</v>
      </c>
      <c r="E2465" s="1008" t="s">
        <v>36</v>
      </c>
      <c r="F2465" s="972" t="s">
        <v>34</v>
      </c>
      <c r="G2465" s="973" t="s">
        <v>19</v>
      </c>
      <c r="H2465" s="973" t="s">
        <v>19</v>
      </c>
      <c r="I2465" s="17"/>
      <c r="J2465" s="17"/>
      <c r="K2465" s="7" t="s">
        <v>37</v>
      </c>
      <c r="L2465" s="47" t="s">
        <v>453</v>
      </c>
      <c r="M2465" s="51" t="s">
        <v>1401</v>
      </c>
      <c r="N2465" s="52" t="s">
        <v>491</v>
      </c>
      <c r="O2465" s="976"/>
      <c r="P2465" s="271"/>
      <c r="Q2465" s="977">
        <v>1960</v>
      </c>
      <c r="R2465" s="978">
        <v>1380</v>
      </c>
      <c r="S2465" s="979">
        <v>580</v>
      </c>
      <c r="T2465" s="980">
        <v>1060</v>
      </c>
      <c r="U2465" s="981">
        <v>910</v>
      </c>
      <c r="V2465" s="982">
        <f t="shared" ref="V2465" si="2448">SUM(Q2465:U2466)</f>
        <v>5890</v>
      </c>
      <c r="W2465" s="976" t="s">
        <v>3317</v>
      </c>
      <c r="X2465" s="976"/>
      <c r="Y2465" s="706"/>
      <c r="Z2465" s="976"/>
    </row>
    <row r="2466" spans="1:26">
      <c r="A2466" s="984" t="s">
        <v>1211</v>
      </c>
      <c r="B2466" s="984"/>
      <c r="C2466" s="969" t="s">
        <v>2</v>
      </c>
      <c r="D2466" s="970" t="s">
        <v>2</v>
      </c>
      <c r="E2466" s="1008" t="s">
        <v>36</v>
      </c>
      <c r="F2466" s="972" t="s">
        <v>34</v>
      </c>
      <c r="G2466" s="973" t="s">
        <v>19</v>
      </c>
      <c r="H2466" s="973" t="s">
        <v>19</v>
      </c>
      <c r="I2466" s="17"/>
      <c r="J2466" s="17"/>
      <c r="K2466" s="50" t="s">
        <v>21</v>
      </c>
      <c r="L2466" s="47" t="s">
        <v>105</v>
      </c>
      <c r="M2466" s="51" t="s">
        <v>1869</v>
      </c>
      <c r="N2466" s="54" t="s">
        <v>490</v>
      </c>
      <c r="O2466" s="976"/>
      <c r="P2466" s="271"/>
      <c r="Q2466" s="977"/>
      <c r="R2466" s="978"/>
      <c r="S2466" s="979"/>
      <c r="T2466" s="980"/>
      <c r="U2466" s="981"/>
      <c r="V2466" s="982"/>
      <c r="W2466" s="976" t="s">
        <v>3317</v>
      </c>
      <c r="X2466" s="976"/>
      <c r="Y2466" s="706"/>
      <c r="Z2466" s="976"/>
    </row>
    <row r="2467" spans="1:26">
      <c r="A2467" s="984" t="s">
        <v>1211</v>
      </c>
      <c r="B2467" s="984" t="s">
        <v>1527</v>
      </c>
      <c r="C2467" s="969" t="s">
        <v>38</v>
      </c>
      <c r="D2467" s="970" t="str">
        <f t="shared" ref="D2467" si="2449">B2467&amp;" "&amp;" "&amp;C2467</f>
        <v>02-047  ポップ</v>
      </c>
      <c r="E2467" s="1008" t="s">
        <v>36</v>
      </c>
      <c r="F2467" s="972" t="s">
        <v>34</v>
      </c>
      <c r="G2467" s="986" t="s">
        <v>40</v>
      </c>
      <c r="H2467" s="986" t="s">
        <v>40</v>
      </c>
      <c r="I2467" s="17"/>
      <c r="J2467" s="17"/>
      <c r="K2467" s="7" t="s">
        <v>37</v>
      </c>
      <c r="L2467" s="41" t="s">
        <v>98</v>
      </c>
      <c r="M2467" s="51" t="s">
        <v>1870</v>
      </c>
      <c r="N2467" s="52" t="s">
        <v>491</v>
      </c>
      <c r="O2467" s="976"/>
      <c r="P2467" s="271"/>
      <c r="Q2467" s="977">
        <v>1830</v>
      </c>
      <c r="R2467" s="978">
        <v>640</v>
      </c>
      <c r="S2467" s="979">
        <v>1470</v>
      </c>
      <c r="T2467" s="980">
        <v>1040</v>
      </c>
      <c r="U2467" s="981">
        <v>880</v>
      </c>
      <c r="V2467" s="982">
        <f t="shared" ref="V2467" si="2450">SUM(Q2467:U2468)</f>
        <v>5860</v>
      </c>
      <c r="W2467" s="976" t="s">
        <v>3317</v>
      </c>
      <c r="X2467" s="976"/>
      <c r="Y2467" s="706"/>
      <c r="Z2467" s="976"/>
    </row>
    <row r="2468" spans="1:26">
      <c r="A2468" s="984" t="s">
        <v>1211</v>
      </c>
      <c r="B2468" s="984"/>
      <c r="C2468" s="969" t="s">
        <v>38</v>
      </c>
      <c r="D2468" s="970" t="s">
        <v>2</v>
      </c>
      <c r="E2468" s="1008" t="s">
        <v>36</v>
      </c>
      <c r="F2468" s="972" t="s">
        <v>34</v>
      </c>
      <c r="G2468" s="986" t="s">
        <v>40</v>
      </c>
      <c r="H2468" s="986" t="s">
        <v>40</v>
      </c>
      <c r="I2468" s="17"/>
      <c r="J2468" s="17"/>
      <c r="K2468" s="46" t="s">
        <v>21</v>
      </c>
      <c r="L2468" s="41" t="s">
        <v>131</v>
      </c>
      <c r="M2468" s="51" t="s">
        <v>1871</v>
      </c>
      <c r="N2468" s="54" t="s">
        <v>491</v>
      </c>
      <c r="O2468" s="976"/>
      <c r="P2468" s="271"/>
      <c r="Q2468" s="977"/>
      <c r="R2468" s="978"/>
      <c r="S2468" s="979"/>
      <c r="T2468" s="980"/>
      <c r="U2468" s="981"/>
      <c r="V2468" s="982"/>
      <c r="W2468" s="976" t="s">
        <v>3317</v>
      </c>
      <c r="X2468" s="976"/>
      <c r="Y2468" s="706"/>
      <c r="Z2468" s="976"/>
    </row>
    <row r="2469" spans="1:26">
      <c r="A2469" s="984" t="s">
        <v>1211</v>
      </c>
      <c r="B2469" s="984" t="s">
        <v>1528</v>
      </c>
      <c r="C2469" s="969" t="s">
        <v>183</v>
      </c>
      <c r="D2469" s="970" t="str">
        <f t="shared" ref="D2469" si="2451">B2469&amp;" "&amp;" "&amp;C2469</f>
        <v>02-048  マァム</v>
      </c>
      <c r="E2469" s="1008" t="s">
        <v>36</v>
      </c>
      <c r="F2469" s="972" t="s">
        <v>34</v>
      </c>
      <c r="G2469" s="973" t="s">
        <v>19</v>
      </c>
      <c r="H2469" s="986" t="s">
        <v>40</v>
      </c>
      <c r="I2469" s="17"/>
      <c r="J2469" s="17"/>
      <c r="K2469" s="7" t="s">
        <v>37</v>
      </c>
      <c r="L2469" s="47" t="s">
        <v>101</v>
      </c>
      <c r="M2469" s="51" t="s">
        <v>3609</v>
      </c>
      <c r="N2469" s="52" t="s">
        <v>491</v>
      </c>
      <c r="O2469" s="976"/>
      <c r="P2469" s="271"/>
      <c r="Q2469" s="977">
        <v>1840</v>
      </c>
      <c r="R2469" s="978">
        <v>1040</v>
      </c>
      <c r="S2469" s="979">
        <v>1110</v>
      </c>
      <c r="T2469" s="980">
        <v>950</v>
      </c>
      <c r="U2469" s="981">
        <v>930</v>
      </c>
      <c r="V2469" s="982">
        <f t="shared" ref="V2469" si="2452">SUM(Q2469:U2470)</f>
        <v>5870</v>
      </c>
      <c r="W2469" s="976" t="s">
        <v>3317</v>
      </c>
      <c r="X2469" s="976"/>
      <c r="Y2469" s="706"/>
      <c r="Z2469" s="976"/>
    </row>
    <row r="2470" spans="1:26">
      <c r="A2470" s="984" t="s">
        <v>1211</v>
      </c>
      <c r="B2470" s="984"/>
      <c r="C2470" s="969" t="s">
        <v>183</v>
      </c>
      <c r="D2470" s="970" t="s">
        <v>2</v>
      </c>
      <c r="E2470" s="1008" t="s">
        <v>36</v>
      </c>
      <c r="F2470" s="972" t="s">
        <v>34</v>
      </c>
      <c r="G2470" s="973" t="s">
        <v>19</v>
      </c>
      <c r="H2470" s="986" t="s">
        <v>40</v>
      </c>
      <c r="I2470" s="17"/>
      <c r="J2470" s="17"/>
      <c r="K2470" s="46" t="s">
        <v>21</v>
      </c>
      <c r="L2470" s="41" t="s">
        <v>131</v>
      </c>
      <c r="M2470" s="51" t="s">
        <v>1872</v>
      </c>
      <c r="N2470" s="52" t="s">
        <v>491</v>
      </c>
      <c r="O2470" s="976"/>
      <c r="P2470" s="271"/>
      <c r="Q2470" s="977"/>
      <c r="R2470" s="978"/>
      <c r="S2470" s="979"/>
      <c r="T2470" s="980"/>
      <c r="U2470" s="981"/>
      <c r="V2470" s="982"/>
      <c r="W2470" s="976" t="s">
        <v>3317</v>
      </c>
      <c r="X2470" s="976"/>
      <c r="Y2470" s="706"/>
      <c r="Z2470" s="976"/>
    </row>
    <row r="2471" spans="1:26">
      <c r="A2471" s="984" t="s">
        <v>1211</v>
      </c>
      <c r="B2471" s="984" t="s">
        <v>1529</v>
      </c>
      <c r="C2471" s="969" t="s">
        <v>172</v>
      </c>
      <c r="D2471" s="970" t="str">
        <f t="shared" ref="D2471" si="2453">B2471&amp;" "&amp;" "&amp;C2471</f>
        <v>02-049  ヒュンケル</v>
      </c>
      <c r="E2471" s="1008" t="s">
        <v>36</v>
      </c>
      <c r="F2471" s="1013" t="s">
        <v>129</v>
      </c>
      <c r="G2471" s="973" t="s">
        <v>19</v>
      </c>
      <c r="H2471" s="973" t="s">
        <v>19</v>
      </c>
      <c r="I2471" s="17"/>
      <c r="J2471" s="17"/>
      <c r="K2471" s="46" t="s">
        <v>21</v>
      </c>
      <c r="L2471" s="41" t="s">
        <v>3</v>
      </c>
      <c r="M2471" s="51" t="s">
        <v>1981</v>
      </c>
      <c r="N2471" s="52" t="s">
        <v>494</v>
      </c>
      <c r="O2471" s="976"/>
      <c r="P2471" s="271"/>
      <c r="Q2471" s="977">
        <v>1980</v>
      </c>
      <c r="R2471" s="978">
        <v>1330</v>
      </c>
      <c r="S2471" s="979">
        <v>560</v>
      </c>
      <c r="T2471" s="980">
        <v>810</v>
      </c>
      <c r="U2471" s="981">
        <v>1230</v>
      </c>
      <c r="V2471" s="982">
        <f t="shared" ref="V2471" si="2454">SUM(Q2471:U2472)</f>
        <v>5910</v>
      </c>
      <c r="W2471" s="976" t="s">
        <v>4572</v>
      </c>
      <c r="X2471" s="976"/>
      <c r="Y2471" s="706"/>
      <c r="Z2471" s="976"/>
    </row>
    <row r="2472" spans="1:26">
      <c r="A2472" s="984" t="s">
        <v>1211</v>
      </c>
      <c r="B2472" s="984"/>
      <c r="C2472" s="969" t="s">
        <v>172</v>
      </c>
      <c r="D2472" s="970" t="s">
        <v>2</v>
      </c>
      <c r="E2472" s="1008" t="s">
        <v>36</v>
      </c>
      <c r="F2472" s="1013" t="s">
        <v>129</v>
      </c>
      <c r="G2472" s="973" t="s">
        <v>19</v>
      </c>
      <c r="H2472" s="973" t="s">
        <v>19</v>
      </c>
      <c r="I2472" s="17"/>
      <c r="J2472" s="17"/>
      <c r="K2472" s="11" t="s">
        <v>81</v>
      </c>
      <c r="L2472" s="47" t="s">
        <v>81</v>
      </c>
      <c r="M2472" s="51" t="s">
        <v>1727</v>
      </c>
      <c r="N2472" s="54" t="s">
        <v>492</v>
      </c>
      <c r="O2472" s="976"/>
      <c r="P2472" s="271"/>
      <c r="Q2472" s="977"/>
      <c r="R2472" s="978"/>
      <c r="S2472" s="979"/>
      <c r="T2472" s="980"/>
      <c r="U2472" s="981"/>
      <c r="V2472" s="982"/>
      <c r="W2472" s="976" t="s">
        <v>4572</v>
      </c>
      <c r="X2472" s="976"/>
      <c r="Y2472" s="706"/>
      <c r="Z2472" s="976"/>
    </row>
    <row r="2473" spans="1:26">
      <c r="A2473" s="984" t="s">
        <v>1211</v>
      </c>
      <c r="B2473" s="984" t="s">
        <v>1530</v>
      </c>
      <c r="C2473" s="989" t="s">
        <v>247</v>
      </c>
      <c r="D2473" s="970" t="str">
        <f t="shared" ref="D2473" si="2455">B2473&amp;" "&amp;" "&amp;C2473</f>
        <v>02-050  ザボエラ</v>
      </c>
      <c r="E2473" s="1008" t="s">
        <v>36</v>
      </c>
      <c r="F2473" s="1009" t="s">
        <v>75</v>
      </c>
      <c r="G2473" s="992" t="s">
        <v>88</v>
      </c>
      <c r="H2473" s="986" t="s">
        <v>40</v>
      </c>
      <c r="I2473" s="17"/>
      <c r="J2473" s="17"/>
      <c r="K2473" s="7" t="s">
        <v>37</v>
      </c>
      <c r="L2473" s="47" t="s">
        <v>101</v>
      </c>
      <c r="M2473" s="51" t="s">
        <v>1959</v>
      </c>
      <c r="N2473" s="52" t="s">
        <v>494</v>
      </c>
      <c r="O2473" s="976"/>
      <c r="P2473" s="271"/>
      <c r="Q2473" s="977">
        <v>1760</v>
      </c>
      <c r="R2473" s="978">
        <v>640</v>
      </c>
      <c r="S2473" s="979">
        <v>1490</v>
      </c>
      <c r="T2473" s="980">
        <v>150</v>
      </c>
      <c r="U2473" s="981">
        <v>720</v>
      </c>
      <c r="V2473" s="982">
        <f t="shared" ref="V2473" si="2456">SUM(Q2473:U2474)</f>
        <v>4760</v>
      </c>
      <c r="W2473" s="976" t="s">
        <v>4572</v>
      </c>
      <c r="X2473" s="976"/>
      <c r="Y2473" s="706"/>
      <c r="Z2473" s="976"/>
    </row>
    <row r="2474" spans="1:26">
      <c r="A2474" s="984" t="s">
        <v>1211</v>
      </c>
      <c r="B2474" s="984"/>
      <c r="C2474" s="989" t="s">
        <v>247</v>
      </c>
      <c r="D2474" s="970" t="s">
        <v>2</v>
      </c>
      <c r="E2474" s="1008" t="s">
        <v>36</v>
      </c>
      <c r="F2474" s="1009" t="s">
        <v>75</v>
      </c>
      <c r="G2474" s="992" t="s">
        <v>88</v>
      </c>
      <c r="H2474" s="986" t="s">
        <v>40</v>
      </c>
      <c r="I2474" s="17"/>
      <c r="J2474" s="17"/>
      <c r="K2474" s="7" t="s">
        <v>37</v>
      </c>
      <c r="L2474" s="41" t="s">
        <v>20</v>
      </c>
      <c r="M2474" s="51" t="s">
        <v>1402</v>
      </c>
      <c r="N2474" s="54" t="s">
        <v>491</v>
      </c>
      <c r="O2474" s="976"/>
      <c r="P2474" s="271"/>
      <c r="Q2474" s="977"/>
      <c r="R2474" s="978"/>
      <c r="S2474" s="979"/>
      <c r="T2474" s="980"/>
      <c r="U2474" s="981"/>
      <c r="V2474" s="982"/>
      <c r="W2474" s="976" t="s">
        <v>4572</v>
      </c>
      <c r="X2474" s="976"/>
      <c r="Y2474" s="706"/>
      <c r="Z2474" s="976"/>
    </row>
    <row r="2475" spans="1:26">
      <c r="A2475" s="984" t="s">
        <v>1211</v>
      </c>
      <c r="B2475" s="984" t="s">
        <v>1531</v>
      </c>
      <c r="C2475" s="969" t="s">
        <v>4</v>
      </c>
      <c r="D2475" s="970" t="str">
        <f t="shared" ref="D2475" si="2457">B2475&amp;" "&amp;" "&amp;C2475</f>
        <v>02-051  クロコダイン</v>
      </c>
      <c r="E2475" s="1008" t="s">
        <v>36</v>
      </c>
      <c r="F2475" s="1014" t="s">
        <v>128</v>
      </c>
      <c r="G2475" s="1006" t="s">
        <v>89</v>
      </c>
      <c r="H2475" s="973" t="s">
        <v>19</v>
      </c>
      <c r="I2475" s="15"/>
      <c r="J2475" s="15"/>
      <c r="K2475" s="46" t="s">
        <v>21</v>
      </c>
      <c r="L2475" s="41" t="s">
        <v>131</v>
      </c>
      <c r="M2475" s="51" t="s">
        <v>1873</v>
      </c>
      <c r="N2475" s="52" t="s">
        <v>495</v>
      </c>
      <c r="O2475" s="976"/>
      <c r="P2475" s="271"/>
      <c r="Q2475" s="977">
        <v>2000</v>
      </c>
      <c r="R2475" s="978">
        <v>1440</v>
      </c>
      <c r="S2475" s="979">
        <v>540</v>
      </c>
      <c r="T2475" s="980">
        <v>680</v>
      </c>
      <c r="U2475" s="981">
        <v>1200</v>
      </c>
      <c r="V2475" s="982">
        <f t="shared" ref="V2475" si="2458">SUM(Q2475:U2476)</f>
        <v>5860</v>
      </c>
      <c r="W2475" s="976" t="s">
        <v>4572</v>
      </c>
      <c r="X2475" s="976"/>
      <c r="Y2475" s="706"/>
      <c r="Z2475" s="976"/>
    </row>
    <row r="2476" spans="1:26">
      <c r="A2476" s="984" t="s">
        <v>1211</v>
      </c>
      <c r="B2476" s="984"/>
      <c r="C2476" s="969" t="s">
        <v>4</v>
      </c>
      <c r="D2476" s="970" t="s">
        <v>2</v>
      </c>
      <c r="E2476" s="1008" t="s">
        <v>36</v>
      </c>
      <c r="F2476" s="1014" t="s">
        <v>128</v>
      </c>
      <c r="G2476" s="1006" t="s">
        <v>89</v>
      </c>
      <c r="H2476" s="973" t="s">
        <v>19</v>
      </c>
      <c r="I2476" s="15"/>
      <c r="J2476" s="15"/>
      <c r="K2476" s="50" t="s">
        <v>21</v>
      </c>
      <c r="L2476" s="312" t="s">
        <v>4150</v>
      </c>
      <c r="M2476" s="51" t="s">
        <v>1874</v>
      </c>
      <c r="N2476" s="52" t="s">
        <v>494</v>
      </c>
      <c r="O2476" s="976"/>
      <c r="P2476" s="271"/>
      <c r="Q2476" s="977"/>
      <c r="R2476" s="978"/>
      <c r="S2476" s="979"/>
      <c r="T2476" s="980"/>
      <c r="U2476" s="981"/>
      <c r="V2476" s="982"/>
      <c r="W2476" s="976" t="s">
        <v>4572</v>
      </c>
      <c r="X2476" s="976"/>
      <c r="Y2476" s="706"/>
      <c r="Z2476" s="976"/>
    </row>
    <row r="2477" spans="1:26">
      <c r="A2477" s="984" t="s">
        <v>1211</v>
      </c>
      <c r="B2477" s="984" t="s">
        <v>1532</v>
      </c>
      <c r="C2477" s="969" t="s">
        <v>596</v>
      </c>
      <c r="D2477" s="970" t="str">
        <f t="shared" ref="D2477" si="2459">B2477&amp;" "&amp;" "&amp;C2477</f>
        <v>02-052  デスコピオン</v>
      </c>
      <c r="E2477" s="1008" t="s">
        <v>36</v>
      </c>
      <c r="F2477" s="1014" t="s">
        <v>128</v>
      </c>
      <c r="G2477" s="1006" t="s">
        <v>89</v>
      </c>
      <c r="H2477" s="973" t="s">
        <v>19</v>
      </c>
      <c r="I2477" s="17"/>
      <c r="J2477" s="17"/>
      <c r="K2477" s="46" t="s">
        <v>21</v>
      </c>
      <c r="L2477" s="41" t="s">
        <v>131</v>
      </c>
      <c r="M2477" s="51" t="s">
        <v>1875</v>
      </c>
      <c r="N2477" s="52" t="s">
        <v>491</v>
      </c>
      <c r="O2477" s="976"/>
      <c r="P2477" s="271"/>
      <c r="Q2477" s="977">
        <v>1860</v>
      </c>
      <c r="R2477" s="978">
        <v>1170</v>
      </c>
      <c r="S2477" s="979">
        <v>530</v>
      </c>
      <c r="T2477" s="980">
        <v>980</v>
      </c>
      <c r="U2477" s="981">
        <v>1280</v>
      </c>
      <c r="V2477" s="982">
        <f t="shared" ref="V2477" si="2460">SUM(Q2477:U2478)</f>
        <v>5820</v>
      </c>
      <c r="W2477" s="976"/>
      <c r="X2477" s="976"/>
      <c r="Y2477" s="706"/>
      <c r="Z2477" s="976"/>
    </row>
    <row r="2478" spans="1:26">
      <c r="A2478" s="984" t="s">
        <v>1211</v>
      </c>
      <c r="B2478" s="984"/>
      <c r="C2478" s="969" t="s">
        <v>596</v>
      </c>
      <c r="D2478" s="970" t="s">
        <v>2</v>
      </c>
      <c r="E2478" s="1008" t="s">
        <v>36</v>
      </c>
      <c r="F2478" s="1014" t="s">
        <v>128</v>
      </c>
      <c r="G2478" s="1006" t="s">
        <v>89</v>
      </c>
      <c r="H2478" s="973" t="s">
        <v>19</v>
      </c>
      <c r="I2478" s="17"/>
      <c r="J2478" s="17"/>
      <c r="K2478" s="50" t="s">
        <v>21</v>
      </c>
      <c r="L2478" s="312" t="s">
        <v>4150</v>
      </c>
      <c r="M2478" s="51" t="s">
        <v>1876</v>
      </c>
      <c r="N2478" s="54" t="s">
        <v>491</v>
      </c>
      <c r="O2478" s="976"/>
      <c r="P2478" s="271"/>
      <c r="Q2478" s="977"/>
      <c r="R2478" s="978"/>
      <c r="S2478" s="979"/>
      <c r="T2478" s="980"/>
      <c r="U2478" s="981"/>
      <c r="V2478" s="982"/>
      <c r="W2478" s="976"/>
      <c r="X2478" s="976"/>
      <c r="Y2478" s="706"/>
      <c r="Z2478" s="976"/>
    </row>
    <row r="2479" spans="1:26">
      <c r="A2479" s="984" t="s">
        <v>1211</v>
      </c>
      <c r="B2479" s="984" t="s">
        <v>1533</v>
      </c>
      <c r="C2479" s="989" t="s">
        <v>265</v>
      </c>
      <c r="D2479" s="970" t="str">
        <f t="shared" ref="D2479" si="2461">B2479&amp;" "&amp;" "&amp;C2479</f>
        <v>02-053  キラーマシン2</v>
      </c>
      <c r="E2479" s="1008" t="s">
        <v>36</v>
      </c>
      <c r="F2479" s="994" t="s">
        <v>78</v>
      </c>
      <c r="G2479" s="973" t="s">
        <v>19</v>
      </c>
      <c r="H2479" s="973" t="s">
        <v>19</v>
      </c>
      <c r="I2479" s="15"/>
      <c r="J2479" s="15"/>
      <c r="K2479" s="46" t="s">
        <v>21</v>
      </c>
      <c r="L2479" s="41" t="s">
        <v>131</v>
      </c>
      <c r="M2479" s="51" t="s">
        <v>1877</v>
      </c>
      <c r="N2479" s="52" t="s">
        <v>491</v>
      </c>
      <c r="O2479" s="976"/>
      <c r="P2479" s="271"/>
      <c r="Q2479" s="977">
        <v>1840</v>
      </c>
      <c r="R2479" s="978">
        <v>1120</v>
      </c>
      <c r="S2479" s="979">
        <v>710</v>
      </c>
      <c r="T2479" s="980">
        <v>980</v>
      </c>
      <c r="U2479" s="981">
        <v>1170</v>
      </c>
      <c r="V2479" s="982">
        <f t="shared" ref="V2479" si="2462">SUM(Q2479:U2480)</f>
        <v>5820</v>
      </c>
      <c r="W2479" s="444" t="s">
        <v>3319</v>
      </c>
      <c r="X2479" s="976"/>
      <c r="Y2479" s="706"/>
      <c r="Z2479" s="976"/>
    </row>
    <row r="2480" spans="1:26">
      <c r="A2480" s="984" t="s">
        <v>1211</v>
      </c>
      <c r="B2480" s="984"/>
      <c r="C2480" s="989" t="s">
        <v>265</v>
      </c>
      <c r="D2480" s="970" t="s">
        <v>2</v>
      </c>
      <c r="E2480" s="1008" t="s">
        <v>36</v>
      </c>
      <c r="F2480" s="994" t="s">
        <v>78</v>
      </c>
      <c r="G2480" s="973" t="s">
        <v>19</v>
      </c>
      <c r="H2480" s="973" t="s">
        <v>19</v>
      </c>
      <c r="I2480" s="15"/>
      <c r="J2480" s="15"/>
      <c r="K2480" s="46" t="s">
        <v>21</v>
      </c>
      <c r="L2480" s="41" t="s">
        <v>131</v>
      </c>
      <c r="M2480" s="51" t="s">
        <v>1878</v>
      </c>
      <c r="N2480" s="52" t="s">
        <v>491</v>
      </c>
      <c r="O2480" s="976"/>
      <c r="P2480" s="271"/>
      <c r="Q2480" s="977"/>
      <c r="R2480" s="978"/>
      <c r="S2480" s="979"/>
      <c r="T2480" s="980"/>
      <c r="U2480" s="981"/>
      <c r="V2480" s="982"/>
      <c r="W2480" s="443" t="s">
        <v>4575</v>
      </c>
      <c r="X2480" s="976"/>
      <c r="Y2480" s="706"/>
      <c r="Z2480" s="976"/>
    </row>
    <row r="2481" spans="1:26">
      <c r="A2481" s="984" t="s">
        <v>1211</v>
      </c>
      <c r="B2481" s="984" t="s">
        <v>1534</v>
      </c>
      <c r="C2481" s="969" t="s">
        <v>2</v>
      </c>
      <c r="D2481" s="970" t="str">
        <f t="shared" ref="D2481" si="2463">B2481&amp;" "&amp;" "&amp;C2481</f>
        <v>02-054  ダイ</v>
      </c>
      <c r="E2481" s="999" t="s">
        <v>54</v>
      </c>
      <c r="F2481" s="972" t="s">
        <v>34</v>
      </c>
      <c r="G2481" s="973" t="s">
        <v>19</v>
      </c>
      <c r="H2481" s="973" t="s">
        <v>19</v>
      </c>
      <c r="I2481" s="15"/>
      <c r="J2481" s="15"/>
      <c r="K2481" s="50" t="s">
        <v>21</v>
      </c>
      <c r="L2481" s="312" t="s">
        <v>4150</v>
      </c>
      <c r="M2481" s="51" t="s">
        <v>1879</v>
      </c>
      <c r="N2481" s="52" t="s">
        <v>494</v>
      </c>
      <c r="O2481" s="976"/>
      <c r="P2481" s="271"/>
      <c r="Q2481" s="977">
        <v>2070</v>
      </c>
      <c r="R2481" s="978">
        <v>1510</v>
      </c>
      <c r="S2481" s="979">
        <v>660</v>
      </c>
      <c r="T2481" s="980">
        <v>1070</v>
      </c>
      <c r="U2481" s="981">
        <v>920</v>
      </c>
      <c r="V2481" s="982">
        <f t="shared" ref="V2481" si="2464">SUM(Q2481:U2482)</f>
        <v>6230</v>
      </c>
      <c r="W2481" s="976" t="s">
        <v>3317</v>
      </c>
      <c r="X2481" s="976"/>
      <c r="Y2481" s="706"/>
      <c r="Z2481" s="976"/>
    </row>
    <row r="2482" spans="1:26">
      <c r="A2482" s="984" t="s">
        <v>1211</v>
      </c>
      <c r="B2482" s="984"/>
      <c r="C2482" s="969" t="s">
        <v>2</v>
      </c>
      <c r="D2482" s="970" t="s">
        <v>2</v>
      </c>
      <c r="E2482" s="999" t="s">
        <v>54</v>
      </c>
      <c r="F2482" s="972" t="s">
        <v>34</v>
      </c>
      <c r="G2482" s="973" t="s">
        <v>19</v>
      </c>
      <c r="H2482" s="973" t="s">
        <v>19</v>
      </c>
      <c r="I2482" s="15"/>
      <c r="J2482" s="15"/>
      <c r="K2482" s="11" t="s">
        <v>81</v>
      </c>
      <c r="L2482" s="47" t="s">
        <v>81</v>
      </c>
      <c r="M2482" s="51" t="s">
        <v>1728</v>
      </c>
      <c r="N2482" s="52" t="s">
        <v>492</v>
      </c>
      <c r="O2482" s="976"/>
      <c r="P2482" s="271"/>
      <c r="Q2482" s="977"/>
      <c r="R2482" s="978"/>
      <c r="S2482" s="979"/>
      <c r="T2482" s="980"/>
      <c r="U2482" s="981"/>
      <c r="V2482" s="982"/>
      <c r="W2482" s="976" t="s">
        <v>3317</v>
      </c>
      <c r="X2482" s="976"/>
      <c r="Y2482" s="706"/>
      <c r="Z2482" s="976"/>
    </row>
    <row r="2483" spans="1:26">
      <c r="A2483" s="984" t="s">
        <v>1211</v>
      </c>
      <c r="B2483" s="984" t="s">
        <v>1535</v>
      </c>
      <c r="C2483" s="969" t="s">
        <v>1620</v>
      </c>
      <c r="D2483" s="970" t="str">
        <f t="shared" ref="D2483" si="2465">B2483&amp;" "&amp;" "&amp;C2483</f>
        <v>02-055  邪竜軍王ガリンガ</v>
      </c>
      <c r="E2483" s="999" t="s">
        <v>54</v>
      </c>
      <c r="F2483" s="1003" t="s">
        <v>35</v>
      </c>
      <c r="G2483" s="973" t="s">
        <v>19</v>
      </c>
      <c r="H2483" s="973" t="s">
        <v>19</v>
      </c>
      <c r="I2483" s="17"/>
      <c r="J2483" s="17"/>
      <c r="K2483" s="7" t="s">
        <v>37</v>
      </c>
      <c r="L2483" s="41" t="s">
        <v>98</v>
      </c>
      <c r="M2483" s="51" t="s">
        <v>1403</v>
      </c>
      <c r="N2483" s="52" t="s">
        <v>491</v>
      </c>
      <c r="O2483" s="976"/>
      <c r="P2483" s="271"/>
      <c r="Q2483" s="977">
        <v>1970</v>
      </c>
      <c r="R2483" s="978">
        <v>1360</v>
      </c>
      <c r="S2483" s="979">
        <v>1090</v>
      </c>
      <c r="T2483" s="980">
        <v>650</v>
      </c>
      <c r="U2483" s="981">
        <v>1120</v>
      </c>
      <c r="V2483" s="982">
        <f t="shared" ref="V2483" si="2466">SUM(Q2483:U2484)</f>
        <v>6190</v>
      </c>
      <c r="W2483" s="976" t="s">
        <v>4568</v>
      </c>
      <c r="X2483" s="976"/>
      <c r="Y2483" s="706"/>
      <c r="Z2483" s="976"/>
    </row>
    <row r="2484" spans="1:26">
      <c r="A2484" s="984" t="s">
        <v>1211</v>
      </c>
      <c r="B2484" s="984"/>
      <c r="C2484" s="969" t="s">
        <v>1620</v>
      </c>
      <c r="D2484" s="970" t="s">
        <v>2</v>
      </c>
      <c r="E2484" s="999" t="s">
        <v>54</v>
      </c>
      <c r="F2484" s="1003" t="s">
        <v>35</v>
      </c>
      <c r="G2484" s="973" t="s">
        <v>19</v>
      </c>
      <c r="H2484" s="973" t="s">
        <v>19</v>
      </c>
      <c r="I2484" s="17"/>
      <c r="J2484" s="17"/>
      <c r="K2484" s="46" t="s">
        <v>21</v>
      </c>
      <c r="L2484" s="41" t="s">
        <v>131</v>
      </c>
      <c r="M2484" s="37" t="s">
        <v>6233</v>
      </c>
      <c r="N2484" s="54" t="s">
        <v>494</v>
      </c>
      <c r="O2484" s="976"/>
      <c r="P2484" s="271"/>
      <c r="Q2484" s="977"/>
      <c r="R2484" s="978"/>
      <c r="S2484" s="979"/>
      <c r="T2484" s="980"/>
      <c r="U2484" s="981"/>
      <c r="V2484" s="982"/>
      <c r="W2484" s="976" t="s">
        <v>4568</v>
      </c>
      <c r="X2484" s="976"/>
      <c r="Y2484" s="706"/>
      <c r="Z2484" s="976"/>
    </row>
    <row r="2485" spans="1:26">
      <c r="A2485" s="984" t="s">
        <v>1211</v>
      </c>
      <c r="B2485" s="984" t="s">
        <v>1536</v>
      </c>
      <c r="C2485" s="969" t="s">
        <v>1621</v>
      </c>
      <c r="D2485" s="970" t="str">
        <f t="shared" ref="D2485" si="2467">B2485&amp;" "&amp;" "&amp;C2485</f>
        <v>02-056  妖魔軍王ブギー</v>
      </c>
      <c r="E2485" s="999" t="s">
        <v>54</v>
      </c>
      <c r="F2485" s="1009" t="s">
        <v>75</v>
      </c>
      <c r="G2485" s="992" t="s">
        <v>88</v>
      </c>
      <c r="H2485" s="992" t="s">
        <v>88</v>
      </c>
      <c r="I2485" s="17"/>
      <c r="J2485" s="17"/>
      <c r="K2485" s="7" t="s">
        <v>37</v>
      </c>
      <c r="L2485" s="47" t="s">
        <v>101</v>
      </c>
      <c r="M2485" s="51" t="s">
        <v>1404</v>
      </c>
      <c r="N2485" s="52" t="s">
        <v>491</v>
      </c>
      <c r="O2485" s="976"/>
      <c r="P2485" s="271"/>
      <c r="Q2485" s="977">
        <v>1920</v>
      </c>
      <c r="R2485" s="978">
        <v>1140</v>
      </c>
      <c r="S2485" s="979">
        <v>1170</v>
      </c>
      <c r="T2485" s="980">
        <v>920</v>
      </c>
      <c r="U2485" s="981">
        <v>1040</v>
      </c>
      <c r="V2485" s="982">
        <f t="shared" ref="V2485" si="2468">SUM(Q2485:U2486)</f>
        <v>6190</v>
      </c>
      <c r="W2485" s="976" t="s">
        <v>4568</v>
      </c>
      <c r="X2485" s="976"/>
      <c r="Y2485" s="706"/>
      <c r="Z2485" s="976"/>
    </row>
    <row r="2486" spans="1:26">
      <c r="A2486" s="984" t="s">
        <v>1211</v>
      </c>
      <c r="B2486" s="984"/>
      <c r="C2486" s="969" t="s">
        <v>1621</v>
      </c>
      <c r="D2486" s="970" t="s">
        <v>2</v>
      </c>
      <c r="E2486" s="999" t="s">
        <v>54</v>
      </c>
      <c r="F2486" s="1009" t="s">
        <v>75</v>
      </c>
      <c r="G2486" s="992" t="s">
        <v>88</v>
      </c>
      <c r="H2486" s="992" t="s">
        <v>88</v>
      </c>
      <c r="I2486" s="17"/>
      <c r="J2486" s="17"/>
      <c r="K2486" s="8" t="s">
        <v>99</v>
      </c>
      <c r="L2486" s="41" t="s">
        <v>131</v>
      </c>
      <c r="M2486" s="51" t="s">
        <v>1960</v>
      </c>
      <c r="N2486" s="54" t="s">
        <v>491</v>
      </c>
      <c r="O2486" s="976"/>
      <c r="P2486" s="271"/>
      <c r="Q2486" s="977"/>
      <c r="R2486" s="978"/>
      <c r="S2486" s="979"/>
      <c r="T2486" s="980"/>
      <c r="U2486" s="981"/>
      <c r="V2486" s="982"/>
      <c r="W2486" s="976" t="s">
        <v>4568</v>
      </c>
      <c r="X2486" s="976"/>
      <c r="Y2486" s="706"/>
      <c r="Z2486" s="976"/>
    </row>
    <row r="2487" spans="1:26">
      <c r="A2487" s="984" t="s">
        <v>1211</v>
      </c>
      <c r="B2487" s="984" t="s">
        <v>1537</v>
      </c>
      <c r="C2487" s="969" t="s">
        <v>190</v>
      </c>
      <c r="D2487" s="970" t="str">
        <f t="shared" ref="D2487" si="2469">B2487&amp;" "&amp;" "&amp;C2487</f>
        <v>02-057  勇者イレブン</v>
      </c>
      <c r="E2487" s="999" t="s">
        <v>54</v>
      </c>
      <c r="F2487" s="972" t="s">
        <v>34</v>
      </c>
      <c r="G2487" s="973" t="s">
        <v>19</v>
      </c>
      <c r="H2487" s="992" t="s">
        <v>88</v>
      </c>
      <c r="I2487" s="15"/>
      <c r="J2487" s="15"/>
      <c r="K2487" s="7" t="s">
        <v>37</v>
      </c>
      <c r="L2487" s="47" t="s">
        <v>453</v>
      </c>
      <c r="M2487" s="51" t="s">
        <v>1709</v>
      </c>
      <c r="N2487" s="52" t="s">
        <v>491</v>
      </c>
      <c r="O2487" s="976"/>
      <c r="P2487" s="271"/>
      <c r="Q2487" s="977">
        <v>1970</v>
      </c>
      <c r="R2487" s="978">
        <v>1160</v>
      </c>
      <c r="S2487" s="979">
        <v>1000</v>
      </c>
      <c r="T2487" s="980">
        <v>1090</v>
      </c>
      <c r="U2487" s="981">
        <v>990</v>
      </c>
      <c r="V2487" s="982">
        <f t="shared" ref="V2487" si="2470">SUM(Q2487:U2488)</f>
        <v>6210</v>
      </c>
      <c r="W2487" s="976"/>
      <c r="X2487" s="976"/>
      <c r="Y2487" s="706"/>
      <c r="Z2487" s="976"/>
    </row>
    <row r="2488" spans="1:26">
      <c r="A2488" s="984" t="s">
        <v>1211</v>
      </c>
      <c r="B2488" s="984"/>
      <c r="C2488" s="969" t="s">
        <v>190</v>
      </c>
      <c r="D2488" s="970" t="s">
        <v>2</v>
      </c>
      <c r="E2488" s="999" t="s">
        <v>54</v>
      </c>
      <c r="F2488" s="972" t="s">
        <v>34</v>
      </c>
      <c r="G2488" s="973" t="s">
        <v>19</v>
      </c>
      <c r="H2488" s="992" t="s">
        <v>88</v>
      </c>
      <c r="I2488" s="15"/>
      <c r="J2488" s="15"/>
      <c r="K2488" s="50" t="s">
        <v>21</v>
      </c>
      <c r="L2488" s="47" t="s">
        <v>105</v>
      </c>
      <c r="M2488" s="51" t="s">
        <v>1869</v>
      </c>
      <c r="N2488" s="52" t="s">
        <v>490</v>
      </c>
      <c r="O2488" s="976"/>
      <c r="P2488" s="271"/>
      <c r="Q2488" s="977"/>
      <c r="R2488" s="978"/>
      <c r="S2488" s="979"/>
      <c r="T2488" s="980"/>
      <c r="U2488" s="981"/>
      <c r="V2488" s="982"/>
      <c r="W2488" s="976"/>
      <c r="X2488" s="976"/>
      <c r="Y2488" s="706"/>
      <c r="Z2488" s="976"/>
    </row>
    <row r="2489" spans="1:26">
      <c r="A2489" s="984" t="s">
        <v>1211</v>
      </c>
      <c r="B2489" s="984" t="s">
        <v>1538</v>
      </c>
      <c r="C2489" s="969" t="s">
        <v>191</v>
      </c>
      <c r="D2489" s="970" t="str">
        <f t="shared" ref="D2489" si="2471">B2489&amp;" "&amp;" "&amp;C2489</f>
        <v>02-058  カミュ</v>
      </c>
      <c r="E2489" s="999" t="s">
        <v>54</v>
      </c>
      <c r="F2489" s="972" t="s">
        <v>34</v>
      </c>
      <c r="G2489" s="973" t="s">
        <v>19</v>
      </c>
      <c r="H2489" s="973" t="s">
        <v>19</v>
      </c>
      <c r="I2489" s="15"/>
      <c r="J2489" s="15"/>
      <c r="K2489" s="50" t="s">
        <v>21</v>
      </c>
      <c r="L2489" s="312" t="s">
        <v>4150</v>
      </c>
      <c r="M2489" s="51" t="s">
        <v>6234</v>
      </c>
      <c r="N2489" s="52" t="s">
        <v>494</v>
      </c>
      <c r="O2489" s="976"/>
      <c r="P2489" s="271"/>
      <c r="Q2489" s="977">
        <v>1920</v>
      </c>
      <c r="R2489" s="978">
        <v>1120</v>
      </c>
      <c r="S2489" s="979">
        <v>850</v>
      </c>
      <c r="T2489" s="980">
        <v>1360</v>
      </c>
      <c r="U2489" s="981">
        <v>950</v>
      </c>
      <c r="V2489" s="982">
        <f t="shared" ref="V2489" si="2472">SUM(Q2489:U2490)</f>
        <v>6200</v>
      </c>
      <c r="W2489" s="976"/>
      <c r="X2489" s="976"/>
      <c r="Y2489" s="706"/>
      <c r="Z2489" s="976"/>
    </row>
    <row r="2490" spans="1:26">
      <c r="A2490" s="984" t="s">
        <v>1211</v>
      </c>
      <c r="B2490" s="984"/>
      <c r="C2490" s="969" t="s">
        <v>191</v>
      </c>
      <c r="D2490" s="970" t="s">
        <v>2</v>
      </c>
      <c r="E2490" s="999" t="s">
        <v>54</v>
      </c>
      <c r="F2490" s="972" t="s">
        <v>34</v>
      </c>
      <c r="G2490" s="973" t="s">
        <v>19</v>
      </c>
      <c r="H2490" s="973" t="s">
        <v>19</v>
      </c>
      <c r="I2490" s="15"/>
      <c r="J2490" s="15"/>
      <c r="K2490" s="7" t="s">
        <v>37</v>
      </c>
      <c r="L2490" s="41" t="s">
        <v>98</v>
      </c>
      <c r="M2490" s="51" t="s">
        <v>1405</v>
      </c>
      <c r="N2490" s="52" t="s">
        <v>491</v>
      </c>
      <c r="O2490" s="976"/>
      <c r="P2490" s="271"/>
      <c r="Q2490" s="977"/>
      <c r="R2490" s="978"/>
      <c r="S2490" s="979"/>
      <c r="T2490" s="980"/>
      <c r="U2490" s="981"/>
      <c r="V2490" s="982"/>
      <c r="W2490" s="976"/>
      <c r="X2490" s="976"/>
      <c r="Y2490" s="706"/>
      <c r="Z2490" s="976"/>
    </row>
    <row r="2491" spans="1:26">
      <c r="A2491" s="984" t="s">
        <v>1211</v>
      </c>
      <c r="B2491" s="984" t="s">
        <v>1539</v>
      </c>
      <c r="C2491" s="969" t="s">
        <v>194</v>
      </c>
      <c r="D2491" s="970" t="str">
        <f t="shared" ref="D2491" si="2473">B2491&amp;" "&amp;" "&amp;C2491</f>
        <v>02-059  マルティナ</v>
      </c>
      <c r="E2491" s="999" t="s">
        <v>54</v>
      </c>
      <c r="F2491" s="972" t="s">
        <v>34</v>
      </c>
      <c r="G2491" s="973" t="s">
        <v>19</v>
      </c>
      <c r="H2491" s="973" t="s">
        <v>19</v>
      </c>
      <c r="I2491" s="15"/>
      <c r="J2491" s="15"/>
      <c r="K2491" s="7" t="s">
        <v>37</v>
      </c>
      <c r="L2491" s="41" t="s">
        <v>20</v>
      </c>
      <c r="M2491" s="51" t="s">
        <v>1406</v>
      </c>
      <c r="N2491" s="52" t="s">
        <v>491</v>
      </c>
      <c r="O2491" s="976"/>
      <c r="P2491" s="271"/>
      <c r="Q2491" s="977">
        <v>1950</v>
      </c>
      <c r="R2491" s="978">
        <v>1160</v>
      </c>
      <c r="S2491" s="979">
        <v>780</v>
      </c>
      <c r="T2491" s="980">
        <v>1270</v>
      </c>
      <c r="U2491" s="981">
        <v>1040</v>
      </c>
      <c r="V2491" s="982">
        <f t="shared" ref="V2491" si="2474">SUM(Q2491:U2492)</f>
        <v>6200</v>
      </c>
      <c r="W2491" s="976" t="s">
        <v>4155</v>
      </c>
      <c r="X2491" s="976"/>
      <c r="Y2491" s="706"/>
      <c r="Z2491" s="976"/>
    </row>
    <row r="2492" spans="1:26">
      <c r="A2492" s="984" t="s">
        <v>1211</v>
      </c>
      <c r="B2492" s="984"/>
      <c r="C2492" s="969" t="s">
        <v>194</v>
      </c>
      <c r="D2492" s="970" t="s">
        <v>2</v>
      </c>
      <c r="E2492" s="999" t="s">
        <v>54</v>
      </c>
      <c r="F2492" s="972" t="s">
        <v>34</v>
      </c>
      <c r="G2492" s="973" t="s">
        <v>19</v>
      </c>
      <c r="H2492" s="973" t="s">
        <v>19</v>
      </c>
      <c r="I2492" s="15"/>
      <c r="J2492" s="15"/>
      <c r="K2492" s="8" t="s">
        <v>99</v>
      </c>
      <c r="L2492" s="41" t="s">
        <v>131</v>
      </c>
      <c r="M2492" s="51" t="s">
        <v>6235</v>
      </c>
      <c r="N2492" s="52" t="s">
        <v>491</v>
      </c>
      <c r="O2492" s="976"/>
      <c r="P2492" s="271"/>
      <c r="Q2492" s="977"/>
      <c r="R2492" s="978"/>
      <c r="S2492" s="979"/>
      <c r="T2492" s="980"/>
      <c r="U2492" s="981"/>
      <c r="V2492" s="982"/>
      <c r="W2492" s="976" t="s">
        <v>4155</v>
      </c>
      <c r="X2492" s="976"/>
      <c r="Y2492" s="706"/>
      <c r="Z2492" s="976"/>
    </row>
    <row r="2493" spans="1:26">
      <c r="A2493" s="984" t="s">
        <v>1211</v>
      </c>
      <c r="B2493" s="984" t="s">
        <v>1540</v>
      </c>
      <c r="C2493" s="969" t="s">
        <v>196</v>
      </c>
      <c r="D2493" s="970" t="str">
        <f t="shared" ref="D2493" si="2475">B2493&amp;" "&amp;" "&amp;C2493</f>
        <v>02-060  グレイグ</v>
      </c>
      <c r="E2493" s="999" t="s">
        <v>54</v>
      </c>
      <c r="F2493" s="972" t="s">
        <v>34</v>
      </c>
      <c r="G2493" s="973" t="s">
        <v>19</v>
      </c>
      <c r="H2493" s="973" t="s">
        <v>19</v>
      </c>
      <c r="I2493" s="17"/>
      <c r="J2493" s="17"/>
      <c r="K2493" s="7" t="s">
        <v>37</v>
      </c>
      <c r="L2493" s="114" t="s">
        <v>2713</v>
      </c>
      <c r="M2493" s="51" t="s">
        <v>1710</v>
      </c>
      <c r="N2493" s="52" t="s">
        <v>491</v>
      </c>
      <c r="O2493" s="976"/>
      <c r="P2493" s="271"/>
      <c r="Q2493" s="977">
        <v>2090</v>
      </c>
      <c r="R2493" s="978">
        <v>1340</v>
      </c>
      <c r="S2493" s="979">
        <v>610</v>
      </c>
      <c r="T2493" s="980">
        <v>680</v>
      </c>
      <c r="U2493" s="981">
        <v>1480</v>
      </c>
      <c r="V2493" s="982">
        <f t="shared" ref="V2493" si="2476">SUM(Q2493:U2494)</f>
        <v>6200</v>
      </c>
      <c r="W2493" s="976"/>
      <c r="X2493" s="976"/>
      <c r="Y2493" s="706"/>
      <c r="Z2493" s="976"/>
    </row>
    <row r="2494" spans="1:26">
      <c r="A2494" s="984" t="s">
        <v>1211</v>
      </c>
      <c r="B2494" s="984"/>
      <c r="C2494" s="969" t="s">
        <v>196</v>
      </c>
      <c r="D2494" s="970" t="s">
        <v>2</v>
      </c>
      <c r="E2494" s="999" t="s">
        <v>54</v>
      </c>
      <c r="F2494" s="972" t="s">
        <v>34</v>
      </c>
      <c r="G2494" s="973" t="s">
        <v>19</v>
      </c>
      <c r="H2494" s="973" t="s">
        <v>19</v>
      </c>
      <c r="I2494" s="17"/>
      <c r="J2494" s="17"/>
      <c r="K2494" s="11" t="s">
        <v>81</v>
      </c>
      <c r="L2494" s="47" t="s">
        <v>81</v>
      </c>
      <c r="M2494" s="51" t="s">
        <v>1729</v>
      </c>
      <c r="N2494" s="52" t="s">
        <v>491</v>
      </c>
      <c r="O2494" s="976"/>
      <c r="P2494" s="271"/>
      <c r="Q2494" s="977"/>
      <c r="R2494" s="978"/>
      <c r="S2494" s="979"/>
      <c r="T2494" s="980"/>
      <c r="U2494" s="981"/>
      <c r="V2494" s="982"/>
      <c r="W2494" s="976"/>
      <c r="X2494" s="976"/>
      <c r="Y2494" s="706"/>
      <c r="Z2494" s="976"/>
    </row>
    <row r="2495" spans="1:26">
      <c r="A2495" s="984" t="s">
        <v>1211</v>
      </c>
      <c r="B2495" s="984" t="s">
        <v>1541</v>
      </c>
      <c r="C2495" s="969" t="s">
        <v>172</v>
      </c>
      <c r="D2495" s="970" t="str">
        <f t="shared" ref="D2495" si="2477">B2495&amp;" "&amp;" "&amp;C2495</f>
        <v>02-061  ヒュンケル</v>
      </c>
      <c r="E2495" s="993" t="s">
        <v>2633</v>
      </c>
      <c r="F2495" s="1013" t="s">
        <v>129</v>
      </c>
      <c r="G2495" s="973" t="s">
        <v>19</v>
      </c>
      <c r="H2495" s="973" t="s">
        <v>19</v>
      </c>
      <c r="I2495" s="17"/>
      <c r="J2495" s="17"/>
      <c r="K2495" s="7" t="s">
        <v>37</v>
      </c>
      <c r="L2495" s="47" t="s">
        <v>453</v>
      </c>
      <c r="M2495" s="51" t="s">
        <v>3610</v>
      </c>
      <c r="N2495" s="52" t="s">
        <v>491</v>
      </c>
      <c r="O2495" s="976"/>
      <c r="P2495" s="271"/>
      <c r="Q2495" s="977">
        <v>2170</v>
      </c>
      <c r="R2495" s="978">
        <v>1510</v>
      </c>
      <c r="S2495" s="979">
        <v>640</v>
      </c>
      <c r="T2495" s="980">
        <v>950</v>
      </c>
      <c r="U2495" s="981">
        <v>1330</v>
      </c>
      <c r="V2495" s="982">
        <f t="shared" ref="V2495" si="2478">SUM(Q2495:U2496)</f>
        <v>6600</v>
      </c>
      <c r="W2495" s="976" t="s">
        <v>4572</v>
      </c>
      <c r="X2495" s="976"/>
      <c r="Y2495" s="706"/>
      <c r="Z2495" s="976"/>
    </row>
    <row r="2496" spans="1:26">
      <c r="A2496" s="984" t="s">
        <v>1211</v>
      </c>
      <c r="B2496" s="984"/>
      <c r="C2496" s="969" t="s">
        <v>172</v>
      </c>
      <c r="D2496" s="970" t="s">
        <v>2</v>
      </c>
      <c r="E2496" s="993" t="s">
        <v>2633</v>
      </c>
      <c r="F2496" s="1013" t="s">
        <v>129</v>
      </c>
      <c r="G2496" s="973" t="s">
        <v>19</v>
      </c>
      <c r="H2496" s="973" t="s">
        <v>19</v>
      </c>
      <c r="I2496" s="17"/>
      <c r="J2496" s="17"/>
      <c r="K2496" s="8" t="s">
        <v>99</v>
      </c>
      <c r="L2496" s="41" t="s">
        <v>131</v>
      </c>
      <c r="M2496" s="51" t="s">
        <v>3611</v>
      </c>
      <c r="N2496" s="54" t="s">
        <v>491</v>
      </c>
      <c r="O2496" s="976"/>
      <c r="P2496" s="271"/>
      <c r="Q2496" s="977"/>
      <c r="R2496" s="978"/>
      <c r="S2496" s="979"/>
      <c r="T2496" s="980"/>
      <c r="U2496" s="981"/>
      <c r="V2496" s="982"/>
      <c r="W2496" s="976" t="s">
        <v>4572</v>
      </c>
      <c r="X2496" s="976"/>
      <c r="Y2496" s="706"/>
      <c r="Z2496" s="976"/>
    </row>
    <row r="2497" spans="1:26">
      <c r="A2497" s="984" t="s">
        <v>1211</v>
      </c>
      <c r="B2497" s="984" t="s">
        <v>1542</v>
      </c>
      <c r="C2497" s="969" t="s">
        <v>1622</v>
      </c>
      <c r="D2497" s="970" t="str">
        <f t="shared" ref="D2497" si="2479">B2497&amp;" "&amp;" "&amp;C2497</f>
        <v>02-062  ホメロス</v>
      </c>
      <c r="E2497" s="993" t="s">
        <v>2633</v>
      </c>
      <c r="F2497" s="985" t="s">
        <v>74</v>
      </c>
      <c r="G2497" s="992" t="s">
        <v>88</v>
      </c>
      <c r="H2497" s="973" t="s">
        <v>19</v>
      </c>
      <c r="I2497" s="17"/>
      <c r="J2497" s="17"/>
      <c r="K2497" s="46" t="s">
        <v>21</v>
      </c>
      <c r="L2497" s="41" t="s">
        <v>131</v>
      </c>
      <c r="M2497" s="51" t="s">
        <v>1880</v>
      </c>
      <c r="N2497" s="52" t="s">
        <v>491</v>
      </c>
      <c r="O2497" s="976"/>
      <c r="P2497" s="271"/>
      <c r="Q2497" s="977">
        <v>2080</v>
      </c>
      <c r="R2497" s="978">
        <v>1290</v>
      </c>
      <c r="S2497" s="979">
        <v>1130</v>
      </c>
      <c r="T2497" s="980">
        <v>1040</v>
      </c>
      <c r="U2497" s="981">
        <v>1000</v>
      </c>
      <c r="V2497" s="982">
        <f t="shared" ref="V2497" si="2480">SUM(Q2497:U2498)</f>
        <v>6540</v>
      </c>
      <c r="W2497" s="976"/>
      <c r="X2497" s="976"/>
      <c r="Y2497" s="706"/>
      <c r="Z2497" s="976"/>
    </row>
    <row r="2498" spans="1:26">
      <c r="A2498" s="984" t="s">
        <v>1211</v>
      </c>
      <c r="B2498" s="984"/>
      <c r="C2498" s="969" t="s">
        <v>1622</v>
      </c>
      <c r="D2498" s="970" t="s">
        <v>2</v>
      </c>
      <c r="E2498" s="993" t="s">
        <v>2633</v>
      </c>
      <c r="F2498" s="985" t="s">
        <v>74</v>
      </c>
      <c r="G2498" s="992" t="s">
        <v>88</v>
      </c>
      <c r="H2498" s="973" t="s">
        <v>19</v>
      </c>
      <c r="I2498" s="17"/>
      <c r="J2498" s="17"/>
      <c r="K2498" s="50" t="s">
        <v>21</v>
      </c>
      <c r="L2498" s="47" t="s">
        <v>105</v>
      </c>
      <c r="M2498" s="51" t="s">
        <v>1881</v>
      </c>
      <c r="N2498" s="52" t="s">
        <v>490</v>
      </c>
      <c r="O2498" s="976"/>
      <c r="P2498" s="271"/>
      <c r="Q2498" s="977"/>
      <c r="R2498" s="978"/>
      <c r="S2498" s="979"/>
      <c r="T2498" s="980"/>
      <c r="U2498" s="981"/>
      <c r="V2498" s="982"/>
      <c r="W2498" s="976"/>
      <c r="X2498" s="976"/>
      <c r="Y2498" s="706"/>
      <c r="Z2498" s="976"/>
    </row>
    <row r="2499" spans="1:26">
      <c r="A2499" s="984" t="s">
        <v>1211</v>
      </c>
      <c r="B2499" s="984" t="s">
        <v>1543</v>
      </c>
      <c r="C2499" s="969" t="s">
        <v>1623</v>
      </c>
      <c r="D2499" s="970" t="str">
        <f t="shared" ref="D2499" si="2481">B2499&amp;" "&amp;" "&amp;C2499</f>
        <v>02-063  呪われしマルティナ</v>
      </c>
      <c r="E2499" s="993" t="s">
        <v>2633</v>
      </c>
      <c r="F2499" s="985" t="s">
        <v>74</v>
      </c>
      <c r="G2499" s="973" t="s">
        <v>19</v>
      </c>
      <c r="H2499" s="992" t="s">
        <v>88</v>
      </c>
      <c r="I2499" s="17"/>
      <c r="J2499" s="17"/>
      <c r="K2499" s="7" t="s">
        <v>37</v>
      </c>
      <c r="L2499" s="47" t="s">
        <v>101</v>
      </c>
      <c r="M2499" s="51" t="s">
        <v>1711</v>
      </c>
      <c r="N2499" s="52" t="s">
        <v>491</v>
      </c>
      <c r="O2499" s="976"/>
      <c r="P2499" s="271"/>
      <c r="Q2499" s="977">
        <v>2060</v>
      </c>
      <c r="R2499" s="978">
        <v>1240</v>
      </c>
      <c r="S2499" s="979">
        <v>810</v>
      </c>
      <c r="T2499" s="980">
        <v>1360</v>
      </c>
      <c r="U2499" s="981">
        <v>1080</v>
      </c>
      <c r="V2499" s="982">
        <f t="shared" ref="V2499" si="2482">SUM(Q2499:U2500)</f>
        <v>6550</v>
      </c>
      <c r="W2499" s="976" t="s">
        <v>4155</v>
      </c>
      <c r="X2499" s="976"/>
      <c r="Y2499" s="706"/>
      <c r="Z2499" s="976"/>
    </row>
    <row r="2500" spans="1:26">
      <c r="A2500" s="984" t="s">
        <v>1211</v>
      </c>
      <c r="B2500" s="984"/>
      <c r="C2500" s="969" t="s">
        <v>1623</v>
      </c>
      <c r="D2500" s="970" t="s">
        <v>2</v>
      </c>
      <c r="E2500" s="993" t="s">
        <v>2633</v>
      </c>
      <c r="F2500" s="985" t="s">
        <v>74</v>
      </c>
      <c r="G2500" s="973" t="s">
        <v>19</v>
      </c>
      <c r="H2500" s="992" t="s">
        <v>88</v>
      </c>
      <c r="I2500" s="17"/>
      <c r="J2500" s="17"/>
      <c r="K2500" s="8" t="s">
        <v>99</v>
      </c>
      <c r="L2500" s="41" t="s">
        <v>131</v>
      </c>
      <c r="M2500" s="51" t="s">
        <v>1961</v>
      </c>
      <c r="N2500" s="54" t="s">
        <v>491</v>
      </c>
      <c r="O2500" s="976"/>
      <c r="P2500" s="271"/>
      <c r="Q2500" s="977"/>
      <c r="R2500" s="978"/>
      <c r="S2500" s="979"/>
      <c r="T2500" s="980"/>
      <c r="U2500" s="981"/>
      <c r="V2500" s="982"/>
      <c r="W2500" s="976" t="s">
        <v>4155</v>
      </c>
      <c r="X2500" s="976"/>
      <c r="Y2500" s="706"/>
      <c r="Z2500" s="976"/>
    </row>
    <row r="2501" spans="1:26">
      <c r="A2501" s="984" t="s">
        <v>1209</v>
      </c>
      <c r="B2501" s="984" t="s">
        <v>1544</v>
      </c>
      <c r="C2501" s="969" t="s">
        <v>630</v>
      </c>
      <c r="D2501" s="970" t="str">
        <f t="shared" ref="D2501" si="2483">B2501&amp;" "&amp;" "&amp;C2501</f>
        <v>01-001  スライム</v>
      </c>
      <c r="E2501" s="1015" t="s">
        <v>608</v>
      </c>
      <c r="F2501" s="1014" t="s">
        <v>128</v>
      </c>
      <c r="G2501" s="973" t="s">
        <v>19</v>
      </c>
      <c r="H2501" s="973" t="s">
        <v>19</v>
      </c>
      <c r="I2501" s="17"/>
      <c r="J2501" s="17"/>
      <c r="K2501" s="46" t="s">
        <v>21</v>
      </c>
      <c r="L2501" s="41" t="s">
        <v>3</v>
      </c>
      <c r="M2501" s="51" t="s">
        <v>3612</v>
      </c>
      <c r="N2501" s="41" t="s">
        <v>491</v>
      </c>
      <c r="O2501" s="976"/>
      <c r="P2501" s="271"/>
      <c r="Q2501" s="977">
        <v>900</v>
      </c>
      <c r="R2501" s="978">
        <v>540</v>
      </c>
      <c r="S2501" s="979">
        <v>600</v>
      </c>
      <c r="T2501" s="980">
        <v>640</v>
      </c>
      <c r="U2501" s="981">
        <v>620</v>
      </c>
      <c r="V2501" s="982">
        <f t="shared" ref="V2501" si="2484">SUM(Q2501:U2502)</f>
        <v>3300</v>
      </c>
      <c r="W2501" s="976" t="s">
        <v>3327</v>
      </c>
      <c r="X2501" s="976"/>
      <c r="Y2501" s="706"/>
      <c r="Z2501" s="976"/>
    </row>
    <row r="2502" spans="1:26">
      <c r="A2502" s="984" t="s">
        <v>1209</v>
      </c>
      <c r="B2502" s="984"/>
      <c r="C2502" s="969" t="s">
        <v>630</v>
      </c>
      <c r="D2502" s="970" t="s">
        <v>2</v>
      </c>
      <c r="E2502" s="1015" t="s">
        <v>608</v>
      </c>
      <c r="F2502" s="1014" t="s">
        <v>128</v>
      </c>
      <c r="G2502" s="973" t="s">
        <v>19</v>
      </c>
      <c r="H2502" s="973" t="s">
        <v>19</v>
      </c>
      <c r="I2502" s="17"/>
      <c r="J2502" s="17"/>
      <c r="K2502" s="42"/>
      <c r="L2502" s="41"/>
      <c r="M2502" s="51"/>
      <c r="N2502" s="41"/>
      <c r="O2502" s="976"/>
      <c r="P2502" s="271"/>
      <c r="Q2502" s="977"/>
      <c r="R2502" s="978"/>
      <c r="S2502" s="979"/>
      <c r="T2502" s="980"/>
      <c r="U2502" s="981"/>
      <c r="V2502" s="982"/>
      <c r="W2502" s="976" t="s">
        <v>3327</v>
      </c>
      <c r="X2502" s="976"/>
      <c r="Y2502" s="706"/>
      <c r="Z2502" s="976"/>
    </row>
    <row r="2503" spans="1:26">
      <c r="A2503" s="984" t="s">
        <v>1209</v>
      </c>
      <c r="B2503" s="984" t="s">
        <v>1545</v>
      </c>
      <c r="C2503" s="969" t="s">
        <v>1179</v>
      </c>
      <c r="D2503" s="970" t="str">
        <f t="shared" ref="D2503" si="2485">B2503&amp;" "&amp;" "&amp;C2503</f>
        <v>01-002  スライムベス</v>
      </c>
      <c r="E2503" s="1015" t="s">
        <v>608</v>
      </c>
      <c r="F2503" s="1014" t="s">
        <v>128</v>
      </c>
      <c r="G2503" s="973" t="s">
        <v>19</v>
      </c>
      <c r="H2503" s="973" t="s">
        <v>19</v>
      </c>
      <c r="I2503" s="17"/>
      <c r="J2503" s="17"/>
      <c r="K2503" s="46" t="s">
        <v>21</v>
      </c>
      <c r="L2503" s="41" t="s">
        <v>131</v>
      </c>
      <c r="M2503" s="51" t="s">
        <v>1882</v>
      </c>
      <c r="N2503" s="41" t="s">
        <v>491</v>
      </c>
      <c r="O2503" s="976"/>
      <c r="P2503" s="271"/>
      <c r="Q2503" s="977">
        <v>1020</v>
      </c>
      <c r="R2503" s="978">
        <v>590</v>
      </c>
      <c r="S2503" s="979">
        <v>540</v>
      </c>
      <c r="T2503" s="980">
        <v>610</v>
      </c>
      <c r="U2503" s="981">
        <v>560</v>
      </c>
      <c r="V2503" s="982">
        <f t="shared" ref="V2503" si="2486">SUM(Q2503:U2504)</f>
        <v>3320</v>
      </c>
      <c r="W2503" s="976" t="s">
        <v>3327</v>
      </c>
      <c r="X2503" s="976"/>
      <c r="Y2503" s="706"/>
      <c r="Z2503" s="976"/>
    </row>
    <row r="2504" spans="1:26">
      <c r="A2504" s="984" t="s">
        <v>1209</v>
      </c>
      <c r="B2504" s="984"/>
      <c r="C2504" s="969" t="s">
        <v>1179</v>
      </c>
      <c r="D2504" s="970" t="s">
        <v>2</v>
      </c>
      <c r="E2504" s="1015" t="s">
        <v>608</v>
      </c>
      <c r="F2504" s="1014" t="s">
        <v>128</v>
      </c>
      <c r="G2504" s="973" t="s">
        <v>19</v>
      </c>
      <c r="H2504" s="973" t="s">
        <v>19</v>
      </c>
      <c r="I2504" s="17"/>
      <c r="J2504" s="17"/>
      <c r="K2504" s="42"/>
      <c r="L2504" s="41"/>
      <c r="M2504" s="51"/>
      <c r="N2504" s="41"/>
      <c r="O2504" s="976"/>
      <c r="P2504" s="271"/>
      <c r="Q2504" s="977"/>
      <c r="R2504" s="978"/>
      <c r="S2504" s="979"/>
      <c r="T2504" s="980"/>
      <c r="U2504" s="981"/>
      <c r="V2504" s="982"/>
      <c r="W2504" s="976" t="s">
        <v>3327</v>
      </c>
      <c r="X2504" s="976"/>
      <c r="Y2504" s="706"/>
      <c r="Z2504" s="976"/>
    </row>
    <row r="2505" spans="1:26">
      <c r="A2505" s="984" t="s">
        <v>1209</v>
      </c>
      <c r="B2505" s="984" t="s">
        <v>1546</v>
      </c>
      <c r="C2505" s="969" t="s">
        <v>1180</v>
      </c>
      <c r="D2505" s="970" t="str">
        <f t="shared" ref="D2505" si="2487">B2505&amp;" "&amp;" "&amp;C2505</f>
        <v>01-003  ドラキー</v>
      </c>
      <c r="E2505" s="1015" t="s">
        <v>608</v>
      </c>
      <c r="F2505" s="1014" t="s">
        <v>128</v>
      </c>
      <c r="G2505" s="973" t="s">
        <v>19</v>
      </c>
      <c r="H2505" s="992" t="s">
        <v>88</v>
      </c>
      <c r="I2505" s="17"/>
      <c r="J2505" s="17"/>
      <c r="K2505" s="46" t="s">
        <v>21</v>
      </c>
      <c r="L2505" s="41" t="s">
        <v>131</v>
      </c>
      <c r="M2505" s="51" t="s">
        <v>3613</v>
      </c>
      <c r="N2505" s="41" t="s">
        <v>491</v>
      </c>
      <c r="O2505" s="976"/>
      <c r="P2505" s="271"/>
      <c r="Q2505" s="977">
        <v>940</v>
      </c>
      <c r="R2505" s="978">
        <v>560</v>
      </c>
      <c r="S2505" s="979">
        <v>730</v>
      </c>
      <c r="T2505" s="980">
        <v>670</v>
      </c>
      <c r="U2505" s="981">
        <v>450</v>
      </c>
      <c r="V2505" s="982">
        <f t="shared" ref="V2505" si="2488">SUM(Q2505:U2506)</f>
        <v>3350</v>
      </c>
      <c r="W2505" s="976"/>
      <c r="X2505" s="976"/>
      <c r="Y2505" s="706"/>
      <c r="Z2505" s="976"/>
    </row>
    <row r="2506" spans="1:26">
      <c r="A2506" s="984" t="s">
        <v>1209</v>
      </c>
      <c r="B2506" s="984"/>
      <c r="C2506" s="969" t="s">
        <v>1180</v>
      </c>
      <c r="D2506" s="970" t="s">
        <v>2</v>
      </c>
      <c r="E2506" s="1015" t="s">
        <v>608</v>
      </c>
      <c r="F2506" s="1014" t="s">
        <v>128</v>
      </c>
      <c r="G2506" s="973" t="s">
        <v>19</v>
      </c>
      <c r="H2506" s="992" t="s">
        <v>88</v>
      </c>
      <c r="I2506" s="17"/>
      <c r="J2506" s="17"/>
      <c r="K2506" s="42"/>
      <c r="L2506" s="41"/>
      <c r="M2506" s="51"/>
      <c r="N2506" s="41"/>
      <c r="O2506" s="976"/>
      <c r="P2506" s="271"/>
      <c r="Q2506" s="977"/>
      <c r="R2506" s="978"/>
      <c r="S2506" s="979"/>
      <c r="T2506" s="980"/>
      <c r="U2506" s="981"/>
      <c r="V2506" s="982"/>
      <c r="W2506" s="976"/>
      <c r="X2506" s="976"/>
      <c r="Y2506" s="706"/>
      <c r="Z2506" s="976"/>
    </row>
    <row r="2507" spans="1:26">
      <c r="A2507" s="984" t="s">
        <v>1209</v>
      </c>
      <c r="B2507" s="984" t="s">
        <v>1547</v>
      </c>
      <c r="C2507" s="969" t="s">
        <v>642</v>
      </c>
      <c r="D2507" s="970" t="str">
        <f t="shared" ref="D2507" si="2489">B2507&amp;" "&amp;" "&amp;C2507</f>
        <v>01-004  メイジドラキー</v>
      </c>
      <c r="E2507" s="1015" t="s">
        <v>608</v>
      </c>
      <c r="F2507" s="1014" t="s">
        <v>128</v>
      </c>
      <c r="G2507" s="973" t="s">
        <v>19</v>
      </c>
      <c r="H2507" s="992" t="s">
        <v>88</v>
      </c>
      <c r="I2507" s="15"/>
      <c r="J2507" s="15"/>
      <c r="K2507" s="8" t="s">
        <v>99</v>
      </c>
      <c r="L2507" s="41" t="s">
        <v>131</v>
      </c>
      <c r="M2507" s="51" t="s">
        <v>3614</v>
      </c>
      <c r="N2507" s="43" t="s">
        <v>491</v>
      </c>
      <c r="O2507" s="976"/>
      <c r="P2507" s="271"/>
      <c r="Q2507" s="977">
        <v>960</v>
      </c>
      <c r="R2507" s="978">
        <v>570</v>
      </c>
      <c r="S2507" s="979">
        <v>760</v>
      </c>
      <c r="T2507" s="980">
        <v>680</v>
      </c>
      <c r="U2507" s="981">
        <v>400</v>
      </c>
      <c r="V2507" s="982">
        <f t="shared" ref="V2507" si="2490">SUM(Q2507:U2508)</f>
        <v>3370</v>
      </c>
      <c r="W2507" s="976"/>
      <c r="X2507" s="976"/>
      <c r="Y2507" s="706"/>
      <c r="Z2507" s="976"/>
    </row>
    <row r="2508" spans="1:26">
      <c r="A2508" s="984" t="s">
        <v>1209</v>
      </c>
      <c r="B2508" s="984"/>
      <c r="C2508" s="969" t="s">
        <v>642</v>
      </c>
      <c r="D2508" s="970" t="s">
        <v>2</v>
      </c>
      <c r="E2508" s="1015" t="s">
        <v>608</v>
      </c>
      <c r="F2508" s="1014" t="s">
        <v>128</v>
      </c>
      <c r="G2508" s="973" t="s">
        <v>19</v>
      </c>
      <c r="H2508" s="992" t="s">
        <v>88</v>
      </c>
      <c r="I2508" s="15"/>
      <c r="J2508" s="15"/>
      <c r="K2508" s="42"/>
      <c r="L2508" s="41"/>
      <c r="M2508" s="51"/>
      <c r="N2508" s="43"/>
      <c r="O2508" s="976"/>
      <c r="P2508" s="271"/>
      <c r="Q2508" s="977"/>
      <c r="R2508" s="978"/>
      <c r="S2508" s="979"/>
      <c r="T2508" s="980"/>
      <c r="U2508" s="981"/>
      <c r="V2508" s="982"/>
      <c r="W2508" s="976"/>
      <c r="X2508" s="976"/>
      <c r="Y2508" s="706"/>
      <c r="Z2508" s="976"/>
    </row>
    <row r="2509" spans="1:26">
      <c r="A2509" s="984" t="s">
        <v>1209</v>
      </c>
      <c r="B2509" s="984" t="s">
        <v>1548</v>
      </c>
      <c r="C2509" s="989" t="s">
        <v>1190</v>
      </c>
      <c r="D2509" s="970" t="str">
        <f t="shared" ref="D2509" si="2491">B2509&amp;" "&amp;" "&amp;C2509</f>
        <v>01-005  キメラ</v>
      </c>
      <c r="E2509" s="1015" t="s">
        <v>608</v>
      </c>
      <c r="F2509" s="1014" t="s">
        <v>128</v>
      </c>
      <c r="G2509" s="973" t="s">
        <v>19</v>
      </c>
      <c r="H2509" s="973" t="s">
        <v>19</v>
      </c>
      <c r="I2509" s="975"/>
      <c r="J2509" s="975"/>
      <c r="K2509" s="11" t="s">
        <v>81</v>
      </c>
      <c r="L2509" s="47" t="s">
        <v>81</v>
      </c>
      <c r="M2509" s="51" t="s">
        <v>1743</v>
      </c>
      <c r="N2509" s="41" t="s">
        <v>492</v>
      </c>
      <c r="O2509" s="976"/>
      <c r="P2509" s="271"/>
      <c r="Q2509" s="977">
        <v>1010</v>
      </c>
      <c r="R2509" s="978">
        <v>530</v>
      </c>
      <c r="S2509" s="979">
        <v>620</v>
      </c>
      <c r="T2509" s="980">
        <v>580</v>
      </c>
      <c r="U2509" s="981">
        <v>610</v>
      </c>
      <c r="V2509" s="982">
        <f t="shared" ref="V2509" si="2492">SUM(Q2509:U2510)</f>
        <v>3350</v>
      </c>
      <c r="W2509" s="976"/>
      <c r="X2509" s="976"/>
      <c r="Y2509" s="706"/>
      <c r="Z2509" s="976"/>
    </row>
    <row r="2510" spans="1:26">
      <c r="A2510" s="984" t="s">
        <v>1209</v>
      </c>
      <c r="B2510" s="984"/>
      <c r="C2510" s="989" t="s">
        <v>1190</v>
      </c>
      <c r="D2510" s="970" t="s">
        <v>2</v>
      </c>
      <c r="E2510" s="1015" t="s">
        <v>608</v>
      </c>
      <c r="F2510" s="1014" t="s">
        <v>128</v>
      </c>
      <c r="G2510" s="973" t="s">
        <v>19</v>
      </c>
      <c r="H2510" s="973" t="s">
        <v>19</v>
      </c>
      <c r="I2510" s="975"/>
      <c r="J2510" s="975"/>
      <c r="K2510" s="42"/>
      <c r="L2510" s="42"/>
      <c r="M2510" s="51"/>
      <c r="N2510" s="42"/>
      <c r="O2510" s="976"/>
      <c r="P2510" s="271"/>
      <c r="Q2510" s="977"/>
      <c r="R2510" s="978"/>
      <c r="S2510" s="979"/>
      <c r="T2510" s="980"/>
      <c r="U2510" s="981"/>
      <c r="V2510" s="982"/>
      <c r="W2510" s="976"/>
      <c r="X2510" s="976"/>
      <c r="Y2510" s="706"/>
      <c r="Z2510" s="976"/>
    </row>
    <row r="2511" spans="1:26">
      <c r="A2511" s="984" t="s">
        <v>1209</v>
      </c>
      <c r="B2511" s="984" t="s">
        <v>1549</v>
      </c>
      <c r="C2511" s="969" t="s">
        <v>631</v>
      </c>
      <c r="D2511" s="970" t="str">
        <f t="shared" ref="D2511" si="2493">B2511&amp;" "&amp;" "&amp;C2511</f>
        <v>01-006  ホイミスライム</v>
      </c>
      <c r="E2511" s="1015" t="s">
        <v>608</v>
      </c>
      <c r="F2511" s="1014" t="s">
        <v>128</v>
      </c>
      <c r="G2511" s="973" t="s">
        <v>19</v>
      </c>
      <c r="H2511" s="995" t="s">
        <v>80</v>
      </c>
      <c r="I2511" s="975"/>
      <c r="J2511" s="975"/>
      <c r="K2511" s="46" t="s">
        <v>21</v>
      </c>
      <c r="L2511" s="41" t="s">
        <v>131</v>
      </c>
      <c r="M2511" s="51" t="s">
        <v>1883</v>
      </c>
      <c r="N2511" s="41" t="s">
        <v>491</v>
      </c>
      <c r="O2511" s="976"/>
      <c r="P2511" s="271"/>
      <c r="Q2511" s="977">
        <v>1040</v>
      </c>
      <c r="R2511" s="978">
        <v>420</v>
      </c>
      <c r="S2511" s="979">
        <v>740</v>
      </c>
      <c r="T2511" s="980">
        <v>640</v>
      </c>
      <c r="U2511" s="981">
        <v>530</v>
      </c>
      <c r="V2511" s="982">
        <f t="shared" ref="V2511" si="2494">SUM(Q2511:U2512)</f>
        <v>3370</v>
      </c>
      <c r="W2511" s="976" t="s">
        <v>3327</v>
      </c>
      <c r="X2511" s="976"/>
      <c r="Y2511" s="706"/>
      <c r="Z2511" s="976"/>
    </row>
    <row r="2512" spans="1:26">
      <c r="A2512" s="984" t="s">
        <v>1209</v>
      </c>
      <c r="B2512" s="984"/>
      <c r="C2512" s="969" t="s">
        <v>631</v>
      </c>
      <c r="D2512" s="970" t="s">
        <v>2</v>
      </c>
      <c r="E2512" s="1015" t="s">
        <v>608</v>
      </c>
      <c r="F2512" s="1014" t="s">
        <v>128</v>
      </c>
      <c r="G2512" s="973" t="s">
        <v>19</v>
      </c>
      <c r="H2512" s="995" t="s">
        <v>80</v>
      </c>
      <c r="I2512" s="975"/>
      <c r="J2512" s="975"/>
      <c r="K2512" s="42"/>
      <c r="L2512" s="42"/>
      <c r="M2512" s="51"/>
      <c r="N2512" s="42"/>
      <c r="O2512" s="976"/>
      <c r="P2512" s="271"/>
      <c r="Q2512" s="977"/>
      <c r="R2512" s="978"/>
      <c r="S2512" s="979"/>
      <c r="T2512" s="980"/>
      <c r="U2512" s="981"/>
      <c r="V2512" s="982"/>
      <c r="W2512" s="976" t="s">
        <v>3327</v>
      </c>
      <c r="X2512" s="976"/>
      <c r="Y2512" s="706"/>
      <c r="Z2512" s="976"/>
    </row>
    <row r="2513" spans="1:26">
      <c r="A2513" s="984" t="s">
        <v>1209</v>
      </c>
      <c r="B2513" s="984" t="s">
        <v>1550</v>
      </c>
      <c r="C2513" s="969" t="s">
        <v>1196</v>
      </c>
      <c r="D2513" s="970" t="str">
        <f t="shared" ref="D2513" si="2495">B2513&amp;" "&amp;" "&amp;C2513</f>
        <v>01-007  いたずらもぐら</v>
      </c>
      <c r="E2513" s="1015" t="s">
        <v>608</v>
      </c>
      <c r="F2513" s="1014" t="s">
        <v>128</v>
      </c>
      <c r="G2513" s="973" t="s">
        <v>19</v>
      </c>
      <c r="H2513" s="973" t="s">
        <v>19</v>
      </c>
      <c r="I2513" s="975"/>
      <c r="J2513" s="975"/>
      <c r="K2513" s="8" t="s">
        <v>99</v>
      </c>
      <c r="L2513" s="41" t="s">
        <v>131</v>
      </c>
      <c r="M2513" s="51" t="s">
        <v>3615</v>
      </c>
      <c r="N2513" s="41" t="s">
        <v>491</v>
      </c>
      <c r="O2513" s="976"/>
      <c r="P2513" s="271"/>
      <c r="Q2513" s="977">
        <v>990</v>
      </c>
      <c r="R2513" s="978">
        <v>800</v>
      </c>
      <c r="S2513" s="979">
        <v>400</v>
      </c>
      <c r="T2513" s="980">
        <v>520</v>
      </c>
      <c r="U2513" s="981">
        <v>670</v>
      </c>
      <c r="V2513" s="982">
        <f t="shared" ref="V2513" si="2496">SUM(Q2513:U2514)</f>
        <v>3380</v>
      </c>
      <c r="W2513" s="976"/>
      <c r="X2513" s="976"/>
      <c r="Y2513" s="706"/>
      <c r="Z2513" s="976"/>
    </row>
    <row r="2514" spans="1:26">
      <c r="A2514" s="984" t="s">
        <v>1209</v>
      </c>
      <c r="B2514" s="984"/>
      <c r="C2514" s="969" t="s">
        <v>1196</v>
      </c>
      <c r="D2514" s="970" t="s">
        <v>2</v>
      </c>
      <c r="E2514" s="1015" t="s">
        <v>608</v>
      </c>
      <c r="F2514" s="1014" t="s">
        <v>128</v>
      </c>
      <c r="G2514" s="973" t="s">
        <v>19</v>
      </c>
      <c r="H2514" s="973" t="s">
        <v>19</v>
      </c>
      <c r="I2514" s="975"/>
      <c r="J2514" s="975"/>
      <c r="K2514" s="42"/>
      <c r="L2514" s="42"/>
      <c r="M2514" s="51"/>
      <c r="N2514" s="42"/>
      <c r="O2514" s="976"/>
      <c r="P2514" s="271"/>
      <c r="Q2514" s="977"/>
      <c r="R2514" s="978"/>
      <c r="S2514" s="979"/>
      <c r="T2514" s="980"/>
      <c r="U2514" s="981"/>
      <c r="V2514" s="982"/>
      <c r="W2514" s="976"/>
      <c r="X2514" s="976"/>
      <c r="Y2514" s="706"/>
      <c r="Z2514" s="976"/>
    </row>
    <row r="2515" spans="1:26">
      <c r="A2515" s="984" t="s">
        <v>1209</v>
      </c>
      <c r="B2515" s="984" t="s">
        <v>1551</v>
      </c>
      <c r="C2515" s="969" t="s">
        <v>632</v>
      </c>
      <c r="D2515" s="970" t="str">
        <f t="shared" ref="D2515" si="2497">B2515&amp;" "&amp;" "&amp;C2515</f>
        <v>01-008  トンブレロ</v>
      </c>
      <c r="E2515" s="1015" t="s">
        <v>608</v>
      </c>
      <c r="F2515" s="1014" t="s">
        <v>128</v>
      </c>
      <c r="G2515" s="1006" t="s">
        <v>89</v>
      </c>
      <c r="H2515" s="973" t="s">
        <v>19</v>
      </c>
      <c r="I2515" s="975"/>
      <c r="J2515" s="975"/>
      <c r="K2515" s="50" t="s">
        <v>21</v>
      </c>
      <c r="L2515" s="47" t="s">
        <v>107</v>
      </c>
      <c r="M2515" s="51" t="s">
        <v>3616</v>
      </c>
      <c r="N2515" s="41" t="s">
        <v>491</v>
      </c>
      <c r="O2515" s="976"/>
      <c r="P2515" s="271"/>
      <c r="Q2515" s="977">
        <v>1010</v>
      </c>
      <c r="R2515" s="978">
        <v>400</v>
      </c>
      <c r="S2515" s="979">
        <v>720</v>
      </c>
      <c r="T2515" s="980">
        <v>610</v>
      </c>
      <c r="U2515" s="981">
        <v>630</v>
      </c>
      <c r="V2515" s="982">
        <f t="shared" ref="V2515" si="2498">SUM(Q2515:U2516)</f>
        <v>3370</v>
      </c>
      <c r="W2515" s="976" t="s">
        <v>4565</v>
      </c>
      <c r="X2515" s="976"/>
      <c r="Y2515" s="706"/>
      <c r="Z2515" s="976"/>
    </row>
    <row r="2516" spans="1:26">
      <c r="A2516" s="984" t="s">
        <v>1209</v>
      </c>
      <c r="B2516" s="984"/>
      <c r="C2516" s="969" t="s">
        <v>632</v>
      </c>
      <c r="D2516" s="970" t="s">
        <v>2</v>
      </c>
      <c r="E2516" s="1015" t="s">
        <v>608</v>
      </c>
      <c r="F2516" s="1014" t="s">
        <v>128</v>
      </c>
      <c r="G2516" s="1006" t="s">
        <v>89</v>
      </c>
      <c r="H2516" s="973" t="s">
        <v>19</v>
      </c>
      <c r="I2516" s="975"/>
      <c r="J2516" s="975"/>
      <c r="K2516" s="42"/>
      <c r="L2516" s="42"/>
      <c r="M2516" s="51"/>
      <c r="N2516" s="42"/>
      <c r="O2516" s="976"/>
      <c r="P2516" s="271"/>
      <c r="Q2516" s="977"/>
      <c r="R2516" s="978"/>
      <c r="S2516" s="979"/>
      <c r="T2516" s="980"/>
      <c r="U2516" s="981"/>
      <c r="V2516" s="982"/>
      <c r="W2516" s="976" t="s">
        <v>4565</v>
      </c>
      <c r="X2516" s="976"/>
      <c r="Y2516" s="706"/>
      <c r="Z2516" s="976"/>
    </row>
    <row r="2517" spans="1:26">
      <c r="A2517" s="984" t="s">
        <v>1209</v>
      </c>
      <c r="B2517" s="984" t="s">
        <v>1552</v>
      </c>
      <c r="C2517" s="969" t="s">
        <v>1189</v>
      </c>
      <c r="D2517" s="970" t="str">
        <f t="shared" ref="D2517" si="2499">B2517&amp;" "&amp;" "&amp;C2517</f>
        <v>01-009  オーク</v>
      </c>
      <c r="E2517" s="1015" t="s">
        <v>608</v>
      </c>
      <c r="F2517" s="1014" t="s">
        <v>128</v>
      </c>
      <c r="G2517" s="973" t="s">
        <v>19</v>
      </c>
      <c r="H2517" s="973" t="s">
        <v>19</v>
      </c>
      <c r="I2517" s="975"/>
      <c r="J2517" s="975"/>
      <c r="K2517" s="46" t="s">
        <v>21</v>
      </c>
      <c r="L2517" s="41" t="s">
        <v>131</v>
      </c>
      <c r="M2517" s="51" t="s">
        <v>1849</v>
      </c>
      <c r="N2517" s="41" t="s">
        <v>491</v>
      </c>
      <c r="O2517" s="976"/>
      <c r="P2517" s="271"/>
      <c r="Q2517" s="977">
        <v>1050</v>
      </c>
      <c r="R2517" s="978">
        <v>800</v>
      </c>
      <c r="S2517" s="979">
        <v>350</v>
      </c>
      <c r="T2517" s="980">
        <v>530</v>
      </c>
      <c r="U2517" s="981">
        <v>660</v>
      </c>
      <c r="V2517" s="982">
        <f t="shared" ref="V2517" si="2500">SUM(Q2517:U2518)</f>
        <v>3390</v>
      </c>
      <c r="W2517" s="976" t="s">
        <v>4155</v>
      </c>
      <c r="X2517" s="976"/>
      <c r="Y2517" s="706"/>
      <c r="Z2517" s="976"/>
    </row>
    <row r="2518" spans="1:26">
      <c r="A2518" s="984" t="s">
        <v>1209</v>
      </c>
      <c r="B2518" s="984"/>
      <c r="C2518" s="969" t="s">
        <v>1189</v>
      </c>
      <c r="D2518" s="970" t="s">
        <v>2</v>
      </c>
      <c r="E2518" s="1015" t="s">
        <v>608</v>
      </c>
      <c r="F2518" s="1014" t="s">
        <v>128</v>
      </c>
      <c r="G2518" s="973" t="s">
        <v>19</v>
      </c>
      <c r="H2518" s="973" t="s">
        <v>19</v>
      </c>
      <c r="I2518" s="975"/>
      <c r="J2518" s="975"/>
      <c r="K2518" s="42"/>
      <c r="L2518" s="42"/>
      <c r="M2518" s="51"/>
      <c r="N2518" s="42"/>
      <c r="O2518" s="976"/>
      <c r="P2518" s="271"/>
      <c r="Q2518" s="977"/>
      <c r="R2518" s="978"/>
      <c r="S2518" s="979"/>
      <c r="T2518" s="980"/>
      <c r="U2518" s="981"/>
      <c r="V2518" s="982"/>
      <c r="W2518" s="976" t="s">
        <v>4155</v>
      </c>
      <c r="X2518" s="976"/>
      <c r="Y2518" s="706"/>
      <c r="Z2518" s="976"/>
    </row>
    <row r="2519" spans="1:26">
      <c r="A2519" s="984" t="s">
        <v>1209</v>
      </c>
      <c r="B2519" s="984" t="s">
        <v>1553</v>
      </c>
      <c r="C2519" s="969" t="s">
        <v>635</v>
      </c>
      <c r="D2519" s="970" t="str">
        <f t="shared" ref="D2519" si="2501">B2519&amp;" "&amp;" "&amp;C2519</f>
        <v>01-010  がいこつ</v>
      </c>
      <c r="E2519" s="1015" t="s">
        <v>608</v>
      </c>
      <c r="F2519" s="1013" t="s">
        <v>129</v>
      </c>
      <c r="G2519" s="973" t="s">
        <v>19</v>
      </c>
      <c r="H2519" s="973" t="s">
        <v>19</v>
      </c>
      <c r="I2519" s="975"/>
      <c r="J2519" s="975"/>
      <c r="K2519" s="46" t="s">
        <v>21</v>
      </c>
      <c r="L2519" s="41" t="s">
        <v>131</v>
      </c>
      <c r="M2519" s="37" t="s">
        <v>1884</v>
      </c>
      <c r="N2519" s="41" t="s">
        <v>494</v>
      </c>
      <c r="O2519" s="976"/>
      <c r="P2519" s="271"/>
      <c r="Q2519" s="977">
        <v>1040</v>
      </c>
      <c r="R2519" s="978">
        <v>680</v>
      </c>
      <c r="S2519" s="979">
        <v>450</v>
      </c>
      <c r="T2519" s="980">
        <v>500</v>
      </c>
      <c r="U2519" s="981">
        <v>720</v>
      </c>
      <c r="V2519" s="982">
        <f t="shared" ref="V2519" si="2502">SUM(Q2519:U2520)</f>
        <v>3390</v>
      </c>
      <c r="W2519" s="976" t="s">
        <v>3328</v>
      </c>
      <c r="X2519" s="976"/>
      <c r="Y2519" s="706"/>
      <c r="Z2519" s="976"/>
    </row>
    <row r="2520" spans="1:26">
      <c r="A2520" s="984" t="s">
        <v>1209</v>
      </c>
      <c r="B2520" s="984"/>
      <c r="C2520" s="969" t="s">
        <v>635</v>
      </c>
      <c r="D2520" s="970" t="s">
        <v>2</v>
      </c>
      <c r="E2520" s="1015" t="s">
        <v>608</v>
      </c>
      <c r="F2520" s="1013" t="s">
        <v>129</v>
      </c>
      <c r="G2520" s="973" t="s">
        <v>19</v>
      </c>
      <c r="H2520" s="973" t="s">
        <v>19</v>
      </c>
      <c r="I2520" s="975"/>
      <c r="J2520" s="975"/>
      <c r="K2520" s="42"/>
      <c r="L2520" s="42"/>
      <c r="M2520" s="51"/>
      <c r="N2520" s="42"/>
      <c r="O2520" s="976"/>
      <c r="P2520" s="271"/>
      <c r="Q2520" s="977"/>
      <c r="R2520" s="978"/>
      <c r="S2520" s="979"/>
      <c r="T2520" s="980"/>
      <c r="U2520" s="981"/>
      <c r="V2520" s="982"/>
      <c r="W2520" s="976" t="s">
        <v>3328</v>
      </c>
      <c r="X2520" s="976"/>
      <c r="Y2520" s="706"/>
      <c r="Z2520" s="976"/>
    </row>
    <row r="2521" spans="1:26">
      <c r="A2521" s="984" t="s">
        <v>1209</v>
      </c>
      <c r="B2521" s="984" t="s">
        <v>1554</v>
      </c>
      <c r="C2521" s="969" t="s">
        <v>636</v>
      </c>
      <c r="D2521" s="970" t="str">
        <f t="shared" ref="D2521" si="2503">B2521&amp;" "&amp;" "&amp;C2521</f>
        <v>01-011  ミイラ男</v>
      </c>
      <c r="E2521" s="1015" t="s">
        <v>608</v>
      </c>
      <c r="F2521" s="1013" t="s">
        <v>129</v>
      </c>
      <c r="G2521" s="973" t="s">
        <v>19</v>
      </c>
      <c r="H2521" s="973" t="s">
        <v>19</v>
      </c>
      <c r="I2521" s="975"/>
      <c r="J2521" s="975"/>
      <c r="K2521" s="8" t="s">
        <v>99</v>
      </c>
      <c r="L2521" s="41" t="s">
        <v>131</v>
      </c>
      <c r="M2521" s="51" t="s">
        <v>1962</v>
      </c>
      <c r="N2521" s="41" t="s">
        <v>491</v>
      </c>
      <c r="O2521" s="976"/>
      <c r="P2521" s="271"/>
      <c r="Q2521" s="977">
        <v>1100</v>
      </c>
      <c r="R2521" s="978">
        <v>800</v>
      </c>
      <c r="S2521" s="979">
        <v>380</v>
      </c>
      <c r="T2521" s="980">
        <v>510</v>
      </c>
      <c r="U2521" s="981">
        <v>610</v>
      </c>
      <c r="V2521" s="982">
        <f t="shared" ref="V2521" si="2504">SUM(Q2521:U2522)</f>
        <v>3400</v>
      </c>
      <c r="W2521" s="976"/>
      <c r="X2521" s="976"/>
      <c r="Y2521" s="706"/>
      <c r="Z2521" s="976"/>
    </row>
    <row r="2522" spans="1:26">
      <c r="A2522" s="984" t="s">
        <v>1209</v>
      </c>
      <c r="B2522" s="984"/>
      <c r="C2522" s="969" t="s">
        <v>636</v>
      </c>
      <c r="D2522" s="970" t="s">
        <v>2</v>
      </c>
      <c r="E2522" s="1015" t="s">
        <v>608</v>
      </c>
      <c r="F2522" s="1013" t="s">
        <v>129</v>
      </c>
      <c r="G2522" s="973" t="s">
        <v>19</v>
      </c>
      <c r="H2522" s="973" t="s">
        <v>19</v>
      </c>
      <c r="I2522" s="975"/>
      <c r="J2522" s="975"/>
      <c r="K2522" s="42"/>
      <c r="L2522" s="42"/>
      <c r="M2522" s="51"/>
      <c r="N2522" s="42"/>
      <c r="O2522" s="976"/>
      <c r="P2522" s="271"/>
      <c r="Q2522" s="977"/>
      <c r="R2522" s="978"/>
      <c r="S2522" s="979"/>
      <c r="T2522" s="980"/>
      <c r="U2522" s="981"/>
      <c r="V2522" s="982"/>
      <c r="W2522" s="976"/>
      <c r="X2522" s="976"/>
      <c r="Y2522" s="706"/>
      <c r="Z2522" s="976"/>
    </row>
    <row r="2523" spans="1:26">
      <c r="A2523" s="984" t="s">
        <v>1209</v>
      </c>
      <c r="B2523" s="984" t="s">
        <v>1555</v>
      </c>
      <c r="C2523" s="969" t="s">
        <v>1183</v>
      </c>
      <c r="D2523" s="970" t="str">
        <f t="shared" ref="D2523" si="2505">B2523&amp;" "&amp;" "&amp;C2523</f>
        <v>01-012  ギズモ</v>
      </c>
      <c r="E2523" s="1015" t="s">
        <v>608</v>
      </c>
      <c r="F2523" s="1012" t="s">
        <v>130</v>
      </c>
      <c r="G2523" s="1006" t="s">
        <v>89</v>
      </c>
      <c r="H2523" s="992" t="s">
        <v>88</v>
      </c>
      <c r="I2523" s="975"/>
      <c r="J2523" s="975"/>
      <c r="K2523" s="8" t="s">
        <v>99</v>
      </c>
      <c r="L2523" s="41" t="s">
        <v>131</v>
      </c>
      <c r="M2523" s="51" t="s">
        <v>1963</v>
      </c>
      <c r="N2523" s="41" t="s">
        <v>491</v>
      </c>
      <c r="O2523" s="976"/>
      <c r="P2523" s="271"/>
      <c r="Q2523" s="977">
        <v>1010</v>
      </c>
      <c r="R2523" s="978">
        <v>450</v>
      </c>
      <c r="S2523" s="979">
        <v>700</v>
      </c>
      <c r="T2523" s="980">
        <v>710</v>
      </c>
      <c r="U2523" s="981">
        <v>500</v>
      </c>
      <c r="V2523" s="982">
        <f t="shared" ref="V2523" si="2506">SUM(Q2523:U2524)</f>
        <v>3370</v>
      </c>
      <c r="W2523" s="976"/>
      <c r="X2523" s="976"/>
      <c r="Y2523" s="706"/>
      <c r="Z2523" s="976"/>
    </row>
    <row r="2524" spans="1:26">
      <c r="A2524" s="984" t="s">
        <v>1209</v>
      </c>
      <c r="B2524" s="984"/>
      <c r="C2524" s="969" t="s">
        <v>1183</v>
      </c>
      <c r="D2524" s="970" t="s">
        <v>2</v>
      </c>
      <c r="E2524" s="1015" t="s">
        <v>608</v>
      </c>
      <c r="F2524" s="1012" t="s">
        <v>130</v>
      </c>
      <c r="G2524" s="1006" t="s">
        <v>89</v>
      </c>
      <c r="H2524" s="992" t="s">
        <v>88</v>
      </c>
      <c r="I2524" s="975"/>
      <c r="J2524" s="975"/>
      <c r="K2524" s="42"/>
      <c r="L2524" s="42"/>
      <c r="M2524" s="51"/>
      <c r="N2524" s="42"/>
      <c r="O2524" s="976"/>
      <c r="P2524" s="271"/>
      <c r="Q2524" s="977"/>
      <c r="R2524" s="978"/>
      <c r="S2524" s="979"/>
      <c r="T2524" s="980"/>
      <c r="U2524" s="981"/>
      <c r="V2524" s="982"/>
      <c r="W2524" s="976"/>
      <c r="X2524" s="976"/>
      <c r="Y2524" s="706"/>
      <c r="Z2524" s="976"/>
    </row>
    <row r="2525" spans="1:26">
      <c r="A2525" s="984" t="s">
        <v>1209</v>
      </c>
      <c r="B2525" s="984" t="s">
        <v>1556</v>
      </c>
      <c r="C2525" s="969" t="s">
        <v>645</v>
      </c>
      <c r="D2525" s="970" t="str">
        <f t="shared" ref="D2525" si="2507">B2525&amp;" "&amp;" "&amp;C2525</f>
        <v>01-013  ヒートギズモ</v>
      </c>
      <c r="E2525" s="1015" t="s">
        <v>608</v>
      </c>
      <c r="F2525" s="1012" t="s">
        <v>130</v>
      </c>
      <c r="G2525" s="1006" t="s">
        <v>89</v>
      </c>
      <c r="H2525" s="992" t="s">
        <v>88</v>
      </c>
      <c r="I2525" s="975"/>
      <c r="J2525" s="975"/>
      <c r="K2525" s="46" t="s">
        <v>21</v>
      </c>
      <c r="L2525" s="41" t="s">
        <v>131</v>
      </c>
      <c r="M2525" s="51" t="s">
        <v>1885</v>
      </c>
      <c r="N2525" s="41" t="s">
        <v>491</v>
      </c>
      <c r="O2525" s="976"/>
      <c r="P2525" s="271"/>
      <c r="Q2525" s="977">
        <v>1030</v>
      </c>
      <c r="R2525" s="978">
        <v>430</v>
      </c>
      <c r="S2525" s="979">
        <v>710</v>
      </c>
      <c r="T2525" s="980">
        <v>730</v>
      </c>
      <c r="U2525" s="981">
        <v>490</v>
      </c>
      <c r="V2525" s="982">
        <f t="shared" ref="V2525" si="2508">SUM(Q2525:U2526)</f>
        <v>3390</v>
      </c>
      <c r="W2525" s="969" t="s">
        <v>3320</v>
      </c>
      <c r="X2525" s="976"/>
      <c r="Y2525" s="706"/>
      <c r="Z2525" s="976"/>
    </row>
    <row r="2526" spans="1:26">
      <c r="A2526" s="984" t="s">
        <v>1209</v>
      </c>
      <c r="B2526" s="984"/>
      <c r="C2526" s="969" t="s">
        <v>645</v>
      </c>
      <c r="D2526" s="970" t="s">
        <v>2</v>
      </c>
      <c r="E2526" s="1015" t="s">
        <v>608</v>
      </c>
      <c r="F2526" s="1012" t="s">
        <v>130</v>
      </c>
      <c r="G2526" s="1006" t="s">
        <v>89</v>
      </c>
      <c r="H2526" s="992" t="s">
        <v>88</v>
      </c>
      <c r="I2526" s="975"/>
      <c r="J2526" s="975"/>
      <c r="K2526" s="42"/>
      <c r="L2526" s="42"/>
      <c r="M2526" s="51"/>
      <c r="N2526" s="42"/>
      <c r="O2526" s="976"/>
      <c r="P2526" s="271"/>
      <c r="Q2526" s="977"/>
      <c r="R2526" s="978"/>
      <c r="S2526" s="979"/>
      <c r="T2526" s="980"/>
      <c r="U2526" s="981"/>
      <c r="V2526" s="982"/>
      <c r="W2526" s="969" t="s">
        <v>3320</v>
      </c>
      <c r="X2526" s="976"/>
      <c r="Y2526" s="706"/>
      <c r="Z2526" s="976"/>
    </row>
    <row r="2527" spans="1:26">
      <c r="A2527" s="984" t="s">
        <v>1209</v>
      </c>
      <c r="B2527" s="984" t="s">
        <v>1557</v>
      </c>
      <c r="C2527" s="969" t="s">
        <v>1185</v>
      </c>
      <c r="D2527" s="970" t="str">
        <f t="shared" ref="D2527" si="2509">B2527&amp;" "&amp;" "&amp;C2527</f>
        <v>01-014  ゴースト</v>
      </c>
      <c r="E2527" s="1015" t="s">
        <v>608</v>
      </c>
      <c r="F2527" s="994" t="s">
        <v>78</v>
      </c>
      <c r="G2527" s="973" t="s">
        <v>19</v>
      </c>
      <c r="H2527" s="992" t="s">
        <v>88</v>
      </c>
      <c r="I2527" s="975"/>
      <c r="J2527" s="975"/>
      <c r="K2527" s="46" t="s">
        <v>21</v>
      </c>
      <c r="L2527" s="41" t="s">
        <v>3</v>
      </c>
      <c r="M2527" s="51" t="s">
        <v>3601</v>
      </c>
      <c r="N2527" s="41" t="s">
        <v>491</v>
      </c>
      <c r="O2527" s="976"/>
      <c r="P2527" s="271"/>
      <c r="Q2527" s="977">
        <v>910</v>
      </c>
      <c r="R2527" s="978">
        <v>710</v>
      </c>
      <c r="S2527" s="979">
        <v>740</v>
      </c>
      <c r="T2527" s="980">
        <v>660</v>
      </c>
      <c r="U2527" s="981">
        <v>350</v>
      </c>
      <c r="V2527" s="982">
        <f t="shared" ref="V2527" si="2510">SUM(Q2527:U2528)</f>
        <v>3370</v>
      </c>
      <c r="W2527" s="443" t="s">
        <v>3823</v>
      </c>
      <c r="X2527" s="976"/>
      <c r="Y2527" s="706"/>
      <c r="Z2527" s="976"/>
    </row>
    <row r="2528" spans="1:26">
      <c r="A2528" s="984" t="s">
        <v>1209</v>
      </c>
      <c r="B2528" s="984"/>
      <c r="C2528" s="969" t="s">
        <v>1185</v>
      </c>
      <c r="D2528" s="970" t="s">
        <v>2</v>
      </c>
      <c r="E2528" s="1015" t="s">
        <v>608</v>
      </c>
      <c r="F2528" s="994" t="s">
        <v>78</v>
      </c>
      <c r="G2528" s="973" t="s">
        <v>19</v>
      </c>
      <c r="H2528" s="992" t="s">
        <v>88</v>
      </c>
      <c r="I2528" s="975"/>
      <c r="J2528" s="975"/>
      <c r="K2528" s="42"/>
      <c r="L2528" s="42"/>
      <c r="M2528" s="51"/>
      <c r="N2528" s="42"/>
      <c r="O2528" s="976"/>
      <c r="P2528" s="271"/>
      <c r="Q2528" s="977"/>
      <c r="R2528" s="978"/>
      <c r="S2528" s="979"/>
      <c r="T2528" s="980"/>
      <c r="U2528" s="981"/>
      <c r="V2528" s="982"/>
      <c r="W2528" s="443" t="s">
        <v>4566</v>
      </c>
      <c r="X2528" s="976"/>
      <c r="Y2528" s="706"/>
      <c r="Z2528" s="976"/>
    </row>
    <row r="2529" spans="1:26">
      <c r="A2529" s="984" t="s">
        <v>1209</v>
      </c>
      <c r="B2529" s="984" t="s">
        <v>1558</v>
      </c>
      <c r="C2529" s="969" t="s">
        <v>126</v>
      </c>
      <c r="D2529" s="970" t="str">
        <f t="shared" ref="D2529" si="2511">B2529&amp;" "&amp;" "&amp;C2529</f>
        <v>01-015  メトロゴースト</v>
      </c>
      <c r="E2529" s="1015" t="s">
        <v>608</v>
      </c>
      <c r="F2529" s="994" t="s">
        <v>78</v>
      </c>
      <c r="G2529" s="973" t="s">
        <v>19</v>
      </c>
      <c r="H2529" s="992" t="s">
        <v>88</v>
      </c>
      <c r="I2529" s="975"/>
      <c r="J2529" s="975"/>
      <c r="K2529" s="50" t="s">
        <v>21</v>
      </c>
      <c r="L2529" s="47" t="s">
        <v>106</v>
      </c>
      <c r="M2529" s="51" t="s">
        <v>3617</v>
      </c>
      <c r="N2529" s="41" t="s">
        <v>491</v>
      </c>
      <c r="O2529" s="976"/>
      <c r="P2529" s="271"/>
      <c r="Q2529" s="977">
        <v>930</v>
      </c>
      <c r="R2529" s="978">
        <v>660</v>
      </c>
      <c r="S2529" s="979">
        <v>760</v>
      </c>
      <c r="T2529" s="980">
        <v>700</v>
      </c>
      <c r="U2529" s="981">
        <v>340</v>
      </c>
      <c r="V2529" s="982">
        <f t="shared" ref="V2529" si="2512">SUM(Q2529:U2530)</f>
        <v>3390</v>
      </c>
      <c r="W2529" s="443" t="s">
        <v>3823</v>
      </c>
      <c r="X2529" s="976"/>
      <c r="Y2529" s="706"/>
      <c r="Z2529" s="976"/>
    </row>
    <row r="2530" spans="1:26">
      <c r="A2530" s="984" t="s">
        <v>1209</v>
      </c>
      <c r="B2530" s="984"/>
      <c r="C2530" s="969" t="s">
        <v>126</v>
      </c>
      <c r="D2530" s="970" t="s">
        <v>2</v>
      </c>
      <c r="E2530" s="1015" t="s">
        <v>608</v>
      </c>
      <c r="F2530" s="994" t="s">
        <v>78</v>
      </c>
      <c r="G2530" s="973" t="s">
        <v>19</v>
      </c>
      <c r="H2530" s="992" t="s">
        <v>88</v>
      </c>
      <c r="I2530" s="975"/>
      <c r="J2530" s="975"/>
      <c r="K2530" s="42"/>
      <c r="L2530" s="42"/>
      <c r="M2530" s="51"/>
      <c r="N2530" s="42"/>
      <c r="O2530" s="976"/>
      <c r="P2530" s="271"/>
      <c r="Q2530" s="977"/>
      <c r="R2530" s="978"/>
      <c r="S2530" s="979"/>
      <c r="T2530" s="980"/>
      <c r="U2530" s="981"/>
      <c r="V2530" s="982"/>
      <c r="W2530" s="443" t="s">
        <v>4566</v>
      </c>
      <c r="X2530" s="976"/>
      <c r="Y2530" s="706"/>
      <c r="Z2530" s="976"/>
    </row>
    <row r="2531" spans="1:26">
      <c r="A2531" s="984" t="s">
        <v>1209</v>
      </c>
      <c r="B2531" s="984" t="s">
        <v>1559</v>
      </c>
      <c r="C2531" s="969" t="s">
        <v>2</v>
      </c>
      <c r="D2531" s="970" t="str">
        <f t="shared" ref="D2531" si="2513">B2531&amp;" "&amp;" "&amp;C2531</f>
        <v>01-016  ダイ</v>
      </c>
      <c r="E2531" s="1011" t="s">
        <v>629</v>
      </c>
      <c r="F2531" s="972" t="s">
        <v>34</v>
      </c>
      <c r="G2531" s="973" t="s">
        <v>19</v>
      </c>
      <c r="H2531" s="973" t="s">
        <v>19</v>
      </c>
      <c r="I2531" s="975"/>
      <c r="J2531" s="975"/>
      <c r="K2531" s="50" t="s">
        <v>21</v>
      </c>
      <c r="L2531" s="312" t="s">
        <v>4150</v>
      </c>
      <c r="M2531" s="51" t="s">
        <v>1876</v>
      </c>
      <c r="N2531" s="41" t="s">
        <v>495</v>
      </c>
      <c r="O2531" s="976"/>
      <c r="P2531" s="271"/>
      <c r="Q2531" s="977">
        <v>1280</v>
      </c>
      <c r="R2531" s="978">
        <v>910</v>
      </c>
      <c r="S2531" s="979">
        <v>350</v>
      </c>
      <c r="T2531" s="980">
        <v>690</v>
      </c>
      <c r="U2531" s="981">
        <v>580</v>
      </c>
      <c r="V2531" s="982">
        <f t="shared" ref="V2531" si="2514">SUM(Q2531:U2532)</f>
        <v>3810</v>
      </c>
      <c r="W2531" s="976" t="s">
        <v>3317</v>
      </c>
      <c r="X2531" s="976"/>
      <c r="Y2531" s="706"/>
      <c r="Z2531" s="976"/>
    </row>
    <row r="2532" spans="1:26">
      <c r="A2532" s="984" t="s">
        <v>1209</v>
      </c>
      <c r="B2532" s="984"/>
      <c r="C2532" s="969" t="s">
        <v>2</v>
      </c>
      <c r="D2532" s="970" t="s">
        <v>2</v>
      </c>
      <c r="E2532" s="1011" t="s">
        <v>629</v>
      </c>
      <c r="F2532" s="972" t="s">
        <v>34</v>
      </c>
      <c r="G2532" s="973" t="s">
        <v>19</v>
      </c>
      <c r="H2532" s="973" t="s">
        <v>19</v>
      </c>
      <c r="I2532" s="975"/>
      <c r="J2532" s="975"/>
      <c r="K2532" s="42"/>
      <c r="L2532" s="42"/>
      <c r="M2532" s="51"/>
      <c r="N2532" s="42"/>
      <c r="O2532" s="976"/>
      <c r="P2532" s="271"/>
      <c r="Q2532" s="977"/>
      <c r="R2532" s="978"/>
      <c r="S2532" s="979"/>
      <c r="T2532" s="980"/>
      <c r="U2532" s="981"/>
      <c r="V2532" s="982"/>
      <c r="W2532" s="976" t="s">
        <v>3317</v>
      </c>
      <c r="X2532" s="976"/>
      <c r="Y2532" s="706"/>
      <c r="Z2532" s="976"/>
    </row>
    <row r="2533" spans="1:26">
      <c r="A2533" s="984" t="s">
        <v>1209</v>
      </c>
      <c r="B2533" s="984" t="s">
        <v>1560</v>
      </c>
      <c r="C2533" s="969" t="s">
        <v>38</v>
      </c>
      <c r="D2533" s="970" t="str">
        <f t="shared" ref="D2533" si="2515">B2533&amp;" "&amp;" "&amp;C2533</f>
        <v>01-017  ポップ</v>
      </c>
      <c r="E2533" s="1011" t="s">
        <v>629</v>
      </c>
      <c r="F2533" s="972" t="s">
        <v>34</v>
      </c>
      <c r="G2533" s="986" t="s">
        <v>40</v>
      </c>
      <c r="H2533" s="986" t="s">
        <v>40</v>
      </c>
      <c r="I2533" s="975"/>
      <c r="J2533" s="975"/>
      <c r="K2533" s="50" t="s">
        <v>21</v>
      </c>
      <c r="L2533" s="312" t="s">
        <v>4150</v>
      </c>
      <c r="M2533" s="51" t="s">
        <v>1886</v>
      </c>
      <c r="N2533" s="41" t="s">
        <v>494</v>
      </c>
      <c r="O2533" s="976"/>
      <c r="P2533" s="271"/>
      <c r="Q2533" s="977">
        <v>1190</v>
      </c>
      <c r="R2533" s="978">
        <v>410</v>
      </c>
      <c r="S2533" s="979">
        <v>970</v>
      </c>
      <c r="T2533" s="980">
        <v>670</v>
      </c>
      <c r="U2533" s="981">
        <v>570</v>
      </c>
      <c r="V2533" s="982">
        <f t="shared" ref="V2533" si="2516">SUM(Q2533:U2534)</f>
        <v>3810</v>
      </c>
      <c r="W2533" s="976" t="s">
        <v>3317</v>
      </c>
      <c r="X2533" s="976"/>
      <c r="Y2533" s="706"/>
      <c r="Z2533" s="976"/>
    </row>
    <row r="2534" spans="1:26">
      <c r="A2534" s="984" t="s">
        <v>1209</v>
      </c>
      <c r="B2534" s="984"/>
      <c r="C2534" s="969" t="s">
        <v>38</v>
      </c>
      <c r="D2534" s="970" t="s">
        <v>2</v>
      </c>
      <c r="E2534" s="1011" t="s">
        <v>629</v>
      </c>
      <c r="F2534" s="972" t="s">
        <v>34</v>
      </c>
      <c r="G2534" s="986" t="s">
        <v>40</v>
      </c>
      <c r="H2534" s="986" t="s">
        <v>40</v>
      </c>
      <c r="I2534" s="975"/>
      <c r="J2534" s="975"/>
      <c r="K2534" s="42"/>
      <c r="L2534" s="42"/>
      <c r="M2534" s="51"/>
      <c r="N2534" s="42"/>
      <c r="O2534" s="976"/>
      <c r="P2534" s="271"/>
      <c r="Q2534" s="977"/>
      <c r="R2534" s="978"/>
      <c r="S2534" s="979"/>
      <c r="T2534" s="980"/>
      <c r="U2534" s="981"/>
      <c r="V2534" s="982"/>
      <c r="W2534" s="976" t="s">
        <v>3317</v>
      </c>
      <c r="X2534" s="976"/>
      <c r="Y2534" s="706"/>
      <c r="Z2534" s="976"/>
    </row>
    <row r="2535" spans="1:26">
      <c r="A2535" s="984" t="s">
        <v>1209</v>
      </c>
      <c r="B2535" s="984" t="s">
        <v>1561</v>
      </c>
      <c r="C2535" s="969" t="s">
        <v>183</v>
      </c>
      <c r="D2535" s="970" t="str">
        <f t="shared" ref="D2535" si="2517">B2535&amp;" "&amp;" "&amp;C2535</f>
        <v>01-018  マァム</v>
      </c>
      <c r="E2535" s="1011" t="s">
        <v>629</v>
      </c>
      <c r="F2535" s="972" t="s">
        <v>34</v>
      </c>
      <c r="G2535" s="973" t="s">
        <v>19</v>
      </c>
      <c r="H2535" s="986" t="s">
        <v>40</v>
      </c>
      <c r="I2535" s="975"/>
      <c r="J2535" s="975"/>
      <c r="K2535" s="50" t="s">
        <v>21</v>
      </c>
      <c r="L2535" s="312" t="s">
        <v>4150</v>
      </c>
      <c r="M2535" s="51" t="s">
        <v>1887</v>
      </c>
      <c r="N2535" s="41" t="s">
        <v>494</v>
      </c>
      <c r="O2535" s="976"/>
      <c r="P2535" s="271"/>
      <c r="Q2535" s="977">
        <v>1210</v>
      </c>
      <c r="R2535" s="978">
        <v>680</v>
      </c>
      <c r="S2535" s="979">
        <v>670</v>
      </c>
      <c r="T2535" s="980">
        <v>630</v>
      </c>
      <c r="U2535" s="981">
        <v>610</v>
      </c>
      <c r="V2535" s="982">
        <f t="shared" ref="V2535" si="2518">SUM(Q2535:U2536)</f>
        <v>3800</v>
      </c>
      <c r="W2535" s="976" t="s">
        <v>3317</v>
      </c>
      <c r="X2535" s="976"/>
      <c r="Y2535" s="706"/>
      <c r="Z2535" s="976"/>
    </row>
    <row r="2536" spans="1:26">
      <c r="A2536" s="984" t="s">
        <v>1209</v>
      </c>
      <c r="B2536" s="984"/>
      <c r="C2536" s="969" t="s">
        <v>183</v>
      </c>
      <c r="D2536" s="970" t="s">
        <v>2</v>
      </c>
      <c r="E2536" s="1011" t="s">
        <v>629</v>
      </c>
      <c r="F2536" s="972" t="s">
        <v>34</v>
      </c>
      <c r="G2536" s="973" t="s">
        <v>19</v>
      </c>
      <c r="H2536" s="986" t="s">
        <v>40</v>
      </c>
      <c r="I2536" s="975"/>
      <c r="J2536" s="975"/>
      <c r="K2536" s="42"/>
      <c r="L2536" s="42"/>
      <c r="M2536" s="51"/>
      <c r="N2536" s="42"/>
      <c r="O2536" s="976"/>
      <c r="P2536" s="271"/>
      <c r="Q2536" s="977"/>
      <c r="R2536" s="978"/>
      <c r="S2536" s="979"/>
      <c r="T2536" s="980"/>
      <c r="U2536" s="981"/>
      <c r="V2536" s="982"/>
      <c r="W2536" s="976" t="s">
        <v>3317</v>
      </c>
      <c r="X2536" s="976"/>
      <c r="Y2536" s="706"/>
      <c r="Z2536" s="976"/>
    </row>
    <row r="2537" spans="1:26">
      <c r="A2537" s="984" t="s">
        <v>1209</v>
      </c>
      <c r="B2537" s="984" t="s">
        <v>1562</v>
      </c>
      <c r="C2537" s="969" t="s">
        <v>42</v>
      </c>
      <c r="D2537" s="970" t="str">
        <f t="shared" ref="D2537" si="2519">B2537&amp;" "&amp;" "&amp;C2537</f>
        <v>01-019  レオナ</v>
      </c>
      <c r="E2537" s="1011" t="s">
        <v>629</v>
      </c>
      <c r="F2537" s="972" t="s">
        <v>34</v>
      </c>
      <c r="G2537" s="986" t="s">
        <v>40</v>
      </c>
      <c r="H2537" s="995" t="s">
        <v>80</v>
      </c>
      <c r="I2537" s="975"/>
      <c r="J2537" s="975"/>
      <c r="K2537" s="46" t="s">
        <v>21</v>
      </c>
      <c r="L2537" s="41" t="s">
        <v>3</v>
      </c>
      <c r="M2537" s="51" t="s">
        <v>1982</v>
      </c>
      <c r="N2537" s="41" t="s">
        <v>491</v>
      </c>
      <c r="O2537" s="976"/>
      <c r="P2537" s="271"/>
      <c r="Q2537" s="977">
        <v>1120</v>
      </c>
      <c r="R2537" s="978">
        <v>390</v>
      </c>
      <c r="S2537" s="979">
        <v>960</v>
      </c>
      <c r="T2537" s="980">
        <v>740</v>
      </c>
      <c r="U2537" s="981">
        <v>600</v>
      </c>
      <c r="V2537" s="982">
        <f t="shared" ref="V2537" si="2520">SUM(Q2537:U2538)</f>
        <v>3810</v>
      </c>
      <c r="W2537" s="976" t="s">
        <v>3317</v>
      </c>
      <c r="X2537" s="976"/>
      <c r="Y2537" s="706"/>
      <c r="Z2537" s="976"/>
    </row>
    <row r="2538" spans="1:26">
      <c r="A2538" s="984" t="s">
        <v>1209</v>
      </c>
      <c r="B2538" s="984"/>
      <c r="C2538" s="969" t="s">
        <v>42</v>
      </c>
      <c r="D2538" s="970" t="s">
        <v>2</v>
      </c>
      <c r="E2538" s="1011" t="s">
        <v>629</v>
      </c>
      <c r="F2538" s="972" t="s">
        <v>34</v>
      </c>
      <c r="G2538" s="986" t="s">
        <v>40</v>
      </c>
      <c r="H2538" s="995" t="s">
        <v>80</v>
      </c>
      <c r="I2538" s="975"/>
      <c r="J2538" s="975"/>
      <c r="K2538" s="42"/>
      <c r="L2538" s="42"/>
      <c r="M2538" s="51"/>
      <c r="N2538" s="42"/>
      <c r="O2538" s="976"/>
      <c r="P2538" s="271"/>
      <c r="Q2538" s="977"/>
      <c r="R2538" s="978"/>
      <c r="S2538" s="979"/>
      <c r="T2538" s="980"/>
      <c r="U2538" s="981"/>
      <c r="V2538" s="982"/>
      <c r="W2538" s="976" t="s">
        <v>3317</v>
      </c>
      <c r="X2538" s="976"/>
      <c r="Y2538" s="706"/>
      <c r="Z2538" s="976"/>
    </row>
    <row r="2539" spans="1:26">
      <c r="A2539" s="984" t="s">
        <v>1209</v>
      </c>
      <c r="B2539" s="984" t="s">
        <v>1563</v>
      </c>
      <c r="C2539" s="989" t="s">
        <v>1197</v>
      </c>
      <c r="D2539" s="970" t="str">
        <f t="shared" ref="D2539" si="2521">B2539&amp;" "&amp;" "&amp;C2539</f>
        <v>01-020  メイジキメラ</v>
      </c>
      <c r="E2539" s="1011" t="s">
        <v>629</v>
      </c>
      <c r="F2539" s="1014" t="s">
        <v>128</v>
      </c>
      <c r="G2539" s="973" t="s">
        <v>19</v>
      </c>
      <c r="H2539" s="973" t="s">
        <v>19</v>
      </c>
      <c r="I2539" s="975"/>
      <c r="J2539" s="975"/>
      <c r="K2539" s="46" t="s">
        <v>21</v>
      </c>
      <c r="L2539" s="41" t="s">
        <v>131</v>
      </c>
      <c r="M2539" s="37" t="s">
        <v>1888</v>
      </c>
      <c r="N2539" s="41" t="s">
        <v>494</v>
      </c>
      <c r="O2539" s="976"/>
      <c r="P2539" s="271"/>
      <c r="Q2539" s="977">
        <v>1160</v>
      </c>
      <c r="R2539" s="978">
        <v>480</v>
      </c>
      <c r="S2539" s="979">
        <v>770</v>
      </c>
      <c r="T2539" s="980">
        <v>690</v>
      </c>
      <c r="U2539" s="981">
        <v>660</v>
      </c>
      <c r="V2539" s="982">
        <f t="shared" ref="V2539" si="2522">SUM(Q2539:U2540)</f>
        <v>3760</v>
      </c>
      <c r="W2539" s="976"/>
      <c r="X2539" s="976"/>
      <c r="Y2539" s="706"/>
      <c r="Z2539" s="976"/>
    </row>
    <row r="2540" spans="1:26">
      <c r="A2540" s="984" t="s">
        <v>1209</v>
      </c>
      <c r="B2540" s="984"/>
      <c r="C2540" s="989" t="s">
        <v>1197</v>
      </c>
      <c r="D2540" s="970" t="s">
        <v>2</v>
      </c>
      <c r="E2540" s="1011" t="s">
        <v>629</v>
      </c>
      <c r="F2540" s="1014" t="s">
        <v>128</v>
      </c>
      <c r="G2540" s="973" t="s">
        <v>19</v>
      </c>
      <c r="H2540" s="973" t="s">
        <v>19</v>
      </c>
      <c r="I2540" s="975"/>
      <c r="J2540" s="975"/>
      <c r="K2540" s="42"/>
      <c r="L2540" s="42"/>
      <c r="M2540" s="51"/>
      <c r="N2540" s="42"/>
      <c r="O2540" s="976"/>
      <c r="P2540" s="271"/>
      <c r="Q2540" s="977"/>
      <c r="R2540" s="978"/>
      <c r="S2540" s="979"/>
      <c r="T2540" s="980"/>
      <c r="U2540" s="981"/>
      <c r="V2540" s="982"/>
      <c r="W2540" s="976"/>
      <c r="X2540" s="976"/>
      <c r="Y2540" s="706"/>
      <c r="Z2540" s="976"/>
    </row>
    <row r="2541" spans="1:26">
      <c r="A2541" s="984" t="s">
        <v>1209</v>
      </c>
      <c r="B2541" s="984" t="s">
        <v>1564</v>
      </c>
      <c r="C2541" s="969" t="s">
        <v>1205</v>
      </c>
      <c r="D2541" s="970" t="str">
        <f t="shared" ref="D2541" si="2523">B2541&amp;" "&amp;" "&amp;C2541</f>
        <v>01-021  スライムナイト</v>
      </c>
      <c r="E2541" s="1011" t="s">
        <v>629</v>
      </c>
      <c r="F2541" s="1014" t="s">
        <v>128</v>
      </c>
      <c r="G2541" s="973" t="s">
        <v>19</v>
      </c>
      <c r="H2541" s="973" t="s">
        <v>19</v>
      </c>
      <c r="I2541" s="975"/>
      <c r="J2541" s="975"/>
      <c r="K2541" s="46" t="s">
        <v>21</v>
      </c>
      <c r="L2541" s="41" t="s">
        <v>131</v>
      </c>
      <c r="M2541" s="51" t="s">
        <v>1889</v>
      </c>
      <c r="N2541" s="41" t="s">
        <v>491</v>
      </c>
      <c r="O2541" s="976"/>
      <c r="P2541" s="271"/>
      <c r="Q2541" s="977">
        <v>1230</v>
      </c>
      <c r="R2541" s="978">
        <v>670</v>
      </c>
      <c r="S2541" s="979">
        <v>370</v>
      </c>
      <c r="T2541" s="980">
        <v>650</v>
      </c>
      <c r="U2541" s="981">
        <v>830</v>
      </c>
      <c r="V2541" s="982">
        <f t="shared" ref="V2541" si="2524">SUM(Q2541:U2542)</f>
        <v>3750</v>
      </c>
      <c r="W2541" s="976"/>
      <c r="X2541" s="976"/>
      <c r="Y2541" s="706"/>
      <c r="Z2541" s="976"/>
    </row>
    <row r="2542" spans="1:26">
      <c r="A2542" s="984" t="s">
        <v>1209</v>
      </c>
      <c r="B2542" s="984"/>
      <c r="C2542" s="969" t="s">
        <v>173</v>
      </c>
      <c r="D2542" s="970" t="s">
        <v>2</v>
      </c>
      <c r="E2542" s="1011" t="s">
        <v>629</v>
      </c>
      <c r="F2542" s="1014" t="s">
        <v>128</v>
      </c>
      <c r="G2542" s="973" t="s">
        <v>19</v>
      </c>
      <c r="H2542" s="973" t="s">
        <v>19</v>
      </c>
      <c r="I2542" s="975"/>
      <c r="J2542" s="975"/>
      <c r="K2542" s="42"/>
      <c r="L2542" s="42"/>
      <c r="M2542" s="51"/>
      <c r="N2542" s="42"/>
      <c r="O2542" s="976"/>
      <c r="P2542" s="271"/>
      <c r="Q2542" s="977"/>
      <c r="R2542" s="978"/>
      <c r="S2542" s="979"/>
      <c r="T2542" s="980"/>
      <c r="U2542" s="981"/>
      <c r="V2542" s="982"/>
      <c r="W2542" s="976"/>
      <c r="X2542" s="976"/>
      <c r="Y2542" s="706"/>
      <c r="Z2542" s="976"/>
    </row>
    <row r="2543" spans="1:26">
      <c r="A2543" s="984" t="s">
        <v>1209</v>
      </c>
      <c r="B2543" s="984" t="s">
        <v>1565</v>
      </c>
      <c r="C2543" s="969" t="s">
        <v>3331</v>
      </c>
      <c r="D2543" s="970" t="str">
        <f t="shared" ref="D2543" si="2525">B2543&amp;" "&amp;" "&amp;C2543</f>
        <v>01-022  ゴーレム</v>
      </c>
      <c r="E2543" s="1011" t="s">
        <v>629</v>
      </c>
      <c r="F2543" s="994" t="s">
        <v>78</v>
      </c>
      <c r="G2543" s="973" t="s">
        <v>19</v>
      </c>
      <c r="H2543" s="973" t="s">
        <v>19</v>
      </c>
      <c r="I2543" s="975"/>
      <c r="J2543" s="975"/>
      <c r="K2543" s="50" t="s">
        <v>21</v>
      </c>
      <c r="L2543" s="47" t="s">
        <v>105</v>
      </c>
      <c r="M2543" s="51" t="s">
        <v>1869</v>
      </c>
      <c r="N2543" s="41" t="s">
        <v>490</v>
      </c>
      <c r="O2543" s="976"/>
      <c r="P2543" s="271"/>
      <c r="Q2543" s="977">
        <v>1270</v>
      </c>
      <c r="R2543" s="978">
        <v>770</v>
      </c>
      <c r="S2543" s="979">
        <v>360</v>
      </c>
      <c r="T2543" s="980">
        <v>450</v>
      </c>
      <c r="U2543" s="981">
        <v>890</v>
      </c>
      <c r="V2543" s="982">
        <f t="shared" ref="V2543" si="2526">SUM(Q2543:U2544)</f>
        <v>3740</v>
      </c>
      <c r="W2543" s="976"/>
      <c r="X2543" s="976"/>
      <c r="Y2543" s="706"/>
      <c r="Z2543" s="976"/>
    </row>
    <row r="2544" spans="1:26">
      <c r="A2544" s="984" t="s">
        <v>1209</v>
      </c>
      <c r="B2544" s="984"/>
      <c r="C2544" s="969" t="s">
        <v>3331</v>
      </c>
      <c r="D2544" s="970" t="s">
        <v>2</v>
      </c>
      <c r="E2544" s="1011" t="s">
        <v>629</v>
      </c>
      <c r="F2544" s="994" t="s">
        <v>78</v>
      </c>
      <c r="G2544" s="973" t="s">
        <v>19</v>
      </c>
      <c r="H2544" s="973" t="s">
        <v>19</v>
      </c>
      <c r="I2544" s="975"/>
      <c r="J2544" s="975"/>
      <c r="K2544" s="42"/>
      <c r="L2544" s="42"/>
      <c r="M2544" s="51"/>
      <c r="N2544" s="42"/>
      <c r="O2544" s="976"/>
      <c r="P2544" s="271"/>
      <c r="Q2544" s="977"/>
      <c r="R2544" s="978"/>
      <c r="S2544" s="979"/>
      <c r="T2544" s="980"/>
      <c r="U2544" s="981"/>
      <c r="V2544" s="982"/>
      <c r="W2544" s="976"/>
      <c r="X2544" s="976"/>
      <c r="Y2544" s="706"/>
      <c r="Z2544" s="976"/>
    </row>
    <row r="2545" spans="1:26">
      <c r="A2545" s="984" t="s">
        <v>1209</v>
      </c>
      <c r="B2545" s="984" t="s">
        <v>1566</v>
      </c>
      <c r="C2545" s="969" t="s">
        <v>174</v>
      </c>
      <c r="D2545" s="970" t="str">
        <f t="shared" ref="D2545" si="2527">B2545&amp;" "&amp;" "&amp;C2545</f>
        <v>01-023  キラースコップ</v>
      </c>
      <c r="E2545" s="1011" t="s">
        <v>629</v>
      </c>
      <c r="F2545" s="1014" t="s">
        <v>128</v>
      </c>
      <c r="G2545" s="973" t="s">
        <v>19</v>
      </c>
      <c r="H2545" s="973" t="s">
        <v>19</v>
      </c>
      <c r="I2545" s="975"/>
      <c r="J2545" s="975"/>
      <c r="K2545" s="50" t="s">
        <v>21</v>
      </c>
      <c r="L2545" s="312" t="s">
        <v>4150</v>
      </c>
      <c r="M2545" s="37" t="s">
        <v>1890</v>
      </c>
      <c r="N2545" s="41" t="s">
        <v>494</v>
      </c>
      <c r="O2545" s="976"/>
      <c r="P2545" s="271"/>
      <c r="Q2545" s="977">
        <v>1110</v>
      </c>
      <c r="R2545" s="978">
        <v>930</v>
      </c>
      <c r="S2545" s="979">
        <v>420</v>
      </c>
      <c r="T2545" s="980">
        <v>610</v>
      </c>
      <c r="U2545" s="981">
        <v>690</v>
      </c>
      <c r="V2545" s="982">
        <f t="shared" ref="V2545" si="2528">SUM(Q2545:U2546)</f>
        <v>3760</v>
      </c>
      <c r="W2545" s="976"/>
      <c r="X2545" s="976"/>
      <c r="Y2545" s="706"/>
      <c r="Z2545" s="976"/>
    </row>
    <row r="2546" spans="1:26">
      <c r="A2546" s="984" t="s">
        <v>1209</v>
      </c>
      <c r="B2546" s="984"/>
      <c r="C2546" s="969" t="s">
        <v>174</v>
      </c>
      <c r="D2546" s="970" t="s">
        <v>2</v>
      </c>
      <c r="E2546" s="1011" t="s">
        <v>629</v>
      </c>
      <c r="F2546" s="1014" t="s">
        <v>128</v>
      </c>
      <c r="G2546" s="973" t="s">
        <v>19</v>
      </c>
      <c r="H2546" s="973" t="s">
        <v>19</v>
      </c>
      <c r="I2546" s="975"/>
      <c r="J2546" s="975"/>
      <c r="K2546" s="42"/>
      <c r="L2546" s="42"/>
      <c r="M2546" s="51"/>
      <c r="N2546" s="42"/>
      <c r="O2546" s="976"/>
      <c r="P2546" s="271"/>
      <c r="Q2546" s="977"/>
      <c r="R2546" s="978"/>
      <c r="S2546" s="979"/>
      <c r="T2546" s="980"/>
      <c r="U2546" s="981"/>
      <c r="V2546" s="982"/>
      <c r="W2546" s="976"/>
      <c r="X2546" s="976"/>
      <c r="Y2546" s="706"/>
      <c r="Z2546" s="976"/>
    </row>
    <row r="2547" spans="1:26">
      <c r="A2547" s="984" t="s">
        <v>1209</v>
      </c>
      <c r="B2547" s="984" t="s">
        <v>1567</v>
      </c>
      <c r="C2547" s="969" t="s">
        <v>1199</v>
      </c>
      <c r="D2547" s="970" t="str">
        <f t="shared" ref="D2547" si="2529">B2547&amp;" "&amp;" "&amp;C2547</f>
        <v>01-024  じんめんじゅ</v>
      </c>
      <c r="E2547" s="1011" t="s">
        <v>629</v>
      </c>
      <c r="F2547" s="1014" t="s">
        <v>128</v>
      </c>
      <c r="G2547" s="973" t="s">
        <v>19</v>
      </c>
      <c r="H2547" s="992" t="s">
        <v>88</v>
      </c>
      <c r="I2547" s="975"/>
      <c r="J2547" s="975"/>
      <c r="K2547" s="50" t="s">
        <v>21</v>
      </c>
      <c r="L2547" s="47" t="s">
        <v>330</v>
      </c>
      <c r="M2547" s="51" t="s">
        <v>3618</v>
      </c>
      <c r="N2547" s="41" t="s">
        <v>491</v>
      </c>
      <c r="O2547" s="976"/>
      <c r="P2547" s="271"/>
      <c r="Q2547" s="977">
        <v>1250</v>
      </c>
      <c r="R2547" s="978">
        <v>570</v>
      </c>
      <c r="S2547" s="979">
        <v>660</v>
      </c>
      <c r="T2547" s="980">
        <v>430</v>
      </c>
      <c r="U2547" s="981">
        <v>850</v>
      </c>
      <c r="V2547" s="982">
        <f t="shared" ref="V2547" si="2530">SUM(Q2547:U2548)</f>
        <v>3760</v>
      </c>
      <c r="W2547" s="976"/>
      <c r="X2547" s="976"/>
      <c r="Y2547" s="706"/>
      <c r="Z2547" s="976"/>
    </row>
    <row r="2548" spans="1:26">
      <c r="A2548" s="984" t="s">
        <v>1209</v>
      </c>
      <c r="B2548" s="984"/>
      <c r="C2548" s="969" t="s">
        <v>1199</v>
      </c>
      <c r="D2548" s="970" t="s">
        <v>2</v>
      </c>
      <c r="E2548" s="1011" t="s">
        <v>629</v>
      </c>
      <c r="F2548" s="1014" t="s">
        <v>128</v>
      </c>
      <c r="G2548" s="973" t="s">
        <v>19</v>
      </c>
      <c r="H2548" s="992" t="s">
        <v>88</v>
      </c>
      <c r="I2548" s="975"/>
      <c r="J2548" s="975"/>
      <c r="K2548" s="42"/>
      <c r="L2548" s="42"/>
      <c r="M2548" s="51"/>
      <c r="N2548" s="42"/>
      <c r="O2548" s="976"/>
      <c r="P2548" s="271"/>
      <c r="Q2548" s="977"/>
      <c r="R2548" s="978"/>
      <c r="S2548" s="979"/>
      <c r="T2548" s="980"/>
      <c r="U2548" s="981"/>
      <c r="V2548" s="982"/>
      <c r="W2548" s="976"/>
      <c r="X2548" s="976"/>
      <c r="Y2548" s="706"/>
      <c r="Z2548" s="976"/>
    </row>
    <row r="2549" spans="1:26">
      <c r="A2549" s="984" t="s">
        <v>1209</v>
      </c>
      <c r="B2549" s="984" t="s">
        <v>1568</v>
      </c>
      <c r="C2549" s="969" t="s">
        <v>175</v>
      </c>
      <c r="D2549" s="970" t="str">
        <f t="shared" ref="D2549" si="2531">B2549&amp;" "&amp;" "&amp;C2549</f>
        <v>01-025  オークキング</v>
      </c>
      <c r="E2549" s="1011" t="s">
        <v>629</v>
      </c>
      <c r="F2549" s="1014" t="s">
        <v>128</v>
      </c>
      <c r="G2549" s="973" t="s">
        <v>19</v>
      </c>
      <c r="H2549" s="973" t="s">
        <v>19</v>
      </c>
      <c r="I2549" s="975"/>
      <c r="J2549" s="975"/>
      <c r="K2549" s="46" t="s">
        <v>21</v>
      </c>
      <c r="L2549" s="41" t="s">
        <v>131</v>
      </c>
      <c r="M2549" s="51" t="s">
        <v>1891</v>
      </c>
      <c r="N2549" s="41" t="s">
        <v>491</v>
      </c>
      <c r="O2549" s="976"/>
      <c r="P2549" s="271"/>
      <c r="Q2549" s="977">
        <v>1170</v>
      </c>
      <c r="R2549" s="978">
        <v>910</v>
      </c>
      <c r="S2549" s="979">
        <v>440</v>
      </c>
      <c r="T2549" s="980">
        <v>560</v>
      </c>
      <c r="U2549" s="981">
        <v>690</v>
      </c>
      <c r="V2549" s="982">
        <f t="shared" ref="V2549" si="2532">SUM(Q2549:U2550)</f>
        <v>3770</v>
      </c>
      <c r="W2549" s="976" t="s">
        <v>4155</v>
      </c>
      <c r="X2549" s="976"/>
      <c r="Y2549" s="706"/>
      <c r="Z2549" s="976"/>
    </row>
    <row r="2550" spans="1:26">
      <c r="A2550" s="984" t="s">
        <v>1209</v>
      </c>
      <c r="B2550" s="984"/>
      <c r="C2550" s="969" t="s">
        <v>175</v>
      </c>
      <c r="D2550" s="970" t="s">
        <v>2</v>
      </c>
      <c r="E2550" s="1011" t="s">
        <v>629</v>
      </c>
      <c r="F2550" s="1014" t="s">
        <v>128</v>
      </c>
      <c r="G2550" s="973" t="s">
        <v>19</v>
      </c>
      <c r="H2550" s="973" t="s">
        <v>19</v>
      </c>
      <c r="I2550" s="975"/>
      <c r="J2550" s="975"/>
      <c r="K2550" s="42"/>
      <c r="L2550" s="42"/>
      <c r="M2550" s="51"/>
      <c r="N2550" s="42"/>
      <c r="O2550" s="976"/>
      <c r="P2550" s="271"/>
      <c r="Q2550" s="977"/>
      <c r="R2550" s="978"/>
      <c r="S2550" s="979"/>
      <c r="T2550" s="980"/>
      <c r="U2550" s="981"/>
      <c r="V2550" s="982"/>
      <c r="W2550" s="976" t="s">
        <v>4155</v>
      </c>
      <c r="X2550" s="976"/>
      <c r="Y2550" s="706"/>
      <c r="Z2550" s="976"/>
    </row>
    <row r="2551" spans="1:26">
      <c r="A2551" s="984" t="s">
        <v>1209</v>
      </c>
      <c r="B2551" s="984" t="s">
        <v>1569</v>
      </c>
      <c r="C2551" s="969" t="s">
        <v>1182</v>
      </c>
      <c r="D2551" s="970" t="str">
        <f t="shared" ref="D2551" si="2533">B2551&amp;" "&amp;" "&amp;C2551</f>
        <v>01-026  ボーンファイター</v>
      </c>
      <c r="E2551" s="1011" t="s">
        <v>629</v>
      </c>
      <c r="F2551" s="1013" t="s">
        <v>129</v>
      </c>
      <c r="G2551" s="973" t="s">
        <v>19</v>
      </c>
      <c r="H2551" s="973" t="s">
        <v>19</v>
      </c>
      <c r="I2551" s="975"/>
      <c r="J2551" s="975"/>
      <c r="K2551" s="46" t="s">
        <v>21</v>
      </c>
      <c r="L2551" s="41" t="s">
        <v>131</v>
      </c>
      <c r="M2551" s="51" t="s">
        <v>3619</v>
      </c>
      <c r="N2551" s="41" t="s">
        <v>491</v>
      </c>
      <c r="O2551" s="976"/>
      <c r="P2551" s="271"/>
      <c r="Q2551" s="977">
        <v>1140</v>
      </c>
      <c r="R2551" s="978">
        <v>920</v>
      </c>
      <c r="S2551" s="979">
        <v>410</v>
      </c>
      <c r="T2551" s="980">
        <v>660</v>
      </c>
      <c r="U2551" s="981">
        <v>640</v>
      </c>
      <c r="V2551" s="982">
        <f t="shared" ref="V2551" si="2534">SUM(Q2551:U2552)</f>
        <v>3770</v>
      </c>
      <c r="W2551" s="443" t="s">
        <v>3328</v>
      </c>
      <c r="X2551" s="976"/>
      <c r="Y2551" s="706"/>
      <c r="Z2551" s="976"/>
    </row>
    <row r="2552" spans="1:26">
      <c r="A2552" s="984" t="s">
        <v>1209</v>
      </c>
      <c r="B2552" s="984"/>
      <c r="C2552" s="969" t="s">
        <v>1182</v>
      </c>
      <c r="D2552" s="970" t="s">
        <v>2</v>
      </c>
      <c r="E2552" s="1011" t="s">
        <v>629</v>
      </c>
      <c r="F2552" s="1013" t="s">
        <v>129</v>
      </c>
      <c r="G2552" s="973" t="s">
        <v>19</v>
      </c>
      <c r="H2552" s="973" t="s">
        <v>19</v>
      </c>
      <c r="I2552" s="975"/>
      <c r="J2552" s="975"/>
      <c r="K2552" s="42"/>
      <c r="L2552" s="42"/>
      <c r="M2552" s="51"/>
      <c r="N2552" s="42"/>
      <c r="O2552" s="976"/>
      <c r="P2552" s="271"/>
      <c r="Q2552" s="977"/>
      <c r="R2552" s="978"/>
      <c r="S2552" s="979"/>
      <c r="T2552" s="980"/>
      <c r="U2552" s="981"/>
      <c r="V2552" s="982"/>
      <c r="W2552" s="443" t="s">
        <v>4573</v>
      </c>
      <c r="X2552" s="976"/>
      <c r="Y2552" s="706"/>
      <c r="Z2552" s="976"/>
    </row>
    <row r="2553" spans="1:26">
      <c r="A2553" s="984" t="s">
        <v>1209</v>
      </c>
      <c r="B2553" s="984" t="s">
        <v>1570</v>
      </c>
      <c r="C2553" s="969" t="s">
        <v>634</v>
      </c>
      <c r="D2553" s="970" t="str">
        <f t="shared" ref="D2553" si="2535">B2553&amp;" "&amp;" "&amp;C2553</f>
        <v>01-027  キラーパンサー</v>
      </c>
      <c r="E2553" s="1011" t="s">
        <v>629</v>
      </c>
      <c r="F2553" s="1014" t="s">
        <v>128</v>
      </c>
      <c r="G2553" s="973" t="s">
        <v>19</v>
      </c>
      <c r="H2553" s="973" t="s">
        <v>19</v>
      </c>
      <c r="I2553" s="975"/>
      <c r="J2553" s="975"/>
      <c r="K2553" s="7" t="s">
        <v>37</v>
      </c>
      <c r="L2553" s="41" t="s">
        <v>98</v>
      </c>
      <c r="M2553" s="51" t="s">
        <v>1892</v>
      </c>
      <c r="N2553" s="41" t="s">
        <v>490</v>
      </c>
      <c r="O2553" s="976"/>
      <c r="P2553" s="271"/>
      <c r="Q2553" s="977">
        <v>1160</v>
      </c>
      <c r="R2553" s="978">
        <v>700</v>
      </c>
      <c r="S2553" s="979">
        <v>260</v>
      </c>
      <c r="T2553" s="980">
        <v>980</v>
      </c>
      <c r="U2553" s="981">
        <v>670</v>
      </c>
      <c r="V2553" s="982">
        <f t="shared" ref="V2553" si="2536">SUM(Q2553:U2554)</f>
        <v>3770</v>
      </c>
      <c r="W2553" s="976"/>
      <c r="X2553" s="976"/>
      <c r="Y2553" s="706"/>
      <c r="Z2553" s="976"/>
    </row>
    <row r="2554" spans="1:26">
      <c r="A2554" s="984" t="s">
        <v>1209</v>
      </c>
      <c r="B2554" s="984"/>
      <c r="C2554" s="969" t="s">
        <v>634</v>
      </c>
      <c r="D2554" s="970" t="s">
        <v>2</v>
      </c>
      <c r="E2554" s="1011" t="s">
        <v>629</v>
      </c>
      <c r="F2554" s="1014" t="s">
        <v>128</v>
      </c>
      <c r="G2554" s="973" t="s">
        <v>19</v>
      </c>
      <c r="H2554" s="973" t="s">
        <v>19</v>
      </c>
      <c r="I2554" s="975"/>
      <c r="J2554" s="975"/>
      <c r="K2554" s="42"/>
      <c r="L2554" s="42"/>
      <c r="M2554" s="51"/>
      <c r="N2554" s="42"/>
      <c r="O2554" s="976"/>
      <c r="P2554" s="271"/>
      <c r="Q2554" s="977"/>
      <c r="R2554" s="978"/>
      <c r="S2554" s="979"/>
      <c r="T2554" s="980"/>
      <c r="U2554" s="981"/>
      <c r="V2554" s="982"/>
      <c r="W2554" s="976"/>
      <c r="X2554" s="976"/>
      <c r="Y2554" s="706"/>
      <c r="Z2554" s="976"/>
    </row>
    <row r="2555" spans="1:26">
      <c r="A2555" s="984" t="s">
        <v>1209</v>
      </c>
      <c r="B2555" s="984" t="s">
        <v>1571</v>
      </c>
      <c r="C2555" s="969" t="s">
        <v>1193</v>
      </c>
      <c r="D2555" s="970" t="str">
        <f t="shared" ref="D2555" si="2537">B2555&amp;" "&amp;" "&amp;C2555</f>
        <v>01-028  ホークマン</v>
      </c>
      <c r="E2555" s="1011" t="s">
        <v>629</v>
      </c>
      <c r="F2555" s="1009" t="s">
        <v>75</v>
      </c>
      <c r="G2555" s="973" t="s">
        <v>19</v>
      </c>
      <c r="H2555" s="973" t="s">
        <v>1195</v>
      </c>
      <c r="I2555" s="975"/>
      <c r="J2555" s="975"/>
      <c r="K2555" s="46" t="s">
        <v>21</v>
      </c>
      <c r="L2555" s="41" t="s">
        <v>131</v>
      </c>
      <c r="M2555" s="51" t="s">
        <v>1893</v>
      </c>
      <c r="N2555" s="41" t="s">
        <v>491</v>
      </c>
      <c r="O2555" s="976"/>
      <c r="P2555" s="271"/>
      <c r="Q2555" s="977">
        <v>1110</v>
      </c>
      <c r="R2555" s="978">
        <v>680</v>
      </c>
      <c r="S2555" s="979">
        <v>440</v>
      </c>
      <c r="T2555" s="980">
        <v>770</v>
      </c>
      <c r="U2555" s="981">
        <v>760</v>
      </c>
      <c r="V2555" s="982">
        <f t="shared" ref="V2555" si="2538">SUM(Q2555:U2556)</f>
        <v>3760</v>
      </c>
      <c r="W2555" s="976"/>
      <c r="X2555" s="976"/>
      <c r="Y2555" s="706"/>
      <c r="Z2555" s="976"/>
    </row>
    <row r="2556" spans="1:26">
      <c r="A2556" s="984" t="s">
        <v>1209</v>
      </c>
      <c r="B2556" s="984"/>
      <c r="C2556" s="969" t="s">
        <v>1193</v>
      </c>
      <c r="D2556" s="970" t="s">
        <v>2</v>
      </c>
      <c r="E2556" s="1011" t="s">
        <v>629</v>
      </c>
      <c r="F2556" s="1009" t="s">
        <v>75</v>
      </c>
      <c r="G2556" s="973" t="s">
        <v>19</v>
      </c>
      <c r="H2556" s="973" t="s">
        <v>19</v>
      </c>
      <c r="I2556" s="975"/>
      <c r="J2556" s="975"/>
      <c r="K2556" s="42"/>
      <c r="L2556" s="42"/>
      <c r="M2556" s="51"/>
      <c r="N2556" s="42"/>
      <c r="O2556" s="976"/>
      <c r="P2556" s="271"/>
      <c r="Q2556" s="977"/>
      <c r="R2556" s="978"/>
      <c r="S2556" s="979"/>
      <c r="T2556" s="980"/>
      <c r="U2556" s="981"/>
      <c r="V2556" s="982"/>
      <c r="W2556" s="976"/>
      <c r="X2556" s="976"/>
      <c r="Y2556" s="706"/>
      <c r="Z2556" s="976"/>
    </row>
    <row r="2557" spans="1:26">
      <c r="A2557" s="984" t="s">
        <v>1209</v>
      </c>
      <c r="B2557" s="984" t="s">
        <v>1572</v>
      </c>
      <c r="C2557" s="969" t="s">
        <v>1194</v>
      </c>
      <c r="D2557" s="970" t="str">
        <f t="shared" ref="D2557" si="2539">B2557&amp;" "&amp;" "&amp;C2557</f>
        <v>01-029  ガーゴイル</v>
      </c>
      <c r="E2557" s="1011" t="s">
        <v>629</v>
      </c>
      <c r="F2557" s="1009" t="s">
        <v>75</v>
      </c>
      <c r="G2557" s="973" t="s">
        <v>1195</v>
      </c>
      <c r="H2557" s="973" t="s">
        <v>1195</v>
      </c>
      <c r="I2557" s="975"/>
      <c r="J2557" s="975"/>
      <c r="K2557" s="46" t="s">
        <v>21</v>
      </c>
      <c r="L2557" s="41" t="s">
        <v>131</v>
      </c>
      <c r="M2557" s="51" t="s">
        <v>1894</v>
      </c>
      <c r="N2557" s="41" t="s">
        <v>491</v>
      </c>
      <c r="O2557" s="976"/>
      <c r="P2557" s="271"/>
      <c r="Q2557" s="977">
        <v>1130</v>
      </c>
      <c r="R2557" s="978">
        <v>770</v>
      </c>
      <c r="S2557" s="979">
        <v>400</v>
      </c>
      <c r="T2557" s="980">
        <v>790</v>
      </c>
      <c r="U2557" s="981">
        <v>680</v>
      </c>
      <c r="V2557" s="982">
        <f t="shared" ref="V2557" si="2540">SUM(Q2557:U2558)</f>
        <v>3770</v>
      </c>
      <c r="W2557" s="976"/>
      <c r="X2557" s="976"/>
      <c r="Y2557" s="706"/>
      <c r="Z2557" s="976"/>
    </row>
    <row r="2558" spans="1:26">
      <c r="A2558" s="984" t="s">
        <v>1209</v>
      </c>
      <c r="B2558" s="984"/>
      <c r="C2558" s="969" t="s">
        <v>1194</v>
      </c>
      <c r="D2558" s="970" t="s">
        <v>2</v>
      </c>
      <c r="E2558" s="1011" t="s">
        <v>629</v>
      </c>
      <c r="F2558" s="1009" t="s">
        <v>75</v>
      </c>
      <c r="G2558" s="973" t="s">
        <v>19</v>
      </c>
      <c r="H2558" s="973" t="s">
        <v>19</v>
      </c>
      <c r="I2558" s="975"/>
      <c r="J2558" s="975"/>
      <c r="K2558" s="42"/>
      <c r="L2558" s="42"/>
      <c r="M2558" s="51"/>
      <c r="N2558" s="42"/>
      <c r="O2558" s="976"/>
      <c r="P2558" s="271"/>
      <c r="Q2558" s="977"/>
      <c r="R2558" s="978"/>
      <c r="S2558" s="979"/>
      <c r="T2558" s="980"/>
      <c r="U2558" s="981"/>
      <c r="V2558" s="982"/>
      <c r="W2558" s="976"/>
      <c r="X2558" s="976"/>
      <c r="Y2558" s="706"/>
      <c r="Z2558" s="976"/>
    </row>
    <row r="2559" spans="1:26">
      <c r="A2559" s="984" t="s">
        <v>1209</v>
      </c>
      <c r="B2559" s="984" t="s">
        <v>1573</v>
      </c>
      <c r="C2559" s="969" t="s">
        <v>646</v>
      </c>
      <c r="D2559" s="970" t="str">
        <f t="shared" ref="D2559" si="2541">B2559&amp;" "&amp;" "&amp;C2559</f>
        <v>01-030  おどるほうせき</v>
      </c>
      <c r="E2559" s="1011" t="s">
        <v>629</v>
      </c>
      <c r="F2559" s="994" t="s">
        <v>78</v>
      </c>
      <c r="G2559" s="992" t="s">
        <v>88</v>
      </c>
      <c r="H2559" s="992" t="s">
        <v>88</v>
      </c>
      <c r="I2559" s="975"/>
      <c r="J2559" s="975"/>
      <c r="K2559" s="46" t="s">
        <v>21</v>
      </c>
      <c r="L2559" s="41" t="s">
        <v>131</v>
      </c>
      <c r="M2559" s="51" t="s">
        <v>1895</v>
      </c>
      <c r="N2559" s="41" t="s">
        <v>491</v>
      </c>
      <c r="O2559" s="976"/>
      <c r="P2559" s="271"/>
      <c r="Q2559" s="977">
        <v>1110</v>
      </c>
      <c r="R2559" s="978">
        <v>460</v>
      </c>
      <c r="S2559" s="979">
        <v>830</v>
      </c>
      <c r="T2559" s="980">
        <v>710</v>
      </c>
      <c r="U2559" s="981">
        <v>610</v>
      </c>
      <c r="V2559" s="982">
        <f t="shared" ref="V2559" si="2542">SUM(Q2559:U2560)</f>
        <v>3720</v>
      </c>
      <c r="W2559" s="976" t="s">
        <v>3823</v>
      </c>
      <c r="X2559" s="976"/>
      <c r="Y2559" s="706"/>
      <c r="Z2559" s="976"/>
    </row>
    <row r="2560" spans="1:26">
      <c r="A2560" s="984" t="s">
        <v>1209</v>
      </c>
      <c r="B2560" s="984"/>
      <c r="C2560" s="969" t="s">
        <v>646</v>
      </c>
      <c r="D2560" s="970" t="s">
        <v>2</v>
      </c>
      <c r="E2560" s="1011" t="s">
        <v>629</v>
      </c>
      <c r="F2560" s="994" t="s">
        <v>78</v>
      </c>
      <c r="G2560" s="992" t="s">
        <v>88</v>
      </c>
      <c r="H2560" s="992" t="s">
        <v>88</v>
      </c>
      <c r="I2560" s="975"/>
      <c r="J2560" s="975"/>
      <c r="K2560" s="42"/>
      <c r="L2560" s="42"/>
      <c r="M2560" s="51"/>
      <c r="N2560" s="42"/>
      <c r="O2560" s="976"/>
      <c r="P2560" s="271"/>
      <c r="Q2560" s="977"/>
      <c r="R2560" s="978"/>
      <c r="S2560" s="979"/>
      <c r="T2560" s="980"/>
      <c r="U2560" s="981"/>
      <c r="V2560" s="982"/>
      <c r="W2560" s="976" t="s">
        <v>3823</v>
      </c>
      <c r="X2560" s="976"/>
      <c r="Y2560" s="706"/>
      <c r="Z2560" s="976"/>
    </row>
    <row r="2561" spans="1:26">
      <c r="A2561" s="984" t="s">
        <v>1209</v>
      </c>
      <c r="B2561" s="984" t="s">
        <v>1574</v>
      </c>
      <c r="C2561" s="969" t="s">
        <v>2</v>
      </c>
      <c r="D2561" s="970" t="str">
        <f t="shared" ref="D2561" si="2543">B2561&amp;" "&amp;" "&amp;C2561</f>
        <v>01-031  ダイ</v>
      </c>
      <c r="E2561" s="1010" t="s">
        <v>120</v>
      </c>
      <c r="F2561" s="972" t="s">
        <v>34</v>
      </c>
      <c r="G2561" s="973" t="s">
        <v>19</v>
      </c>
      <c r="H2561" s="973" t="s">
        <v>19</v>
      </c>
      <c r="I2561" s="975"/>
      <c r="J2561" s="975"/>
      <c r="K2561" s="50" t="s">
        <v>21</v>
      </c>
      <c r="L2561" s="312" t="s">
        <v>4150</v>
      </c>
      <c r="M2561" s="51" t="s">
        <v>1896</v>
      </c>
      <c r="N2561" s="41" t="s">
        <v>494</v>
      </c>
      <c r="O2561" s="976"/>
      <c r="P2561" s="271"/>
      <c r="Q2561" s="977">
        <v>1620</v>
      </c>
      <c r="R2561" s="978">
        <v>1200</v>
      </c>
      <c r="S2561" s="979">
        <v>450</v>
      </c>
      <c r="T2561" s="980">
        <v>850</v>
      </c>
      <c r="U2561" s="981">
        <v>740</v>
      </c>
      <c r="V2561" s="982">
        <f t="shared" ref="V2561" si="2544">SUM(Q2561:U2562)</f>
        <v>4860</v>
      </c>
      <c r="W2561" s="976" t="s">
        <v>3317</v>
      </c>
      <c r="X2561" s="976"/>
      <c r="Y2561" s="706"/>
      <c r="Z2561" s="976"/>
    </row>
    <row r="2562" spans="1:26">
      <c r="A2562" s="984" t="s">
        <v>1209</v>
      </c>
      <c r="B2562" s="984"/>
      <c r="C2562" s="969" t="s">
        <v>2</v>
      </c>
      <c r="D2562" s="970" t="s">
        <v>2</v>
      </c>
      <c r="E2562" s="1010" t="s">
        <v>120</v>
      </c>
      <c r="F2562" s="972" t="s">
        <v>34</v>
      </c>
      <c r="G2562" s="973" t="s">
        <v>19</v>
      </c>
      <c r="H2562" s="973" t="s">
        <v>19</v>
      </c>
      <c r="I2562" s="975"/>
      <c r="J2562" s="975"/>
      <c r="K2562" s="42"/>
      <c r="L2562" s="42"/>
      <c r="M2562" s="51"/>
      <c r="N2562" s="42"/>
      <c r="O2562" s="976"/>
      <c r="P2562" s="271"/>
      <c r="Q2562" s="977"/>
      <c r="R2562" s="978"/>
      <c r="S2562" s="979"/>
      <c r="T2562" s="980"/>
      <c r="U2562" s="981"/>
      <c r="V2562" s="982"/>
      <c r="W2562" s="976" t="s">
        <v>3317</v>
      </c>
      <c r="X2562" s="976"/>
      <c r="Y2562" s="706"/>
      <c r="Z2562" s="976"/>
    </row>
    <row r="2563" spans="1:26">
      <c r="A2563" s="984" t="s">
        <v>1209</v>
      </c>
      <c r="B2563" s="984" t="s">
        <v>1575</v>
      </c>
      <c r="C2563" s="969" t="s">
        <v>38</v>
      </c>
      <c r="D2563" s="970" t="str">
        <f t="shared" ref="D2563" si="2545">B2563&amp;" "&amp;" "&amp;C2563</f>
        <v>01-032  ポップ</v>
      </c>
      <c r="E2563" s="1010" t="s">
        <v>120</v>
      </c>
      <c r="F2563" s="972" t="s">
        <v>34</v>
      </c>
      <c r="G2563" s="986" t="s">
        <v>40</v>
      </c>
      <c r="H2563" s="986" t="s">
        <v>40</v>
      </c>
      <c r="I2563" s="975"/>
      <c r="J2563" s="975"/>
      <c r="K2563" s="7" t="s">
        <v>37</v>
      </c>
      <c r="L2563" s="41" t="s">
        <v>20</v>
      </c>
      <c r="M2563" s="51" t="s">
        <v>1407</v>
      </c>
      <c r="N2563" s="41" t="s">
        <v>491</v>
      </c>
      <c r="O2563" s="976"/>
      <c r="P2563" s="271"/>
      <c r="Q2563" s="977">
        <v>1510</v>
      </c>
      <c r="R2563" s="978">
        <v>520</v>
      </c>
      <c r="S2563" s="979">
        <v>1230</v>
      </c>
      <c r="T2563" s="980">
        <v>850</v>
      </c>
      <c r="U2563" s="981">
        <v>730</v>
      </c>
      <c r="V2563" s="982">
        <f t="shared" ref="V2563" si="2546">SUM(Q2563:U2564)</f>
        <v>4840</v>
      </c>
      <c r="W2563" s="976" t="s">
        <v>3317</v>
      </c>
      <c r="X2563" s="976"/>
      <c r="Y2563" s="706"/>
      <c r="Z2563" s="976"/>
    </row>
    <row r="2564" spans="1:26">
      <c r="A2564" s="984" t="s">
        <v>1209</v>
      </c>
      <c r="B2564" s="984"/>
      <c r="C2564" s="969" t="s">
        <v>38</v>
      </c>
      <c r="D2564" s="970" t="s">
        <v>2</v>
      </c>
      <c r="E2564" s="1010" t="s">
        <v>120</v>
      </c>
      <c r="F2564" s="972" t="s">
        <v>34</v>
      </c>
      <c r="G2564" s="986" t="s">
        <v>40</v>
      </c>
      <c r="H2564" s="986" t="s">
        <v>40</v>
      </c>
      <c r="I2564" s="975"/>
      <c r="J2564" s="975"/>
      <c r="K2564" s="42"/>
      <c r="L2564" s="42"/>
      <c r="M2564" s="51"/>
      <c r="N2564" s="42"/>
      <c r="O2564" s="976"/>
      <c r="P2564" s="271"/>
      <c r="Q2564" s="977"/>
      <c r="R2564" s="978"/>
      <c r="S2564" s="979"/>
      <c r="T2564" s="980"/>
      <c r="U2564" s="981"/>
      <c r="V2564" s="982"/>
      <c r="W2564" s="976" t="s">
        <v>3317</v>
      </c>
      <c r="X2564" s="976"/>
      <c r="Y2564" s="706"/>
      <c r="Z2564" s="976"/>
    </row>
    <row r="2565" spans="1:26">
      <c r="A2565" s="984" t="s">
        <v>1209</v>
      </c>
      <c r="B2565" s="984" t="s">
        <v>1576</v>
      </c>
      <c r="C2565" s="969" t="s">
        <v>183</v>
      </c>
      <c r="D2565" s="970" t="str">
        <f t="shared" ref="D2565" si="2547">B2565&amp;" "&amp;" "&amp;C2565</f>
        <v>01-033  マァム</v>
      </c>
      <c r="E2565" s="1010" t="s">
        <v>120</v>
      </c>
      <c r="F2565" s="972" t="s">
        <v>34</v>
      </c>
      <c r="G2565" s="973" t="s">
        <v>19</v>
      </c>
      <c r="H2565" s="973" t="s">
        <v>19</v>
      </c>
      <c r="I2565" s="975"/>
      <c r="J2565" s="975"/>
      <c r="K2565" s="11" t="s">
        <v>81</v>
      </c>
      <c r="L2565" s="47" t="s">
        <v>81</v>
      </c>
      <c r="M2565" s="51" t="s">
        <v>3620</v>
      </c>
      <c r="N2565" s="41" t="s">
        <v>491</v>
      </c>
      <c r="O2565" s="976"/>
      <c r="P2565" s="271"/>
      <c r="Q2565" s="977">
        <v>1540</v>
      </c>
      <c r="R2565" s="978">
        <v>880</v>
      </c>
      <c r="S2565" s="979">
        <v>850</v>
      </c>
      <c r="T2565" s="980">
        <v>800</v>
      </c>
      <c r="U2565" s="981">
        <v>770</v>
      </c>
      <c r="V2565" s="982">
        <f t="shared" ref="V2565" si="2548">SUM(Q2565:U2566)</f>
        <v>4840</v>
      </c>
      <c r="W2565" s="976" t="s">
        <v>3317</v>
      </c>
      <c r="X2565" s="976"/>
      <c r="Y2565" s="706"/>
      <c r="Z2565" s="976"/>
    </row>
    <row r="2566" spans="1:26">
      <c r="A2566" s="984" t="s">
        <v>1209</v>
      </c>
      <c r="B2566" s="984"/>
      <c r="C2566" s="969" t="s">
        <v>183</v>
      </c>
      <c r="D2566" s="970" t="s">
        <v>2</v>
      </c>
      <c r="E2566" s="1010" t="s">
        <v>120</v>
      </c>
      <c r="F2566" s="972" t="s">
        <v>34</v>
      </c>
      <c r="G2566" s="973" t="s">
        <v>19</v>
      </c>
      <c r="H2566" s="973" t="s">
        <v>19</v>
      </c>
      <c r="I2566" s="975"/>
      <c r="J2566" s="975"/>
      <c r="K2566" s="42"/>
      <c r="L2566" s="42"/>
      <c r="M2566" s="51"/>
      <c r="N2566" s="42"/>
      <c r="O2566" s="976"/>
      <c r="P2566" s="271"/>
      <c r="Q2566" s="977"/>
      <c r="R2566" s="978"/>
      <c r="S2566" s="979"/>
      <c r="T2566" s="980"/>
      <c r="U2566" s="981"/>
      <c r="V2566" s="982"/>
      <c r="W2566" s="976" t="s">
        <v>3317</v>
      </c>
      <c r="X2566" s="976"/>
      <c r="Y2566" s="706"/>
      <c r="Z2566" s="976"/>
    </row>
    <row r="2567" spans="1:26">
      <c r="A2567" s="984" t="s">
        <v>1209</v>
      </c>
      <c r="B2567" s="984" t="s">
        <v>1577</v>
      </c>
      <c r="C2567" s="969" t="s">
        <v>42</v>
      </c>
      <c r="D2567" s="970" t="str">
        <f t="shared" ref="D2567" si="2549">B2567&amp;" "&amp;" "&amp;C2567</f>
        <v>01-034  レオナ</v>
      </c>
      <c r="E2567" s="1010" t="s">
        <v>120</v>
      </c>
      <c r="F2567" s="972" t="s">
        <v>34</v>
      </c>
      <c r="G2567" s="986" t="s">
        <v>40</v>
      </c>
      <c r="H2567" s="995" t="s">
        <v>80</v>
      </c>
      <c r="I2567" s="975"/>
      <c r="J2567" s="975"/>
      <c r="K2567" s="7" t="s">
        <v>37</v>
      </c>
      <c r="L2567" s="114" t="s">
        <v>2713</v>
      </c>
      <c r="M2567" s="51" t="s">
        <v>3621</v>
      </c>
      <c r="N2567" s="41" t="s">
        <v>490</v>
      </c>
      <c r="O2567" s="976"/>
      <c r="P2567" s="271"/>
      <c r="Q2567" s="977">
        <v>1430</v>
      </c>
      <c r="R2567" s="978">
        <v>490</v>
      </c>
      <c r="S2567" s="979">
        <v>1200</v>
      </c>
      <c r="T2567" s="980">
        <v>640</v>
      </c>
      <c r="U2567" s="981">
        <v>760</v>
      </c>
      <c r="V2567" s="982">
        <f t="shared" ref="V2567" si="2550">SUM(Q2567:U2568)</f>
        <v>4520</v>
      </c>
      <c r="W2567" s="976" t="s">
        <v>3317</v>
      </c>
      <c r="X2567" s="976"/>
      <c r="Y2567" s="706"/>
      <c r="Z2567" s="976"/>
    </row>
    <row r="2568" spans="1:26">
      <c r="A2568" s="984" t="s">
        <v>1209</v>
      </c>
      <c r="B2568" s="984"/>
      <c r="C2568" s="969" t="s">
        <v>42</v>
      </c>
      <c r="D2568" s="970" t="s">
        <v>2</v>
      </c>
      <c r="E2568" s="1010" t="s">
        <v>120</v>
      </c>
      <c r="F2568" s="972" t="s">
        <v>34</v>
      </c>
      <c r="G2568" s="986" t="s">
        <v>40</v>
      </c>
      <c r="H2568" s="995" t="s">
        <v>80</v>
      </c>
      <c r="I2568" s="975"/>
      <c r="J2568" s="975"/>
      <c r="K2568" s="42"/>
      <c r="L2568" s="42"/>
      <c r="M2568" s="51"/>
      <c r="N2568" s="42"/>
      <c r="O2568" s="976"/>
      <c r="P2568" s="271"/>
      <c r="Q2568" s="977"/>
      <c r="R2568" s="978"/>
      <c r="S2568" s="979"/>
      <c r="T2568" s="980"/>
      <c r="U2568" s="981"/>
      <c r="V2568" s="982"/>
      <c r="W2568" s="976" t="s">
        <v>3317</v>
      </c>
      <c r="X2568" s="976"/>
      <c r="Y2568" s="706"/>
      <c r="Z2568" s="976"/>
    </row>
    <row r="2569" spans="1:26">
      <c r="A2569" s="984" t="s">
        <v>1209</v>
      </c>
      <c r="B2569" s="984" t="s">
        <v>1578</v>
      </c>
      <c r="C2569" s="969" t="s">
        <v>1619</v>
      </c>
      <c r="D2569" s="970" t="str">
        <f t="shared" ref="D2569" si="2551">B2569&amp;" "&amp;" "&amp;C2569</f>
        <v>01-035  ブラス</v>
      </c>
      <c r="E2569" s="1010" t="s">
        <v>120</v>
      </c>
      <c r="F2569" s="972" t="s">
        <v>34</v>
      </c>
      <c r="G2569" s="986" t="s">
        <v>40</v>
      </c>
      <c r="H2569" s="986" t="s">
        <v>40</v>
      </c>
      <c r="I2569" s="15"/>
      <c r="J2569" s="15"/>
      <c r="K2569" s="46" t="s">
        <v>21</v>
      </c>
      <c r="L2569" s="41" t="s">
        <v>131</v>
      </c>
      <c r="M2569" s="51" t="s">
        <v>1897</v>
      </c>
      <c r="N2569" s="41" t="s">
        <v>495</v>
      </c>
      <c r="O2569" s="976"/>
      <c r="P2569" s="271"/>
      <c r="Q2569" s="977">
        <v>1540</v>
      </c>
      <c r="R2569" s="978">
        <v>480</v>
      </c>
      <c r="S2569" s="979">
        <v>1220</v>
      </c>
      <c r="T2569" s="980">
        <v>730</v>
      </c>
      <c r="U2569" s="981">
        <v>850</v>
      </c>
      <c r="V2569" s="982">
        <f t="shared" ref="V2569" si="2552">SUM(Q2569:U2570)</f>
        <v>4820</v>
      </c>
      <c r="W2569" s="976"/>
      <c r="X2569" s="976"/>
      <c r="Y2569" s="706"/>
      <c r="Z2569" s="976"/>
    </row>
    <row r="2570" spans="1:26">
      <c r="A2570" s="984" t="s">
        <v>1209</v>
      </c>
      <c r="B2570" s="984"/>
      <c r="C2570" s="969" t="s">
        <v>1619</v>
      </c>
      <c r="D2570" s="970" t="s">
        <v>2</v>
      </c>
      <c r="E2570" s="1010" t="s">
        <v>120</v>
      </c>
      <c r="F2570" s="972" t="s">
        <v>34</v>
      </c>
      <c r="G2570" s="986" t="s">
        <v>40</v>
      </c>
      <c r="H2570" s="986" t="s">
        <v>40</v>
      </c>
      <c r="I2570" s="15"/>
      <c r="J2570" s="15"/>
      <c r="K2570" s="19"/>
      <c r="L2570" s="43"/>
      <c r="M2570" s="51"/>
      <c r="N2570" s="43"/>
      <c r="O2570" s="976"/>
      <c r="P2570" s="271"/>
      <c r="Q2570" s="977"/>
      <c r="R2570" s="978"/>
      <c r="S2570" s="979"/>
      <c r="T2570" s="980"/>
      <c r="U2570" s="981"/>
      <c r="V2570" s="982"/>
      <c r="W2570" s="976"/>
      <c r="X2570" s="976"/>
      <c r="Y2570" s="706"/>
      <c r="Z2570" s="976"/>
    </row>
    <row r="2571" spans="1:26">
      <c r="A2571" s="984" t="s">
        <v>1209</v>
      </c>
      <c r="B2571" s="984" t="s">
        <v>1579</v>
      </c>
      <c r="C2571" s="989" t="s">
        <v>178</v>
      </c>
      <c r="D2571" s="970" t="str">
        <f t="shared" ref="D2571" si="2553">B2571&amp;" "&amp;" "&amp;C2571</f>
        <v>01-036  ボストロール</v>
      </c>
      <c r="E2571" s="1010" t="s">
        <v>120</v>
      </c>
      <c r="F2571" s="1009" t="s">
        <v>75</v>
      </c>
      <c r="G2571" s="973" t="s">
        <v>19</v>
      </c>
      <c r="H2571" s="973" t="s">
        <v>19</v>
      </c>
      <c r="I2571" s="15"/>
      <c r="J2571" s="15"/>
      <c r="K2571" s="46" t="s">
        <v>21</v>
      </c>
      <c r="L2571" s="41" t="s">
        <v>131</v>
      </c>
      <c r="M2571" s="51" t="s">
        <v>1898</v>
      </c>
      <c r="N2571" s="41" t="s">
        <v>491</v>
      </c>
      <c r="O2571" s="976"/>
      <c r="P2571" s="271"/>
      <c r="Q2571" s="977">
        <v>1640</v>
      </c>
      <c r="R2571" s="978">
        <v>1150</v>
      </c>
      <c r="S2571" s="979">
        <v>630</v>
      </c>
      <c r="T2571" s="980">
        <v>420</v>
      </c>
      <c r="U2571" s="981">
        <v>980</v>
      </c>
      <c r="V2571" s="982">
        <f t="shared" ref="V2571" si="2554">SUM(Q2571:U2572)</f>
        <v>4820</v>
      </c>
      <c r="W2571" s="976" t="s">
        <v>4108</v>
      </c>
      <c r="X2571" s="976"/>
      <c r="Y2571" s="706"/>
      <c r="Z2571" s="976"/>
    </row>
    <row r="2572" spans="1:26">
      <c r="A2572" s="984" t="s">
        <v>1209</v>
      </c>
      <c r="B2572" s="984"/>
      <c r="C2572" s="989" t="s">
        <v>178</v>
      </c>
      <c r="D2572" s="970" t="s">
        <v>2</v>
      </c>
      <c r="E2572" s="1010" t="s">
        <v>120</v>
      </c>
      <c r="F2572" s="1009" t="s">
        <v>75</v>
      </c>
      <c r="G2572" s="973" t="s">
        <v>19</v>
      </c>
      <c r="H2572" s="973" t="s">
        <v>19</v>
      </c>
      <c r="I2572" s="15"/>
      <c r="J2572" s="15"/>
      <c r="K2572" s="19"/>
      <c r="L2572" s="43"/>
      <c r="M2572" s="51"/>
      <c r="N2572" s="43"/>
      <c r="O2572" s="976"/>
      <c r="P2572" s="271"/>
      <c r="Q2572" s="977"/>
      <c r="R2572" s="978"/>
      <c r="S2572" s="979"/>
      <c r="T2572" s="980"/>
      <c r="U2572" s="981"/>
      <c r="V2572" s="982"/>
      <c r="W2572" s="976" t="s">
        <v>4108</v>
      </c>
      <c r="X2572" s="976"/>
      <c r="Y2572" s="706"/>
      <c r="Z2572" s="976"/>
    </row>
    <row r="2573" spans="1:26">
      <c r="A2573" s="984" t="s">
        <v>1209</v>
      </c>
      <c r="B2573" s="984" t="s">
        <v>1580</v>
      </c>
      <c r="C2573" s="969" t="s">
        <v>641</v>
      </c>
      <c r="D2573" s="970" t="str">
        <f t="shared" ref="D2573" si="2555">B2573&amp;" "&amp;" "&amp;C2573</f>
        <v>01-037  キラーマシン テムジン改造ver.</v>
      </c>
      <c r="E2573" s="1010" t="s">
        <v>120</v>
      </c>
      <c r="F2573" s="994" t="s">
        <v>78</v>
      </c>
      <c r="G2573" s="973" t="s">
        <v>19</v>
      </c>
      <c r="H2573" s="973" t="s">
        <v>19</v>
      </c>
      <c r="I2573" s="15"/>
      <c r="J2573" s="15"/>
      <c r="K2573" s="50" t="s">
        <v>21</v>
      </c>
      <c r="L2573" s="312" t="s">
        <v>4150</v>
      </c>
      <c r="M2573" s="51" t="s">
        <v>1899</v>
      </c>
      <c r="N2573" s="41" t="s">
        <v>491</v>
      </c>
      <c r="O2573" s="976"/>
      <c r="P2573" s="271"/>
      <c r="Q2573" s="977">
        <v>1440</v>
      </c>
      <c r="R2573" s="978">
        <v>920</v>
      </c>
      <c r="S2573" s="979">
        <v>560</v>
      </c>
      <c r="T2573" s="980">
        <v>870</v>
      </c>
      <c r="U2573" s="981">
        <v>1040</v>
      </c>
      <c r="V2573" s="982">
        <f t="shared" ref="V2573" si="2556">SUM(Q2573:U2574)</f>
        <v>4830</v>
      </c>
      <c r="W2573" s="969" t="s">
        <v>3319</v>
      </c>
      <c r="X2573" s="976"/>
      <c r="Y2573" s="706"/>
      <c r="Z2573" s="976"/>
    </row>
    <row r="2574" spans="1:26">
      <c r="A2574" s="984" t="s">
        <v>1209</v>
      </c>
      <c r="B2574" s="984"/>
      <c r="C2574" s="969" t="s">
        <v>640</v>
      </c>
      <c r="D2574" s="970" t="s">
        <v>2</v>
      </c>
      <c r="E2574" s="1010" t="s">
        <v>120</v>
      </c>
      <c r="F2574" s="994" t="s">
        <v>78</v>
      </c>
      <c r="G2574" s="973" t="s">
        <v>19</v>
      </c>
      <c r="H2574" s="973" t="s">
        <v>19</v>
      </c>
      <c r="I2574" s="17"/>
      <c r="J2574" s="17"/>
      <c r="K2574" s="20"/>
      <c r="L2574" s="16"/>
      <c r="M2574" s="51"/>
      <c r="N2574" s="43"/>
      <c r="O2574" s="976"/>
      <c r="P2574" s="271"/>
      <c r="Q2574" s="977"/>
      <c r="R2574" s="978"/>
      <c r="S2574" s="979"/>
      <c r="T2574" s="980"/>
      <c r="U2574" s="981"/>
      <c r="V2574" s="982"/>
      <c r="W2574" s="969" t="s">
        <v>3319</v>
      </c>
      <c r="X2574" s="976"/>
      <c r="Y2574" s="706"/>
      <c r="Z2574" s="976"/>
    </row>
    <row r="2575" spans="1:26">
      <c r="A2575" s="984" t="s">
        <v>1209</v>
      </c>
      <c r="B2575" s="984" t="s">
        <v>1581</v>
      </c>
      <c r="C2575" s="969" t="s">
        <v>1207</v>
      </c>
      <c r="D2575" s="970" t="str">
        <f t="shared" ref="D2575" si="2557">B2575&amp;" "&amp;" "&amp;C2575</f>
        <v>01-038  魔のサソリ</v>
      </c>
      <c r="E2575" s="1010" t="s">
        <v>120</v>
      </c>
      <c r="F2575" s="1014" t="s">
        <v>128</v>
      </c>
      <c r="G2575" s="973" t="s">
        <v>19</v>
      </c>
      <c r="H2575" s="973" t="s">
        <v>19</v>
      </c>
      <c r="I2575" s="15"/>
      <c r="J2575" s="15"/>
      <c r="K2575" s="50" t="s">
        <v>21</v>
      </c>
      <c r="L2575" s="312" t="s">
        <v>4150</v>
      </c>
      <c r="M2575" s="51" t="s">
        <v>1900</v>
      </c>
      <c r="N2575" s="41" t="s">
        <v>491</v>
      </c>
      <c r="O2575" s="976"/>
      <c r="P2575" s="271"/>
      <c r="Q2575" s="977">
        <v>1550</v>
      </c>
      <c r="R2575" s="978">
        <v>1150</v>
      </c>
      <c r="S2575" s="979">
        <v>430</v>
      </c>
      <c r="T2575" s="980">
        <v>1030</v>
      </c>
      <c r="U2575" s="981">
        <v>670</v>
      </c>
      <c r="V2575" s="982">
        <f t="shared" ref="V2575" si="2558">SUM(Q2575:U2576)</f>
        <v>4830</v>
      </c>
      <c r="W2575" s="976"/>
      <c r="X2575" s="976"/>
      <c r="Y2575" s="706"/>
      <c r="Z2575" s="976"/>
    </row>
    <row r="2576" spans="1:26">
      <c r="A2576" s="984" t="s">
        <v>1209</v>
      </c>
      <c r="B2576" s="984"/>
      <c r="C2576" s="969" t="s">
        <v>1207</v>
      </c>
      <c r="D2576" s="970" t="s">
        <v>2</v>
      </c>
      <c r="E2576" s="1010" t="s">
        <v>120</v>
      </c>
      <c r="F2576" s="1014" t="s">
        <v>128</v>
      </c>
      <c r="G2576" s="973" t="s">
        <v>19</v>
      </c>
      <c r="H2576" s="973" t="s">
        <v>19</v>
      </c>
      <c r="I2576" s="15"/>
      <c r="J2576" s="15"/>
      <c r="K2576" s="20"/>
      <c r="L2576" s="16"/>
      <c r="M2576" s="51"/>
      <c r="N2576" s="43"/>
      <c r="O2576" s="976"/>
      <c r="P2576" s="271"/>
      <c r="Q2576" s="977"/>
      <c r="R2576" s="978"/>
      <c r="S2576" s="979"/>
      <c r="T2576" s="980"/>
      <c r="U2576" s="981"/>
      <c r="V2576" s="982"/>
      <c r="W2576" s="976"/>
      <c r="X2576" s="976"/>
      <c r="Y2576" s="706"/>
      <c r="Z2576" s="976"/>
    </row>
    <row r="2577" spans="1:26">
      <c r="A2577" s="984" t="s">
        <v>1209</v>
      </c>
      <c r="B2577" s="984" t="s">
        <v>1582</v>
      </c>
      <c r="C2577" s="969" t="s">
        <v>633</v>
      </c>
      <c r="D2577" s="970" t="str">
        <f t="shared" ref="D2577" si="2559">B2577&amp;" "&amp;" "&amp;C2577</f>
        <v>01-039  ライオンヘッド</v>
      </c>
      <c r="E2577" s="1010" t="s">
        <v>120</v>
      </c>
      <c r="F2577" s="1014" t="s">
        <v>128</v>
      </c>
      <c r="G2577" s="1006" t="s">
        <v>89</v>
      </c>
      <c r="H2577" s="986" t="s">
        <v>40</v>
      </c>
      <c r="I2577" s="17"/>
      <c r="J2577" s="17"/>
      <c r="K2577" s="46" t="s">
        <v>21</v>
      </c>
      <c r="L2577" s="41" t="s">
        <v>131</v>
      </c>
      <c r="M2577" s="37" t="s">
        <v>1901</v>
      </c>
      <c r="N2577" s="41" t="s">
        <v>494</v>
      </c>
      <c r="O2577" s="976"/>
      <c r="P2577" s="271"/>
      <c r="Q2577" s="977">
        <v>1570</v>
      </c>
      <c r="R2577" s="978">
        <v>760</v>
      </c>
      <c r="S2577" s="979">
        <v>920</v>
      </c>
      <c r="T2577" s="980">
        <v>880</v>
      </c>
      <c r="U2577" s="981">
        <v>700</v>
      </c>
      <c r="V2577" s="982">
        <f t="shared" ref="V2577" si="2560">SUM(Q2577:U2578)</f>
        <v>4830</v>
      </c>
      <c r="W2577" s="976"/>
      <c r="X2577" s="976"/>
      <c r="Y2577" s="706"/>
      <c r="Z2577" s="976"/>
    </row>
    <row r="2578" spans="1:26">
      <c r="A2578" s="984" t="s">
        <v>1209</v>
      </c>
      <c r="B2578" s="984"/>
      <c r="C2578" s="969" t="s">
        <v>633</v>
      </c>
      <c r="D2578" s="970" t="s">
        <v>2</v>
      </c>
      <c r="E2578" s="1010" t="s">
        <v>120</v>
      </c>
      <c r="F2578" s="1014" t="s">
        <v>128</v>
      </c>
      <c r="G2578" s="1006" t="s">
        <v>89</v>
      </c>
      <c r="H2578" s="986" t="s">
        <v>40</v>
      </c>
      <c r="I2578" s="17"/>
      <c r="J2578" s="17"/>
      <c r="K2578" s="20"/>
      <c r="L2578" s="16"/>
      <c r="M2578" s="51"/>
      <c r="N2578" s="43"/>
      <c r="O2578" s="976"/>
      <c r="P2578" s="271"/>
      <c r="Q2578" s="977"/>
      <c r="R2578" s="978"/>
      <c r="S2578" s="979"/>
      <c r="T2578" s="980"/>
      <c r="U2578" s="981"/>
      <c r="V2578" s="982"/>
      <c r="W2578" s="976"/>
      <c r="X2578" s="976"/>
      <c r="Y2578" s="706"/>
      <c r="Z2578" s="976"/>
    </row>
    <row r="2579" spans="1:26">
      <c r="A2579" s="984" t="s">
        <v>1209</v>
      </c>
      <c r="B2579" s="984" t="s">
        <v>1583</v>
      </c>
      <c r="C2579" s="989" t="s">
        <v>264</v>
      </c>
      <c r="D2579" s="970" t="str">
        <f t="shared" ref="D2579" si="2561">B2579&amp;" "&amp;" "&amp;C2579</f>
        <v>01-040  シュバルツシュルト</v>
      </c>
      <c r="E2579" s="1010" t="s">
        <v>120</v>
      </c>
      <c r="F2579" s="994" t="s">
        <v>78</v>
      </c>
      <c r="G2579" s="973" t="s">
        <v>19</v>
      </c>
      <c r="H2579" s="973" t="s">
        <v>19</v>
      </c>
      <c r="I2579" s="17"/>
      <c r="J2579" s="17"/>
      <c r="K2579" s="46" t="s">
        <v>21</v>
      </c>
      <c r="L2579" s="41" t="s">
        <v>131</v>
      </c>
      <c r="M2579" s="37" t="s">
        <v>1902</v>
      </c>
      <c r="N2579" s="41" t="s">
        <v>494</v>
      </c>
      <c r="O2579" s="976"/>
      <c r="P2579" s="271"/>
      <c r="Q2579" s="977">
        <v>1510</v>
      </c>
      <c r="R2579" s="978">
        <v>880</v>
      </c>
      <c r="S2579" s="979">
        <v>900</v>
      </c>
      <c r="T2579" s="980">
        <v>560</v>
      </c>
      <c r="U2579" s="981">
        <v>980</v>
      </c>
      <c r="V2579" s="982">
        <f t="shared" ref="V2579" si="2562">SUM(Q2579:U2580)</f>
        <v>4830</v>
      </c>
      <c r="W2579" s="976"/>
      <c r="X2579" s="976"/>
      <c r="Y2579" s="706"/>
      <c r="Z2579" s="976"/>
    </row>
    <row r="2580" spans="1:26">
      <c r="A2580" s="984" t="s">
        <v>1209</v>
      </c>
      <c r="B2580" s="984"/>
      <c r="C2580" s="989" t="s">
        <v>264</v>
      </c>
      <c r="D2580" s="970" t="s">
        <v>2</v>
      </c>
      <c r="E2580" s="1010" t="s">
        <v>120</v>
      </c>
      <c r="F2580" s="994" t="s">
        <v>78</v>
      </c>
      <c r="G2580" s="973" t="s">
        <v>19</v>
      </c>
      <c r="H2580" s="973" t="s">
        <v>19</v>
      </c>
      <c r="I2580" s="17"/>
      <c r="J2580" s="17"/>
      <c r="K2580" s="20"/>
      <c r="L2580" s="16"/>
      <c r="M2580" s="51"/>
      <c r="N2580" s="43"/>
      <c r="O2580" s="976"/>
      <c r="P2580" s="271"/>
      <c r="Q2580" s="977"/>
      <c r="R2580" s="978"/>
      <c r="S2580" s="979"/>
      <c r="T2580" s="980"/>
      <c r="U2580" s="981"/>
      <c r="V2580" s="982"/>
      <c r="W2580" s="976"/>
      <c r="X2580" s="976"/>
      <c r="Y2580" s="706"/>
      <c r="Z2580" s="976"/>
    </row>
    <row r="2581" spans="1:26">
      <c r="A2581" s="984" t="s">
        <v>1209</v>
      </c>
      <c r="B2581" s="984" t="s">
        <v>1584</v>
      </c>
      <c r="C2581" s="989" t="s">
        <v>261</v>
      </c>
      <c r="D2581" s="970" t="str">
        <f t="shared" ref="D2581" si="2563">B2581&amp;" "&amp;" "&amp;C2581</f>
        <v>01-041  ヘルクラッシャー</v>
      </c>
      <c r="E2581" s="1010" t="s">
        <v>120</v>
      </c>
      <c r="F2581" s="1013" t="s">
        <v>129</v>
      </c>
      <c r="G2581" s="973" t="s">
        <v>19</v>
      </c>
      <c r="H2581" s="973" t="s">
        <v>19</v>
      </c>
      <c r="I2581" s="17"/>
      <c r="J2581" s="17"/>
      <c r="K2581" s="50" t="s">
        <v>21</v>
      </c>
      <c r="L2581" s="49" t="s">
        <v>104</v>
      </c>
      <c r="M2581" s="51" t="s">
        <v>3622</v>
      </c>
      <c r="N2581" s="41" t="s">
        <v>491</v>
      </c>
      <c r="O2581" s="976"/>
      <c r="P2581" s="271"/>
      <c r="Q2581" s="977">
        <v>1500</v>
      </c>
      <c r="R2581" s="978">
        <v>1200</v>
      </c>
      <c r="S2581" s="979">
        <v>450</v>
      </c>
      <c r="T2581" s="980">
        <v>700</v>
      </c>
      <c r="U2581" s="981">
        <v>980</v>
      </c>
      <c r="V2581" s="982">
        <f t="shared" ref="V2581" si="2564">SUM(Q2581:U2582)</f>
        <v>4830</v>
      </c>
      <c r="W2581" s="443" t="s">
        <v>3328</v>
      </c>
      <c r="X2581" s="976"/>
      <c r="Y2581" s="706"/>
      <c r="Z2581" s="976"/>
    </row>
    <row r="2582" spans="1:26">
      <c r="A2582" s="984" t="s">
        <v>1209</v>
      </c>
      <c r="B2582" s="984"/>
      <c r="C2582" s="989" t="s">
        <v>261</v>
      </c>
      <c r="D2582" s="970" t="s">
        <v>2</v>
      </c>
      <c r="E2582" s="1010" t="s">
        <v>120</v>
      </c>
      <c r="F2582" s="1013" t="s">
        <v>129</v>
      </c>
      <c r="G2582" s="973" t="s">
        <v>19</v>
      </c>
      <c r="H2582" s="973" t="s">
        <v>19</v>
      </c>
      <c r="I2582" s="17"/>
      <c r="J2582" s="17"/>
      <c r="K2582" s="20"/>
      <c r="L2582" s="16"/>
      <c r="M2582" s="51"/>
      <c r="N2582" s="43"/>
      <c r="O2582" s="976"/>
      <c r="P2582" s="271"/>
      <c r="Q2582" s="977"/>
      <c r="R2582" s="978"/>
      <c r="S2582" s="979"/>
      <c r="T2582" s="980"/>
      <c r="U2582" s="981"/>
      <c r="V2582" s="982"/>
      <c r="W2582" s="443" t="s">
        <v>4573</v>
      </c>
      <c r="X2582" s="976"/>
      <c r="Y2582" s="706"/>
      <c r="Z2582" s="976"/>
    </row>
    <row r="2583" spans="1:26">
      <c r="A2583" s="984" t="s">
        <v>1209</v>
      </c>
      <c r="B2583" s="984" t="s">
        <v>1585</v>
      </c>
      <c r="C2583" s="989" t="s">
        <v>260</v>
      </c>
      <c r="D2583" s="970" t="str">
        <f t="shared" ref="D2583" si="2565">B2583&amp;" "&amp;" "&amp;C2583</f>
        <v>01-042  シャドウパンサー</v>
      </c>
      <c r="E2583" s="1010" t="s">
        <v>120</v>
      </c>
      <c r="F2583" s="1014" t="s">
        <v>128</v>
      </c>
      <c r="G2583" s="973" t="s">
        <v>19</v>
      </c>
      <c r="H2583" s="973" t="s">
        <v>19</v>
      </c>
      <c r="I2583" s="15"/>
      <c r="J2583" s="15"/>
      <c r="K2583" s="8" t="s">
        <v>99</v>
      </c>
      <c r="L2583" s="41" t="s">
        <v>131</v>
      </c>
      <c r="M2583" s="51" t="s">
        <v>3604</v>
      </c>
      <c r="N2583" s="41" t="s">
        <v>491</v>
      </c>
      <c r="O2583" s="976"/>
      <c r="P2583" s="271"/>
      <c r="Q2583" s="977">
        <v>1480</v>
      </c>
      <c r="R2583" s="978">
        <v>920</v>
      </c>
      <c r="S2583" s="979">
        <v>350</v>
      </c>
      <c r="T2583" s="980">
        <v>1160</v>
      </c>
      <c r="U2583" s="981">
        <v>900</v>
      </c>
      <c r="V2583" s="982">
        <f t="shared" ref="V2583" si="2566">SUM(Q2583:U2584)</f>
        <v>4810</v>
      </c>
      <c r="W2583" s="976"/>
      <c r="X2583" s="976"/>
      <c r="Y2583" s="706"/>
      <c r="Z2583" s="976"/>
    </row>
    <row r="2584" spans="1:26">
      <c r="A2584" s="984" t="s">
        <v>1209</v>
      </c>
      <c r="B2584" s="984"/>
      <c r="C2584" s="989" t="s">
        <v>260</v>
      </c>
      <c r="D2584" s="970" t="s">
        <v>2</v>
      </c>
      <c r="E2584" s="1010" t="s">
        <v>120</v>
      </c>
      <c r="F2584" s="1014" t="s">
        <v>128</v>
      </c>
      <c r="G2584" s="973" t="s">
        <v>19</v>
      </c>
      <c r="H2584" s="973" t="s">
        <v>19</v>
      </c>
      <c r="I2584" s="15"/>
      <c r="J2584" s="15"/>
      <c r="K2584" s="20"/>
      <c r="L2584" s="16"/>
      <c r="M2584" s="51"/>
      <c r="N2584" s="43"/>
      <c r="O2584" s="976"/>
      <c r="P2584" s="271"/>
      <c r="Q2584" s="977"/>
      <c r="R2584" s="978"/>
      <c r="S2584" s="979"/>
      <c r="T2584" s="980"/>
      <c r="U2584" s="981"/>
      <c r="V2584" s="982"/>
      <c r="W2584" s="976"/>
      <c r="X2584" s="976"/>
      <c r="Y2584" s="706"/>
      <c r="Z2584" s="976"/>
    </row>
    <row r="2585" spans="1:26">
      <c r="A2585" s="984" t="s">
        <v>1209</v>
      </c>
      <c r="B2585" s="984" t="s">
        <v>1586</v>
      </c>
      <c r="C2585" s="969" t="s">
        <v>643</v>
      </c>
      <c r="D2585" s="970" t="str">
        <f t="shared" ref="D2585" si="2567">B2585&amp;" "&amp;" "&amp;C2585</f>
        <v>01-043  メタルライダー</v>
      </c>
      <c r="E2585" s="1010" t="s">
        <v>120</v>
      </c>
      <c r="F2585" s="1014" t="s">
        <v>128</v>
      </c>
      <c r="G2585" s="973" t="s">
        <v>19</v>
      </c>
      <c r="H2585" s="973" t="s">
        <v>19</v>
      </c>
      <c r="I2585" s="17"/>
      <c r="J2585" s="17"/>
      <c r="K2585" s="46" t="s">
        <v>21</v>
      </c>
      <c r="L2585" s="41" t="s">
        <v>131</v>
      </c>
      <c r="M2585" s="51" t="s">
        <v>1903</v>
      </c>
      <c r="N2585" s="41" t="s">
        <v>491</v>
      </c>
      <c r="O2585" s="976"/>
      <c r="P2585" s="271"/>
      <c r="Q2585" s="977">
        <v>1510</v>
      </c>
      <c r="R2585" s="978">
        <v>900</v>
      </c>
      <c r="S2585" s="979">
        <v>500</v>
      </c>
      <c r="T2585" s="980">
        <v>920</v>
      </c>
      <c r="U2585" s="981">
        <v>990</v>
      </c>
      <c r="V2585" s="982">
        <f t="shared" ref="V2585" si="2568">SUM(Q2585:U2586)</f>
        <v>4820</v>
      </c>
      <c r="W2585" s="976"/>
      <c r="X2585" s="976"/>
      <c r="Y2585" s="706"/>
      <c r="Z2585" s="976"/>
    </row>
    <row r="2586" spans="1:26">
      <c r="A2586" s="984" t="s">
        <v>1209</v>
      </c>
      <c r="B2586" s="984"/>
      <c r="C2586" s="969" t="s">
        <v>643</v>
      </c>
      <c r="D2586" s="970" t="s">
        <v>2</v>
      </c>
      <c r="E2586" s="1010" t="s">
        <v>120</v>
      </c>
      <c r="F2586" s="1014" t="s">
        <v>128</v>
      </c>
      <c r="G2586" s="973" t="s">
        <v>19</v>
      </c>
      <c r="H2586" s="973" t="s">
        <v>19</v>
      </c>
      <c r="I2586" s="17"/>
      <c r="J2586" s="17"/>
      <c r="K2586" s="20"/>
      <c r="L2586" s="16"/>
      <c r="M2586" s="51"/>
      <c r="N2586" s="43"/>
      <c r="O2586" s="976"/>
      <c r="P2586" s="271"/>
      <c r="Q2586" s="977"/>
      <c r="R2586" s="978"/>
      <c r="S2586" s="979"/>
      <c r="T2586" s="980"/>
      <c r="U2586" s="981"/>
      <c r="V2586" s="982"/>
      <c r="W2586" s="976"/>
      <c r="X2586" s="976"/>
      <c r="Y2586" s="706"/>
      <c r="Z2586" s="976"/>
    </row>
    <row r="2587" spans="1:26">
      <c r="A2587" s="984" t="s">
        <v>1209</v>
      </c>
      <c r="B2587" s="984" t="s">
        <v>1587</v>
      </c>
      <c r="C2587" s="969" t="s">
        <v>638</v>
      </c>
      <c r="D2587" s="970" t="str">
        <f t="shared" ref="D2587" si="2569">B2587&amp;" "&amp;" "&amp;C2587</f>
        <v>01-044  ゴールドマン</v>
      </c>
      <c r="E2587" s="1010" t="s">
        <v>120</v>
      </c>
      <c r="F2587" s="994" t="s">
        <v>78</v>
      </c>
      <c r="G2587" s="973" t="s">
        <v>19</v>
      </c>
      <c r="H2587" s="992" t="s">
        <v>88</v>
      </c>
      <c r="I2587" s="17"/>
      <c r="J2587" s="17"/>
      <c r="K2587" s="46" t="s">
        <v>21</v>
      </c>
      <c r="L2587" s="41" t="s">
        <v>3</v>
      </c>
      <c r="M2587" s="51" t="s">
        <v>3623</v>
      </c>
      <c r="N2587" s="41" t="s">
        <v>491</v>
      </c>
      <c r="O2587" s="976"/>
      <c r="P2587" s="271"/>
      <c r="Q2587" s="977">
        <v>1540</v>
      </c>
      <c r="R2587" s="978">
        <v>950</v>
      </c>
      <c r="S2587" s="979">
        <v>480</v>
      </c>
      <c r="T2587" s="980">
        <v>730</v>
      </c>
      <c r="U2587" s="981">
        <v>1120</v>
      </c>
      <c r="V2587" s="982">
        <f t="shared" ref="V2587" si="2570">SUM(Q2587:U2588)</f>
        <v>4820</v>
      </c>
      <c r="W2587" s="976" t="s">
        <v>4567</v>
      </c>
      <c r="X2587" s="976"/>
      <c r="Y2587" s="706"/>
      <c r="Z2587" s="976"/>
    </row>
    <row r="2588" spans="1:26">
      <c r="A2588" s="984" t="s">
        <v>1209</v>
      </c>
      <c r="B2588" s="984"/>
      <c r="C2588" s="969" t="s">
        <v>638</v>
      </c>
      <c r="D2588" s="970" t="s">
        <v>2</v>
      </c>
      <c r="E2588" s="1010" t="s">
        <v>120</v>
      </c>
      <c r="F2588" s="994" t="s">
        <v>78</v>
      </c>
      <c r="G2588" s="973" t="s">
        <v>19</v>
      </c>
      <c r="H2588" s="992" t="s">
        <v>88</v>
      </c>
      <c r="I2588" s="17"/>
      <c r="J2588" s="17"/>
      <c r="K2588" s="20"/>
      <c r="L2588" s="16"/>
      <c r="M2588" s="51"/>
      <c r="N2588" s="43"/>
      <c r="O2588" s="976"/>
      <c r="P2588" s="271"/>
      <c r="Q2588" s="977"/>
      <c r="R2588" s="978"/>
      <c r="S2588" s="979"/>
      <c r="T2588" s="980"/>
      <c r="U2588" s="981"/>
      <c r="V2588" s="982"/>
      <c r="W2588" s="976" t="s">
        <v>4567</v>
      </c>
      <c r="X2588" s="976"/>
      <c r="Y2588" s="706"/>
      <c r="Z2588" s="976"/>
    </row>
    <row r="2589" spans="1:26">
      <c r="A2589" s="984" t="s">
        <v>1209</v>
      </c>
      <c r="B2589" s="984" t="s">
        <v>1588</v>
      </c>
      <c r="C2589" s="969" t="s">
        <v>176</v>
      </c>
      <c r="D2589" s="970" t="str">
        <f t="shared" ref="D2589" si="2571">B2589&amp;" "&amp;" "&amp;C2589</f>
        <v>01-045  しりょうのきし</v>
      </c>
      <c r="E2589" s="1010" t="s">
        <v>120</v>
      </c>
      <c r="F2589" s="1013" t="s">
        <v>129</v>
      </c>
      <c r="G2589" s="973" t="s">
        <v>19</v>
      </c>
      <c r="H2589" s="973" t="s">
        <v>19</v>
      </c>
      <c r="I2589" s="17"/>
      <c r="J2589" s="17"/>
      <c r="K2589" s="46" t="s">
        <v>21</v>
      </c>
      <c r="L2589" s="41" t="s">
        <v>131</v>
      </c>
      <c r="M2589" s="51" t="s">
        <v>1812</v>
      </c>
      <c r="N2589" s="41" t="s">
        <v>491</v>
      </c>
      <c r="O2589" s="976"/>
      <c r="P2589" s="271"/>
      <c r="Q2589" s="977">
        <v>1500</v>
      </c>
      <c r="R2589" s="978">
        <v>860</v>
      </c>
      <c r="S2589" s="979">
        <v>630</v>
      </c>
      <c r="T2589" s="980">
        <v>990</v>
      </c>
      <c r="U2589" s="981">
        <v>840</v>
      </c>
      <c r="V2589" s="982">
        <f t="shared" ref="V2589" si="2572">SUM(Q2589:U2590)</f>
        <v>4820</v>
      </c>
      <c r="W2589" s="976" t="s">
        <v>3328</v>
      </c>
      <c r="X2589" s="976"/>
      <c r="Y2589" s="706"/>
      <c r="Z2589" s="976"/>
    </row>
    <row r="2590" spans="1:26">
      <c r="A2590" s="984" t="s">
        <v>1209</v>
      </c>
      <c r="B2590" s="984"/>
      <c r="C2590" s="969" t="s">
        <v>176</v>
      </c>
      <c r="D2590" s="970" t="s">
        <v>2</v>
      </c>
      <c r="E2590" s="1010" t="s">
        <v>120</v>
      </c>
      <c r="F2590" s="1013" t="s">
        <v>129</v>
      </c>
      <c r="G2590" s="973" t="s">
        <v>19</v>
      </c>
      <c r="H2590" s="973" t="s">
        <v>19</v>
      </c>
      <c r="I2590" s="17"/>
      <c r="J2590" s="17"/>
      <c r="K2590" s="20"/>
      <c r="L2590" s="16"/>
      <c r="M2590" s="51"/>
      <c r="N2590" s="43"/>
      <c r="O2590" s="976"/>
      <c r="P2590" s="271"/>
      <c r="Q2590" s="977"/>
      <c r="R2590" s="978"/>
      <c r="S2590" s="979"/>
      <c r="T2590" s="980"/>
      <c r="U2590" s="981"/>
      <c r="V2590" s="982"/>
      <c r="W2590" s="976" t="s">
        <v>3328</v>
      </c>
      <c r="X2590" s="976"/>
      <c r="Y2590" s="706"/>
      <c r="Z2590" s="976"/>
    </row>
    <row r="2591" spans="1:26">
      <c r="A2591" s="984" t="s">
        <v>1209</v>
      </c>
      <c r="B2591" s="984" t="s">
        <v>1589</v>
      </c>
      <c r="C2591" s="969" t="s">
        <v>2</v>
      </c>
      <c r="D2591" s="970" t="str">
        <f t="shared" ref="D2591" si="2573">B2591&amp;" "&amp;" "&amp;C2591</f>
        <v>01-046  ダイ</v>
      </c>
      <c r="E2591" s="1008" t="s">
        <v>36</v>
      </c>
      <c r="F2591" s="972" t="s">
        <v>34</v>
      </c>
      <c r="G2591" s="973" t="s">
        <v>19</v>
      </c>
      <c r="H2591" s="973" t="s">
        <v>19</v>
      </c>
      <c r="I2591" s="17"/>
      <c r="J2591" s="17"/>
      <c r="K2591" s="7" t="s">
        <v>37</v>
      </c>
      <c r="L2591" s="41" t="s">
        <v>20</v>
      </c>
      <c r="M2591" s="51" t="s">
        <v>1408</v>
      </c>
      <c r="N2591" s="41" t="s">
        <v>491</v>
      </c>
      <c r="O2591" s="976"/>
      <c r="P2591" s="271"/>
      <c r="Q2591" s="977">
        <v>1860</v>
      </c>
      <c r="R2591" s="978">
        <v>1260</v>
      </c>
      <c r="S2591" s="979">
        <v>510</v>
      </c>
      <c r="T2591" s="980">
        <v>1080</v>
      </c>
      <c r="U2591" s="981">
        <v>850</v>
      </c>
      <c r="V2591" s="982">
        <f t="shared" ref="V2591" si="2574">SUM(Q2591:U2592)</f>
        <v>5560</v>
      </c>
      <c r="W2591" s="976" t="s">
        <v>3317</v>
      </c>
      <c r="X2591" s="976"/>
      <c r="Y2591" s="706"/>
      <c r="Z2591" s="976"/>
    </row>
    <row r="2592" spans="1:26">
      <c r="A2592" s="984" t="s">
        <v>1209</v>
      </c>
      <c r="B2592" s="984"/>
      <c r="C2592" s="969" t="s">
        <v>2</v>
      </c>
      <c r="D2592" s="970" t="s">
        <v>2</v>
      </c>
      <c r="E2592" s="1008" t="s">
        <v>36</v>
      </c>
      <c r="F2592" s="972" t="s">
        <v>34</v>
      </c>
      <c r="G2592" s="973" t="s">
        <v>19</v>
      </c>
      <c r="H2592" s="973" t="s">
        <v>19</v>
      </c>
      <c r="I2592" s="17"/>
      <c r="J2592" s="17"/>
      <c r="K2592" s="46" t="s">
        <v>21</v>
      </c>
      <c r="L2592" s="41" t="s">
        <v>131</v>
      </c>
      <c r="M2592" s="51" t="s">
        <v>1904</v>
      </c>
      <c r="N2592" s="43" t="s">
        <v>491</v>
      </c>
      <c r="O2592" s="976"/>
      <c r="P2592" s="271"/>
      <c r="Q2592" s="977"/>
      <c r="R2592" s="978"/>
      <c r="S2592" s="979"/>
      <c r="T2592" s="980"/>
      <c r="U2592" s="981"/>
      <c r="V2592" s="982"/>
      <c r="W2592" s="976" t="s">
        <v>3317</v>
      </c>
      <c r="X2592" s="976"/>
      <c r="Y2592" s="706"/>
      <c r="Z2592" s="976"/>
    </row>
    <row r="2593" spans="1:26">
      <c r="A2593" s="984" t="s">
        <v>1209</v>
      </c>
      <c r="B2593" s="984" t="s">
        <v>1590</v>
      </c>
      <c r="C2593" s="969" t="s">
        <v>38</v>
      </c>
      <c r="D2593" s="970" t="str">
        <f t="shared" ref="D2593" si="2575">B2593&amp;" "&amp;" "&amp;C2593</f>
        <v>01-047  ポップ</v>
      </c>
      <c r="E2593" s="1008" t="s">
        <v>36</v>
      </c>
      <c r="F2593" s="972" t="s">
        <v>34</v>
      </c>
      <c r="G2593" s="986" t="s">
        <v>40</v>
      </c>
      <c r="H2593" s="986" t="s">
        <v>40</v>
      </c>
      <c r="I2593" s="17"/>
      <c r="J2593" s="17"/>
      <c r="K2593" s="7" t="s">
        <v>37</v>
      </c>
      <c r="L2593" s="41" t="s">
        <v>20</v>
      </c>
      <c r="M2593" s="51" t="s">
        <v>1409</v>
      </c>
      <c r="N2593" s="41" t="s">
        <v>491</v>
      </c>
      <c r="O2593" s="976"/>
      <c r="P2593" s="271"/>
      <c r="Q2593" s="977">
        <v>1730</v>
      </c>
      <c r="R2593" s="978">
        <v>590</v>
      </c>
      <c r="S2593" s="979">
        <v>1410</v>
      </c>
      <c r="T2593" s="980">
        <v>980</v>
      </c>
      <c r="U2593" s="981">
        <v>830</v>
      </c>
      <c r="V2593" s="982">
        <f t="shared" ref="V2593" si="2576">SUM(Q2593:U2594)</f>
        <v>5540</v>
      </c>
      <c r="W2593" s="976" t="s">
        <v>3317</v>
      </c>
      <c r="X2593" s="976"/>
      <c r="Y2593" s="706"/>
      <c r="Z2593" s="976"/>
    </row>
    <row r="2594" spans="1:26">
      <c r="A2594" s="984" t="s">
        <v>1209</v>
      </c>
      <c r="B2594" s="984"/>
      <c r="C2594" s="969" t="s">
        <v>38</v>
      </c>
      <c r="D2594" s="970" t="s">
        <v>2</v>
      </c>
      <c r="E2594" s="1008" t="s">
        <v>36</v>
      </c>
      <c r="F2594" s="972" t="s">
        <v>34</v>
      </c>
      <c r="G2594" s="986" t="s">
        <v>40</v>
      </c>
      <c r="H2594" s="986" t="s">
        <v>40</v>
      </c>
      <c r="I2594" s="17"/>
      <c r="J2594" s="17"/>
      <c r="K2594" s="11" t="s">
        <v>81</v>
      </c>
      <c r="L2594" s="47" t="s">
        <v>81</v>
      </c>
      <c r="M2594" s="51" t="s">
        <v>1728</v>
      </c>
      <c r="N2594" s="43" t="s">
        <v>492</v>
      </c>
      <c r="O2594" s="976"/>
      <c r="P2594" s="271"/>
      <c r="Q2594" s="977"/>
      <c r="R2594" s="978"/>
      <c r="S2594" s="979"/>
      <c r="T2594" s="980"/>
      <c r="U2594" s="981"/>
      <c r="V2594" s="982"/>
      <c r="W2594" s="976" t="s">
        <v>3317</v>
      </c>
      <c r="X2594" s="976"/>
      <c r="Y2594" s="706"/>
      <c r="Z2594" s="976"/>
    </row>
    <row r="2595" spans="1:26">
      <c r="A2595" s="984" t="s">
        <v>1209</v>
      </c>
      <c r="B2595" s="984" t="s">
        <v>1591</v>
      </c>
      <c r="C2595" s="969" t="s">
        <v>183</v>
      </c>
      <c r="D2595" s="970" t="str">
        <f t="shared" ref="D2595" si="2577">B2595&amp;" "&amp;" "&amp;C2595</f>
        <v>01-048  マァム</v>
      </c>
      <c r="E2595" s="1008" t="s">
        <v>36</v>
      </c>
      <c r="F2595" s="972" t="s">
        <v>34</v>
      </c>
      <c r="G2595" s="973" t="s">
        <v>19</v>
      </c>
      <c r="H2595" s="986" t="s">
        <v>40</v>
      </c>
      <c r="I2595" s="17"/>
      <c r="J2595" s="17"/>
      <c r="K2595" s="7" t="s">
        <v>37</v>
      </c>
      <c r="L2595" s="41" t="s">
        <v>20</v>
      </c>
      <c r="M2595" s="51" t="s">
        <v>1410</v>
      </c>
      <c r="N2595" s="41" t="s">
        <v>491</v>
      </c>
      <c r="O2595" s="976"/>
      <c r="P2595" s="271"/>
      <c r="Q2595" s="977">
        <v>1760</v>
      </c>
      <c r="R2595" s="978">
        <v>980</v>
      </c>
      <c r="S2595" s="979">
        <v>1010</v>
      </c>
      <c r="T2595" s="980">
        <v>910</v>
      </c>
      <c r="U2595" s="981">
        <v>880</v>
      </c>
      <c r="V2595" s="982">
        <f t="shared" ref="V2595" si="2578">SUM(Q2595:U2596)</f>
        <v>5540</v>
      </c>
      <c r="W2595" s="976" t="s">
        <v>3317</v>
      </c>
      <c r="X2595" s="976"/>
      <c r="Y2595" s="706"/>
      <c r="Z2595" s="976"/>
    </row>
    <row r="2596" spans="1:26">
      <c r="A2596" s="984" t="s">
        <v>1209</v>
      </c>
      <c r="B2596" s="984"/>
      <c r="C2596" s="969" t="s">
        <v>183</v>
      </c>
      <c r="D2596" s="970" t="s">
        <v>2</v>
      </c>
      <c r="E2596" s="1008" t="s">
        <v>36</v>
      </c>
      <c r="F2596" s="972" t="s">
        <v>34</v>
      </c>
      <c r="G2596" s="973" t="s">
        <v>19</v>
      </c>
      <c r="H2596" s="986" t="s">
        <v>40</v>
      </c>
      <c r="I2596" s="17"/>
      <c r="J2596" s="17"/>
      <c r="K2596" s="11" t="s">
        <v>81</v>
      </c>
      <c r="L2596" s="47" t="s">
        <v>81</v>
      </c>
      <c r="M2596" s="51" t="s">
        <v>1728</v>
      </c>
      <c r="N2596" s="43" t="s">
        <v>492</v>
      </c>
      <c r="O2596" s="976"/>
      <c r="P2596" s="271"/>
      <c r="Q2596" s="977"/>
      <c r="R2596" s="978"/>
      <c r="S2596" s="979"/>
      <c r="T2596" s="980"/>
      <c r="U2596" s="981"/>
      <c r="V2596" s="982"/>
      <c r="W2596" s="976" t="s">
        <v>3317</v>
      </c>
      <c r="X2596" s="976"/>
      <c r="Y2596" s="706"/>
      <c r="Z2596" s="976"/>
    </row>
    <row r="2597" spans="1:26">
      <c r="A2597" s="984" t="s">
        <v>1209</v>
      </c>
      <c r="B2597" s="984" t="s">
        <v>1592</v>
      </c>
      <c r="C2597" s="969" t="s">
        <v>42</v>
      </c>
      <c r="D2597" s="970" t="str">
        <f t="shared" ref="D2597" si="2579">B2597&amp;" "&amp;" "&amp;C2597</f>
        <v>01-049  レオナ</v>
      </c>
      <c r="E2597" s="1008" t="s">
        <v>36</v>
      </c>
      <c r="F2597" s="972" t="s">
        <v>34</v>
      </c>
      <c r="G2597" s="986" t="s">
        <v>40</v>
      </c>
      <c r="H2597" s="995" t="s">
        <v>80</v>
      </c>
      <c r="I2597" s="17"/>
      <c r="J2597" s="17"/>
      <c r="K2597" s="11" t="s">
        <v>81</v>
      </c>
      <c r="L2597" s="47" t="s">
        <v>81</v>
      </c>
      <c r="M2597" s="51" t="s">
        <v>3624</v>
      </c>
      <c r="N2597" s="41" t="s">
        <v>491</v>
      </c>
      <c r="O2597" s="976"/>
      <c r="P2597" s="271"/>
      <c r="Q2597" s="977">
        <v>1640</v>
      </c>
      <c r="R2597" s="978">
        <v>580</v>
      </c>
      <c r="S2597" s="979">
        <v>1380</v>
      </c>
      <c r="T2597" s="980">
        <v>1050</v>
      </c>
      <c r="U2597" s="981">
        <v>860</v>
      </c>
      <c r="V2597" s="982">
        <f t="shared" ref="V2597" si="2580">SUM(Q2597:U2598)</f>
        <v>5510</v>
      </c>
      <c r="W2597" s="976" t="s">
        <v>3317</v>
      </c>
      <c r="X2597" s="976"/>
      <c r="Y2597" s="706"/>
      <c r="Z2597" s="976"/>
    </row>
    <row r="2598" spans="1:26">
      <c r="A2598" s="984" t="s">
        <v>1209</v>
      </c>
      <c r="B2598" s="984"/>
      <c r="C2598" s="969" t="s">
        <v>42</v>
      </c>
      <c r="D2598" s="970" t="s">
        <v>2</v>
      </c>
      <c r="E2598" s="1008" t="s">
        <v>36</v>
      </c>
      <c r="F2598" s="972" t="s">
        <v>34</v>
      </c>
      <c r="G2598" s="986" t="s">
        <v>40</v>
      </c>
      <c r="H2598" s="995" t="s">
        <v>80</v>
      </c>
      <c r="I2598" s="17"/>
      <c r="J2598" s="17"/>
      <c r="K2598" s="46" t="s">
        <v>21</v>
      </c>
      <c r="L2598" s="41" t="s">
        <v>3</v>
      </c>
      <c r="M2598" s="51" t="s">
        <v>1983</v>
      </c>
      <c r="N2598" s="43" t="s">
        <v>494</v>
      </c>
      <c r="O2598" s="976"/>
      <c r="P2598" s="271"/>
      <c r="Q2598" s="977"/>
      <c r="R2598" s="978"/>
      <c r="S2598" s="979"/>
      <c r="T2598" s="980"/>
      <c r="U2598" s="981"/>
      <c r="V2598" s="982"/>
      <c r="W2598" s="976" t="s">
        <v>3317</v>
      </c>
      <c r="X2598" s="976"/>
      <c r="Y2598" s="706"/>
      <c r="Z2598" s="976"/>
    </row>
    <row r="2599" spans="1:26">
      <c r="A2599" s="984" t="s">
        <v>1209</v>
      </c>
      <c r="B2599" s="984" t="s">
        <v>1593</v>
      </c>
      <c r="C2599" s="969" t="s">
        <v>189</v>
      </c>
      <c r="D2599" s="970" t="str">
        <f t="shared" ref="D2599" si="2581">B2599&amp;" "&amp;" "&amp;C2599</f>
        <v>01-050  アバン</v>
      </c>
      <c r="E2599" s="1008" t="s">
        <v>36</v>
      </c>
      <c r="F2599" s="972" t="s">
        <v>34</v>
      </c>
      <c r="G2599" s="973" t="s">
        <v>19</v>
      </c>
      <c r="H2599" s="986" t="s">
        <v>40</v>
      </c>
      <c r="I2599" s="17"/>
      <c r="J2599" s="17"/>
      <c r="K2599" s="46" t="s">
        <v>21</v>
      </c>
      <c r="L2599" s="41" t="s">
        <v>3</v>
      </c>
      <c r="M2599" s="51" t="s">
        <v>1984</v>
      </c>
      <c r="N2599" s="41" t="s">
        <v>495</v>
      </c>
      <c r="O2599" s="976"/>
      <c r="P2599" s="271"/>
      <c r="Q2599" s="977">
        <v>1780</v>
      </c>
      <c r="R2599" s="978">
        <v>950</v>
      </c>
      <c r="S2599" s="979">
        <v>1010</v>
      </c>
      <c r="T2599" s="980">
        <v>920</v>
      </c>
      <c r="U2599" s="981">
        <v>930</v>
      </c>
      <c r="V2599" s="982">
        <f t="shared" ref="V2599" si="2582">SUM(Q2599:U2600)</f>
        <v>5590</v>
      </c>
      <c r="W2599" s="976"/>
      <c r="X2599" s="976"/>
      <c r="Y2599" s="706"/>
      <c r="Z2599" s="976"/>
    </row>
    <row r="2600" spans="1:26">
      <c r="A2600" s="984" t="s">
        <v>1209</v>
      </c>
      <c r="B2600" s="984"/>
      <c r="C2600" s="969" t="s">
        <v>189</v>
      </c>
      <c r="D2600" s="970" t="s">
        <v>2</v>
      </c>
      <c r="E2600" s="1008" t="s">
        <v>36</v>
      </c>
      <c r="F2600" s="972" t="s">
        <v>34</v>
      </c>
      <c r="G2600" s="973" t="s">
        <v>19</v>
      </c>
      <c r="H2600" s="986" t="s">
        <v>40</v>
      </c>
      <c r="I2600" s="17"/>
      <c r="J2600" s="17"/>
      <c r="K2600" s="50" t="s">
        <v>21</v>
      </c>
      <c r="L2600" s="312" t="s">
        <v>4150</v>
      </c>
      <c r="M2600" s="51" t="s">
        <v>1905</v>
      </c>
      <c r="N2600" s="41" t="s">
        <v>491</v>
      </c>
      <c r="O2600" s="976"/>
      <c r="P2600" s="271"/>
      <c r="Q2600" s="977"/>
      <c r="R2600" s="978"/>
      <c r="S2600" s="979"/>
      <c r="T2600" s="980"/>
      <c r="U2600" s="981"/>
      <c r="V2600" s="982"/>
      <c r="W2600" s="976"/>
      <c r="X2600" s="976"/>
      <c r="Y2600" s="706"/>
      <c r="Z2600" s="976"/>
    </row>
    <row r="2601" spans="1:26">
      <c r="A2601" s="984" t="s">
        <v>1209</v>
      </c>
      <c r="B2601" s="984" t="s">
        <v>1594</v>
      </c>
      <c r="C2601" s="989" t="s">
        <v>266</v>
      </c>
      <c r="D2601" s="970" t="str">
        <f t="shared" ref="D2601" si="2583">B2601&amp;" "&amp;" "&amp;C2601</f>
        <v>01-051  グレイトドラゴン</v>
      </c>
      <c r="E2601" s="1008" t="s">
        <v>36</v>
      </c>
      <c r="F2601" s="1003" t="s">
        <v>35</v>
      </c>
      <c r="G2601" s="1006" t="s">
        <v>89</v>
      </c>
      <c r="H2601" s="1006" t="s">
        <v>89</v>
      </c>
      <c r="I2601" s="17"/>
      <c r="J2601" s="17"/>
      <c r="K2601" s="7" t="s">
        <v>37</v>
      </c>
      <c r="L2601" s="41" t="s">
        <v>98</v>
      </c>
      <c r="M2601" s="51" t="s">
        <v>6236</v>
      </c>
      <c r="N2601" s="41" t="s">
        <v>1411</v>
      </c>
      <c r="O2601" s="976"/>
      <c r="P2601" s="271"/>
      <c r="Q2601" s="977">
        <v>1820</v>
      </c>
      <c r="R2601" s="978">
        <v>1140</v>
      </c>
      <c r="S2601" s="979">
        <v>690</v>
      </c>
      <c r="T2601" s="980">
        <v>800</v>
      </c>
      <c r="U2601" s="981">
        <v>1070</v>
      </c>
      <c r="V2601" s="982">
        <f t="shared" ref="V2601" si="2584">SUM(Q2601:U2602)</f>
        <v>5520</v>
      </c>
      <c r="W2601" s="976"/>
      <c r="X2601" s="976"/>
      <c r="Y2601" s="706"/>
      <c r="Z2601" s="976"/>
    </row>
    <row r="2602" spans="1:26">
      <c r="A2602" s="984" t="s">
        <v>1209</v>
      </c>
      <c r="B2602" s="984"/>
      <c r="C2602" s="989" t="s">
        <v>266</v>
      </c>
      <c r="D2602" s="970" t="s">
        <v>2</v>
      </c>
      <c r="E2602" s="1008" t="s">
        <v>36</v>
      </c>
      <c r="F2602" s="1003" t="s">
        <v>35</v>
      </c>
      <c r="G2602" s="1006" t="s">
        <v>89</v>
      </c>
      <c r="H2602" s="1006" t="s">
        <v>89</v>
      </c>
      <c r="I2602" s="17"/>
      <c r="J2602" s="17"/>
      <c r="K2602" s="46" t="s">
        <v>21</v>
      </c>
      <c r="L2602" s="41" t="s">
        <v>3</v>
      </c>
      <c r="M2602" s="51" t="s">
        <v>3625</v>
      </c>
      <c r="N2602" s="43" t="s">
        <v>491</v>
      </c>
      <c r="O2602" s="976"/>
      <c r="P2602" s="271"/>
      <c r="Q2602" s="977"/>
      <c r="R2602" s="978"/>
      <c r="S2602" s="979"/>
      <c r="T2602" s="980"/>
      <c r="U2602" s="981"/>
      <c r="V2602" s="982"/>
      <c r="W2602" s="976"/>
      <c r="X2602" s="976"/>
      <c r="Y2602" s="706"/>
      <c r="Z2602" s="976"/>
    </row>
    <row r="2603" spans="1:26">
      <c r="A2603" s="984" t="s">
        <v>1209</v>
      </c>
      <c r="B2603" s="984" t="s">
        <v>1595</v>
      </c>
      <c r="C2603" s="989" t="s">
        <v>254</v>
      </c>
      <c r="D2603" s="970" t="str">
        <f t="shared" ref="D2603" si="2585">B2603&amp;" "&amp;" "&amp;C2603</f>
        <v>01-052  ギガントドラゴン</v>
      </c>
      <c r="E2603" s="1008" t="s">
        <v>36</v>
      </c>
      <c r="F2603" s="1003" t="s">
        <v>35</v>
      </c>
      <c r="G2603" s="973" t="s">
        <v>19</v>
      </c>
      <c r="H2603" s="973" t="s">
        <v>19</v>
      </c>
      <c r="I2603" s="17"/>
      <c r="J2603" s="17"/>
      <c r="K2603" s="7" t="s">
        <v>37</v>
      </c>
      <c r="L2603" s="41" t="s">
        <v>20</v>
      </c>
      <c r="M2603" s="51" t="s">
        <v>6237</v>
      </c>
      <c r="N2603" s="41" t="s">
        <v>491</v>
      </c>
      <c r="O2603" s="976"/>
      <c r="P2603" s="271"/>
      <c r="Q2603" s="977">
        <v>1840</v>
      </c>
      <c r="R2603" s="978">
        <v>1190</v>
      </c>
      <c r="S2603" s="979">
        <v>480</v>
      </c>
      <c r="T2603" s="980">
        <v>690</v>
      </c>
      <c r="U2603" s="981">
        <v>1290</v>
      </c>
      <c r="V2603" s="982">
        <f t="shared" ref="V2603" si="2586">SUM(Q2603:U2604)</f>
        <v>5490</v>
      </c>
      <c r="W2603" s="976" t="s">
        <v>4344</v>
      </c>
      <c r="X2603" s="976"/>
      <c r="Y2603" s="706"/>
      <c r="Z2603" s="976"/>
    </row>
    <row r="2604" spans="1:26">
      <c r="A2604" s="984" t="s">
        <v>1209</v>
      </c>
      <c r="B2604" s="984"/>
      <c r="C2604" s="989" t="s">
        <v>254</v>
      </c>
      <c r="D2604" s="970" t="s">
        <v>2</v>
      </c>
      <c r="E2604" s="1008" t="s">
        <v>36</v>
      </c>
      <c r="F2604" s="1003" t="s">
        <v>35</v>
      </c>
      <c r="G2604" s="973" t="s">
        <v>19</v>
      </c>
      <c r="H2604" s="973" t="s">
        <v>19</v>
      </c>
      <c r="I2604" s="17"/>
      <c r="J2604" s="17"/>
      <c r="K2604" s="50" t="s">
        <v>21</v>
      </c>
      <c r="L2604" s="47" t="s">
        <v>105</v>
      </c>
      <c r="M2604" s="51" t="s">
        <v>1869</v>
      </c>
      <c r="N2604" s="43" t="s">
        <v>1411</v>
      </c>
      <c r="O2604" s="976"/>
      <c r="P2604" s="271"/>
      <c r="Q2604" s="977"/>
      <c r="R2604" s="978"/>
      <c r="S2604" s="979"/>
      <c r="T2604" s="980"/>
      <c r="U2604" s="981"/>
      <c r="V2604" s="982"/>
      <c r="W2604" s="976" t="s">
        <v>4344</v>
      </c>
      <c r="X2604" s="976"/>
      <c r="Y2604" s="706"/>
      <c r="Z2604" s="976"/>
    </row>
    <row r="2605" spans="1:26">
      <c r="A2605" s="984" t="s">
        <v>1209</v>
      </c>
      <c r="B2605" s="984" t="s">
        <v>1596</v>
      </c>
      <c r="C2605" s="969" t="s">
        <v>61</v>
      </c>
      <c r="D2605" s="970" t="str">
        <f t="shared" ref="D2605" si="2587">B2605&amp;" "&amp;" "&amp;C2605</f>
        <v>01-053  大盗賊カンダタ</v>
      </c>
      <c r="E2605" s="1008" t="s">
        <v>36</v>
      </c>
      <c r="F2605" s="1009" t="s">
        <v>75</v>
      </c>
      <c r="G2605" s="973" t="s">
        <v>19</v>
      </c>
      <c r="H2605" s="973" t="s">
        <v>19</v>
      </c>
      <c r="I2605" s="15"/>
      <c r="J2605" s="15"/>
      <c r="K2605" s="7" t="s">
        <v>37</v>
      </c>
      <c r="L2605" s="114" t="s">
        <v>2713</v>
      </c>
      <c r="M2605" s="51" t="s">
        <v>1712</v>
      </c>
      <c r="N2605" s="41" t="s">
        <v>491</v>
      </c>
      <c r="O2605" s="976"/>
      <c r="P2605" s="271"/>
      <c r="Q2605" s="977">
        <v>1810</v>
      </c>
      <c r="R2605" s="978">
        <v>1250</v>
      </c>
      <c r="S2605" s="979">
        <v>480</v>
      </c>
      <c r="T2605" s="980">
        <v>860</v>
      </c>
      <c r="U2605" s="981">
        <v>1120</v>
      </c>
      <c r="V2605" s="982">
        <f t="shared" ref="V2605" si="2588">SUM(Q2605:U2606)</f>
        <v>5520</v>
      </c>
      <c r="W2605" s="976"/>
      <c r="X2605" s="976"/>
      <c r="Y2605" s="706"/>
      <c r="Z2605" s="976"/>
    </row>
    <row r="2606" spans="1:26">
      <c r="A2606" s="984" t="s">
        <v>1209</v>
      </c>
      <c r="B2606" s="984"/>
      <c r="C2606" s="969" t="s">
        <v>61</v>
      </c>
      <c r="D2606" s="970" t="s">
        <v>2</v>
      </c>
      <c r="E2606" s="1008" t="s">
        <v>36</v>
      </c>
      <c r="F2606" s="1009" t="s">
        <v>75</v>
      </c>
      <c r="G2606" s="973" t="s">
        <v>19</v>
      </c>
      <c r="H2606" s="973" t="s">
        <v>19</v>
      </c>
      <c r="I2606" s="15"/>
      <c r="J2606" s="15"/>
      <c r="K2606" s="46" t="s">
        <v>21</v>
      </c>
      <c r="L2606" s="41" t="s">
        <v>131</v>
      </c>
      <c r="M2606" s="51" t="s">
        <v>1906</v>
      </c>
      <c r="N2606" s="41" t="s">
        <v>491</v>
      </c>
      <c r="O2606" s="976"/>
      <c r="P2606" s="271"/>
      <c r="Q2606" s="977"/>
      <c r="R2606" s="978"/>
      <c r="S2606" s="979"/>
      <c r="T2606" s="980"/>
      <c r="U2606" s="981"/>
      <c r="V2606" s="982"/>
      <c r="W2606" s="976"/>
      <c r="X2606" s="976"/>
      <c r="Y2606" s="706"/>
      <c r="Z2606" s="976"/>
    </row>
    <row r="2607" spans="1:26">
      <c r="A2607" s="984" t="s">
        <v>1209</v>
      </c>
      <c r="B2607" s="984" t="s">
        <v>1597</v>
      </c>
      <c r="C2607" s="969" t="s">
        <v>1698</v>
      </c>
      <c r="D2607" s="970" t="str">
        <f t="shared" ref="D2607" si="2589">B2607&amp;" "&amp;" "&amp;C2607</f>
        <v>01-054  ベリアル</v>
      </c>
      <c r="E2607" s="1008" t="s">
        <v>36</v>
      </c>
      <c r="F2607" s="1009" t="s">
        <v>75</v>
      </c>
      <c r="G2607" s="973" t="s">
        <v>19</v>
      </c>
      <c r="H2607" s="992" t="s">
        <v>88</v>
      </c>
      <c r="I2607" s="17"/>
      <c r="J2607" s="17"/>
      <c r="K2607" s="50" t="s">
        <v>21</v>
      </c>
      <c r="L2607" s="312" t="s">
        <v>4150</v>
      </c>
      <c r="M2607" s="51" t="s">
        <v>1907</v>
      </c>
      <c r="N2607" s="41" t="s">
        <v>491</v>
      </c>
      <c r="O2607" s="976"/>
      <c r="P2607" s="271"/>
      <c r="Q2607" s="977">
        <v>1680</v>
      </c>
      <c r="R2607" s="978">
        <v>980</v>
      </c>
      <c r="S2607" s="979">
        <v>1080</v>
      </c>
      <c r="T2607" s="980">
        <v>850</v>
      </c>
      <c r="U2607" s="981">
        <v>910</v>
      </c>
      <c r="V2607" s="982">
        <f t="shared" ref="V2607" si="2590">SUM(Q2607:U2608)</f>
        <v>5500</v>
      </c>
      <c r="W2607" s="313" t="s">
        <v>4223</v>
      </c>
      <c r="X2607" s="976"/>
      <c r="Y2607" s="706"/>
      <c r="Z2607" s="976"/>
    </row>
    <row r="2608" spans="1:26">
      <c r="A2608" s="984" t="s">
        <v>1209</v>
      </c>
      <c r="B2608" s="984"/>
      <c r="C2608" s="969" t="s">
        <v>1698</v>
      </c>
      <c r="D2608" s="970" t="s">
        <v>2</v>
      </c>
      <c r="E2608" s="1008" t="s">
        <v>36</v>
      </c>
      <c r="F2608" s="1009" t="s">
        <v>75</v>
      </c>
      <c r="G2608" s="973" t="s">
        <v>19</v>
      </c>
      <c r="H2608" s="992" t="s">
        <v>88</v>
      </c>
      <c r="I2608" s="17"/>
      <c r="J2608" s="17"/>
      <c r="K2608" s="46" t="s">
        <v>21</v>
      </c>
      <c r="L2608" s="41" t="s">
        <v>131</v>
      </c>
      <c r="M2608" s="37" t="s">
        <v>1908</v>
      </c>
      <c r="N2608" s="43" t="s">
        <v>494</v>
      </c>
      <c r="O2608" s="976"/>
      <c r="P2608" s="271"/>
      <c r="Q2608" s="977"/>
      <c r="R2608" s="978"/>
      <c r="S2608" s="979"/>
      <c r="T2608" s="980"/>
      <c r="U2608" s="981"/>
      <c r="V2608" s="982"/>
      <c r="W2608" s="313" t="s">
        <v>4155</v>
      </c>
      <c r="X2608" s="976"/>
      <c r="Y2608" s="706"/>
      <c r="Z2608" s="976"/>
    </row>
    <row r="2609" spans="1:26">
      <c r="A2609" s="984" t="s">
        <v>1209</v>
      </c>
      <c r="B2609" s="984" t="s">
        <v>1598</v>
      </c>
      <c r="C2609" s="989" t="s">
        <v>1699</v>
      </c>
      <c r="D2609" s="970" t="str">
        <f t="shared" ref="D2609" si="2591">B2609&amp;" "&amp;" "&amp;C2609</f>
        <v>01-055  アトラス</v>
      </c>
      <c r="E2609" s="1008" t="s">
        <v>36</v>
      </c>
      <c r="F2609" s="1009" t="s">
        <v>75</v>
      </c>
      <c r="G2609" s="973" t="s">
        <v>19</v>
      </c>
      <c r="H2609" s="973" t="s">
        <v>19</v>
      </c>
      <c r="I2609" s="15"/>
      <c r="J2609" s="15"/>
      <c r="K2609" s="46" t="s">
        <v>21</v>
      </c>
      <c r="L2609" s="41" t="s">
        <v>131</v>
      </c>
      <c r="M2609" s="51" t="s">
        <v>1906</v>
      </c>
      <c r="N2609" s="41" t="s">
        <v>491</v>
      </c>
      <c r="O2609" s="976"/>
      <c r="P2609" s="271"/>
      <c r="Q2609" s="977">
        <v>1930</v>
      </c>
      <c r="R2609" s="978">
        <v>1400</v>
      </c>
      <c r="S2609" s="979">
        <v>380</v>
      </c>
      <c r="T2609" s="980">
        <v>480</v>
      </c>
      <c r="U2609" s="981">
        <v>1340</v>
      </c>
      <c r="V2609" s="982">
        <f t="shared" ref="V2609" si="2592">SUM(Q2609:U2610)</f>
        <v>5530</v>
      </c>
      <c r="W2609" s="313" t="s">
        <v>4223</v>
      </c>
      <c r="X2609" s="976"/>
      <c r="Y2609" s="706"/>
      <c r="Z2609" s="976"/>
    </row>
    <row r="2610" spans="1:26">
      <c r="A2610" s="984" t="s">
        <v>1209</v>
      </c>
      <c r="B2610" s="984"/>
      <c r="C2610" s="989" t="s">
        <v>1699</v>
      </c>
      <c r="D2610" s="970" t="s">
        <v>2</v>
      </c>
      <c r="E2610" s="1008" t="s">
        <v>36</v>
      </c>
      <c r="F2610" s="1009" t="s">
        <v>75</v>
      </c>
      <c r="G2610" s="973" t="s">
        <v>19</v>
      </c>
      <c r="H2610" s="973" t="s">
        <v>19</v>
      </c>
      <c r="I2610" s="15"/>
      <c r="J2610" s="15"/>
      <c r="K2610" s="46" t="s">
        <v>21</v>
      </c>
      <c r="L2610" s="41" t="s">
        <v>131</v>
      </c>
      <c r="M2610" s="37" t="s">
        <v>1909</v>
      </c>
      <c r="N2610" s="41" t="s">
        <v>494</v>
      </c>
      <c r="O2610" s="976"/>
      <c r="P2610" s="271"/>
      <c r="Q2610" s="977"/>
      <c r="R2610" s="978"/>
      <c r="S2610" s="979"/>
      <c r="T2610" s="980"/>
      <c r="U2610" s="981"/>
      <c r="V2610" s="982"/>
      <c r="W2610" s="313" t="s">
        <v>4108</v>
      </c>
      <c r="X2610" s="976"/>
      <c r="Y2610" s="706"/>
      <c r="Z2610" s="976"/>
    </row>
    <row r="2611" spans="1:26">
      <c r="A2611" s="984" t="s">
        <v>1209</v>
      </c>
      <c r="B2611" s="984" t="s">
        <v>1599</v>
      </c>
      <c r="C2611" s="969" t="s">
        <v>1700</v>
      </c>
      <c r="D2611" s="970" t="str">
        <f t="shared" ref="D2611" si="2593">B2611&amp;" "&amp;" "&amp;C2611</f>
        <v>01-056  バズズ</v>
      </c>
      <c r="E2611" s="1008" t="s">
        <v>36</v>
      </c>
      <c r="F2611" s="1009" t="s">
        <v>75</v>
      </c>
      <c r="G2611" s="986" t="s">
        <v>40</v>
      </c>
      <c r="H2611" s="973" t="s">
        <v>19</v>
      </c>
      <c r="I2611" s="15"/>
      <c r="J2611" s="15"/>
      <c r="K2611" s="46" t="s">
        <v>21</v>
      </c>
      <c r="L2611" s="41" t="s">
        <v>131</v>
      </c>
      <c r="M2611" s="51" t="s">
        <v>1910</v>
      </c>
      <c r="N2611" s="41" t="s">
        <v>491</v>
      </c>
      <c r="O2611" s="976"/>
      <c r="P2611" s="271"/>
      <c r="Q2611" s="977">
        <v>1620</v>
      </c>
      <c r="R2611" s="978">
        <v>800</v>
      </c>
      <c r="S2611" s="979">
        <v>1310</v>
      </c>
      <c r="T2611" s="980">
        <v>980</v>
      </c>
      <c r="U2611" s="981">
        <v>820</v>
      </c>
      <c r="V2611" s="982">
        <f t="shared" ref="V2611" si="2594">SUM(Q2611:U2612)</f>
        <v>5530</v>
      </c>
      <c r="W2611" s="976" t="s">
        <v>4222</v>
      </c>
      <c r="X2611" s="976"/>
      <c r="Y2611" s="706"/>
      <c r="Z2611" s="976"/>
    </row>
    <row r="2612" spans="1:26">
      <c r="A2612" s="984" t="s">
        <v>1209</v>
      </c>
      <c r="B2612" s="984"/>
      <c r="C2612" s="969" t="s">
        <v>1700</v>
      </c>
      <c r="D2612" s="970" t="s">
        <v>2</v>
      </c>
      <c r="E2612" s="1008" t="s">
        <v>36</v>
      </c>
      <c r="F2612" s="1009" t="s">
        <v>75</v>
      </c>
      <c r="G2612" s="986" t="s">
        <v>40</v>
      </c>
      <c r="H2612" s="973" t="s">
        <v>19</v>
      </c>
      <c r="I2612" s="15"/>
      <c r="J2612" s="15"/>
      <c r="K2612" s="46" t="s">
        <v>21</v>
      </c>
      <c r="L2612" s="41" t="s">
        <v>131</v>
      </c>
      <c r="M2612" s="37" t="s">
        <v>1911</v>
      </c>
      <c r="N2612" s="41" t="s">
        <v>494</v>
      </c>
      <c r="O2612" s="976"/>
      <c r="P2612" s="271"/>
      <c r="Q2612" s="977"/>
      <c r="R2612" s="978"/>
      <c r="S2612" s="979"/>
      <c r="T2612" s="980"/>
      <c r="U2612" s="981"/>
      <c r="V2612" s="982"/>
      <c r="W2612" s="976" t="s">
        <v>4222</v>
      </c>
      <c r="X2612" s="976"/>
      <c r="Y2612" s="706"/>
      <c r="Z2612" s="976"/>
    </row>
    <row r="2613" spans="1:26">
      <c r="A2613" s="984" t="s">
        <v>1209</v>
      </c>
      <c r="B2613" s="984" t="s">
        <v>1600</v>
      </c>
      <c r="C2613" s="989" t="s">
        <v>595</v>
      </c>
      <c r="D2613" s="970" t="str">
        <f t="shared" ref="D2613" si="2595">B2613&amp;" "&amp;" "&amp;C2613</f>
        <v>01-057  ハドラー</v>
      </c>
      <c r="E2613" s="999" t="s">
        <v>54</v>
      </c>
      <c r="F2613" s="985" t="s">
        <v>74</v>
      </c>
      <c r="G2613" s="973" t="s">
        <v>19</v>
      </c>
      <c r="H2613" s="973" t="s">
        <v>19</v>
      </c>
      <c r="I2613" s="17"/>
      <c r="J2613" s="17"/>
      <c r="K2613" s="7" t="s">
        <v>37</v>
      </c>
      <c r="L2613" s="41" t="s">
        <v>20</v>
      </c>
      <c r="M2613" s="51" t="s">
        <v>1406</v>
      </c>
      <c r="N2613" s="41" t="s">
        <v>491</v>
      </c>
      <c r="O2613" s="976"/>
      <c r="P2613" s="271"/>
      <c r="Q2613" s="977">
        <v>1920</v>
      </c>
      <c r="R2613" s="978">
        <v>1070</v>
      </c>
      <c r="S2613" s="979">
        <v>1040</v>
      </c>
      <c r="T2613" s="980">
        <v>900</v>
      </c>
      <c r="U2613" s="981">
        <v>1020</v>
      </c>
      <c r="V2613" s="982">
        <f t="shared" ref="V2613" si="2596">SUM(Q2613:U2614)</f>
        <v>5950</v>
      </c>
      <c r="W2613" s="976"/>
      <c r="X2613" s="976"/>
      <c r="Y2613" s="706"/>
      <c r="Z2613" s="976"/>
    </row>
    <row r="2614" spans="1:26">
      <c r="A2614" s="984" t="s">
        <v>1209</v>
      </c>
      <c r="B2614" s="984"/>
      <c r="C2614" s="989" t="s">
        <v>595</v>
      </c>
      <c r="D2614" s="970" t="s">
        <v>2</v>
      </c>
      <c r="E2614" s="999" t="s">
        <v>54</v>
      </c>
      <c r="F2614" s="985" t="s">
        <v>74</v>
      </c>
      <c r="G2614" s="973" t="s">
        <v>19</v>
      </c>
      <c r="H2614" s="973" t="s">
        <v>19</v>
      </c>
      <c r="I2614" s="17"/>
      <c r="J2614" s="17"/>
      <c r="K2614" s="50" t="s">
        <v>21</v>
      </c>
      <c r="L2614" s="312" t="s">
        <v>4150</v>
      </c>
      <c r="M2614" s="51" t="s">
        <v>1912</v>
      </c>
      <c r="N2614" s="43" t="s">
        <v>491</v>
      </c>
      <c r="O2614" s="976"/>
      <c r="P2614" s="271"/>
      <c r="Q2614" s="977"/>
      <c r="R2614" s="978"/>
      <c r="S2614" s="979"/>
      <c r="T2614" s="980"/>
      <c r="U2614" s="981"/>
      <c r="V2614" s="982"/>
      <c r="W2614" s="976"/>
      <c r="X2614" s="976"/>
      <c r="Y2614" s="706"/>
      <c r="Z2614" s="976"/>
    </row>
    <row r="2615" spans="1:26">
      <c r="A2615" s="984" t="s">
        <v>1209</v>
      </c>
      <c r="B2615" s="984" t="s">
        <v>1601</v>
      </c>
      <c r="C2615" s="969" t="s">
        <v>4</v>
      </c>
      <c r="D2615" s="970" t="str">
        <f t="shared" ref="D2615" si="2597">B2615&amp;" "&amp;" "&amp;C2615</f>
        <v>01-058  クロコダイン</v>
      </c>
      <c r="E2615" s="999" t="s">
        <v>54</v>
      </c>
      <c r="F2615" s="1014" t="s">
        <v>128</v>
      </c>
      <c r="G2615" s="1006" t="s">
        <v>89</v>
      </c>
      <c r="H2615" s="973" t="s">
        <v>19</v>
      </c>
      <c r="I2615" s="17"/>
      <c r="J2615" s="17"/>
      <c r="K2615" s="46" t="s">
        <v>21</v>
      </c>
      <c r="L2615" s="41" t="s">
        <v>131</v>
      </c>
      <c r="M2615" s="37" t="s">
        <v>1913</v>
      </c>
      <c r="N2615" s="41" t="s">
        <v>494</v>
      </c>
      <c r="O2615" s="976"/>
      <c r="P2615" s="271"/>
      <c r="Q2615" s="977">
        <v>2020</v>
      </c>
      <c r="R2615" s="978">
        <v>1390</v>
      </c>
      <c r="S2615" s="979">
        <v>560</v>
      </c>
      <c r="T2615" s="980">
        <v>710</v>
      </c>
      <c r="U2615" s="981">
        <v>1230</v>
      </c>
      <c r="V2615" s="982">
        <f t="shared" ref="V2615" si="2598">SUM(Q2615:U2616)</f>
        <v>5910</v>
      </c>
      <c r="W2615" s="976" t="s">
        <v>4572</v>
      </c>
      <c r="X2615" s="976"/>
      <c r="Y2615" s="706"/>
      <c r="Z2615" s="976"/>
    </row>
    <row r="2616" spans="1:26">
      <c r="A2616" s="984" t="s">
        <v>1209</v>
      </c>
      <c r="B2616" s="984"/>
      <c r="C2616" s="969" t="s">
        <v>4</v>
      </c>
      <c r="D2616" s="970" t="s">
        <v>2</v>
      </c>
      <c r="E2616" s="999" t="s">
        <v>54</v>
      </c>
      <c r="F2616" s="1014" t="s">
        <v>128</v>
      </c>
      <c r="G2616" s="1006" t="s">
        <v>89</v>
      </c>
      <c r="H2616" s="973" t="s">
        <v>19</v>
      </c>
      <c r="I2616" s="17"/>
      <c r="J2616" s="17"/>
      <c r="K2616" s="7" t="s">
        <v>37</v>
      </c>
      <c r="L2616" s="41" t="s">
        <v>20</v>
      </c>
      <c r="M2616" s="51" t="s">
        <v>1713</v>
      </c>
      <c r="N2616" s="43" t="s">
        <v>491</v>
      </c>
      <c r="O2616" s="976"/>
      <c r="P2616" s="271"/>
      <c r="Q2616" s="977"/>
      <c r="R2616" s="978"/>
      <c r="S2616" s="979"/>
      <c r="T2616" s="980"/>
      <c r="U2616" s="981"/>
      <c r="V2616" s="982"/>
      <c r="W2616" s="976" t="s">
        <v>4572</v>
      </c>
      <c r="X2616" s="976"/>
      <c r="Y2616" s="706"/>
      <c r="Z2616" s="976"/>
    </row>
    <row r="2617" spans="1:26">
      <c r="A2617" s="984" t="s">
        <v>1209</v>
      </c>
      <c r="B2617" s="984" t="s">
        <v>1602</v>
      </c>
      <c r="C2617" s="969" t="s">
        <v>3298</v>
      </c>
      <c r="D2617" s="970" t="str">
        <f t="shared" ref="D2617" si="2599">B2617&amp;" "&amp;" "&amp;C2617</f>
        <v>01-059  アバン (勇者アバン)</v>
      </c>
      <c r="E2617" s="999" t="s">
        <v>54</v>
      </c>
      <c r="F2617" s="972" t="s">
        <v>34</v>
      </c>
      <c r="G2617" s="973" t="s">
        <v>19</v>
      </c>
      <c r="H2617" s="973" t="s">
        <v>19</v>
      </c>
      <c r="I2617" s="15"/>
      <c r="J2617" s="15"/>
      <c r="K2617" s="50" t="s">
        <v>21</v>
      </c>
      <c r="L2617" s="312" t="s">
        <v>4150</v>
      </c>
      <c r="M2617" s="51" t="s">
        <v>1896</v>
      </c>
      <c r="N2617" s="41" t="s">
        <v>494</v>
      </c>
      <c r="O2617" s="976"/>
      <c r="P2617" s="271"/>
      <c r="Q2617" s="977">
        <v>1890</v>
      </c>
      <c r="R2617" s="978">
        <v>1060</v>
      </c>
      <c r="S2617" s="979">
        <v>1010</v>
      </c>
      <c r="T2617" s="980">
        <v>980</v>
      </c>
      <c r="U2617" s="981">
        <v>1000</v>
      </c>
      <c r="V2617" s="982">
        <f t="shared" ref="V2617" si="2600">SUM(Q2617:U2618)</f>
        <v>5940</v>
      </c>
      <c r="W2617" s="976"/>
      <c r="X2617" s="976"/>
      <c r="Y2617" s="706"/>
      <c r="Z2617" s="976"/>
    </row>
    <row r="2618" spans="1:26">
      <c r="A2618" s="984" t="s">
        <v>1209</v>
      </c>
      <c r="B2618" s="984"/>
      <c r="C2618" s="969" t="s">
        <v>3298</v>
      </c>
      <c r="D2618" s="970" t="s">
        <v>2</v>
      </c>
      <c r="E2618" s="999" t="s">
        <v>54</v>
      </c>
      <c r="F2618" s="972" t="s">
        <v>34</v>
      </c>
      <c r="G2618" s="973" t="s">
        <v>19</v>
      </c>
      <c r="H2618" s="973" t="s">
        <v>19</v>
      </c>
      <c r="I2618" s="15"/>
      <c r="J2618" s="15"/>
      <c r="K2618" s="7" t="s">
        <v>37</v>
      </c>
      <c r="L2618" s="41" t="s">
        <v>20</v>
      </c>
      <c r="M2618" s="51" t="s">
        <v>1714</v>
      </c>
      <c r="N2618" s="41" t="s">
        <v>491</v>
      </c>
      <c r="O2618" s="976"/>
      <c r="P2618" s="271"/>
      <c r="Q2618" s="977"/>
      <c r="R2618" s="978"/>
      <c r="S2618" s="979"/>
      <c r="T2618" s="980"/>
      <c r="U2618" s="981"/>
      <c r="V2618" s="982"/>
      <c r="W2618" s="976"/>
      <c r="X2618" s="976"/>
      <c r="Y2618" s="706"/>
      <c r="Z2618" s="976"/>
    </row>
    <row r="2619" spans="1:26">
      <c r="A2619" s="984" t="s">
        <v>1209</v>
      </c>
      <c r="B2619" s="984" t="s">
        <v>1603</v>
      </c>
      <c r="C2619" s="969" t="s">
        <v>1701</v>
      </c>
      <c r="D2619" s="970" t="str">
        <f t="shared" ref="D2619" si="2601">B2619&amp;" "&amp;" "&amp;C2619</f>
        <v>01-060  闘神レオソード</v>
      </c>
      <c r="E2619" s="999" t="s">
        <v>54</v>
      </c>
      <c r="F2619" s="972" t="s">
        <v>34</v>
      </c>
      <c r="G2619" s="973" t="s">
        <v>19</v>
      </c>
      <c r="H2619" s="973" t="s">
        <v>19</v>
      </c>
      <c r="I2619" s="15"/>
      <c r="J2619" s="15"/>
      <c r="K2619" s="50" t="s">
        <v>21</v>
      </c>
      <c r="L2619" s="47" t="s">
        <v>105</v>
      </c>
      <c r="M2619" s="51" t="s">
        <v>1869</v>
      </c>
      <c r="N2619" s="41" t="s">
        <v>1411</v>
      </c>
      <c r="O2619" s="976"/>
      <c r="P2619" s="271"/>
      <c r="Q2619" s="977">
        <v>1960</v>
      </c>
      <c r="R2619" s="978">
        <v>1190</v>
      </c>
      <c r="S2619" s="979">
        <v>780</v>
      </c>
      <c r="T2619" s="980">
        <v>850</v>
      </c>
      <c r="U2619" s="981">
        <v>1090</v>
      </c>
      <c r="V2619" s="982">
        <f t="shared" ref="V2619" si="2602">SUM(Q2619:U2620)</f>
        <v>5870</v>
      </c>
      <c r="W2619" s="976"/>
      <c r="X2619" s="976"/>
      <c r="Y2619" s="706"/>
      <c r="Z2619" s="976"/>
    </row>
    <row r="2620" spans="1:26">
      <c r="A2620" s="984" t="s">
        <v>1209</v>
      </c>
      <c r="B2620" s="984"/>
      <c r="C2620" s="969" t="s">
        <v>1701</v>
      </c>
      <c r="D2620" s="970" t="s">
        <v>2</v>
      </c>
      <c r="E2620" s="999" t="s">
        <v>54</v>
      </c>
      <c r="F2620" s="972" t="s">
        <v>34</v>
      </c>
      <c r="G2620" s="973" t="s">
        <v>19</v>
      </c>
      <c r="H2620" s="973" t="s">
        <v>19</v>
      </c>
      <c r="I2620" s="15"/>
      <c r="J2620" s="15"/>
      <c r="K2620" s="46" t="s">
        <v>21</v>
      </c>
      <c r="L2620" s="41" t="s">
        <v>131</v>
      </c>
      <c r="M2620" s="51" t="s">
        <v>1914</v>
      </c>
      <c r="N2620" s="41" t="s">
        <v>495</v>
      </c>
      <c r="O2620" s="976"/>
      <c r="P2620" s="271"/>
      <c r="Q2620" s="977"/>
      <c r="R2620" s="978"/>
      <c r="S2620" s="979"/>
      <c r="T2620" s="980"/>
      <c r="U2620" s="981"/>
      <c r="V2620" s="982"/>
      <c r="W2620" s="976"/>
      <c r="X2620" s="976"/>
      <c r="Y2620" s="706"/>
      <c r="Z2620" s="976"/>
    </row>
    <row r="2621" spans="1:26">
      <c r="A2621" s="984" t="s">
        <v>1209</v>
      </c>
      <c r="B2621" s="984" t="s">
        <v>1604</v>
      </c>
      <c r="C2621" s="969" t="s">
        <v>200</v>
      </c>
      <c r="D2621" s="970" t="str">
        <f t="shared" ref="D2621" si="2603">B2621&amp;" "&amp;" "&amp;C2621</f>
        <v>01-061  妖剣士オーレン</v>
      </c>
      <c r="E2621" s="999" t="s">
        <v>54</v>
      </c>
      <c r="F2621" s="1013" t="s">
        <v>129</v>
      </c>
      <c r="G2621" s="973" t="s">
        <v>19</v>
      </c>
      <c r="H2621" s="973" t="s">
        <v>19</v>
      </c>
      <c r="I2621" s="15"/>
      <c r="J2621" s="15"/>
      <c r="K2621" s="8" t="s">
        <v>99</v>
      </c>
      <c r="L2621" s="41" t="s">
        <v>131</v>
      </c>
      <c r="M2621" s="51" t="s">
        <v>3626</v>
      </c>
      <c r="N2621" s="41" t="s">
        <v>491</v>
      </c>
      <c r="O2621" s="976"/>
      <c r="P2621" s="271"/>
      <c r="Q2621" s="977">
        <v>1720</v>
      </c>
      <c r="R2621" s="978">
        <v>1040</v>
      </c>
      <c r="S2621" s="979">
        <v>820</v>
      </c>
      <c r="T2621" s="980">
        <v>1240</v>
      </c>
      <c r="U2621" s="981">
        <v>1050</v>
      </c>
      <c r="V2621" s="982">
        <f t="shared" ref="V2621" si="2604">SUM(Q2621:U2622)</f>
        <v>5870</v>
      </c>
      <c r="W2621" s="976" t="s">
        <v>3328</v>
      </c>
      <c r="X2621" s="976"/>
      <c r="Y2621" s="706"/>
      <c r="Z2621" s="976"/>
    </row>
    <row r="2622" spans="1:26">
      <c r="A2622" s="984" t="s">
        <v>1209</v>
      </c>
      <c r="B2622" s="984"/>
      <c r="C2622" s="969" t="s">
        <v>200</v>
      </c>
      <c r="D2622" s="970" t="s">
        <v>2</v>
      </c>
      <c r="E2622" s="999" t="s">
        <v>54</v>
      </c>
      <c r="F2622" s="1013" t="s">
        <v>129</v>
      </c>
      <c r="G2622" s="973" t="s">
        <v>19</v>
      </c>
      <c r="H2622" s="973" t="s">
        <v>19</v>
      </c>
      <c r="I2622" s="15"/>
      <c r="J2622" s="15"/>
      <c r="K2622" s="7" t="s">
        <v>37</v>
      </c>
      <c r="L2622" s="41" t="s">
        <v>20</v>
      </c>
      <c r="M2622" s="51" t="s">
        <v>1412</v>
      </c>
      <c r="N2622" s="41" t="s">
        <v>491</v>
      </c>
      <c r="O2622" s="976"/>
      <c r="P2622" s="271"/>
      <c r="Q2622" s="977"/>
      <c r="R2622" s="978"/>
      <c r="S2622" s="979"/>
      <c r="T2622" s="980"/>
      <c r="U2622" s="981"/>
      <c r="V2622" s="982"/>
      <c r="W2622" s="976" t="s">
        <v>3328</v>
      </c>
      <c r="X2622" s="976"/>
      <c r="Y2622" s="706"/>
      <c r="Z2622" s="976"/>
    </row>
    <row r="2623" spans="1:26">
      <c r="A2623" s="984" t="s">
        <v>1209</v>
      </c>
      <c r="B2623" s="984" t="s">
        <v>1605</v>
      </c>
      <c r="C2623" s="969" t="s">
        <v>58</v>
      </c>
      <c r="D2623" s="970" t="str">
        <f t="shared" ref="D2623" si="2605">B2623&amp;" "&amp;" "&amp;C2623</f>
        <v>01-062  ロトの血を引く者</v>
      </c>
      <c r="E2623" s="999" t="s">
        <v>54</v>
      </c>
      <c r="F2623" s="972" t="s">
        <v>34</v>
      </c>
      <c r="G2623" s="973" t="s">
        <v>19</v>
      </c>
      <c r="H2623" s="973" t="s">
        <v>19</v>
      </c>
      <c r="I2623" s="17"/>
      <c r="J2623" s="17"/>
      <c r="K2623" s="7" t="s">
        <v>37</v>
      </c>
      <c r="L2623" s="41" t="s">
        <v>20</v>
      </c>
      <c r="M2623" s="51" t="s">
        <v>1715</v>
      </c>
      <c r="N2623" s="41" t="s">
        <v>491</v>
      </c>
      <c r="O2623" s="976"/>
      <c r="P2623" s="271"/>
      <c r="Q2623" s="977">
        <v>1870</v>
      </c>
      <c r="R2623" s="978">
        <v>1210</v>
      </c>
      <c r="S2623" s="979">
        <v>870</v>
      </c>
      <c r="T2623" s="980">
        <v>940</v>
      </c>
      <c r="U2623" s="981">
        <v>1020</v>
      </c>
      <c r="V2623" s="982">
        <f t="shared" ref="V2623" si="2606">SUM(Q2623:U2624)</f>
        <v>5910</v>
      </c>
      <c r="W2623" s="976" t="s">
        <v>3324</v>
      </c>
      <c r="X2623" s="976"/>
      <c r="Y2623" s="706"/>
      <c r="Z2623" s="976"/>
    </row>
    <row r="2624" spans="1:26">
      <c r="A2624" s="984" t="s">
        <v>1209</v>
      </c>
      <c r="B2624" s="984"/>
      <c r="C2624" s="969" t="s">
        <v>58</v>
      </c>
      <c r="D2624" s="970" t="s">
        <v>2</v>
      </c>
      <c r="E2624" s="999" t="s">
        <v>54</v>
      </c>
      <c r="F2624" s="972" t="s">
        <v>34</v>
      </c>
      <c r="G2624" s="973" t="s">
        <v>19</v>
      </c>
      <c r="H2624" s="973" t="s">
        <v>19</v>
      </c>
      <c r="I2624" s="17"/>
      <c r="J2624" s="17"/>
      <c r="K2624" s="50" t="s">
        <v>21</v>
      </c>
      <c r="L2624" s="312" t="s">
        <v>4150</v>
      </c>
      <c r="M2624" s="51" t="s">
        <v>1915</v>
      </c>
      <c r="N2624" s="41" t="s">
        <v>491</v>
      </c>
      <c r="O2624" s="976"/>
      <c r="P2624" s="271"/>
      <c r="Q2624" s="977"/>
      <c r="R2624" s="978"/>
      <c r="S2624" s="979"/>
      <c r="T2624" s="980"/>
      <c r="U2624" s="981"/>
      <c r="V2624" s="982"/>
      <c r="W2624" s="976" t="s">
        <v>3324</v>
      </c>
      <c r="X2624" s="976"/>
      <c r="Y2624" s="706"/>
      <c r="Z2624" s="976"/>
    </row>
    <row r="2625" spans="1:26">
      <c r="A2625" s="984" t="s">
        <v>1209</v>
      </c>
      <c r="B2625" s="984" t="s">
        <v>1606</v>
      </c>
      <c r="C2625" s="969" t="s">
        <v>546</v>
      </c>
      <c r="D2625" s="970" t="str">
        <f t="shared" ref="D2625" si="2607">B2625&amp;" "&amp;" "&amp;C2625</f>
        <v>01-063  ローレシアの王子</v>
      </c>
      <c r="E2625" s="999" t="s">
        <v>54</v>
      </c>
      <c r="F2625" s="972" t="s">
        <v>34</v>
      </c>
      <c r="G2625" s="973" t="s">
        <v>19</v>
      </c>
      <c r="H2625" s="973" t="s">
        <v>19</v>
      </c>
      <c r="I2625" s="17"/>
      <c r="J2625" s="17"/>
      <c r="K2625" s="46" t="s">
        <v>21</v>
      </c>
      <c r="L2625" s="41" t="s">
        <v>131</v>
      </c>
      <c r="M2625" s="51" t="s">
        <v>1916</v>
      </c>
      <c r="N2625" s="41" t="s">
        <v>491</v>
      </c>
      <c r="O2625" s="976"/>
      <c r="P2625" s="271"/>
      <c r="Q2625" s="977">
        <v>1850</v>
      </c>
      <c r="R2625" s="978">
        <v>1060</v>
      </c>
      <c r="S2625" s="979">
        <v>940</v>
      </c>
      <c r="T2625" s="980">
        <v>990</v>
      </c>
      <c r="U2625" s="981">
        <v>1070</v>
      </c>
      <c r="V2625" s="982">
        <f t="shared" ref="V2625" si="2608">SUM(Q2625:U2626)</f>
        <v>5910</v>
      </c>
      <c r="W2625" s="976" t="s">
        <v>3324</v>
      </c>
      <c r="X2625" s="976"/>
      <c r="Y2625" s="706"/>
      <c r="Z2625" s="976"/>
    </row>
    <row r="2626" spans="1:26">
      <c r="A2626" s="984" t="s">
        <v>1209</v>
      </c>
      <c r="B2626" s="984"/>
      <c r="C2626" s="969" t="s">
        <v>546</v>
      </c>
      <c r="D2626" s="970" t="s">
        <v>2</v>
      </c>
      <c r="E2626" s="999" t="s">
        <v>54</v>
      </c>
      <c r="F2626" s="972" t="s">
        <v>34</v>
      </c>
      <c r="G2626" s="973" t="s">
        <v>19</v>
      </c>
      <c r="H2626" s="973" t="s">
        <v>19</v>
      </c>
      <c r="I2626" s="17"/>
      <c r="J2626" s="17"/>
      <c r="K2626" s="50" t="s">
        <v>21</v>
      </c>
      <c r="L2626" s="312" t="s">
        <v>4150</v>
      </c>
      <c r="M2626" s="51" t="s">
        <v>1917</v>
      </c>
      <c r="N2626" s="43" t="s">
        <v>491</v>
      </c>
      <c r="O2626" s="976"/>
      <c r="P2626" s="271"/>
      <c r="Q2626" s="977"/>
      <c r="R2626" s="978"/>
      <c r="S2626" s="979"/>
      <c r="T2626" s="980"/>
      <c r="U2626" s="981"/>
      <c r="V2626" s="982"/>
      <c r="W2626" s="976" t="s">
        <v>3324</v>
      </c>
      <c r="X2626" s="976"/>
      <c r="Y2626" s="706"/>
      <c r="Z2626" s="976"/>
    </row>
    <row r="2627" spans="1:26">
      <c r="A2627" s="984" t="s">
        <v>1209</v>
      </c>
      <c r="B2627" s="984" t="s">
        <v>1607</v>
      </c>
      <c r="C2627" s="969" t="s">
        <v>60</v>
      </c>
      <c r="D2627" s="970" t="str">
        <f t="shared" ref="D2627" si="2609">B2627&amp;" "&amp;" "&amp;C2627</f>
        <v>01-064  伝説の勇者</v>
      </c>
      <c r="E2627" s="999" t="s">
        <v>54</v>
      </c>
      <c r="F2627" s="972" t="s">
        <v>34</v>
      </c>
      <c r="G2627" s="973" t="s">
        <v>19</v>
      </c>
      <c r="H2627" s="986" t="s">
        <v>40</v>
      </c>
      <c r="I2627" s="17"/>
      <c r="J2627" s="17"/>
      <c r="K2627" s="11" t="s">
        <v>81</v>
      </c>
      <c r="L2627" s="47" t="s">
        <v>81</v>
      </c>
      <c r="M2627" s="51" t="s">
        <v>1413</v>
      </c>
      <c r="N2627" s="41" t="s">
        <v>492</v>
      </c>
      <c r="O2627" s="976"/>
      <c r="P2627" s="271"/>
      <c r="Q2627" s="977">
        <v>1820</v>
      </c>
      <c r="R2627" s="978">
        <v>1020</v>
      </c>
      <c r="S2627" s="979">
        <v>1100</v>
      </c>
      <c r="T2627" s="980">
        <v>990</v>
      </c>
      <c r="U2627" s="981">
        <v>970</v>
      </c>
      <c r="V2627" s="982">
        <f t="shared" ref="V2627" si="2610">SUM(Q2627:U2628)</f>
        <v>5900</v>
      </c>
      <c r="W2627" s="976" t="s">
        <v>3324</v>
      </c>
      <c r="X2627" s="976"/>
      <c r="Y2627" s="706"/>
      <c r="Z2627" s="976"/>
    </row>
    <row r="2628" spans="1:26">
      <c r="A2628" s="984" t="s">
        <v>1209</v>
      </c>
      <c r="B2628" s="984"/>
      <c r="C2628" s="969" t="s">
        <v>60</v>
      </c>
      <c r="D2628" s="970" t="s">
        <v>2</v>
      </c>
      <c r="E2628" s="999" t="s">
        <v>54</v>
      </c>
      <c r="F2628" s="972" t="s">
        <v>34</v>
      </c>
      <c r="G2628" s="973" t="s">
        <v>19</v>
      </c>
      <c r="H2628" s="986" t="s">
        <v>40</v>
      </c>
      <c r="I2628" s="17"/>
      <c r="J2628" s="17"/>
      <c r="K2628" s="50" t="s">
        <v>21</v>
      </c>
      <c r="L2628" s="312" t="s">
        <v>4150</v>
      </c>
      <c r="M2628" s="51" t="s">
        <v>1918</v>
      </c>
      <c r="N2628" s="41" t="s">
        <v>491</v>
      </c>
      <c r="O2628" s="976"/>
      <c r="P2628" s="271"/>
      <c r="Q2628" s="977"/>
      <c r="R2628" s="978"/>
      <c r="S2628" s="979"/>
      <c r="T2628" s="980"/>
      <c r="U2628" s="981"/>
      <c r="V2628" s="982"/>
      <c r="W2628" s="976" t="s">
        <v>3324</v>
      </c>
      <c r="X2628" s="976"/>
      <c r="Y2628" s="706"/>
      <c r="Z2628" s="976"/>
    </row>
    <row r="2629" spans="1:26">
      <c r="A2629" s="984" t="s">
        <v>1209</v>
      </c>
      <c r="B2629" s="984" t="s">
        <v>1608</v>
      </c>
      <c r="C2629" s="989" t="s">
        <v>595</v>
      </c>
      <c r="D2629" s="970" t="str">
        <f t="shared" ref="D2629" si="2611">B2629&amp;" "&amp;" "&amp;C2629</f>
        <v>01-065  ハドラー</v>
      </c>
      <c r="E2629" s="993" t="s">
        <v>2633</v>
      </c>
      <c r="F2629" s="985" t="s">
        <v>74</v>
      </c>
      <c r="G2629" s="986" t="s">
        <v>40</v>
      </c>
      <c r="H2629" s="986" t="s">
        <v>40</v>
      </c>
      <c r="I2629" s="17"/>
      <c r="J2629" s="17"/>
      <c r="K2629" s="7" t="s">
        <v>37</v>
      </c>
      <c r="L2629" s="47" t="s">
        <v>272</v>
      </c>
      <c r="M2629" s="51" t="s">
        <v>1414</v>
      </c>
      <c r="N2629" s="41" t="s">
        <v>1411</v>
      </c>
      <c r="O2629" s="976"/>
      <c r="P2629" s="271"/>
      <c r="Q2629" s="977">
        <v>2030</v>
      </c>
      <c r="R2629" s="978">
        <v>1100</v>
      </c>
      <c r="S2629" s="979">
        <v>1130</v>
      </c>
      <c r="T2629" s="980">
        <v>920</v>
      </c>
      <c r="U2629" s="981">
        <v>1080</v>
      </c>
      <c r="V2629" s="982">
        <f t="shared" ref="V2629" si="2612">SUM(Q2629:U2630)</f>
        <v>6260</v>
      </c>
      <c r="W2629" s="976"/>
      <c r="X2629" s="976"/>
      <c r="Y2629" s="706"/>
      <c r="Z2629" s="976"/>
    </row>
    <row r="2630" spans="1:26">
      <c r="A2630" s="984" t="s">
        <v>1209</v>
      </c>
      <c r="B2630" s="984"/>
      <c r="C2630" s="989" t="s">
        <v>595</v>
      </c>
      <c r="D2630" s="970" t="s">
        <v>2</v>
      </c>
      <c r="E2630" s="993" t="s">
        <v>2633</v>
      </c>
      <c r="F2630" s="985" t="s">
        <v>74</v>
      </c>
      <c r="G2630" s="986" t="s">
        <v>40</v>
      </c>
      <c r="H2630" s="986" t="s">
        <v>40</v>
      </c>
      <c r="I2630" s="17"/>
      <c r="J2630" s="17"/>
      <c r="K2630" s="46" t="s">
        <v>21</v>
      </c>
      <c r="L2630" s="41" t="s">
        <v>3</v>
      </c>
      <c r="M2630" s="51" t="s">
        <v>1985</v>
      </c>
      <c r="N2630" s="43" t="s">
        <v>495</v>
      </c>
      <c r="O2630" s="976"/>
      <c r="P2630" s="271"/>
      <c r="Q2630" s="977"/>
      <c r="R2630" s="978"/>
      <c r="S2630" s="979"/>
      <c r="T2630" s="980"/>
      <c r="U2630" s="981"/>
      <c r="V2630" s="982"/>
      <c r="W2630" s="976"/>
      <c r="X2630" s="976"/>
      <c r="Y2630" s="706"/>
      <c r="Z2630" s="976"/>
    </row>
    <row r="2631" spans="1:26">
      <c r="A2631" s="984" t="s">
        <v>1209</v>
      </c>
      <c r="B2631" s="984" t="s">
        <v>1609</v>
      </c>
      <c r="C2631" s="969" t="s">
        <v>59</v>
      </c>
      <c r="D2631" s="970" t="str">
        <f t="shared" ref="D2631" si="2613">B2631&amp;" "&amp;" "&amp;C2631</f>
        <v>01-066  りゅうおう</v>
      </c>
      <c r="E2631" s="993" t="s">
        <v>2633</v>
      </c>
      <c r="F2631" s="985" t="s">
        <v>74</v>
      </c>
      <c r="G2631" s="986" t="s">
        <v>40</v>
      </c>
      <c r="H2631" s="973" t="s">
        <v>19</v>
      </c>
      <c r="I2631" s="17"/>
      <c r="J2631" s="17"/>
      <c r="K2631" s="8" t="s">
        <v>99</v>
      </c>
      <c r="L2631" s="41" t="s">
        <v>131</v>
      </c>
      <c r="M2631" s="51" t="s">
        <v>3627</v>
      </c>
      <c r="N2631" s="41" t="s">
        <v>491</v>
      </c>
      <c r="O2631" s="976"/>
      <c r="P2631" s="271"/>
      <c r="Q2631" s="977">
        <v>2000</v>
      </c>
      <c r="R2631" s="978">
        <v>1080</v>
      </c>
      <c r="S2631" s="979">
        <v>1150</v>
      </c>
      <c r="T2631" s="980">
        <v>1100</v>
      </c>
      <c r="U2631" s="981">
        <v>970</v>
      </c>
      <c r="V2631" s="982">
        <f t="shared" ref="V2631" si="2614">SUM(Q2631:U2632)</f>
        <v>6300</v>
      </c>
      <c r="W2631" s="976"/>
      <c r="X2631" s="976"/>
      <c r="Y2631" s="706"/>
      <c r="Z2631" s="976"/>
    </row>
    <row r="2632" spans="1:26">
      <c r="A2632" s="984" t="s">
        <v>1209</v>
      </c>
      <c r="B2632" s="984"/>
      <c r="C2632" s="969" t="s">
        <v>59</v>
      </c>
      <c r="D2632" s="970" t="s">
        <v>2</v>
      </c>
      <c r="E2632" s="993" t="s">
        <v>2633</v>
      </c>
      <c r="F2632" s="985" t="s">
        <v>74</v>
      </c>
      <c r="G2632" s="986" t="s">
        <v>40</v>
      </c>
      <c r="H2632" s="973" t="s">
        <v>19</v>
      </c>
      <c r="I2632" s="17"/>
      <c r="J2632" s="17"/>
      <c r="K2632" s="7" t="s">
        <v>37</v>
      </c>
      <c r="L2632" s="41" t="s">
        <v>20</v>
      </c>
      <c r="M2632" s="51" t="s">
        <v>1415</v>
      </c>
      <c r="N2632" s="41" t="s">
        <v>491</v>
      </c>
      <c r="O2632" s="976"/>
      <c r="P2632" s="271"/>
      <c r="Q2632" s="977"/>
      <c r="R2632" s="978"/>
      <c r="S2632" s="979"/>
      <c r="T2632" s="980"/>
      <c r="U2632" s="981"/>
      <c r="V2632" s="982"/>
      <c r="W2632" s="976"/>
      <c r="X2632" s="976"/>
      <c r="Y2632" s="706"/>
      <c r="Z2632" s="976"/>
    </row>
    <row r="2633" spans="1:26">
      <c r="A2633" s="1037" t="s">
        <v>1624</v>
      </c>
      <c r="B2633" s="984" t="s">
        <v>1625</v>
      </c>
      <c r="C2633" s="969" t="s">
        <v>630</v>
      </c>
      <c r="D2633" s="970" t="str">
        <f t="shared" ref="D2633" si="2615">B2633&amp;" "&amp;" "&amp;C2633</f>
        <v>B2-001  スライム</v>
      </c>
      <c r="E2633" s="1015" t="s">
        <v>608</v>
      </c>
      <c r="F2633" s="1014" t="s">
        <v>128</v>
      </c>
      <c r="G2633" s="973" t="s">
        <v>19</v>
      </c>
      <c r="H2633" s="973" t="s">
        <v>19</v>
      </c>
      <c r="I2633" s="17"/>
      <c r="J2633" s="17"/>
      <c r="K2633" s="46" t="s">
        <v>21</v>
      </c>
      <c r="L2633" s="41" t="s">
        <v>131</v>
      </c>
      <c r="M2633" s="51" t="s">
        <v>1919</v>
      </c>
      <c r="N2633" s="41" t="s">
        <v>491</v>
      </c>
      <c r="O2633" s="976">
        <v>3</v>
      </c>
      <c r="P2633" s="271"/>
      <c r="Q2633" s="977">
        <v>1170</v>
      </c>
      <c r="R2633" s="978">
        <v>690</v>
      </c>
      <c r="S2633" s="979">
        <v>750</v>
      </c>
      <c r="T2633" s="980">
        <v>810</v>
      </c>
      <c r="U2633" s="981">
        <v>800</v>
      </c>
      <c r="V2633" s="982">
        <f t="shared" ref="V2633" si="2616">SUM(Q2633:U2634)</f>
        <v>4220</v>
      </c>
      <c r="W2633" s="976" t="s">
        <v>3327</v>
      </c>
      <c r="X2633" s="976"/>
      <c r="Y2633" s="706"/>
      <c r="Z2633" s="976"/>
    </row>
    <row r="2634" spans="1:26">
      <c r="A2634" s="1037" t="s">
        <v>1624</v>
      </c>
      <c r="B2634" s="984"/>
      <c r="C2634" s="969" t="s">
        <v>630</v>
      </c>
      <c r="D2634" s="970" t="s">
        <v>2</v>
      </c>
      <c r="E2634" s="1015" t="s">
        <v>608</v>
      </c>
      <c r="F2634" s="1014" t="s">
        <v>128</v>
      </c>
      <c r="G2634" s="973" t="s">
        <v>19</v>
      </c>
      <c r="H2634" s="973" t="s">
        <v>19</v>
      </c>
      <c r="I2634" s="17"/>
      <c r="J2634" s="17"/>
      <c r="K2634" s="42"/>
      <c r="L2634" s="41"/>
      <c r="M2634" s="51"/>
      <c r="N2634" s="41"/>
      <c r="O2634" s="976">
        <v>1</v>
      </c>
      <c r="P2634" s="271"/>
      <c r="Q2634" s="977"/>
      <c r="R2634" s="978"/>
      <c r="S2634" s="979"/>
      <c r="T2634" s="980"/>
      <c r="U2634" s="981"/>
      <c r="V2634" s="982"/>
      <c r="W2634" s="976" t="s">
        <v>3327</v>
      </c>
      <c r="X2634" s="976"/>
      <c r="Y2634" s="706"/>
      <c r="Z2634" s="976"/>
    </row>
    <row r="2635" spans="1:26" ht="13.5" customHeight="1">
      <c r="A2635" s="1037" t="s">
        <v>1624</v>
      </c>
      <c r="B2635" s="984" t="s">
        <v>1626</v>
      </c>
      <c r="C2635" s="969" t="s">
        <v>1180</v>
      </c>
      <c r="D2635" s="970" t="str">
        <f t="shared" ref="D2635" si="2617">B2635&amp;" "&amp;" "&amp;C2635</f>
        <v>B2-002  ドラキー</v>
      </c>
      <c r="E2635" s="1015" t="s">
        <v>608</v>
      </c>
      <c r="F2635" s="1014" t="s">
        <v>128</v>
      </c>
      <c r="G2635" s="973" t="s">
        <v>19</v>
      </c>
      <c r="H2635" s="992" t="s">
        <v>88</v>
      </c>
      <c r="I2635" s="17"/>
      <c r="J2635" s="17"/>
      <c r="K2635" s="7" t="s">
        <v>37</v>
      </c>
      <c r="L2635" s="41" t="s">
        <v>20</v>
      </c>
      <c r="M2635" s="51" t="s">
        <v>1716</v>
      </c>
      <c r="N2635" s="41" t="s">
        <v>491</v>
      </c>
      <c r="O2635" s="976">
        <v>3</v>
      </c>
      <c r="P2635" s="271"/>
      <c r="Q2635" s="977">
        <v>1210</v>
      </c>
      <c r="R2635" s="978">
        <v>710</v>
      </c>
      <c r="S2635" s="979">
        <v>910</v>
      </c>
      <c r="T2635" s="980">
        <v>860</v>
      </c>
      <c r="U2635" s="981">
        <v>590</v>
      </c>
      <c r="V2635" s="982">
        <f t="shared" ref="V2635" si="2618">SUM(Q2635:U2636)</f>
        <v>4280</v>
      </c>
      <c r="W2635" s="976"/>
      <c r="X2635" s="976"/>
      <c r="Y2635" s="706"/>
      <c r="Z2635" s="976"/>
    </row>
    <row r="2636" spans="1:26" ht="13.5" customHeight="1">
      <c r="A2636" s="1037" t="s">
        <v>1624</v>
      </c>
      <c r="B2636" s="984"/>
      <c r="C2636" s="969" t="s">
        <v>1180</v>
      </c>
      <c r="D2636" s="970" t="s">
        <v>2</v>
      </c>
      <c r="E2636" s="1015" t="s">
        <v>608</v>
      </c>
      <c r="F2636" s="1014" t="s">
        <v>128</v>
      </c>
      <c r="G2636" s="973" t="s">
        <v>19</v>
      </c>
      <c r="H2636" s="992" t="s">
        <v>88</v>
      </c>
      <c r="I2636" s="17"/>
      <c r="J2636" s="17"/>
      <c r="K2636" s="42"/>
      <c r="L2636" s="41"/>
      <c r="M2636" s="51"/>
      <c r="N2636" s="41"/>
      <c r="O2636" s="976">
        <v>1</v>
      </c>
      <c r="P2636" s="271"/>
      <c r="Q2636" s="977"/>
      <c r="R2636" s="978"/>
      <c r="S2636" s="979"/>
      <c r="T2636" s="980"/>
      <c r="U2636" s="981"/>
      <c r="V2636" s="982"/>
      <c r="W2636" s="976"/>
      <c r="X2636" s="976"/>
      <c r="Y2636" s="706"/>
      <c r="Z2636" s="976"/>
    </row>
    <row r="2637" spans="1:26">
      <c r="A2637" s="1037" t="s">
        <v>1624</v>
      </c>
      <c r="B2637" s="984" t="s">
        <v>1627</v>
      </c>
      <c r="C2637" s="969" t="s">
        <v>543</v>
      </c>
      <c r="D2637" s="970" t="str">
        <f t="shared" ref="D2637" si="2619">B2637&amp;" "&amp;" "&amp;C2637</f>
        <v>B2-003  キースドラゴン</v>
      </c>
      <c r="E2637" s="1015" t="s">
        <v>608</v>
      </c>
      <c r="F2637" s="1003" t="s">
        <v>35</v>
      </c>
      <c r="G2637" s="973" t="s">
        <v>19</v>
      </c>
      <c r="H2637" s="1006" t="s">
        <v>89</v>
      </c>
      <c r="I2637" s="17"/>
      <c r="J2637" s="17"/>
      <c r="K2637" s="7" t="s">
        <v>37</v>
      </c>
      <c r="L2637" s="41" t="s">
        <v>98</v>
      </c>
      <c r="M2637" s="51" t="s">
        <v>1920</v>
      </c>
      <c r="N2637" s="41" t="s">
        <v>490</v>
      </c>
      <c r="O2637" s="976">
        <v>3</v>
      </c>
      <c r="P2637" s="271"/>
      <c r="Q2637" s="977">
        <v>1360</v>
      </c>
      <c r="R2637" s="978">
        <v>860</v>
      </c>
      <c r="S2637" s="979">
        <v>530</v>
      </c>
      <c r="T2637" s="980">
        <v>740</v>
      </c>
      <c r="U2637" s="981">
        <v>870</v>
      </c>
      <c r="V2637" s="982">
        <f t="shared" ref="V2637" si="2620">SUM(Q2637:U2638)</f>
        <v>4360</v>
      </c>
      <c r="W2637" s="976"/>
      <c r="X2637" s="976"/>
      <c r="Y2637" s="706"/>
      <c r="Z2637" s="976"/>
    </row>
    <row r="2638" spans="1:26">
      <c r="A2638" s="1037" t="s">
        <v>1624</v>
      </c>
      <c r="B2638" s="984"/>
      <c r="C2638" s="969" t="s">
        <v>543</v>
      </c>
      <c r="D2638" s="970" t="s">
        <v>2</v>
      </c>
      <c r="E2638" s="1015" t="s">
        <v>608</v>
      </c>
      <c r="F2638" s="1003" t="s">
        <v>35</v>
      </c>
      <c r="G2638" s="973" t="s">
        <v>19</v>
      </c>
      <c r="H2638" s="1006" t="s">
        <v>89</v>
      </c>
      <c r="I2638" s="17"/>
      <c r="J2638" s="17"/>
      <c r="K2638" s="42"/>
      <c r="L2638" s="41"/>
      <c r="M2638" s="51"/>
      <c r="N2638" s="41"/>
      <c r="O2638" s="976">
        <v>1</v>
      </c>
      <c r="P2638" s="271"/>
      <c r="Q2638" s="977"/>
      <c r="R2638" s="978"/>
      <c r="S2638" s="979"/>
      <c r="T2638" s="980"/>
      <c r="U2638" s="981"/>
      <c r="V2638" s="982"/>
      <c r="W2638" s="976"/>
      <c r="X2638" s="976"/>
      <c r="Y2638" s="706"/>
      <c r="Z2638" s="976"/>
    </row>
    <row r="2639" spans="1:26">
      <c r="A2639" s="1037" t="s">
        <v>1624</v>
      </c>
      <c r="B2639" s="984" t="s">
        <v>1628</v>
      </c>
      <c r="C2639" s="969" t="s">
        <v>1182</v>
      </c>
      <c r="D2639" s="970" t="str">
        <f t="shared" ref="D2639" si="2621">B2639&amp;" "&amp;" "&amp;C2639</f>
        <v>B2-004  ボーンファイター</v>
      </c>
      <c r="E2639" s="1015" t="s">
        <v>608</v>
      </c>
      <c r="F2639" s="1013" t="s">
        <v>129</v>
      </c>
      <c r="G2639" s="973" t="s">
        <v>19</v>
      </c>
      <c r="H2639" s="973" t="s">
        <v>19</v>
      </c>
      <c r="I2639" s="15"/>
      <c r="J2639" s="15"/>
      <c r="K2639" s="8" t="s">
        <v>99</v>
      </c>
      <c r="L2639" s="41" t="s">
        <v>131</v>
      </c>
      <c r="M2639" s="51" t="s">
        <v>3604</v>
      </c>
      <c r="N2639" s="43" t="s">
        <v>491</v>
      </c>
      <c r="O2639" s="976"/>
      <c r="P2639" s="271"/>
      <c r="Q2639" s="977">
        <v>1140</v>
      </c>
      <c r="R2639" s="978">
        <v>910</v>
      </c>
      <c r="S2639" s="979">
        <v>520</v>
      </c>
      <c r="T2639" s="980">
        <v>640</v>
      </c>
      <c r="U2639" s="981">
        <v>620</v>
      </c>
      <c r="V2639" s="982">
        <f t="shared" ref="V2639" si="2622">SUM(Q2639:U2640)</f>
        <v>3830</v>
      </c>
      <c r="W2639" s="443" t="s">
        <v>3328</v>
      </c>
      <c r="X2639" s="976"/>
      <c r="Y2639" s="706"/>
      <c r="Z2639" s="976"/>
    </row>
    <row r="2640" spans="1:26">
      <c r="A2640" s="1037" t="s">
        <v>1624</v>
      </c>
      <c r="B2640" s="984"/>
      <c r="C2640" s="969" t="s">
        <v>1182</v>
      </c>
      <c r="D2640" s="970" t="s">
        <v>2</v>
      </c>
      <c r="E2640" s="1015" t="s">
        <v>608</v>
      </c>
      <c r="F2640" s="1013" t="s">
        <v>129</v>
      </c>
      <c r="G2640" s="973" t="s">
        <v>19</v>
      </c>
      <c r="H2640" s="973" t="s">
        <v>19</v>
      </c>
      <c r="I2640" s="15"/>
      <c r="J2640" s="15"/>
      <c r="K2640" s="42"/>
      <c r="L2640" s="41"/>
      <c r="M2640" s="51"/>
      <c r="N2640" s="43"/>
      <c r="O2640" s="976"/>
      <c r="P2640" s="271"/>
      <c r="Q2640" s="977"/>
      <c r="R2640" s="978"/>
      <c r="S2640" s="979"/>
      <c r="T2640" s="980"/>
      <c r="U2640" s="981"/>
      <c r="V2640" s="982"/>
      <c r="W2640" s="443" t="s">
        <v>4573</v>
      </c>
      <c r="X2640" s="976"/>
      <c r="Y2640" s="706"/>
      <c r="Z2640" s="976"/>
    </row>
    <row r="2641" spans="1:26">
      <c r="A2641" s="1037" t="s">
        <v>1624</v>
      </c>
      <c r="B2641" s="984" t="s">
        <v>1629</v>
      </c>
      <c r="C2641" s="969" t="s">
        <v>1193</v>
      </c>
      <c r="D2641" s="970" t="str">
        <f t="shared" ref="D2641" si="2623">B2641&amp;" "&amp;" "&amp;C2641</f>
        <v>B2-005  ホークマン</v>
      </c>
      <c r="E2641" s="1015" t="s">
        <v>608</v>
      </c>
      <c r="F2641" s="1009" t="s">
        <v>75</v>
      </c>
      <c r="G2641" s="973" t="s">
        <v>19</v>
      </c>
      <c r="H2641" s="973" t="s">
        <v>1195</v>
      </c>
      <c r="I2641" s="975"/>
      <c r="J2641" s="975"/>
      <c r="K2641" s="46" t="s">
        <v>21</v>
      </c>
      <c r="L2641" s="41" t="s">
        <v>131</v>
      </c>
      <c r="M2641" s="51" t="s">
        <v>1849</v>
      </c>
      <c r="N2641" s="41" t="s">
        <v>491</v>
      </c>
      <c r="O2641" s="976"/>
      <c r="P2641" s="271"/>
      <c r="Q2641" s="977">
        <v>1110</v>
      </c>
      <c r="R2641" s="978">
        <v>680</v>
      </c>
      <c r="S2641" s="979">
        <v>460</v>
      </c>
      <c r="T2641" s="980">
        <v>740</v>
      </c>
      <c r="U2641" s="981">
        <v>730</v>
      </c>
      <c r="V2641" s="982">
        <f t="shared" ref="V2641" si="2624">SUM(Q2641:U2642)</f>
        <v>3720</v>
      </c>
      <c r="X2641" s="976"/>
      <c r="Y2641" s="706"/>
      <c r="Z2641" s="976"/>
    </row>
    <row r="2642" spans="1:26">
      <c r="A2642" s="1037" t="s">
        <v>1624</v>
      </c>
      <c r="B2642" s="984"/>
      <c r="C2642" s="969" t="s">
        <v>1193</v>
      </c>
      <c r="D2642" s="970" t="s">
        <v>2</v>
      </c>
      <c r="E2642" s="1015" t="s">
        <v>608</v>
      </c>
      <c r="F2642" s="1009" t="s">
        <v>75</v>
      </c>
      <c r="G2642" s="973" t="s">
        <v>19</v>
      </c>
      <c r="H2642" s="973" t="s">
        <v>19</v>
      </c>
      <c r="I2642" s="975"/>
      <c r="J2642" s="975"/>
      <c r="K2642" s="42"/>
      <c r="L2642" s="42"/>
      <c r="M2642" s="51"/>
      <c r="N2642" s="42"/>
      <c r="O2642" s="976"/>
      <c r="P2642" s="271"/>
      <c r="Q2642" s="977"/>
      <c r="R2642" s="978"/>
      <c r="S2642" s="979"/>
      <c r="T2642" s="980"/>
      <c r="U2642" s="981"/>
      <c r="V2642" s="982"/>
      <c r="X2642" s="976"/>
      <c r="Y2642" s="706"/>
      <c r="Z2642" s="976"/>
    </row>
    <row r="2643" spans="1:26">
      <c r="A2643" s="1037" t="s">
        <v>1624</v>
      </c>
      <c r="B2643" s="984" t="s">
        <v>1630</v>
      </c>
      <c r="C2643" s="969" t="s">
        <v>1184</v>
      </c>
      <c r="D2643" s="970" t="str">
        <f t="shared" ref="D2643" si="2625">B2643&amp;" "&amp;" "&amp;C2643</f>
        <v>B2-006  さまようよろい</v>
      </c>
      <c r="E2643" s="1015" t="s">
        <v>608</v>
      </c>
      <c r="F2643" s="994" t="s">
        <v>78</v>
      </c>
      <c r="G2643" s="973" t="s">
        <v>19</v>
      </c>
      <c r="H2643" s="973" t="s">
        <v>19</v>
      </c>
      <c r="I2643" s="975"/>
      <c r="J2643" s="975"/>
      <c r="K2643" s="46" t="s">
        <v>21</v>
      </c>
      <c r="L2643" s="41" t="s">
        <v>131</v>
      </c>
      <c r="M2643" s="51" t="s">
        <v>1816</v>
      </c>
      <c r="N2643" s="41" t="s">
        <v>491</v>
      </c>
      <c r="O2643" s="976"/>
      <c r="P2643" s="271"/>
      <c r="Q2643" s="977">
        <v>1240</v>
      </c>
      <c r="R2643" s="978">
        <v>880</v>
      </c>
      <c r="S2643" s="979">
        <v>420</v>
      </c>
      <c r="T2643" s="980">
        <v>440</v>
      </c>
      <c r="U2643" s="981">
        <v>930</v>
      </c>
      <c r="V2643" s="982">
        <f t="shared" ref="V2643" si="2626">SUM(Q2643:U2644)</f>
        <v>3910</v>
      </c>
      <c r="X2643" s="976"/>
      <c r="Y2643" s="706"/>
      <c r="Z2643" s="976"/>
    </row>
    <row r="2644" spans="1:26">
      <c r="A2644" s="1037" t="s">
        <v>1624</v>
      </c>
      <c r="B2644" s="984"/>
      <c r="C2644" s="969" t="s">
        <v>1184</v>
      </c>
      <c r="D2644" s="970" t="s">
        <v>2</v>
      </c>
      <c r="E2644" s="1015" t="s">
        <v>608</v>
      </c>
      <c r="F2644" s="994" t="s">
        <v>78</v>
      </c>
      <c r="G2644" s="973" t="s">
        <v>19</v>
      </c>
      <c r="H2644" s="973" t="s">
        <v>19</v>
      </c>
      <c r="I2644" s="975"/>
      <c r="J2644" s="975"/>
      <c r="K2644" s="42"/>
      <c r="L2644" s="42"/>
      <c r="M2644" s="51"/>
      <c r="N2644" s="42"/>
      <c r="O2644" s="976"/>
      <c r="P2644" s="271"/>
      <c r="Q2644" s="977"/>
      <c r="R2644" s="978"/>
      <c r="S2644" s="979"/>
      <c r="T2644" s="980"/>
      <c r="U2644" s="981"/>
      <c r="V2644" s="982"/>
      <c r="X2644" s="976"/>
      <c r="Y2644" s="706"/>
      <c r="Z2644" s="976"/>
    </row>
    <row r="2645" spans="1:26">
      <c r="A2645" s="1037" t="s">
        <v>1624</v>
      </c>
      <c r="B2645" s="984" t="s">
        <v>1631</v>
      </c>
      <c r="C2645" s="969" t="s">
        <v>2</v>
      </c>
      <c r="D2645" s="970" t="str">
        <f t="shared" ref="D2645" si="2627">B2645&amp;" "&amp;" "&amp;C2645</f>
        <v>B2-007  ダイ</v>
      </c>
      <c r="E2645" s="1011" t="s">
        <v>629</v>
      </c>
      <c r="F2645" s="972" t="s">
        <v>34</v>
      </c>
      <c r="G2645" s="973" t="s">
        <v>19</v>
      </c>
      <c r="H2645" s="973" t="s">
        <v>19</v>
      </c>
      <c r="I2645" s="975"/>
      <c r="J2645" s="975"/>
      <c r="K2645" s="7" t="s">
        <v>37</v>
      </c>
      <c r="L2645" s="41" t="s">
        <v>98</v>
      </c>
      <c r="M2645" s="51" t="s">
        <v>1921</v>
      </c>
      <c r="N2645" s="41" t="s">
        <v>490</v>
      </c>
      <c r="O2645" s="976"/>
      <c r="P2645" s="271"/>
      <c r="Q2645" s="977">
        <v>1560</v>
      </c>
      <c r="R2645" s="978">
        <v>1080</v>
      </c>
      <c r="S2645" s="979">
        <v>580</v>
      </c>
      <c r="T2645" s="980">
        <v>840</v>
      </c>
      <c r="U2645" s="981">
        <v>720</v>
      </c>
      <c r="V2645" s="982">
        <f t="shared" ref="V2645" si="2628">SUM(Q2645:U2646)</f>
        <v>4780</v>
      </c>
      <c r="W2645" s="976" t="s">
        <v>3317</v>
      </c>
      <c r="X2645" s="976"/>
      <c r="Y2645" s="706"/>
      <c r="Z2645" s="976"/>
    </row>
    <row r="2646" spans="1:26">
      <c r="A2646" s="1037" t="s">
        <v>1624</v>
      </c>
      <c r="B2646" s="984"/>
      <c r="C2646" s="969" t="s">
        <v>2</v>
      </c>
      <c r="D2646" s="970" t="s">
        <v>2</v>
      </c>
      <c r="E2646" s="1011" t="s">
        <v>629</v>
      </c>
      <c r="F2646" s="972" t="s">
        <v>34</v>
      </c>
      <c r="G2646" s="973" t="s">
        <v>19</v>
      </c>
      <c r="H2646" s="973" t="s">
        <v>19</v>
      </c>
      <c r="I2646" s="975"/>
      <c r="J2646" s="975"/>
      <c r="K2646" s="42"/>
      <c r="L2646" s="42"/>
      <c r="M2646" s="51"/>
      <c r="N2646" s="42"/>
      <c r="O2646" s="976"/>
      <c r="P2646" s="271"/>
      <c r="Q2646" s="977"/>
      <c r="R2646" s="978"/>
      <c r="S2646" s="979"/>
      <c r="T2646" s="980"/>
      <c r="U2646" s="981"/>
      <c r="V2646" s="982"/>
      <c r="W2646" s="976" t="s">
        <v>3317</v>
      </c>
      <c r="X2646" s="976"/>
      <c r="Y2646" s="706"/>
      <c r="Z2646" s="976"/>
    </row>
    <row r="2647" spans="1:26">
      <c r="A2647" s="1037" t="s">
        <v>1624</v>
      </c>
      <c r="B2647" s="984" t="s">
        <v>1632</v>
      </c>
      <c r="C2647" s="969" t="s">
        <v>38</v>
      </c>
      <c r="D2647" s="970" t="str">
        <f t="shared" ref="D2647" si="2629">B2647&amp;" "&amp;" "&amp;C2647</f>
        <v>B2-008  ポップ</v>
      </c>
      <c r="E2647" s="1011" t="s">
        <v>629</v>
      </c>
      <c r="F2647" s="972" t="s">
        <v>34</v>
      </c>
      <c r="G2647" s="986" t="s">
        <v>40</v>
      </c>
      <c r="H2647" s="986" t="s">
        <v>40</v>
      </c>
      <c r="I2647" s="975"/>
      <c r="J2647" s="975"/>
      <c r="K2647" s="46" t="s">
        <v>21</v>
      </c>
      <c r="L2647" s="41" t="s">
        <v>131</v>
      </c>
      <c r="M2647" s="51" t="s">
        <v>1922</v>
      </c>
      <c r="N2647" s="41" t="s">
        <v>496</v>
      </c>
      <c r="O2647" s="976"/>
      <c r="P2647" s="271"/>
      <c r="Q2647" s="977">
        <v>1480</v>
      </c>
      <c r="R2647" s="978">
        <v>490</v>
      </c>
      <c r="S2647" s="979">
        <v>1250</v>
      </c>
      <c r="T2647" s="980">
        <v>870</v>
      </c>
      <c r="U2647" s="981">
        <v>690</v>
      </c>
      <c r="V2647" s="982">
        <f t="shared" ref="V2647" si="2630">SUM(Q2647:U2648)</f>
        <v>4780</v>
      </c>
      <c r="W2647" s="976" t="s">
        <v>3317</v>
      </c>
      <c r="X2647" s="976"/>
      <c r="Y2647" s="706"/>
      <c r="Z2647" s="976"/>
    </row>
    <row r="2648" spans="1:26">
      <c r="A2648" s="1037" t="s">
        <v>1624</v>
      </c>
      <c r="B2648" s="984"/>
      <c r="C2648" s="969" t="s">
        <v>38</v>
      </c>
      <c r="D2648" s="970" t="s">
        <v>2</v>
      </c>
      <c r="E2648" s="1011" t="s">
        <v>629</v>
      </c>
      <c r="F2648" s="972" t="s">
        <v>34</v>
      </c>
      <c r="G2648" s="986" t="s">
        <v>40</v>
      </c>
      <c r="H2648" s="986" t="s">
        <v>40</v>
      </c>
      <c r="I2648" s="975"/>
      <c r="J2648" s="975"/>
      <c r="K2648" s="42"/>
      <c r="L2648" s="42"/>
      <c r="M2648" s="51"/>
      <c r="N2648" s="42"/>
      <c r="O2648" s="976"/>
      <c r="P2648" s="271"/>
      <c r="Q2648" s="977"/>
      <c r="R2648" s="978"/>
      <c r="S2648" s="979"/>
      <c r="T2648" s="980"/>
      <c r="U2648" s="981"/>
      <c r="V2648" s="982"/>
      <c r="W2648" s="976" t="s">
        <v>3317</v>
      </c>
      <c r="X2648" s="976"/>
      <c r="Y2648" s="706"/>
      <c r="Z2648" s="976"/>
    </row>
    <row r="2649" spans="1:26">
      <c r="A2649" s="1037" t="s">
        <v>1624</v>
      </c>
      <c r="B2649" s="984" t="s">
        <v>1633</v>
      </c>
      <c r="C2649" s="969" t="s">
        <v>183</v>
      </c>
      <c r="D2649" s="970" t="str">
        <f t="shared" ref="D2649" si="2631">B2649&amp;" "&amp;" "&amp;C2649</f>
        <v>B2-009  マァム</v>
      </c>
      <c r="E2649" s="1011" t="s">
        <v>629</v>
      </c>
      <c r="F2649" s="972" t="s">
        <v>34</v>
      </c>
      <c r="G2649" s="973" t="s">
        <v>19</v>
      </c>
      <c r="H2649" s="986" t="s">
        <v>40</v>
      </c>
      <c r="I2649" s="975"/>
      <c r="J2649" s="975"/>
      <c r="K2649" s="11" t="s">
        <v>81</v>
      </c>
      <c r="L2649" s="47" t="s">
        <v>81</v>
      </c>
      <c r="M2649" s="51" t="s">
        <v>1744</v>
      </c>
      <c r="N2649" s="41" t="s">
        <v>492</v>
      </c>
      <c r="O2649" s="976"/>
      <c r="P2649" s="271"/>
      <c r="Q2649" s="977">
        <v>1520</v>
      </c>
      <c r="R2649" s="978">
        <v>870</v>
      </c>
      <c r="S2649" s="979">
        <v>810</v>
      </c>
      <c r="T2649" s="980">
        <v>770</v>
      </c>
      <c r="U2649" s="981">
        <v>790</v>
      </c>
      <c r="V2649" s="982">
        <f t="shared" ref="V2649" si="2632">SUM(Q2649:U2650)</f>
        <v>4760</v>
      </c>
      <c r="W2649" s="976" t="s">
        <v>3317</v>
      </c>
      <c r="X2649" s="976"/>
      <c r="Y2649" s="706"/>
      <c r="Z2649" s="976"/>
    </row>
    <row r="2650" spans="1:26">
      <c r="A2650" s="1037" t="s">
        <v>1624</v>
      </c>
      <c r="B2650" s="984"/>
      <c r="C2650" s="969" t="s">
        <v>183</v>
      </c>
      <c r="D2650" s="970" t="s">
        <v>2</v>
      </c>
      <c r="E2650" s="1011" t="s">
        <v>629</v>
      </c>
      <c r="F2650" s="972" t="s">
        <v>34</v>
      </c>
      <c r="G2650" s="973" t="s">
        <v>19</v>
      </c>
      <c r="H2650" s="986" t="s">
        <v>40</v>
      </c>
      <c r="I2650" s="975"/>
      <c r="J2650" s="975"/>
      <c r="K2650" s="42"/>
      <c r="L2650" s="42"/>
      <c r="M2650" s="51"/>
      <c r="N2650" s="42"/>
      <c r="O2650" s="976"/>
      <c r="P2650" s="271"/>
      <c r="Q2650" s="977"/>
      <c r="R2650" s="978"/>
      <c r="S2650" s="979"/>
      <c r="T2650" s="980"/>
      <c r="U2650" s="981"/>
      <c r="V2650" s="982"/>
      <c r="W2650" s="976" t="s">
        <v>3317</v>
      </c>
      <c r="X2650" s="976"/>
      <c r="Y2650" s="706"/>
      <c r="Z2650" s="976"/>
    </row>
    <row r="2651" spans="1:26">
      <c r="A2651" s="1037" t="s">
        <v>1624</v>
      </c>
      <c r="B2651" s="984" t="s">
        <v>1634</v>
      </c>
      <c r="C2651" s="969" t="s">
        <v>4</v>
      </c>
      <c r="D2651" s="970" t="str">
        <f t="shared" ref="D2651" si="2633">B2651&amp;" "&amp;" "&amp;C2651</f>
        <v>B2-010  クロコダイン</v>
      </c>
      <c r="E2651" s="1011" t="s">
        <v>629</v>
      </c>
      <c r="F2651" s="1014" t="s">
        <v>128</v>
      </c>
      <c r="G2651" s="1006" t="s">
        <v>89</v>
      </c>
      <c r="H2651" s="973" t="s">
        <v>1195</v>
      </c>
      <c r="I2651" s="975"/>
      <c r="J2651" s="975"/>
      <c r="K2651" s="46" t="s">
        <v>21</v>
      </c>
      <c r="L2651" s="41" t="s">
        <v>3</v>
      </c>
      <c r="M2651" s="51" t="s">
        <v>3628</v>
      </c>
      <c r="N2651" s="41" t="s">
        <v>494</v>
      </c>
      <c r="O2651" s="976"/>
      <c r="P2651" s="271"/>
      <c r="Q2651" s="977">
        <v>1610</v>
      </c>
      <c r="R2651" s="978">
        <v>1140</v>
      </c>
      <c r="S2651" s="979">
        <v>450</v>
      </c>
      <c r="T2651" s="980">
        <v>550</v>
      </c>
      <c r="U2651" s="981">
        <v>1000</v>
      </c>
      <c r="V2651" s="982">
        <f t="shared" ref="V2651" si="2634">SUM(Q2651:U2652)</f>
        <v>4750</v>
      </c>
      <c r="W2651" s="976" t="s">
        <v>4572</v>
      </c>
      <c r="X2651" s="976"/>
      <c r="Y2651" s="706"/>
      <c r="Z2651" s="976"/>
    </row>
    <row r="2652" spans="1:26">
      <c r="A2652" s="1037" t="s">
        <v>1624</v>
      </c>
      <c r="B2652" s="984"/>
      <c r="C2652" s="969" t="s">
        <v>4</v>
      </c>
      <c r="D2652" s="970" t="s">
        <v>2</v>
      </c>
      <c r="E2652" s="1011" t="s">
        <v>629</v>
      </c>
      <c r="F2652" s="1014" t="s">
        <v>128</v>
      </c>
      <c r="G2652" s="1006" t="s">
        <v>89</v>
      </c>
      <c r="H2652" s="973" t="s">
        <v>19</v>
      </c>
      <c r="I2652" s="975"/>
      <c r="J2652" s="975"/>
      <c r="K2652" s="42"/>
      <c r="L2652" s="42"/>
      <c r="M2652" s="51"/>
      <c r="N2652" s="42"/>
      <c r="O2652" s="976"/>
      <c r="P2652" s="271"/>
      <c r="Q2652" s="977"/>
      <c r="R2652" s="978"/>
      <c r="S2652" s="979"/>
      <c r="T2652" s="980"/>
      <c r="U2652" s="981"/>
      <c r="V2652" s="982"/>
      <c r="W2652" s="976" t="s">
        <v>4572</v>
      </c>
      <c r="X2652" s="976"/>
      <c r="Y2652" s="706"/>
      <c r="Z2652" s="976"/>
    </row>
    <row r="2653" spans="1:26">
      <c r="A2653" s="1037" t="s">
        <v>1624</v>
      </c>
      <c r="B2653" s="984" t="s">
        <v>1635</v>
      </c>
      <c r="C2653" s="969" t="s">
        <v>121</v>
      </c>
      <c r="D2653" s="970" t="str">
        <f t="shared" ref="D2653" si="2635">B2653&amp;" "&amp;" "&amp;C2653</f>
        <v>B2-011  れんごく天馬</v>
      </c>
      <c r="E2653" s="1011" t="s">
        <v>629</v>
      </c>
      <c r="F2653" s="1014" t="s">
        <v>128</v>
      </c>
      <c r="G2653" s="992" t="s">
        <v>88</v>
      </c>
      <c r="H2653" s="1006" t="s">
        <v>89</v>
      </c>
      <c r="I2653" s="975"/>
      <c r="J2653" s="975"/>
      <c r="K2653" s="50" t="s">
        <v>21</v>
      </c>
      <c r="L2653" s="47" t="s">
        <v>330</v>
      </c>
      <c r="M2653" s="51" t="s">
        <v>1823</v>
      </c>
      <c r="N2653" s="41" t="s">
        <v>491</v>
      </c>
      <c r="O2653" s="976"/>
      <c r="P2653" s="271"/>
      <c r="Q2653" s="977">
        <v>1300</v>
      </c>
      <c r="R2653" s="978">
        <v>830</v>
      </c>
      <c r="S2653" s="979">
        <v>590</v>
      </c>
      <c r="T2653" s="980">
        <v>970</v>
      </c>
      <c r="U2653" s="981">
        <v>620</v>
      </c>
      <c r="V2653" s="982">
        <f t="shared" ref="V2653" si="2636">SUM(Q2653:U2654)</f>
        <v>4310</v>
      </c>
      <c r="W2653" s="969" t="s">
        <v>3320</v>
      </c>
      <c r="X2653" s="976"/>
      <c r="Y2653" s="706"/>
      <c r="Z2653" s="976"/>
    </row>
    <row r="2654" spans="1:26">
      <c r="A2654" s="1037" t="s">
        <v>1624</v>
      </c>
      <c r="B2654" s="984"/>
      <c r="C2654" s="969" t="s">
        <v>121</v>
      </c>
      <c r="D2654" s="970" t="s">
        <v>2</v>
      </c>
      <c r="E2654" s="1011" t="s">
        <v>629</v>
      </c>
      <c r="F2654" s="1014" t="s">
        <v>128</v>
      </c>
      <c r="G2654" s="992" t="s">
        <v>88</v>
      </c>
      <c r="H2654" s="1006" t="s">
        <v>89</v>
      </c>
      <c r="I2654" s="975"/>
      <c r="J2654" s="975"/>
      <c r="K2654" s="42"/>
      <c r="L2654" s="42"/>
      <c r="M2654" s="51"/>
      <c r="N2654" s="42"/>
      <c r="O2654" s="976"/>
      <c r="P2654" s="271"/>
      <c r="Q2654" s="977"/>
      <c r="R2654" s="978"/>
      <c r="S2654" s="979"/>
      <c r="T2654" s="980"/>
      <c r="U2654" s="981"/>
      <c r="V2654" s="982"/>
      <c r="W2654" s="969" t="s">
        <v>3320</v>
      </c>
      <c r="X2654" s="976"/>
      <c r="Y2654" s="706"/>
      <c r="Z2654" s="976"/>
    </row>
    <row r="2655" spans="1:26">
      <c r="A2655" s="1037" t="s">
        <v>1624</v>
      </c>
      <c r="B2655" s="984" t="s">
        <v>1636</v>
      </c>
      <c r="C2655" s="969" t="s">
        <v>636</v>
      </c>
      <c r="D2655" s="970" t="str">
        <f t="shared" ref="D2655" si="2637">B2655&amp;" "&amp;" "&amp;C2655</f>
        <v>B2-012  ミイラ男</v>
      </c>
      <c r="E2655" s="1011" t="s">
        <v>629</v>
      </c>
      <c r="F2655" s="1013" t="s">
        <v>129</v>
      </c>
      <c r="G2655" s="973" t="s">
        <v>19</v>
      </c>
      <c r="H2655" s="973" t="s">
        <v>19</v>
      </c>
      <c r="I2655" s="975"/>
      <c r="J2655" s="975"/>
      <c r="K2655" s="8" t="s">
        <v>99</v>
      </c>
      <c r="L2655" s="41" t="s">
        <v>131</v>
      </c>
      <c r="M2655" s="51" t="s">
        <v>3606</v>
      </c>
      <c r="N2655" s="41" t="s">
        <v>491</v>
      </c>
      <c r="O2655" s="976"/>
      <c r="P2655" s="271"/>
      <c r="Q2655" s="977">
        <v>1310</v>
      </c>
      <c r="R2655" s="978">
        <v>910</v>
      </c>
      <c r="S2655" s="979">
        <v>450</v>
      </c>
      <c r="T2655" s="980">
        <v>630</v>
      </c>
      <c r="U2655" s="981">
        <v>750</v>
      </c>
      <c r="V2655" s="982">
        <f t="shared" ref="V2655" si="2638">SUM(Q2655:U2656)</f>
        <v>4050</v>
      </c>
      <c r="X2655" s="976"/>
      <c r="Y2655" s="706"/>
      <c r="Z2655" s="976"/>
    </row>
    <row r="2656" spans="1:26">
      <c r="A2656" s="1037" t="s">
        <v>1624</v>
      </c>
      <c r="B2656" s="984"/>
      <c r="C2656" s="969" t="s">
        <v>636</v>
      </c>
      <c r="D2656" s="970" t="s">
        <v>2</v>
      </c>
      <c r="E2656" s="1011" t="s">
        <v>629</v>
      </c>
      <c r="F2656" s="1013" t="s">
        <v>129</v>
      </c>
      <c r="G2656" s="973" t="s">
        <v>19</v>
      </c>
      <c r="H2656" s="973" t="s">
        <v>19</v>
      </c>
      <c r="I2656" s="975"/>
      <c r="J2656" s="975"/>
      <c r="K2656" s="42"/>
      <c r="L2656" s="42"/>
      <c r="M2656" s="51"/>
      <c r="N2656" s="42"/>
      <c r="O2656" s="976"/>
      <c r="P2656" s="271"/>
      <c r="Q2656" s="977"/>
      <c r="R2656" s="978"/>
      <c r="S2656" s="979"/>
      <c r="T2656" s="980"/>
      <c r="U2656" s="981"/>
      <c r="V2656" s="982"/>
      <c r="X2656" s="976"/>
      <c r="Y2656" s="706"/>
      <c r="Z2656" s="976"/>
    </row>
    <row r="2657" spans="1:26">
      <c r="A2657" s="1037" t="s">
        <v>1624</v>
      </c>
      <c r="B2657" s="984" t="s">
        <v>1637</v>
      </c>
      <c r="C2657" s="969" t="s">
        <v>125</v>
      </c>
      <c r="D2657" s="970" t="str">
        <f t="shared" ref="D2657" si="2639">B2657&amp;" "&amp;" "&amp;C2657</f>
        <v>B2-013  アークデーモン</v>
      </c>
      <c r="E2657" s="1011" t="s">
        <v>629</v>
      </c>
      <c r="F2657" s="1009" t="s">
        <v>75</v>
      </c>
      <c r="G2657" s="973" t="s">
        <v>19</v>
      </c>
      <c r="H2657" s="986" t="s">
        <v>40</v>
      </c>
      <c r="I2657" s="975"/>
      <c r="J2657" s="975"/>
      <c r="K2657" s="7" t="s">
        <v>37</v>
      </c>
      <c r="L2657" s="41" t="s">
        <v>98</v>
      </c>
      <c r="M2657" s="51" t="s">
        <v>1952</v>
      </c>
      <c r="N2657" s="41" t="s">
        <v>491</v>
      </c>
      <c r="O2657" s="976"/>
      <c r="P2657" s="271"/>
      <c r="Q2657" s="977">
        <v>1320</v>
      </c>
      <c r="R2657" s="978">
        <v>800</v>
      </c>
      <c r="S2657" s="979">
        <v>890</v>
      </c>
      <c r="T2657" s="980">
        <v>620</v>
      </c>
      <c r="U2657" s="981">
        <v>670</v>
      </c>
      <c r="V2657" s="982">
        <f t="shared" ref="V2657" si="2640">SUM(Q2657:U2658)</f>
        <v>4300</v>
      </c>
      <c r="W2657" s="976" t="s">
        <v>4155</v>
      </c>
      <c r="X2657" s="976"/>
      <c r="Y2657" s="706"/>
      <c r="Z2657" s="976"/>
    </row>
    <row r="2658" spans="1:26">
      <c r="A2658" s="1037" t="s">
        <v>1624</v>
      </c>
      <c r="B2658" s="984"/>
      <c r="C2658" s="969" t="s">
        <v>125</v>
      </c>
      <c r="D2658" s="970" t="s">
        <v>2</v>
      </c>
      <c r="E2658" s="1011" t="s">
        <v>629</v>
      </c>
      <c r="F2658" s="1009" t="s">
        <v>75</v>
      </c>
      <c r="G2658" s="973" t="s">
        <v>19</v>
      </c>
      <c r="H2658" s="986" t="s">
        <v>40</v>
      </c>
      <c r="I2658" s="975"/>
      <c r="J2658" s="975"/>
      <c r="K2658" s="42"/>
      <c r="L2658" s="42"/>
      <c r="M2658" s="51"/>
      <c r="N2658" s="42"/>
      <c r="O2658" s="976"/>
      <c r="P2658" s="271"/>
      <c r="Q2658" s="977"/>
      <c r="R2658" s="978"/>
      <c r="S2658" s="979"/>
      <c r="T2658" s="980"/>
      <c r="U2658" s="981"/>
      <c r="V2658" s="982"/>
      <c r="W2658" s="976" t="s">
        <v>4155</v>
      </c>
      <c r="X2658" s="976"/>
      <c r="Y2658" s="706"/>
      <c r="Z2658" s="976"/>
    </row>
    <row r="2659" spans="1:26">
      <c r="A2659" s="1037" t="s">
        <v>1624</v>
      </c>
      <c r="B2659" s="984" t="s">
        <v>1638</v>
      </c>
      <c r="C2659" s="969" t="s">
        <v>639</v>
      </c>
      <c r="D2659" s="970" t="str">
        <f t="shared" ref="D2659" si="2641">B2659&amp;" "&amp;" "&amp;C2659</f>
        <v>B2-014  わらいぶくろ</v>
      </c>
      <c r="E2659" s="1011" t="s">
        <v>629</v>
      </c>
      <c r="F2659" s="994" t="s">
        <v>78</v>
      </c>
      <c r="G2659" s="986" t="s">
        <v>40</v>
      </c>
      <c r="H2659" s="992" t="s">
        <v>88</v>
      </c>
      <c r="I2659" s="975"/>
      <c r="J2659" s="975"/>
      <c r="K2659" s="8" t="s">
        <v>99</v>
      </c>
      <c r="L2659" s="41" t="s">
        <v>131</v>
      </c>
      <c r="M2659" s="51" t="s">
        <v>3607</v>
      </c>
      <c r="N2659" s="41" t="s">
        <v>491</v>
      </c>
      <c r="O2659" s="976"/>
      <c r="P2659" s="271"/>
      <c r="Q2659" s="977">
        <v>1200</v>
      </c>
      <c r="R2659" s="978">
        <v>520</v>
      </c>
      <c r="S2659" s="979">
        <v>880</v>
      </c>
      <c r="T2659" s="980">
        <v>860</v>
      </c>
      <c r="U2659" s="981">
        <v>550</v>
      </c>
      <c r="V2659" s="982">
        <f t="shared" ref="V2659" si="2642">SUM(Q2659:U2660)</f>
        <v>4010</v>
      </c>
      <c r="W2659" s="976" t="s">
        <v>3823</v>
      </c>
      <c r="X2659" s="976"/>
      <c r="Y2659" s="706"/>
      <c r="Z2659" s="976"/>
    </row>
    <row r="2660" spans="1:26">
      <c r="A2660" s="1037" t="s">
        <v>1624</v>
      </c>
      <c r="B2660" s="984"/>
      <c r="C2660" s="969" t="s">
        <v>639</v>
      </c>
      <c r="D2660" s="970" t="s">
        <v>2</v>
      </c>
      <c r="E2660" s="1011" t="s">
        <v>629</v>
      </c>
      <c r="F2660" s="994" t="s">
        <v>78</v>
      </c>
      <c r="G2660" s="986" t="s">
        <v>40</v>
      </c>
      <c r="H2660" s="992" t="s">
        <v>88</v>
      </c>
      <c r="I2660" s="975"/>
      <c r="J2660" s="975"/>
      <c r="K2660" s="42"/>
      <c r="L2660" s="42"/>
      <c r="M2660" s="51"/>
      <c r="N2660" s="42"/>
      <c r="O2660" s="976"/>
      <c r="P2660" s="271"/>
      <c r="Q2660" s="977"/>
      <c r="R2660" s="978"/>
      <c r="S2660" s="979"/>
      <c r="T2660" s="980"/>
      <c r="U2660" s="981"/>
      <c r="V2660" s="982"/>
      <c r="W2660" s="976" t="s">
        <v>3823</v>
      </c>
      <c r="X2660" s="976"/>
      <c r="Y2660" s="706"/>
      <c r="Z2660" s="976"/>
    </row>
    <row r="2661" spans="1:26">
      <c r="A2661" s="1037" t="s">
        <v>1624</v>
      </c>
      <c r="B2661" s="984" t="s">
        <v>1639</v>
      </c>
      <c r="C2661" s="969" t="s">
        <v>126</v>
      </c>
      <c r="D2661" s="970" t="str">
        <f t="shared" ref="D2661" si="2643">B2661&amp;" "&amp;" "&amp;C2661</f>
        <v>B2-015  メトロゴースト</v>
      </c>
      <c r="E2661" s="1011" t="s">
        <v>629</v>
      </c>
      <c r="F2661" s="994" t="s">
        <v>78</v>
      </c>
      <c r="G2661" s="973" t="s">
        <v>19</v>
      </c>
      <c r="H2661" s="992" t="s">
        <v>88</v>
      </c>
      <c r="I2661" s="975"/>
      <c r="J2661" s="975"/>
      <c r="K2661" s="46" t="s">
        <v>21</v>
      </c>
      <c r="L2661" s="41" t="s">
        <v>131</v>
      </c>
      <c r="M2661" s="37" t="s">
        <v>1855</v>
      </c>
      <c r="N2661" s="41" t="s">
        <v>494</v>
      </c>
      <c r="O2661" s="976"/>
      <c r="P2661" s="271"/>
      <c r="Q2661" s="977">
        <v>1120</v>
      </c>
      <c r="R2661" s="978">
        <v>800</v>
      </c>
      <c r="S2661" s="979">
        <v>910</v>
      </c>
      <c r="T2661" s="980">
        <v>800</v>
      </c>
      <c r="U2661" s="981">
        <v>400</v>
      </c>
      <c r="V2661" s="982">
        <f t="shared" ref="V2661" si="2644">SUM(Q2661:U2662)</f>
        <v>4030</v>
      </c>
      <c r="W2661" s="443" t="s">
        <v>3823</v>
      </c>
      <c r="X2661" s="976"/>
      <c r="Y2661" s="706"/>
      <c r="Z2661" s="976"/>
    </row>
    <row r="2662" spans="1:26">
      <c r="A2662" s="1037" t="s">
        <v>1624</v>
      </c>
      <c r="B2662" s="984"/>
      <c r="C2662" s="969" t="s">
        <v>126</v>
      </c>
      <c r="D2662" s="970" t="s">
        <v>2</v>
      </c>
      <c r="E2662" s="1011" t="s">
        <v>629</v>
      </c>
      <c r="F2662" s="994" t="s">
        <v>78</v>
      </c>
      <c r="G2662" s="973" t="s">
        <v>19</v>
      </c>
      <c r="H2662" s="992" t="s">
        <v>88</v>
      </c>
      <c r="I2662" s="975"/>
      <c r="J2662" s="975"/>
      <c r="K2662" s="42"/>
      <c r="L2662" s="42"/>
      <c r="M2662" s="51"/>
      <c r="N2662" s="42"/>
      <c r="O2662" s="976"/>
      <c r="P2662" s="271"/>
      <c r="Q2662" s="977"/>
      <c r="R2662" s="978"/>
      <c r="S2662" s="979"/>
      <c r="T2662" s="980"/>
      <c r="U2662" s="981"/>
      <c r="V2662" s="982"/>
      <c r="W2662" s="443" t="s">
        <v>4566</v>
      </c>
      <c r="X2662" s="976"/>
      <c r="Y2662" s="706"/>
      <c r="Z2662" s="976"/>
    </row>
    <row r="2663" spans="1:26" ht="13.15" customHeight="1">
      <c r="A2663" s="1037" t="s">
        <v>1624</v>
      </c>
      <c r="B2663" s="984" t="s">
        <v>1640</v>
      </c>
      <c r="C2663" s="969" t="s">
        <v>596</v>
      </c>
      <c r="D2663" s="970" t="str">
        <f t="shared" ref="D2663" si="2645">B2663&amp;" "&amp;" "&amp;C2663</f>
        <v>B2-016  デスコピオン</v>
      </c>
      <c r="E2663" s="1010" t="s">
        <v>120</v>
      </c>
      <c r="F2663" s="1014" t="s">
        <v>128</v>
      </c>
      <c r="G2663" s="973" t="s">
        <v>19</v>
      </c>
      <c r="H2663" s="992" t="s">
        <v>88</v>
      </c>
      <c r="I2663" s="975"/>
      <c r="J2663" s="975"/>
      <c r="K2663" s="50" t="s">
        <v>21</v>
      </c>
      <c r="L2663" s="47" t="s">
        <v>270</v>
      </c>
      <c r="M2663" s="51" t="s">
        <v>1923</v>
      </c>
      <c r="N2663" s="41" t="s">
        <v>494</v>
      </c>
      <c r="O2663" s="976"/>
      <c r="P2663" s="271"/>
      <c r="Q2663" s="977">
        <v>1810</v>
      </c>
      <c r="R2663" s="978">
        <v>1200</v>
      </c>
      <c r="S2663" s="979">
        <v>510</v>
      </c>
      <c r="T2663" s="980">
        <v>980</v>
      </c>
      <c r="U2663" s="981">
        <v>1270</v>
      </c>
      <c r="V2663" s="982">
        <f t="shared" ref="V2663" si="2646">SUM(Q2663:U2664)</f>
        <v>5770</v>
      </c>
      <c r="X2663" s="976"/>
      <c r="Y2663" s="706"/>
      <c r="Z2663" s="976"/>
    </row>
    <row r="2664" spans="1:26">
      <c r="A2664" s="1037" t="s">
        <v>1624</v>
      </c>
      <c r="B2664" s="984"/>
      <c r="C2664" s="969" t="s">
        <v>596</v>
      </c>
      <c r="D2664" s="970" t="s">
        <v>2</v>
      </c>
      <c r="E2664" s="1010" t="s">
        <v>120</v>
      </c>
      <c r="F2664" s="1014" t="s">
        <v>128</v>
      </c>
      <c r="G2664" s="973" t="s">
        <v>19</v>
      </c>
      <c r="H2664" s="992" t="s">
        <v>88</v>
      </c>
      <c r="I2664" s="975"/>
      <c r="J2664" s="975"/>
      <c r="K2664" s="42"/>
      <c r="L2664" s="42"/>
      <c r="M2664" s="51"/>
      <c r="N2664" s="42"/>
      <c r="O2664" s="976"/>
      <c r="P2664" s="271"/>
      <c r="Q2664" s="977"/>
      <c r="R2664" s="978"/>
      <c r="S2664" s="979"/>
      <c r="T2664" s="980"/>
      <c r="U2664" s="981"/>
      <c r="V2664" s="982"/>
      <c r="X2664" s="976"/>
      <c r="Y2664" s="706"/>
      <c r="Z2664" s="976"/>
    </row>
    <row r="2665" spans="1:26">
      <c r="A2665" s="1037" t="s">
        <v>1624</v>
      </c>
      <c r="B2665" s="984" t="s">
        <v>1641</v>
      </c>
      <c r="C2665" s="969" t="s">
        <v>200</v>
      </c>
      <c r="D2665" s="970" t="str">
        <f t="shared" ref="D2665" si="2647">B2665&amp;" "&amp;" "&amp;C2665</f>
        <v>B2-017  妖剣士オーレン</v>
      </c>
      <c r="E2665" s="1010" t="s">
        <v>120</v>
      </c>
      <c r="F2665" s="1013" t="s">
        <v>129</v>
      </c>
      <c r="G2665" s="973" t="s">
        <v>19</v>
      </c>
      <c r="H2665" s="973" t="s">
        <v>19</v>
      </c>
      <c r="I2665" s="975"/>
      <c r="J2665" s="975"/>
      <c r="K2665" s="46" t="s">
        <v>21</v>
      </c>
      <c r="L2665" s="41" t="s">
        <v>131</v>
      </c>
      <c r="M2665" s="39" t="s">
        <v>3629</v>
      </c>
      <c r="N2665" s="41" t="s">
        <v>496</v>
      </c>
      <c r="O2665" s="976"/>
      <c r="P2665" s="271"/>
      <c r="Q2665" s="977">
        <v>1690</v>
      </c>
      <c r="R2665" s="978">
        <v>1050</v>
      </c>
      <c r="S2665" s="979">
        <v>770</v>
      </c>
      <c r="T2665" s="980">
        <v>1200</v>
      </c>
      <c r="U2665" s="981">
        <v>1060</v>
      </c>
      <c r="V2665" s="982">
        <f t="shared" ref="V2665" si="2648">SUM(Q2665:U2666)</f>
        <v>5770</v>
      </c>
      <c r="W2665" s="976" t="s">
        <v>3328</v>
      </c>
      <c r="X2665" s="976"/>
      <c r="Y2665" s="706"/>
      <c r="Z2665" s="976"/>
    </row>
    <row r="2666" spans="1:26">
      <c r="A2666" s="1037" t="s">
        <v>1624</v>
      </c>
      <c r="B2666" s="984"/>
      <c r="C2666" s="969" t="s">
        <v>200</v>
      </c>
      <c r="D2666" s="970" t="s">
        <v>2</v>
      </c>
      <c r="E2666" s="1010" t="s">
        <v>120</v>
      </c>
      <c r="F2666" s="1013" t="s">
        <v>129</v>
      </c>
      <c r="G2666" s="973" t="s">
        <v>19</v>
      </c>
      <c r="H2666" s="973" t="s">
        <v>19</v>
      </c>
      <c r="I2666" s="975"/>
      <c r="J2666" s="975"/>
      <c r="K2666" s="42"/>
      <c r="L2666" s="42"/>
      <c r="M2666" s="51"/>
      <c r="N2666" s="42"/>
      <c r="O2666" s="976"/>
      <c r="P2666" s="271"/>
      <c r="Q2666" s="977"/>
      <c r="R2666" s="978"/>
      <c r="S2666" s="979"/>
      <c r="T2666" s="980"/>
      <c r="U2666" s="981"/>
      <c r="V2666" s="982"/>
      <c r="W2666" s="976" t="s">
        <v>3328</v>
      </c>
      <c r="X2666" s="976"/>
      <c r="Y2666" s="706"/>
      <c r="Z2666" s="976"/>
    </row>
    <row r="2667" spans="1:26">
      <c r="A2667" s="1037" t="s">
        <v>1624</v>
      </c>
      <c r="B2667" s="984" t="s">
        <v>1642</v>
      </c>
      <c r="C2667" s="969" t="s">
        <v>1612</v>
      </c>
      <c r="D2667" s="970" t="str">
        <f t="shared" ref="D2667" si="2649">B2667&amp;" "&amp;" "&amp;C2667</f>
        <v>B2-018  破戒王ベルムド</v>
      </c>
      <c r="E2667" s="1010" t="s">
        <v>120</v>
      </c>
      <c r="F2667" s="1009" t="s">
        <v>75</v>
      </c>
      <c r="G2667" s="973" t="s">
        <v>19</v>
      </c>
      <c r="H2667" s="973" t="s">
        <v>19</v>
      </c>
      <c r="I2667" s="975"/>
      <c r="J2667" s="975"/>
      <c r="K2667" s="8" t="s">
        <v>99</v>
      </c>
      <c r="L2667" s="47" t="s">
        <v>506</v>
      </c>
      <c r="M2667" s="51" t="s">
        <v>3630</v>
      </c>
      <c r="N2667" s="41" t="s">
        <v>491</v>
      </c>
      <c r="O2667" s="976"/>
      <c r="P2667" s="271"/>
      <c r="Q2667" s="977">
        <v>2030</v>
      </c>
      <c r="R2667" s="978">
        <v>1270</v>
      </c>
      <c r="S2667" s="979">
        <v>650</v>
      </c>
      <c r="T2667" s="980">
        <v>1040</v>
      </c>
      <c r="U2667" s="981">
        <v>820</v>
      </c>
      <c r="V2667" s="982">
        <f t="shared" ref="V2667" si="2650">SUM(Q2667:U2668)</f>
        <v>5810</v>
      </c>
      <c r="X2667" s="976"/>
      <c r="Y2667" s="706"/>
      <c r="Z2667" s="976"/>
    </row>
    <row r="2668" spans="1:26">
      <c r="A2668" s="1037" t="s">
        <v>1624</v>
      </c>
      <c r="B2668" s="984"/>
      <c r="C2668" s="969" t="s">
        <v>1612</v>
      </c>
      <c r="D2668" s="970" t="s">
        <v>2</v>
      </c>
      <c r="E2668" s="1010" t="s">
        <v>120</v>
      </c>
      <c r="F2668" s="1009" t="s">
        <v>75</v>
      </c>
      <c r="G2668" s="973" t="s">
        <v>19</v>
      </c>
      <c r="H2668" s="973" t="s">
        <v>19</v>
      </c>
      <c r="I2668" s="975"/>
      <c r="J2668" s="975"/>
      <c r="K2668" s="42"/>
      <c r="L2668" s="42"/>
      <c r="M2668" s="51"/>
      <c r="N2668" s="42"/>
      <c r="O2668" s="976"/>
      <c r="P2668" s="271"/>
      <c r="Q2668" s="977"/>
      <c r="R2668" s="978"/>
      <c r="S2668" s="979"/>
      <c r="T2668" s="980"/>
      <c r="U2668" s="981"/>
      <c r="V2668" s="982"/>
      <c r="X2668" s="976"/>
      <c r="Y2668" s="706"/>
      <c r="Z2668" s="976"/>
    </row>
    <row r="2669" spans="1:26">
      <c r="A2669" s="1037" t="s">
        <v>1624</v>
      </c>
      <c r="B2669" s="984" t="s">
        <v>1643</v>
      </c>
      <c r="C2669" s="969" t="s">
        <v>38</v>
      </c>
      <c r="D2669" s="970" t="str">
        <f t="shared" ref="D2669" si="2651">B2669&amp;" "&amp;" "&amp;C2669</f>
        <v>B2-019  ポップ</v>
      </c>
      <c r="E2669" s="1010" t="s">
        <v>120</v>
      </c>
      <c r="F2669" s="972" t="s">
        <v>34</v>
      </c>
      <c r="G2669" s="986" t="s">
        <v>40</v>
      </c>
      <c r="H2669" s="986" t="s">
        <v>40</v>
      </c>
      <c r="I2669" s="975"/>
      <c r="J2669" s="975"/>
      <c r="K2669" s="50" t="s">
        <v>21</v>
      </c>
      <c r="L2669" s="47" t="s">
        <v>506</v>
      </c>
      <c r="M2669" s="51" t="s">
        <v>1813</v>
      </c>
      <c r="N2669" s="41" t="s">
        <v>494</v>
      </c>
      <c r="O2669" s="976"/>
      <c r="P2669" s="271"/>
      <c r="Q2669" s="977">
        <v>1670</v>
      </c>
      <c r="R2669" s="978">
        <v>570</v>
      </c>
      <c r="S2669" s="979">
        <v>1410</v>
      </c>
      <c r="T2669" s="980">
        <v>930</v>
      </c>
      <c r="U2669" s="981">
        <v>800</v>
      </c>
      <c r="V2669" s="982">
        <f t="shared" ref="V2669" si="2652">SUM(Q2669:U2670)</f>
        <v>5380</v>
      </c>
      <c r="W2669" s="976" t="s">
        <v>3317</v>
      </c>
      <c r="X2669" s="976"/>
      <c r="Y2669" s="706"/>
      <c r="Z2669" s="976"/>
    </row>
    <row r="2670" spans="1:26">
      <c r="A2670" s="1037" t="s">
        <v>1624</v>
      </c>
      <c r="B2670" s="984"/>
      <c r="C2670" s="969" t="s">
        <v>38</v>
      </c>
      <c r="D2670" s="970" t="s">
        <v>2</v>
      </c>
      <c r="E2670" s="1010" t="s">
        <v>120</v>
      </c>
      <c r="F2670" s="972" t="s">
        <v>34</v>
      </c>
      <c r="G2670" s="986" t="s">
        <v>40</v>
      </c>
      <c r="H2670" s="986" t="s">
        <v>40</v>
      </c>
      <c r="I2670" s="975"/>
      <c r="J2670" s="975"/>
      <c r="K2670" s="42"/>
      <c r="L2670" s="42"/>
      <c r="M2670" s="51"/>
      <c r="N2670" s="42"/>
      <c r="O2670" s="976"/>
      <c r="P2670" s="271"/>
      <c r="Q2670" s="977"/>
      <c r="R2670" s="978"/>
      <c r="S2670" s="979"/>
      <c r="T2670" s="980"/>
      <c r="U2670" s="981"/>
      <c r="V2670" s="982"/>
      <c r="W2670" s="976" t="s">
        <v>3317</v>
      </c>
      <c r="X2670" s="976"/>
      <c r="Y2670" s="706"/>
      <c r="Z2670" s="976"/>
    </row>
    <row r="2671" spans="1:26">
      <c r="A2671" s="1037" t="s">
        <v>1624</v>
      </c>
      <c r="B2671" s="984" t="s">
        <v>1644</v>
      </c>
      <c r="C2671" s="989" t="s">
        <v>247</v>
      </c>
      <c r="D2671" s="970" t="str">
        <f t="shared" ref="D2671" si="2653">B2671&amp;" "&amp;" "&amp;C2671</f>
        <v>B2-020  ザボエラ</v>
      </c>
      <c r="E2671" s="1010" t="s">
        <v>120</v>
      </c>
      <c r="F2671" s="1009" t="s">
        <v>75</v>
      </c>
      <c r="G2671" s="992" t="s">
        <v>88</v>
      </c>
      <c r="H2671" s="986" t="s">
        <v>40</v>
      </c>
      <c r="I2671" s="975"/>
      <c r="J2671" s="975"/>
      <c r="K2671" s="8" t="s">
        <v>99</v>
      </c>
      <c r="L2671" s="47" t="s">
        <v>506</v>
      </c>
      <c r="M2671" s="51" t="s">
        <v>3588</v>
      </c>
      <c r="N2671" s="41" t="s">
        <v>491</v>
      </c>
      <c r="O2671" s="976"/>
      <c r="P2671" s="271"/>
      <c r="Q2671" s="977">
        <v>1610</v>
      </c>
      <c r="R2671" s="978">
        <v>550</v>
      </c>
      <c r="S2671" s="979">
        <v>1410</v>
      </c>
      <c r="T2671" s="980">
        <v>1190</v>
      </c>
      <c r="U2671" s="981">
        <v>620</v>
      </c>
      <c r="V2671" s="982">
        <f t="shared" ref="V2671" si="2654">SUM(Q2671:U2672)</f>
        <v>5380</v>
      </c>
      <c r="W2671" s="976" t="s">
        <v>4572</v>
      </c>
      <c r="X2671" s="976"/>
      <c r="Y2671" s="706"/>
      <c r="Z2671" s="976"/>
    </row>
    <row r="2672" spans="1:26">
      <c r="A2672" s="1037" t="s">
        <v>1624</v>
      </c>
      <c r="B2672" s="984"/>
      <c r="C2672" s="989" t="s">
        <v>247</v>
      </c>
      <c r="D2672" s="970" t="s">
        <v>2</v>
      </c>
      <c r="E2672" s="1010" t="s">
        <v>120</v>
      </c>
      <c r="F2672" s="1009" t="s">
        <v>75</v>
      </c>
      <c r="G2672" s="992" t="s">
        <v>88</v>
      </c>
      <c r="H2672" s="986" t="s">
        <v>40</v>
      </c>
      <c r="I2672" s="975"/>
      <c r="J2672" s="975"/>
      <c r="K2672" s="42"/>
      <c r="L2672" s="42"/>
      <c r="M2672" s="51"/>
      <c r="N2672" s="42"/>
      <c r="O2672" s="976"/>
      <c r="P2672" s="271"/>
      <c r="Q2672" s="977"/>
      <c r="R2672" s="978"/>
      <c r="S2672" s="979"/>
      <c r="T2672" s="980"/>
      <c r="U2672" s="981"/>
      <c r="V2672" s="982"/>
      <c r="W2672" s="976" t="s">
        <v>4572</v>
      </c>
      <c r="X2672" s="976"/>
      <c r="Y2672" s="706"/>
      <c r="Z2672" s="976"/>
    </row>
    <row r="2673" spans="1:26">
      <c r="A2673" s="1037" t="s">
        <v>1624</v>
      </c>
      <c r="B2673" s="984" t="s">
        <v>1645</v>
      </c>
      <c r="C2673" s="989" t="s">
        <v>318</v>
      </c>
      <c r="D2673" s="970" t="str">
        <f t="shared" ref="D2673" si="2655">B2673&amp;" "&amp;" "&amp;C2673</f>
        <v>B2-021  マミー</v>
      </c>
      <c r="E2673" s="1010" t="s">
        <v>120</v>
      </c>
      <c r="F2673" s="1013" t="s">
        <v>129</v>
      </c>
      <c r="G2673" s="973" t="s">
        <v>19</v>
      </c>
      <c r="H2673" s="973" t="s">
        <v>19</v>
      </c>
      <c r="I2673" s="975"/>
      <c r="J2673" s="975"/>
      <c r="K2673" s="7" t="s">
        <v>37</v>
      </c>
      <c r="L2673" s="41" t="s">
        <v>98</v>
      </c>
      <c r="M2673" s="51" t="s">
        <v>1403</v>
      </c>
      <c r="N2673" s="41" t="s">
        <v>491</v>
      </c>
      <c r="O2673" s="976"/>
      <c r="P2673" s="271"/>
      <c r="Q2673" s="977">
        <v>1610</v>
      </c>
      <c r="R2673" s="978">
        <v>1070</v>
      </c>
      <c r="S2673" s="979">
        <v>550</v>
      </c>
      <c r="T2673" s="980">
        <v>720</v>
      </c>
      <c r="U2673" s="981">
        <v>1140</v>
      </c>
      <c r="V2673" s="982">
        <f t="shared" ref="V2673" si="2656">SUM(Q2673:U2674)</f>
        <v>5090</v>
      </c>
      <c r="X2673" s="976"/>
      <c r="Y2673" s="706"/>
      <c r="Z2673" s="976"/>
    </row>
    <row r="2674" spans="1:26">
      <c r="A2674" s="1037" t="s">
        <v>1624</v>
      </c>
      <c r="B2674" s="984"/>
      <c r="C2674" s="989" t="s">
        <v>318</v>
      </c>
      <c r="D2674" s="970" t="s">
        <v>2</v>
      </c>
      <c r="E2674" s="1010" t="s">
        <v>120</v>
      </c>
      <c r="F2674" s="1013" t="s">
        <v>129</v>
      </c>
      <c r="G2674" s="973" t="s">
        <v>19</v>
      </c>
      <c r="H2674" s="973" t="s">
        <v>19</v>
      </c>
      <c r="I2674" s="975"/>
      <c r="J2674" s="975"/>
      <c r="K2674" s="42"/>
      <c r="L2674" s="42"/>
      <c r="M2674" s="51"/>
      <c r="N2674" s="42"/>
      <c r="O2674" s="976"/>
      <c r="P2674" s="271"/>
      <c r="Q2674" s="977"/>
      <c r="R2674" s="978"/>
      <c r="S2674" s="979"/>
      <c r="T2674" s="980"/>
      <c r="U2674" s="981"/>
      <c r="V2674" s="982"/>
      <c r="X2674" s="976"/>
      <c r="Y2674" s="706"/>
      <c r="Z2674" s="976"/>
    </row>
    <row r="2675" spans="1:26">
      <c r="A2675" s="1037" t="s">
        <v>1624</v>
      </c>
      <c r="B2675" s="984" t="s">
        <v>1646</v>
      </c>
      <c r="C2675" s="969" t="s">
        <v>182</v>
      </c>
      <c r="D2675" s="970" t="str">
        <f t="shared" ref="D2675" si="2657">B2675&amp;" "&amp;" "&amp;C2675</f>
        <v>B2-022  スカイドラゴン</v>
      </c>
      <c r="E2675" s="1010" t="s">
        <v>120</v>
      </c>
      <c r="F2675" s="1003" t="s">
        <v>35</v>
      </c>
      <c r="G2675" s="1006" t="s">
        <v>89</v>
      </c>
      <c r="H2675" s="1006" t="s">
        <v>89</v>
      </c>
      <c r="I2675" s="975"/>
      <c r="J2675" s="975"/>
      <c r="K2675" s="50" t="s">
        <v>21</v>
      </c>
      <c r="L2675" s="47" t="s">
        <v>107</v>
      </c>
      <c r="M2675" s="51" t="s">
        <v>6230</v>
      </c>
      <c r="N2675" s="41" t="s">
        <v>491</v>
      </c>
      <c r="O2675" s="976"/>
      <c r="P2675" s="271"/>
      <c r="Q2675" s="977">
        <v>1670</v>
      </c>
      <c r="R2675" s="978">
        <v>1240</v>
      </c>
      <c r="S2675" s="979">
        <v>670</v>
      </c>
      <c r="T2675" s="980">
        <v>930</v>
      </c>
      <c r="U2675" s="981">
        <v>840</v>
      </c>
      <c r="V2675" s="982">
        <f t="shared" ref="V2675" si="2658">SUM(Q2675:U2676)</f>
        <v>5350</v>
      </c>
      <c r="X2675" s="976"/>
      <c r="Y2675" s="706"/>
      <c r="Z2675" s="976"/>
    </row>
    <row r="2676" spans="1:26">
      <c r="A2676" s="1037" t="s">
        <v>1624</v>
      </c>
      <c r="B2676" s="984"/>
      <c r="C2676" s="969" t="s">
        <v>182</v>
      </c>
      <c r="D2676" s="970" t="s">
        <v>2</v>
      </c>
      <c r="E2676" s="1010" t="s">
        <v>120</v>
      </c>
      <c r="F2676" s="1003" t="s">
        <v>35</v>
      </c>
      <c r="G2676" s="1006" t="s">
        <v>89</v>
      </c>
      <c r="H2676" s="1006" t="s">
        <v>89</v>
      </c>
      <c r="I2676" s="975"/>
      <c r="J2676" s="975"/>
      <c r="K2676" s="42"/>
      <c r="L2676" s="42"/>
      <c r="M2676" s="51"/>
      <c r="N2676" s="42"/>
      <c r="O2676" s="976"/>
      <c r="P2676" s="271"/>
      <c r="Q2676" s="977"/>
      <c r="R2676" s="978"/>
      <c r="S2676" s="979"/>
      <c r="T2676" s="980"/>
      <c r="U2676" s="981"/>
      <c r="V2676" s="982"/>
      <c r="X2676" s="976"/>
      <c r="Y2676" s="706"/>
      <c r="Z2676" s="976"/>
    </row>
    <row r="2677" spans="1:26">
      <c r="A2677" s="1037" t="s">
        <v>1624</v>
      </c>
      <c r="B2677" s="984" t="s">
        <v>1647</v>
      </c>
      <c r="C2677" s="969" t="s">
        <v>2</v>
      </c>
      <c r="D2677" s="970" t="str">
        <f t="shared" ref="D2677" si="2659">B2677&amp;" "&amp;" "&amp;C2677</f>
        <v>B2-023  ダイ</v>
      </c>
      <c r="E2677" s="1008" t="s">
        <v>36</v>
      </c>
      <c r="F2677" s="972" t="s">
        <v>34</v>
      </c>
      <c r="G2677" s="973" t="s">
        <v>19</v>
      </c>
      <c r="H2677" s="973" t="s">
        <v>19</v>
      </c>
      <c r="I2677" s="975"/>
      <c r="J2677" s="975"/>
      <c r="K2677" s="50" t="s">
        <v>21</v>
      </c>
      <c r="L2677" s="47" t="s">
        <v>105</v>
      </c>
      <c r="M2677" s="51" t="s">
        <v>1924</v>
      </c>
      <c r="N2677" s="41" t="s">
        <v>491</v>
      </c>
      <c r="O2677" s="976"/>
      <c r="P2677" s="271"/>
      <c r="Q2677" s="977">
        <v>2050</v>
      </c>
      <c r="R2677" s="978">
        <v>1510</v>
      </c>
      <c r="S2677" s="979">
        <v>820</v>
      </c>
      <c r="T2677" s="980">
        <v>1190</v>
      </c>
      <c r="U2677" s="981">
        <v>960</v>
      </c>
      <c r="V2677" s="982">
        <f t="shared" ref="V2677" si="2660">SUM(Q2677:U2678)</f>
        <v>6530</v>
      </c>
      <c r="W2677" s="976" t="s">
        <v>3317</v>
      </c>
      <c r="X2677" s="976"/>
      <c r="Y2677" s="706"/>
      <c r="Z2677" s="976"/>
    </row>
    <row r="2678" spans="1:26">
      <c r="A2678" s="1037" t="s">
        <v>1624</v>
      </c>
      <c r="B2678" s="984"/>
      <c r="C2678" s="969" t="s">
        <v>2</v>
      </c>
      <c r="D2678" s="970" t="s">
        <v>2</v>
      </c>
      <c r="E2678" s="1008" t="s">
        <v>36</v>
      </c>
      <c r="F2678" s="972" t="s">
        <v>34</v>
      </c>
      <c r="G2678" s="973" t="s">
        <v>19</v>
      </c>
      <c r="H2678" s="973" t="s">
        <v>19</v>
      </c>
      <c r="I2678" s="975"/>
      <c r="J2678" s="975"/>
      <c r="K2678" s="50" t="s">
        <v>21</v>
      </c>
      <c r="L2678" s="47" t="s">
        <v>270</v>
      </c>
      <c r="M2678" s="51" t="s">
        <v>1925</v>
      </c>
      <c r="N2678" s="42" t="s">
        <v>491</v>
      </c>
      <c r="O2678" s="976"/>
      <c r="P2678" s="271"/>
      <c r="Q2678" s="977"/>
      <c r="R2678" s="978"/>
      <c r="S2678" s="979"/>
      <c r="T2678" s="980"/>
      <c r="U2678" s="981"/>
      <c r="V2678" s="982"/>
      <c r="W2678" s="976" t="s">
        <v>3317</v>
      </c>
      <c r="X2678" s="976"/>
      <c r="Y2678" s="706"/>
      <c r="Z2678" s="976"/>
    </row>
    <row r="2679" spans="1:26">
      <c r="A2679" s="1037" t="s">
        <v>1624</v>
      </c>
      <c r="B2679" s="984" t="s">
        <v>1648</v>
      </c>
      <c r="C2679" s="969" t="s">
        <v>42</v>
      </c>
      <c r="D2679" s="970" t="str">
        <f t="shared" ref="D2679" si="2661">B2679&amp;" "&amp;" "&amp;C2679</f>
        <v>B2-024  レオナ</v>
      </c>
      <c r="E2679" s="1008" t="s">
        <v>36</v>
      </c>
      <c r="F2679" s="972" t="s">
        <v>34</v>
      </c>
      <c r="G2679" s="986" t="s">
        <v>40</v>
      </c>
      <c r="H2679" s="995" t="s">
        <v>80</v>
      </c>
      <c r="I2679" s="975"/>
      <c r="J2679" s="975"/>
      <c r="K2679" s="7" t="s">
        <v>37</v>
      </c>
      <c r="L2679" s="41" t="s">
        <v>98</v>
      </c>
      <c r="M2679" s="37" t="s">
        <v>1926</v>
      </c>
      <c r="N2679" s="41" t="s">
        <v>1411</v>
      </c>
      <c r="O2679" s="976"/>
      <c r="P2679" s="271"/>
      <c r="Q2679" s="977">
        <v>1860</v>
      </c>
      <c r="R2679" s="978">
        <v>670</v>
      </c>
      <c r="S2679" s="979">
        <v>1650</v>
      </c>
      <c r="T2679" s="980">
        <v>1270</v>
      </c>
      <c r="U2679" s="981">
        <v>1020</v>
      </c>
      <c r="V2679" s="982">
        <f t="shared" ref="V2679" si="2662">SUM(Q2679:U2680)</f>
        <v>6470</v>
      </c>
      <c r="W2679" s="976" t="s">
        <v>3317</v>
      </c>
      <c r="X2679" s="976"/>
      <c r="Y2679" s="983" t="s">
        <v>5327</v>
      </c>
      <c r="Z2679" s="976"/>
    </row>
    <row r="2680" spans="1:26">
      <c r="A2680" s="1037" t="s">
        <v>1624</v>
      </c>
      <c r="B2680" s="984"/>
      <c r="C2680" s="969" t="s">
        <v>42</v>
      </c>
      <c r="D2680" s="970" t="s">
        <v>2</v>
      </c>
      <c r="E2680" s="1008" t="s">
        <v>36</v>
      </c>
      <c r="F2680" s="972" t="s">
        <v>34</v>
      </c>
      <c r="G2680" s="986" t="s">
        <v>40</v>
      </c>
      <c r="H2680" s="995" t="s">
        <v>80</v>
      </c>
      <c r="I2680" s="975"/>
      <c r="J2680" s="975"/>
      <c r="K2680" s="11" t="s">
        <v>81</v>
      </c>
      <c r="L2680" s="47" t="s">
        <v>81</v>
      </c>
      <c r="M2680" s="51" t="s">
        <v>3631</v>
      </c>
      <c r="N2680" s="42" t="s">
        <v>492</v>
      </c>
      <c r="O2680" s="976"/>
      <c r="P2680" s="271"/>
      <c r="Q2680" s="977"/>
      <c r="R2680" s="978"/>
      <c r="S2680" s="979"/>
      <c r="T2680" s="980"/>
      <c r="U2680" s="981"/>
      <c r="V2680" s="982"/>
      <c r="W2680" s="976" t="s">
        <v>3317</v>
      </c>
      <c r="X2680" s="976"/>
      <c r="Y2680" s="983" t="s">
        <v>5327</v>
      </c>
      <c r="Z2680" s="976"/>
    </row>
    <row r="2681" spans="1:26">
      <c r="A2681" s="1037" t="s">
        <v>1624</v>
      </c>
      <c r="B2681" s="984" t="s">
        <v>1649</v>
      </c>
      <c r="C2681" s="969" t="s">
        <v>172</v>
      </c>
      <c r="D2681" s="970" t="str">
        <f t="shared" ref="D2681" si="2663">B2681&amp;" "&amp;" "&amp;C2681</f>
        <v>B2-025  ヒュンケル</v>
      </c>
      <c r="E2681" s="1008" t="s">
        <v>36</v>
      </c>
      <c r="F2681" s="972" t="s">
        <v>34</v>
      </c>
      <c r="G2681" s="973" t="s">
        <v>19</v>
      </c>
      <c r="H2681" s="973" t="s">
        <v>19</v>
      </c>
      <c r="I2681" s="975"/>
      <c r="J2681" s="975"/>
      <c r="K2681" s="7" t="s">
        <v>37</v>
      </c>
      <c r="L2681" s="41" t="s">
        <v>98</v>
      </c>
      <c r="M2681" s="51" t="s">
        <v>3632</v>
      </c>
      <c r="N2681" s="41" t="s">
        <v>1411</v>
      </c>
      <c r="O2681" s="976"/>
      <c r="P2681" s="271"/>
      <c r="Q2681" s="977">
        <v>2080</v>
      </c>
      <c r="R2681" s="978">
        <v>1490</v>
      </c>
      <c r="S2681" s="979">
        <v>670</v>
      </c>
      <c r="T2681" s="980">
        <v>1030</v>
      </c>
      <c r="U2681" s="981">
        <v>1260</v>
      </c>
      <c r="V2681" s="982">
        <f t="shared" ref="V2681" si="2664">SUM(Q2681:U2682)</f>
        <v>6530</v>
      </c>
      <c r="W2681" s="378" t="s">
        <v>3317</v>
      </c>
      <c r="X2681" s="976"/>
      <c r="Y2681" s="706"/>
      <c r="Z2681" s="976"/>
    </row>
    <row r="2682" spans="1:26">
      <c r="A2682" s="1037" t="s">
        <v>1624</v>
      </c>
      <c r="B2682" s="984"/>
      <c r="C2682" s="969" t="s">
        <v>172</v>
      </c>
      <c r="D2682" s="970" t="s">
        <v>2</v>
      </c>
      <c r="E2682" s="1008" t="s">
        <v>36</v>
      </c>
      <c r="F2682" s="972" t="s">
        <v>34</v>
      </c>
      <c r="G2682" s="973" t="s">
        <v>19</v>
      </c>
      <c r="H2682" s="973" t="s">
        <v>19</v>
      </c>
      <c r="I2682" s="975"/>
      <c r="J2682" s="975"/>
      <c r="K2682" s="50" t="s">
        <v>21</v>
      </c>
      <c r="L2682" s="47" t="s">
        <v>105</v>
      </c>
      <c r="M2682" s="51" t="s">
        <v>3633</v>
      </c>
      <c r="N2682" s="42" t="s">
        <v>491</v>
      </c>
      <c r="O2682" s="976"/>
      <c r="P2682" s="271"/>
      <c r="Q2682" s="977"/>
      <c r="R2682" s="978"/>
      <c r="S2682" s="979"/>
      <c r="T2682" s="980"/>
      <c r="U2682" s="981"/>
      <c r="V2682" s="982"/>
      <c r="W2682" s="380" t="s">
        <v>4343</v>
      </c>
      <c r="X2682" s="976"/>
      <c r="Y2682" s="706"/>
      <c r="Z2682" s="976"/>
    </row>
    <row r="2683" spans="1:26">
      <c r="A2683" s="1037" t="s">
        <v>1624</v>
      </c>
      <c r="B2683" s="984" t="s">
        <v>1650</v>
      </c>
      <c r="C2683" s="969" t="s">
        <v>316</v>
      </c>
      <c r="D2683" s="970" t="str">
        <f t="shared" ref="D2683" si="2665">B2683&amp;" "&amp;" "&amp;C2683</f>
        <v>B2-026  鎧武装フレイザード</v>
      </c>
      <c r="E2683" s="1008" t="s">
        <v>36</v>
      </c>
      <c r="F2683" s="994" t="s">
        <v>78</v>
      </c>
      <c r="G2683" s="973" t="s">
        <v>19</v>
      </c>
      <c r="H2683" s="973" t="s">
        <v>19</v>
      </c>
      <c r="I2683" s="975"/>
      <c r="J2683" s="975"/>
      <c r="K2683" s="7" t="s">
        <v>37</v>
      </c>
      <c r="L2683" s="41" t="s">
        <v>98</v>
      </c>
      <c r="M2683" s="51" t="s">
        <v>3634</v>
      </c>
      <c r="N2683" s="41" t="s">
        <v>1411</v>
      </c>
      <c r="O2683" s="976"/>
      <c r="P2683" s="271"/>
      <c r="Q2683" s="977">
        <v>2280</v>
      </c>
      <c r="R2683" s="978">
        <v>1250</v>
      </c>
      <c r="S2683" s="979">
        <v>1120</v>
      </c>
      <c r="T2683" s="980">
        <v>780</v>
      </c>
      <c r="U2683" s="981">
        <v>1090</v>
      </c>
      <c r="V2683" s="982">
        <f t="shared" ref="V2683" si="2666">SUM(Q2683:U2684)</f>
        <v>6520</v>
      </c>
      <c r="X2683" s="976"/>
      <c r="Y2683" s="706"/>
      <c r="Z2683" s="976"/>
    </row>
    <row r="2684" spans="1:26">
      <c r="A2684" s="1037" t="s">
        <v>1624</v>
      </c>
      <c r="B2684" s="984"/>
      <c r="C2684" s="969" t="s">
        <v>316</v>
      </c>
      <c r="D2684" s="970" t="s">
        <v>2</v>
      </c>
      <c r="E2684" s="1008" t="s">
        <v>36</v>
      </c>
      <c r="F2684" s="994" t="s">
        <v>78</v>
      </c>
      <c r="G2684" s="973" t="s">
        <v>19</v>
      </c>
      <c r="H2684" s="973" t="s">
        <v>19</v>
      </c>
      <c r="I2684" s="975"/>
      <c r="J2684" s="975"/>
      <c r="K2684" s="46" t="s">
        <v>21</v>
      </c>
      <c r="L2684" s="41" t="s">
        <v>3</v>
      </c>
      <c r="M2684" s="51" t="s">
        <v>1986</v>
      </c>
      <c r="N2684" s="42" t="s">
        <v>491</v>
      </c>
      <c r="O2684" s="976"/>
      <c r="P2684" s="271"/>
      <c r="Q2684" s="977"/>
      <c r="R2684" s="978"/>
      <c r="S2684" s="979"/>
      <c r="T2684" s="980"/>
      <c r="U2684" s="981"/>
      <c r="V2684" s="982"/>
      <c r="X2684" s="976"/>
      <c r="Y2684" s="706"/>
      <c r="Z2684" s="976"/>
    </row>
    <row r="2685" spans="1:26">
      <c r="A2685" s="1037" t="s">
        <v>1624</v>
      </c>
      <c r="B2685" s="984" t="s">
        <v>1651</v>
      </c>
      <c r="C2685" s="969" t="s">
        <v>1611</v>
      </c>
      <c r="D2685" s="970" t="str">
        <f t="shared" ref="D2685" si="2667">B2685&amp;" "&amp;" "&amp;C2685</f>
        <v>B2-027  邪神レオソード</v>
      </c>
      <c r="E2685" s="1008" t="s">
        <v>36</v>
      </c>
      <c r="F2685" s="985" t="s">
        <v>74</v>
      </c>
      <c r="G2685" s="973" t="s">
        <v>19</v>
      </c>
      <c r="H2685" s="973" t="s">
        <v>19</v>
      </c>
      <c r="I2685" s="975"/>
      <c r="J2685" s="975"/>
      <c r="K2685" s="7" t="s">
        <v>37</v>
      </c>
      <c r="L2685" s="41" t="s">
        <v>98</v>
      </c>
      <c r="M2685" s="51" t="s">
        <v>1927</v>
      </c>
      <c r="N2685" s="41" t="s">
        <v>492</v>
      </c>
      <c r="O2685" s="976"/>
      <c r="P2685" s="271"/>
      <c r="Q2685" s="977">
        <v>2130</v>
      </c>
      <c r="R2685" s="978">
        <v>1350</v>
      </c>
      <c r="S2685" s="979">
        <v>880</v>
      </c>
      <c r="T2685" s="980">
        <v>910</v>
      </c>
      <c r="U2685" s="981">
        <v>1180</v>
      </c>
      <c r="V2685" s="982">
        <f t="shared" ref="V2685" si="2668">SUM(Q2685:U2686)</f>
        <v>6450</v>
      </c>
      <c r="X2685" s="976"/>
      <c r="Y2685" s="706"/>
      <c r="Z2685" s="976"/>
    </row>
    <row r="2686" spans="1:26">
      <c r="A2686" s="1037" t="s">
        <v>1624</v>
      </c>
      <c r="B2686" s="984"/>
      <c r="C2686" s="969" t="s">
        <v>1611</v>
      </c>
      <c r="D2686" s="970" t="s">
        <v>2</v>
      </c>
      <c r="E2686" s="1008" t="s">
        <v>36</v>
      </c>
      <c r="F2686" s="985" t="s">
        <v>74</v>
      </c>
      <c r="G2686" s="973" t="s">
        <v>19</v>
      </c>
      <c r="H2686" s="973" t="s">
        <v>19</v>
      </c>
      <c r="I2686" s="975"/>
      <c r="J2686" s="975"/>
      <c r="K2686" s="50" t="s">
        <v>21</v>
      </c>
      <c r="L2686" s="47" t="s">
        <v>105</v>
      </c>
      <c r="M2686" s="51" t="s">
        <v>1928</v>
      </c>
      <c r="N2686" s="42" t="s">
        <v>491</v>
      </c>
      <c r="O2686" s="976"/>
      <c r="P2686" s="271"/>
      <c r="Q2686" s="977"/>
      <c r="R2686" s="978"/>
      <c r="S2686" s="979"/>
      <c r="T2686" s="980"/>
      <c r="U2686" s="981"/>
      <c r="V2686" s="982"/>
      <c r="X2686" s="976"/>
      <c r="Y2686" s="706"/>
      <c r="Z2686" s="976"/>
    </row>
    <row r="2687" spans="1:26">
      <c r="A2687" s="1037" t="s">
        <v>1624</v>
      </c>
      <c r="B2687" s="984" t="s">
        <v>1652</v>
      </c>
      <c r="C2687" s="969" t="s">
        <v>2</v>
      </c>
      <c r="D2687" s="970" t="str">
        <f t="shared" ref="D2687" si="2669">B2687&amp;" "&amp;" "&amp;C2687</f>
        <v>B2-028  ダイ</v>
      </c>
      <c r="E2687" s="999" t="s">
        <v>54</v>
      </c>
      <c r="F2687" s="972" t="s">
        <v>34</v>
      </c>
      <c r="G2687" s="973" t="s">
        <v>19</v>
      </c>
      <c r="H2687" s="973" t="s">
        <v>19</v>
      </c>
      <c r="I2687" s="975"/>
      <c r="J2687" s="975"/>
      <c r="K2687" s="46" t="s">
        <v>21</v>
      </c>
      <c r="L2687" s="41" t="s">
        <v>131</v>
      </c>
      <c r="M2687" s="51" t="s">
        <v>1929</v>
      </c>
      <c r="N2687" s="41" t="s">
        <v>491</v>
      </c>
      <c r="O2687" s="976"/>
      <c r="P2687" s="271"/>
      <c r="Q2687" s="977">
        <v>2190</v>
      </c>
      <c r="R2687" s="978">
        <v>1590</v>
      </c>
      <c r="S2687" s="979">
        <v>900</v>
      </c>
      <c r="T2687" s="980">
        <v>1240</v>
      </c>
      <c r="U2687" s="981">
        <v>960</v>
      </c>
      <c r="V2687" s="982">
        <f t="shared" ref="V2687" si="2670">SUM(Q2687:U2688)</f>
        <v>6880</v>
      </c>
      <c r="W2687" s="976" t="s">
        <v>3317</v>
      </c>
      <c r="X2687" s="976"/>
      <c r="Y2687" s="706"/>
      <c r="Z2687" s="976"/>
    </row>
    <row r="2688" spans="1:26">
      <c r="A2688" s="1037" t="s">
        <v>1624</v>
      </c>
      <c r="B2688" s="984"/>
      <c r="C2688" s="969" t="s">
        <v>2</v>
      </c>
      <c r="D2688" s="970" t="s">
        <v>2</v>
      </c>
      <c r="E2688" s="999" t="s">
        <v>54</v>
      </c>
      <c r="F2688" s="972" t="s">
        <v>34</v>
      </c>
      <c r="G2688" s="973" t="s">
        <v>19</v>
      </c>
      <c r="H2688" s="973" t="s">
        <v>19</v>
      </c>
      <c r="I2688" s="975"/>
      <c r="J2688" s="975"/>
      <c r="K2688" s="7" t="s">
        <v>37</v>
      </c>
      <c r="L2688" s="41" t="s">
        <v>98</v>
      </c>
      <c r="M2688" s="37" t="s">
        <v>1926</v>
      </c>
      <c r="N2688" s="42" t="s">
        <v>1411</v>
      </c>
      <c r="O2688" s="976"/>
      <c r="P2688" s="271"/>
      <c r="Q2688" s="977"/>
      <c r="R2688" s="978"/>
      <c r="S2688" s="979"/>
      <c r="T2688" s="980"/>
      <c r="U2688" s="981"/>
      <c r="V2688" s="982"/>
      <c r="W2688" s="976" t="s">
        <v>3317</v>
      </c>
      <c r="X2688" s="976"/>
      <c r="Y2688" s="706"/>
      <c r="Z2688" s="976"/>
    </row>
    <row r="2689" spans="1:26">
      <c r="A2689" s="1037" t="s">
        <v>1624</v>
      </c>
      <c r="B2689" s="984" t="s">
        <v>1653</v>
      </c>
      <c r="C2689" s="989" t="s">
        <v>249</v>
      </c>
      <c r="D2689" s="970" t="str">
        <f t="shared" ref="D2689" si="2671">B2689&amp;" "&amp;" "&amp;C2689</f>
        <v>B2-029  フレイザード</v>
      </c>
      <c r="E2689" s="999" t="s">
        <v>54</v>
      </c>
      <c r="F2689" s="1012" t="s">
        <v>130</v>
      </c>
      <c r="G2689" s="973" t="s">
        <v>19</v>
      </c>
      <c r="H2689" s="986" t="s">
        <v>40</v>
      </c>
      <c r="I2689" s="975"/>
      <c r="J2689" s="975"/>
      <c r="K2689" s="50" t="s">
        <v>21</v>
      </c>
      <c r="L2689" s="47" t="s">
        <v>105</v>
      </c>
      <c r="M2689" s="51" t="s">
        <v>1930</v>
      </c>
      <c r="N2689" s="41" t="s">
        <v>494</v>
      </c>
      <c r="O2689" s="976"/>
      <c r="P2689" s="271"/>
      <c r="Q2689" s="977">
        <v>2340</v>
      </c>
      <c r="R2689" s="978">
        <v>1310</v>
      </c>
      <c r="S2689" s="979">
        <v>1330</v>
      </c>
      <c r="T2689" s="980">
        <v>880</v>
      </c>
      <c r="U2689" s="981">
        <v>990</v>
      </c>
      <c r="V2689" s="982">
        <f t="shared" ref="V2689" si="2672">SUM(Q2689:U2690)</f>
        <v>6850</v>
      </c>
      <c r="W2689" s="194" t="s">
        <v>3321</v>
      </c>
      <c r="X2689" s="976"/>
      <c r="Y2689" s="983" t="s">
        <v>5327</v>
      </c>
      <c r="Z2689" s="976"/>
    </row>
    <row r="2690" spans="1:26">
      <c r="A2690" s="1037" t="s">
        <v>1624</v>
      </c>
      <c r="B2690" s="984"/>
      <c r="C2690" s="989" t="s">
        <v>249</v>
      </c>
      <c r="D2690" s="970" t="s">
        <v>2</v>
      </c>
      <c r="E2690" s="999" t="s">
        <v>54</v>
      </c>
      <c r="F2690" s="1012" t="s">
        <v>130</v>
      </c>
      <c r="G2690" s="973" t="s">
        <v>19</v>
      </c>
      <c r="H2690" s="986" t="s">
        <v>40</v>
      </c>
      <c r="I2690" s="975"/>
      <c r="J2690" s="975"/>
      <c r="K2690" s="7" t="s">
        <v>37</v>
      </c>
      <c r="L2690" s="47" t="s">
        <v>39</v>
      </c>
      <c r="M2690" s="39" t="s">
        <v>3635</v>
      </c>
      <c r="N2690" s="42" t="s">
        <v>492</v>
      </c>
      <c r="O2690" s="976"/>
      <c r="P2690" s="271"/>
      <c r="Q2690" s="977"/>
      <c r="R2690" s="978"/>
      <c r="S2690" s="979"/>
      <c r="T2690" s="980"/>
      <c r="U2690" s="981"/>
      <c r="V2690" s="982"/>
      <c r="W2690" s="194" t="s">
        <v>3323</v>
      </c>
      <c r="X2690" s="976"/>
      <c r="Y2690" s="983" t="s">
        <v>5327</v>
      </c>
      <c r="Z2690" s="976"/>
    </row>
    <row r="2691" spans="1:26">
      <c r="A2691" s="1037" t="s">
        <v>1624</v>
      </c>
      <c r="B2691" s="984" t="s">
        <v>1654</v>
      </c>
      <c r="C2691" s="969" t="s">
        <v>1613</v>
      </c>
      <c r="D2691" s="970" t="str">
        <f t="shared" ref="D2691" si="2673">B2691&amp;" "&amp;" "&amp;C2691</f>
        <v>B2-030  勇者エイト</v>
      </c>
      <c r="E2691" s="999" t="s">
        <v>54</v>
      </c>
      <c r="F2691" s="972" t="s">
        <v>34</v>
      </c>
      <c r="G2691" s="973" t="s">
        <v>19</v>
      </c>
      <c r="H2691" s="973" t="s">
        <v>19</v>
      </c>
      <c r="I2691" s="975"/>
      <c r="J2691" s="975"/>
      <c r="K2691" s="46" t="s">
        <v>21</v>
      </c>
      <c r="L2691" s="41" t="s">
        <v>131</v>
      </c>
      <c r="M2691" s="51" t="s">
        <v>3636</v>
      </c>
      <c r="N2691" s="41" t="s">
        <v>491</v>
      </c>
      <c r="O2691" s="976"/>
      <c r="P2691" s="271"/>
      <c r="Q2691" s="977">
        <v>2170</v>
      </c>
      <c r="R2691" s="978">
        <v>1360</v>
      </c>
      <c r="S2691" s="979">
        <v>1050</v>
      </c>
      <c r="T2691" s="980">
        <v>1120</v>
      </c>
      <c r="U2691" s="981">
        <v>1120</v>
      </c>
      <c r="V2691" s="982">
        <f t="shared" ref="V2691" si="2674">SUM(Q2691:U2692)</f>
        <v>6820</v>
      </c>
      <c r="X2691" s="976"/>
      <c r="Y2691" s="706"/>
      <c r="Z2691" s="976"/>
    </row>
    <row r="2692" spans="1:26">
      <c r="A2692" s="1037" t="s">
        <v>1624</v>
      </c>
      <c r="B2692" s="984"/>
      <c r="C2692" s="969" t="s">
        <v>1613</v>
      </c>
      <c r="D2692" s="970" t="s">
        <v>2</v>
      </c>
      <c r="E2692" s="999" t="s">
        <v>54</v>
      </c>
      <c r="F2692" s="972" t="s">
        <v>34</v>
      </c>
      <c r="G2692" s="973" t="s">
        <v>19</v>
      </c>
      <c r="H2692" s="973" t="s">
        <v>19</v>
      </c>
      <c r="I2692" s="975"/>
      <c r="J2692" s="975"/>
      <c r="K2692" s="46" t="s">
        <v>21</v>
      </c>
      <c r="L2692" s="41" t="s">
        <v>3</v>
      </c>
      <c r="M2692" s="51" t="s">
        <v>3637</v>
      </c>
      <c r="N2692" s="42" t="s">
        <v>1411</v>
      </c>
      <c r="O2692" s="976"/>
      <c r="P2692" s="271"/>
      <c r="Q2692" s="977"/>
      <c r="R2692" s="978"/>
      <c r="S2692" s="979"/>
      <c r="T2692" s="980"/>
      <c r="U2692" s="981"/>
      <c r="V2692" s="982"/>
      <c r="X2692" s="976"/>
      <c r="Y2692" s="706"/>
      <c r="Z2692" s="976"/>
    </row>
    <row r="2693" spans="1:26">
      <c r="A2693" s="1037" t="s">
        <v>1624</v>
      </c>
      <c r="B2693" s="984" t="s">
        <v>1655</v>
      </c>
      <c r="C2693" s="969" t="s">
        <v>546</v>
      </c>
      <c r="D2693" s="970" t="str">
        <f t="shared" ref="D2693" si="2675">B2693&amp;" "&amp;" "&amp;C2693</f>
        <v>B2-031  ローレシアの王子</v>
      </c>
      <c r="E2693" s="999" t="s">
        <v>54</v>
      </c>
      <c r="F2693" s="972" t="s">
        <v>34</v>
      </c>
      <c r="G2693" s="973" t="s">
        <v>19</v>
      </c>
      <c r="H2693" s="973" t="s">
        <v>19</v>
      </c>
      <c r="I2693" s="975"/>
      <c r="J2693" s="975"/>
      <c r="K2693" s="50" t="s">
        <v>21</v>
      </c>
      <c r="L2693" s="47" t="s">
        <v>270</v>
      </c>
      <c r="M2693" s="51" t="s">
        <v>1931</v>
      </c>
      <c r="N2693" s="41" t="s">
        <v>496</v>
      </c>
      <c r="O2693" s="976"/>
      <c r="P2693" s="271"/>
      <c r="Q2693" s="977">
        <v>2120</v>
      </c>
      <c r="R2693" s="978">
        <v>1440</v>
      </c>
      <c r="S2693" s="979">
        <v>970</v>
      </c>
      <c r="T2693" s="980">
        <v>1090</v>
      </c>
      <c r="U2693" s="981">
        <v>1200</v>
      </c>
      <c r="V2693" s="982">
        <f t="shared" ref="V2693" si="2676">SUM(Q2693:U2694)</f>
        <v>6820</v>
      </c>
      <c r="W2693" s="976" t="s">
        <v>3324</v>
      </c>
      <c r="X2693" s="976"/>
      <c r="Y2693" s="706"/>
      <c r="Z2693" s="976"/>
    </row>
    <row r="2694" spans="1:26">
      <c r="A2694" s="1037" t="s">
        <v>1624</v>
      </c>
      <c r="B2694" s="984"/>
      <c r="C2694" s="969" t="s">
        <v>546</v>
      </c>
      <c r="D2694" s="970" t="s">
        <v>2</v>
      </c>
      <c r="E2694" s="999" t="s">
        <v>54</v>
      </c>
      <c r="F2694" s="972" t="s">
        <v>34</v>
      </c>
      <c r="G2694" s="973" t="s">
        <v>19</v>
      </c>
      <c r="H2694" s="973" t="s">
        <v>19</v>
      </c>
      <c r="I2694" s="975"/>
      <c r="J2694" s="975"/>
      <c r="K2694" s="7" t="s">
        <v>37</v>
      </c>
      <c r="L2694" s="41" t="s">
        <v>98</v>
      </c>
      <c r="M2694" s="51" t="s">
        <v>1932</v>
      </c>
      <c r="N2694" s="42" t="s">
        <v>1411</v>
      </c>
      <c r="O2694" s="976"/>
      <c r="P2694" s="271"/>
      <c r="Q2694" s="977"/>
      <c r="R2694" s="978"/>
      <c r="S2694" s="979"/>
      <c r="T2694" s="980"/>
      <c r="U2694" s="981"/>
      <c r="V2694" s="982"/>
      <c r="W2694" s="976" t="s">
        <v>3324</v>
      </c>
      <c r="X2694" s="976"/>
      <c r="Y2694" s="706"/>
      <c r="Z2694" s="976"/>
    </row>
    <row r="2695" spans="1:26">
      <c r="A2695" s="1037" t="s">
        <v>1624</v>
      </c>
      <c r="B2695" s="984" t="s">
        <v>1656</v>
      </c>
      <c r="C2695" s="989" t="s">
        <v>595</v>
      </c>
      <c r="D2695" s="970" t="str">
        <f t="shared" ref="D2695" si="2677">B2695&amp;" "&amp;" "&amp;C2695</f>
        <v>B2-032  ハドラー</v>
      </c>
      <c r="E2695" s="993" t="s">
        <v>2633</v>
      </c>
      <c r="F2695" s="985" t="s">
        <v>74</v>
      </c>
      <c r="G2695" s="973" t="s">
        <v>19</v>
      </c>
      <c r="H2695" s="1006" t="s">
        <v>89</v>
      </c>
      <c r="I2695" s="975"/>
      <c r="J2695" s="975"/>
      <c r="K2695" s="50" t="s">
        <v>21</v>
      </c>
      <c r="L2695" s="47" t="s">
        <v>105</v>
      </c>
      <c r="M2695" s="51" t="s">
        <v>1933</v>
      </c>
      <c r="N2695" s="41" t="s">
        <v>491</v>
      </c>
      <c r="O2695" s="976"/>
      <c r="P2695" s="271"/>
      <c r="Q2695" s="977">
        <v>2330</v>
      </c>
      <c r="R2695" s="978">
        <v>1340</v>
      </c>
      <c r="S2695" s="979">
        <v>1240</v>
      </c>
      <c r="T2695" s="980">
        <v>1050</v>
      </c>
      <c r="U2695" s="981">
        <v>1260</v>
      </c>
      <c r="V2695" s="982">
        <f t="shared" ref="V2695" si="2678">SUM(Q2695:U2696)</f>
        <v>7220</v>
      </c>
      <c r="X2695" s="976"/>
      <c r="Y2695" s="706"/>
      <c r="Z2695" s="976"/>
    </row>
    <row r="2696" spans="1:26">
      <c r="A2696" s="1037" t="s">
        <v>1624</v>
      </c>
      <c r="B2696" s="984"/>
      <c r="C2696" s="989" t="s">
        <v>595</v>
      </c>
      <c r="D2696" s="970" t="s">
        <v>2</v>
      </c>
      <c r="E2696" s="993" t="s">
        <v>2633</v>
      </c>
      <c r="F2696" s="985" t="s">
        <v>74</v>
      </c>
      <c r="G2696" s="973" t="s">
        <v>19</v>
      </c>
      <c r="H2696" s="1006" t="s">
        <v>89</v>
      </c>
      <c r="I2696" s="975"/>
      <c r="J2696" s="975"/>
      <c r="K2696" s="50" t="s">
        <v>21</v>
      </c>
      <c r="L2696" s="47" t="s">
        <v>270</v>
      </c>
      <c r="M2696" s="51" t="s">
        <v>1934</v>
      </c>
      <c r="N2696" s="42" t="s">
        <v>491</v>
      </c>
      <c r="O2696" s="976"/>
      <c r="P2696" s="271"/>
      <c r="Q2696" s="977"/>
      <c r="R2696" s="978"/>
      <c r="S2696" s="979"/>
      <c r="T2696" s="980"/>
      <c r="U2696" s="981"/>
      <c r="V2696" s="982"/>
      <c r="X2696" s="976"/>
      <c r="Y2696" s="706"/>
      <c r="Z2696" s="976"/>
    </row>
    <row r="2697" spans="1:26">
      <c r="A2697" s="1037" t="s">
        <v>1657</v>
      </c>
      <c r="B2697" s="984" t="s">
        <v>1658</v>
      </c>
      <c r="C2697" s="969" t="s">
        <v>630</v>
      </c>
      <c r="D2697" s="970" t="str">
        <f t="shared" ref="D2697" si="2679">B2697&amp;" "&amp;" "&amp;C2697</f>
        <v>B1-001  スライム</v>
      </c>
      <c r="E2697" s="1015" t="s">
        <v>608</v>
      </c>
      <c r="F2697" s="1014" t="s">
        <v>128</v>
      </c>
      <c r="G2697" s="973" t="s">
        <v>19</v>
      </c>
      <c r="H2697" s="973" t="s">
        <v>19</v>
      </c>
      <c r="I2697" s="975"/>
      <c r="J2697" s="975"/>
      <c r="K2697" s="46" t="s">
        <v>21</v>
      </c>
      <c r="L2697" s="41" t="s">
        <v>3</v>
      </c>
      <c r="M2697" s="51" t="s">
        <v>3612</v>
      </c>
      <c r="N2697" s="41" t="s">
        <v>491</v>
      </c>
      <c r="O2697" s="976"/>
      <c r="P2697" s="271"/>
      <c r="Q2697" s="977">
        <v>900</v>
      </c>
      <c r="R2697" s="978">
        <v>540</v>
      </c>
      <c r="S2697" s="979">
        <v>600</v>
      </c>
      <c r="T2697" s="980">
        <v>640</v>
      </c>
      <c r="U2697" s="981">
        <v>620</v>
      </c>
      <c r="V2697" s="982">
        <f t="shared" ref="V2697" si="2680">SUM(Q2697:U2698)</f>
        <v>3300</v>
      </c>
      <c r="W2697" s="976" t="s">
        <v>3327</v>
      </c>
      <c r="X2697" s="976"/>
      <c r="Y2697" s="706"/>
      <c r="Z2697" s="976"/>
    </row>
    <row r="2698" spans="1:26">
      <c r="A2698" s="1037" t="s">
        <v>1657</v>
      </c>
      <c r="B2698" s="984"/>
      <c r="C2698" s="969" t="s">
        <v>630</v>
      </c>
      <c r="D2698" s="970" t="s">
        <v>2</v>
      </c>
      <c r="E2698" s="1015" t="s">
        <v>608</v>
      </c>
      <c r="F2698" s="1014" t="s">
        <v>128</v>
      </c>
      <c r="G2698" s="973" t="s">
        <v>19</v>
      </c>
      <c r="H2698" s="973" t="s">
        <v>19</v>
      </c>
      <c r="I2698" s="975"/>
      <c r="J2698" s="975"/>
      <c r="K2698" s="42"/>
      <c r="L2698" s="42"/>
      <c r="M2698" s="51"/>
      <c r="N2698" s="42"/>
      <c r="O2698" s="976"/>
      <c r="P2698" s="271"/>
      <c r="Q2698" s="977"/>
      <c r="R2698" s="978"/>
      <c r="S2698" s="979"/>
      <c r="T2698" s="980"/>
      <c r="U2698" s="981"/>
      <c r="V2698" s="982"/>
      <c r="W2698" s="976" t="s">
        <v>3327</v>
      </c>
      <c r="X2698" s="976"/>
      <c r="Y2698" s="706"/>
      <c r="Z2698" s="976"/>
    </row>
    <row r="2699" spans="1:26" ht="13.5" customHeight="1">
      <c r="A2699" s="1037" t="s">
        <v>1657</v>
      </c>
      <c r="B2699" s="984" t="s">
        <v>1659</v>
      </c>
      <c r="C2699" s="989" t="s">
        <v>1190</v>
      </c>
      <c r="D2699" s="970" t="str">
        <f t="shared" ref="D2699" si="2681">B2699&amp;" "&amp;" "&amp;C2699</f>
        <v>B1-002  キメラ</v>
      </c>
      <c r="E2699" s="1015" t="s">
        <v>608</v>
      </c>
      <c r="F2699" s="1014" t="s">
        <v>128</v>
      </c>
      <c r="G2699" s="973" t="s">
        <v>19</v>
      </c>
      <c r="H2699" s="973" t="s">
        <v>19</v>
      </c>
      <c r="I2699" s="975"/>
      <c r="J2699" s="975"/>
      <c r="K2699" s="11" t="s">
        <v>81</v>
      </c>
      <c r="L2699" s="47" t="s">
        <v>81</v>
      </c>
      <c r="M2699" s="51" t="s">
        <v>1743</v>
      </c>
      <c r="N2699" s="41" t="s">
        <v>492</v>
      </c>
      <c r="O2699" s="976"/>
      <c r="P2699" s="271"/>
      <c r="Q2699" s="977">
        <v>1010</v>
      </c>
      <c r="R2699" s="978">
        <v>530</v>
      </c>
      <c r="S2699" s="979">
        <v>620</v>
      </c>
      <c r="T2699" s="980">
        <v>580</v>
      </c>
      <c r="U2699" s="981">
        <v>610</v>
      </c>
      <c r="V2699" s="982">
        <f t="shared" ref="V2699" si="2682">SUM(Q2699:U2700)</f>
        <v>3350</v>
      </c>
      <c r="X2699" s="976"/>
      <c r="Y2699" s="706"/>
      <c r="Z2699" s="976"/>
    </row>
    <row r="2700" spans="1:26" ht="13.5" customHeight="1">
      <c r="A2700" s="1037" t="s">
        <v>1657</v>
      </c>
      <c r="B2700" s="984"/>
      <c r="C2700" s="989" t="s">
        <v>1190</v>
      </c>
      <c r="D2700" s="970" t="s">
        <v>2</v>
      </c>
      <c r="E2700" s="1015" t="s">
        <v>608</v>
      </c>
      <c r="F2700" s="1014" t="s">
        <v>128</v>
      </c>
      <c r="G2700" s="973" t="s">
        <v>19</v>
      </c>
      <c r="H2700" s="973" t="s">
        <v>19</v>
      </c>
      <c r="I2700" s="975"/>
      <c r="J2700" s="975"/>
      <c r="K2700" s="42"/>
      <c r="L2700" s="42"/>
      <c r="M2700" s="51"/>
      <c r="N2700" s="42"/>
      <c r="O2700" s="976"/>
      <c r="P2700" s="271"/>
      <c r="Q2700" s="977"/>
      <c r="R2700" s="978"/>
      <c r="S2700" s="979"/>
      <c r="T2700" s="980"/>
      <c r="U2700" s="981"/>
      <c r="V2700" s="982"/>
      <c r="X2700" s="976"/>
      <c r="Y2700" s="706"/>
      <c r="Z2700" s="976"/>
    </row>
    <row r="2701" spans="1:26">
      <c r="A2701" s="1037" t="s">
        <v>1657</v>
      </c>
      <c r="B2701" s="984" t="s">
        <v>1660</v>
      </c>
      <c r="C2701" s="969" t="s">
        <v>632</v>
      </c>
      <c r="D2701" s="970" t="str">
        <f t="shared" ref="D2701" si="2683">B2701&amp;" "&amp;" "&amp;C2701</f>
        <v>B1-003  トンブレロ</v>
      </c>
      <c r="E2701" s="1015" t="s">
        <v>608</v>
      </c>
      <c r="F2701" s="1014" t="s">
        <v>128</v>
      </c>
      <c r="G2701" s="1006" t="s">
        <v>89</v>
      </c>
      <c r="H2701" s="973" t="s">
        <v>19</v>
      </c>
      <c r="I2701" s="15"/>
      <c r="J2701" s="15"/>
      <c r="K2701" s="50" t="s">
        <v>21</v>
      </c>
      <c r="L2701" s="47" t="s">
        <v>107</v>
      </c>
      <c r="M2701" s="51" t="s">
        <v>3616</v>
      </c>
      <c r="N2701" s="41" t="s">
        <v>491</v>
      </c>
      <c r="O2701" s="976"/>
      <c r="P2701" s="271"/>
      <c r="Q2701" s="977">
        <v>1010</v>
      </c>
      <c r="R2701" s="978">
        <v>400</v>
      </c>
      <c r="S2701" s="979">
        <v>720</v>
      </c>
      <c r="T2701" s="980">
        <v>610</v>
      </c>
      <c r="U2701" s="981">
        <v>630</v>
      </c>
      <c r="V2701" s="982">
        <f t="shared" ref="V2701" si="2684">SUM(Q2701:U2702)</f>
        <v>3370</v>
      </c>
      <c r="W2701" s="976" t="s">
        <v>4565</v>
      </c>
      <c r="X2701" s="976"/>
      <c r="Y2701" s="706"/>
      <c r="Z2701" s="976"/>
    </row>
    <row r="2702" spans="1:26">
      <c r="A2702" s="1037" t="s">
        <v>1657</v>
      </c>
      <c r="B2702" s="984"/>
      <c r="C2702" s="969" t="s">
        <v>632</v>
      </c>
      <c r="D2702" s="970" t="s">
        <v>2</v>
      </c>
      <c r="E2702" s="1015" t="s">
        <v>608</v>
      </c>
      <c r="F2702" s="1014" t="s">
        <v>128</v>
      </c>
      <c r="G2702" s="1006" t="s">
        <v>89</v>
      </c>
      <c r="H2702" s="973" t="s">
        <v>19</v>
      </c>
      <c r="I2702" s="15"/>
      <c r="J2702" s="15"/>
      <c r="K2702" s="19"/>
      <c r="L2702" s="43"/>
      <c r="M2702" s="51"/>
      <c r="N2702" s="43"/>
      <c r="O2702" s="976"/>
      <c r="P2702" s="271"/>
      <c r="Q2702" s="977"/>
      <c r="R2702" s="978"/>
      <c r="S2702" s="979"/>
      <c r="T2702" s="980"/>
      <c r="U2702" s="981"/>
      <c r="V2702" s="982"/>
      <c r="W2702" s="976" t="s">
        <v>4565</v>
      </c>
      <c r="X2702" s="976"/>
      <c r="Y2702" s="706"/>
      <c r="Z2702" s="976"/>
    </row>
    <row r="2703" spans="1:26">
      <c r="A2703" s="1037" t="s">
        <v>1657</v>
      </c>
      <c r="B2703" s="984" t="s">
        <v>1661</v>
      </c>
      <c r="C2703" s="969" t="s">
        <v>635</v>
      </c>
      <c r="D2703" s="970" t="str">
        <f t="shared" ref="D2703" si="2685">B2703&amp;" "&amp;" "&amp;C2703</f>
        <v>B1-004  がいこつ</v>
      </c>
      <c r="E2703" s="1015" t="s">
        <v>608</v>
      </c>
      <c r="F2703" s="1013" t="s">
        <v>129</v>
      </c>
      <c r="G2703" s="973" t="s">
        <v>19</v>
      </c>
      <c r="H2703" s="973" t="s">
        <v>19</v>
      </c>
      <c r="I2703" s="15"/>
      <c r="J2703" s="15"/>
      <c r="K2703" s="46" t="s">
        <v>21</v>
      </c>
      <c r="L2703" s="41" t="s">
        <v>131</v>
      </c>
      <c r="M2703" s="37" t="s">
        <v>1884</v>
      </c>
      <c r="N2703" s="41" t="s">
        <v>494</v>
      </c>
      <c r="O2703" s="976"/>
      <c r="P2703" s="271"/>
      <c r="Q2703" s="977">
        <v>1040</v>
      </c>
      <c r="R2703" s="978">
        <v>680</v>
      </c>
      <c r="S2703" s="979">
        <v>450</v>
      </c>
      <c r="T2703" s="980">
        <v>500</v>
      </c>
      <c r="U2703" s="981">
        <v>720</v>
      </c>
      <c r="V2703" s="982">
        <f t="shared" ref="V2703" si="2686">SUM(Q2703:U2704)</f>
        <v>3390</v>
      </c>
      <c r="W2703" s="976" t="s">
        <v>3328</v>
      </c>
      <c r="X2703" s="976"/>
      <c r="Y2703" s="706"/>
      <c r="Z2703" s="976"/>
    </row>
    <row r="2704" spans="1:26">
      <c r="A2704" s="1037" t="s">
        <v>1657</v>
      </c>
      <c r="B2704" s="984"/>
      <c r="C2704" s="969" t="s">
        <v>635</v>
      </c>
      <c r="D2704" s="970" t="s">
        <v>2</v>
      </c>
      <c r="E2704" s="1015" t="s">
        <v>608</v>
      </c>
      <c r="F2704" s="1013" t="s">
        <v>129</v>
      </c>
      <c r="G2704" s="973" t="s">
        <v>19</v>
      </c>
      <c r="H2704" s="973" t="s">
        <v>19</v>
      </c>
      <c r="I2704" s="15"/>
      <c r="J2704" s="15"/>
      <c r="K2704" s="19"/>
      <c r="L2704" s="43"/>
      <c r="M2704" s="51"/>
      <c r="N2704" s="43"/>
      <c r="O2704" s="976"/>
      <c r="P2704" s="271"/>
      <c r="Q2704" s="977"/>
      <c r="R2704" s="978"/>
      <c r="S2704" s="979"/>
      <c r="T2704" s="980"/>
      <c r="U2704" s="981"/>
      <c r="V2704" s="982"/>
      <c r="W2704" s="976" t="s">
        <v>3328</v>
      </c>
      <c r="X2704" s="976"/>
      <c r="Y2704" s="706"/>
      <c r="Z2704" s="976"/>
    </row>
    <row r="2705" spans="1:26">
      <c r="A2705" s="1037" t="s">
        <v>1657</v>
      </c>
      <c r="B2705" s="984" t="s">
        <v>1662</v>
      </c>
      <c r="C2705" s="969" t="s">
        <v>1183</v>
      </c>
      <c r="D2705" s="970" t="str">
        <f t="shared" ref="D2705" si="2687">B2705&amp;" "&amp;" "&amp;C2705</f>
        <v>B1-005  ギズモ</v>
      </c>
      <c r="E2705" s="1015" t="s">
        <v>608</v>
      </c>
      <c r="F2705" s="1012" t="s">
        <v>130</v>
      </c>
      <c r="G2705" s="1006" t="s">
        <v>89</v>
      </c>
      <c r="H2705" s="992" t="s">
        <v>88</v>
      </c>
      <c r="I2705" s="15"/>
      <c r="J2705" s="15"/>
      <c r="K2705" s="8" t="s">
        <v>99</v>
      </c>
      <c r="L2705" s="41" t="s">
        <v>131</v>
      </c>
      <c r="M2705" s="51" t="s">
        <v>1964</v>
      </c>
      <c r="N2705" s="41" t="s">
        <v>491</v>
      </c>
      <c r="O2705" s="976"/>
      <c r="P2705" s="271"/>
      <c r="Q2705" s="977">
        <v>1010</v>
      </c>
      <c r="R2705" s="978">
        <v>450</v>
      </c>
      <c r="S2705" s="979">
        <v>700</v>
      </c>
      <c r="T2705" s="980">
        <v>710</v>
      </c>
      <c r="U2705" s="981">
        <v>500</v>
      </c>
      <c r="V2705" s="982">
        <f t="shared" ref="V2705" si="2688">SUM(Q2705:U2706)</f>
        <v>3370</v>
      </c>
      <c r="X2705" s="976"/>
      <c r="Y2705" s="706"/>
      <c r="Z2705" s="976"/>
    </row>
    <row r="2706" spans="1:26">
      <c r="A2706" s="1037" t="s">
        <v>1657</v>
      </c>
      <c r="B2706" s="984"/>
      <c r="C2706" s="969" t="s">
        <v>1183</v>
      </c>
      <c r="D2706" s="970" t="s">
        <v>2</v>
      </c>
      <c r="E2706" s="1015" t="s">
        <v>608</v>
      </c>
      <c r="F2706" s="1012" t="s">
        <v>130</v>
      </c>
      <c r="G2706" s="1006" t="s">
        <v>89</v>
      </c>
      <c r="H2706" s="992" t="s">
        <v>88</v>
      </c>
      <c r="I2706" s="17"/>
      <c r="J2706" s="17"/>
      <c r="K2706" s="20"/>
      <c r="L2706" s="16"/>
      <c r="M2706" s="51"/>
      <c r="N2706" s="43"/>
      <c r="O2706" s="976"/>
      <c r="P2706" s="271"/>
      <c r="Q2706" s="977"/>
      <c r="R2706" s="978"/>
      <c r="S2706" s="979"/>
      <c r="T2706" s="980"/>
      <c r="U2706" s="981"/>
      <c r="V2706" s="982"/>
      <c r="X2706" s="976"/>
      <c r="Y2706" s="706"/>
      <c r="Z2706" s="976"/>
    </row>
    <row r="2707" spans="1:26">
      <c r="A2707" s="1037" t="s">
        <v>1657</v>
      </c>
      <c r="B2707" s="984" t="s">
        <v>1663</v>
      </c>
      <c r="C2707" s="969" t="s">
        <v>1185</v>
      </c>
      <c r="D2707" s="970" t="str">
        <f t="shared" ref="D2707" si="2689">B2707&amp;" "&amp;" "&amp;C2707</f>
        <v>B1-006  ゴースト</v>
      </c>
      <c r="E2707" s="1015" t="s">
        <v>608</v>
      </c>
      <c r="F2707" s="994" t="s">
        <v>78</v>
      </c>
      <c r="G2707" s="973" t="s">
        <v>19</v>
      </c>
      <c r="H2707" s="992" t="s">
        <v>88</v>
      </c>
      <c r="I2707" s="15"/>
      <c r="J2707" s="15"/>
      <c r="K2707" s="46" t="s">
        <v>21</v>
      </c>
      <c r="L2707" s="41" t="s">
        <v>3</v>
      </c>
      <c r="M2707" s="51" t="s">
        <v>3638</v>
      </c>
      <c r="N2707" s="41" t="s">
        <v>491</v>
      </c>
      <c r="O2707" s="976"/>
      <c r="P2707" s="271"/>
      <c r="Q2707" s="977">
        <v>910</v>
      </c>
      <c r="R2707" s="978">
        <v>710</v>
      </c>
      <c r="S2707" s="979">
        <v>740</v>
      </c>
      <c r="T2707" s="980">
        <v>660</v>
      </c>
      <c r="U2707" s="981">
        <v>350</v>
      </c>
      <c r="V2707" s="982">
        <f t="shared" ref="V2707" si="2690">SUM(Q2707:U2708)</f>
        <v>3370</v>
      </c>
      <c r="W2707" s="443" t="s">
        <v>3823</v>
      </c>
      <c r="X2707" s="976"/>
      <c r="Y2707" s="706"/>
      <c r="Z2707" s="976"/>
    </row>
    <row r="2708" spans="1:26">
      <c r="A2708" s="1037" t="s">
        <v>1657</v>
      </c>
      <c r="B2708" s="984"/>
      <c r="C2708" s="969" t="s">
        <v>1185</v>
      </c>
      <c r="D2708" s="970" t="s">
        <v>2</v>
      </c>
      <c r="E2708" s="1015" t="s">
        <v>608</v>
      </c>
      <c r="F2708" s="994" t="s">
        <v>78</v>
      </c>
      <c r="G2708" s="973" t="s">
        <v>19</v>
      </c>
      <c r="H2708" s="992" t="s">
        <v>88</v>
      </c>
      <c r="I2708" s="15"/>
      <c r="J2708" s="15"/>
      <c r="K2708" s="20"/>
      <c r="L2708" s="16"/>
      <c r="M2708" s="51"/>
      <c r="N2708" s="43"/>
      <c r="O2708" s="976"/>
      <c r="P2708" s="271"/>
      <c r="Q2708" s="977"/>
      <c r="R2708" s="978"/>
      <c r="S2708" s="979"/>
      <c r="T2708" s="980"/>
      <c r="U2708" s="981"/>
      <c r="V2708" s="982"/>
      <c r="W2708" s="443" t="s">
        <v>4566</v>
      </c>
      <c r="X2708" s="976"/>
      <c r="Y2708" s="706"/>
      <c r="Z2708" s="976"/>
    </row>
    <row r="2709" spans="1:26">
      <c r="A2709" s="1037" t="s">
        <v>1657</v>
      </c>
      <c r="B2709" s="984" t="s">
        <v>1664</v>
      </c>
      <c r="C2709" s="969" t="s">
        <v>2</v>
      </c>
      <c r="D2709" s="970" t="str">
        <f t="shared" ref="D2709" si="2691">B2709&amp;" "&amp;" "&amp;C2709</f>
        <v>B1-007  ダイ</v>
      </c>
      <c r="E2709" s="1011" t="s">
        <v>629</v>
      </c>
      <c r="F2709" s="972" t="s">
        <v>34</v>
      </c>
      <c r="G2709" s="973" t="s">
        <v>19</v>
      </c>
      <c r="H2709" s="973" t="s">
        <v>19</v>
      </c>
      <c r="I2709" s="17"/>
      <c r="J2709" s="17"/>
      <c r="K2709" s="7" t="s">
        <v>37</v>
      </c>
      <c r="L2709" s="41" t="s">
        <v>98</v>
      </c>
      <c r="M2709" s="51" t="s">
        <v>1768</v>
      </c>
      <c r="N2709" s="41" t="s">
        <v>491</v>
      </c>
      <c r="O2709" s="976"/>
      <c r="P2709" s="271"/>
      <c r="Q2709" s="977">
        <v>1450</v>
      </c>
      <c r="R2709" s="978">
        <v>1010</v>
      </c>
      <c r="S2709" s="979">
        <v>430</v>
      </c>
      <c r="T2709" s="980">
        <v>810</v>
      </c>
      <c r="U2709" s="981">
        <v>650</v>
      </c>
      <c r="V2709" s="982">
        <f t="shared" ref="V2709" si="2692">SUM(Q2709:U2710)</f>
        <v>4350</v>
      </c>
      <c r="W2709" s="976" t="s">
        <v>3317</v>
      </c>
      <c r="X2709" s="976"/>
      <c r="Y2709" s="706"/>
      <c r="Z2709" s="976"/>
    </row>
    <row r="2710" spans="1:26">
      <c r="A2710" s="1037" t="s">
        <v>1657</v>
      </c>
      <c r="B2710" s="984"/>
      <c r="C2710" s="969" t="s">
        <v>2</v>
      </c>
      <c r="D2710" s="970" t="s">
        <v>2</v>
      </c>
      <c r="E2710" s="1011" t="s">
        <v>629</v>
      </c>
      <c r="F2710" s="972" t="s">
        <v>34</v>
      </c>
      <c r="G2710" s="973" t="s">
        <v>19</v>
      </c>
      <c r="H2710" s="973" t="s">
        <v>19</v>
      </c>
      <c r="I2710" s="17"/>
      <c r="J2710" s="17"/>
      <c r="K2710" s="20"/>
      <c r="L2710" s="16"/>
      <c r="M2710" s="51"/>
      <c r="N2710" s="43"/>
      <c r="O2710" s="976"/>
      <c r="P2710" s="271"/>
      <c r="Q2710" s="977"/>
      <c r="R2710" s="978"/>
      <c r="S2710" s="979"/>
      <c r="T2710" s="980"/>
      <c r="U2710" s="981"/>
      <c r="V2710" s="982"/>
      <c r="W2710" s="976" t="s">
        <v>3317</v>
      </c>
      <c r="X2710" s="976"/>
      <c r="Y2710" s="706"/>
      <c r="Z2710" s="976"/>
    </row>
    <row r="2711" spans="1:26">
      <c r="A2711" s="1037" t="s">
        <v>1657</v>
      </c>
      <c r="B2711" s="984" t="s">
        <v>1665</v>
      </c>
      <c r="C2711" s="969" t="s">
        <v>38</v>
      </c>
      <c r="D2711" s="970" t="str">
        <f t="shared" ref="D2711" si="2693">B2711&amp;" "&amp;" "&amp;C2711</f>
        <v>B1-008  ポップ</v>
      </c>
      <c r="E2711" s="1011" t="s">
        <v>629</v>
      </c>
      <c r="F2711" s="972" t="s">
        <v>34</v>
      </c>
      <c r="G2711" s="986" t="s">
        <v>40</v>
      </c>
      <c r="H2711" s="986" t="s">
        <v>40</v>
      </c>
      <c r="I2711" s="17"/>
      <c r="J2711" s="17"/>
      <c r="K2711" s="7" t="s">
        <v>37</v>
      </c>
      <c r="L2711" s="41" t="s">
        <v>20</v>
      </c>
      <c r="M2711" s="51" t="s">
        <v>1406</v>
      </c>
      <c r="N2711" s="41" t="s">
        <v>491</v>
      </c>
      <c r="O2711" s="976"/>
      <c r="P2711" s="271"/>
      <c r="Q2711" s="977">
        <v>1350</v>
      </c>
      <c r="R2711" s="978">
        <v>480</v>
      </c>
      <c r="S2711" s="979">
        <v>1090</v>
      </c>
      <c r="T2711" s="980">
        <v>790</v>
      </c>
      <c r="U2711" s="981">
        <v>630</v>
      </c>
      <c r="V2711" s="982">
        <f t="shared" ref="V2711" si="2694">SUM(Q2711:U2712)</f>
        <v>4340</v>
      </c>
      <c r="W2711" s="976" t="s">
        <v>3317</v>
      </c>
      <c r="X2711" s="976"/>
      <c r="Y2711" s="706"/>
      <c r="Z2711" s="976"/>
    </row>
    <row r="2712" spans="1:26">
      <c r="A2712" s="1037" t="s">
        <v>1657</v>
      </c>
      <c r="B2712" s="984"/>
      <c r="C2712" s="969" t="s">
        <v>38</v>
      </c>
      <c r="D2712" s="970" t="s">
        <v>2</v>
      </c>
      <c r="E2712" s="1011" t="s">
        <v>629</v>
      </c>
      <c r="F2712" s="972" t="s">
        <v>34</v>
      </c>
      <c r="G2712" s="986" t="s">
        <v>40</v>
      </c>
      <c r="H2712" s="986" t="s">
        <v>40</v>
      </c>
      <c r="I2712" s="17"/>
      <c r="J2712" s="17"/>
      <c r="K2712" s="20"/>
      <c r="L2712" s="16"/>
      <c r="M2712" s="51"/>
      <c r="N2712" s="43"/>
      <c r="O2712" s="976"/>
      <c r="P2712" s="271"/>
      <c r="Q2712" s="977"/>
      <c r="R2712" s="978"/>
      <c r="S2712" s="979"/>
      <c r="T2712" s="980"/>
      <c r="U2712" s="981"/>
      <c r="V2712" s="982"/>
      <c r="W2712" s="976" t="s">
        <v>3317</v>
      </c>
      <c r="X2712" s="976"/>
      <c r="Y2712" s="706"/>
      <c r="Z2712" s="976"/>
    </row>
    <row r="2713" spans="1:26">
      <c r="A2713" s="1037" t="s">
        <v>1657</v>
      </c>
      <c r="B2713" s="984" t="s">
        <v>1666</v>
      </c>
      <c r="C2713" s="969" t="s">
        <v>183</v>
      </c>
      <c r="D2713" s="970" t="str">
        <f t="shared" ref="D2713" si="2695">B2713&amp;" "&amp;" "&amp;C2713</f>
        <v>B1-009  マァム</v>
      </c>
      <c r="E2713" s="1011" t="s">
        <v>629</v>
      </c>
      <c r="F2713" s="972" t="s">
        <v>34</v>
      </c>
      <c r="G2713" s="973" t="s">
        <v>19</v>
      </c>
      <c r="H2713" s="986" t="s">
        <v>40</v>
      </c>
      <c r="I2713" s="17"/>
      <c r="J2713" s="17"/>
      <c r="K2713" s="46" t="s">
        <v>21</v>
      </c>
      <c r="L2713" s="41" t="s">
        <v>131</v>
      </c>
      <c r="M2713" s="51" t="s">
        <v>1935</v>
      </c>
      <c r="N2713" s="41" t="s">
        <v>491</v>
      </c>
      <c r="O2713" s="976"/>
      <c r="P2713" s="271"/>
      <c r="Q2713" s="977">
        <v>1370</v>
      </c>
      <c r="R2713" s="978">
        <v>820</v>
      </c>
      <c r="S2713" s="979">
        <v>740</v>
      </c>
      <c r="T2713" s="980">
        <v>730</v>
      </c>
      <c r="U2713" s="981">
        <v>680</v>
      </c>
      <c r="V2713" s="982">
        <f t="shared" ref="V2713" si="2696">SUM(Q2713:U2714)</f>
        <v>4340</v>
      </c>
      <c r="W2713" s="976" t="s">
        <v>3317</v>
      </c>
      <c r="X2713" s="976"/>
      <c r="Y2713" s="706"/>
      <c r="Z2713" s="976"/>
    </row>
    <row r="2714" spans="1:26">
      <c r="A2714" s="1037" t="s">
        <v>1657</v>
      </c>
      <c r="B2714" s="984"/>
      <c r="C2714" s="969" t="s">
        <v>183</v>
      </c>
      <c r="D2714" s="970" t="s">
        <v>2</v>
      </c>
      <c r="E2714" s="1011" t="s">
        <v>629</v>
      </c>
      <c r="F2714" s="972" t="s">
        <v>34</v>
      </c>
      <c r="G2714" s="973" t="s">
        <v>19</v>
      </c>
      <c r="H2714" s="986" t="s">
        <v>40</v>
      </c>
      <c r="I2714" s="17"/>
      <c r="J2714" s="17"/>
      <c r="K2714" s="20"/>
      <c r="L2714" s="16"/>
      <c r="M2714" s="51"/>
      <c r="N2714" s="43"/>
      <c r="O2714" s="976"/>
      <c r="P2714" s="271"/>
      <c r="Q2714" s="977"/>
      <c r="R2714" s="978"/>
      <c r="S2714" s="979"/>
      <c r="T2714" s="980"/>
      <c r="U2714" s="981"/>
      <c r="V2714" s="982"/>
      <c r="W2714" s="976" t="s">
        <v>3317</v>
      </c>
      <c r="X2714" s="976"/>
      <c r="Y2714" s="706"/>
      <c r="Z2714" s="976"/>
    </row>
    <row r="2715" spans="1:26">
      <c r="A2715" s="1037" t="s">
        <v>1657</v>
      </c>
      <c r="B2715" s="984" t="s">
        <v>1667</v>
      </c>
      <c r="C2715" s="969" t="s">
        <v>42</v>
      </c>
      <c r="D2715" s="970" t="str">
        <f t="shared" ref="D2715" si="2697">B2715&amp;" "&amp;" "&amp;C2715</f>
        <v>B1-010  レオナ</v>
      </c>
      <c r="E2715" s="1011" t="s">
        <v>629</v>
      </c>
      <c r="F2715" s="972" t="s">
        <v>34</v>
      </c>
      <c r="G2715" s="986" t="s">
        <v>40</v>
      </c>
      <c r="H2715" s="995" t="s">
        <v>80</v>
      </c>
      <c r="I2715" s="15"/>
      <c r="J2715" s="15"/>
      <c r="K2715" s="46" t="s">
        <v>21</v>
      </c>
      <c r="L2715" s="41" t="s">
        <v>131</v>
      </c>
      <c r="M2715" s="51" t="s">
        <v>1936</v>
      </c>
      <c r="N2715" s="41" t="s">
        <v>491</v>
      </c>
      <c r="O2715" s="976"/>
      <c r="P2715" s="271"/>
      <c r="Q2715" s="977">
        <v>1270</v>
      </c>
      <c r="R2715" s="978">
        <v>460</v>
      </c>
      <c r="S2715" s="979">
        <v>1070</v>
      </c>
      <c r="T2715" s="980">
        <v>820</v>
      </c>
      <c r="U2715" s="981">
        <v>710</v>
      </c>
      <c r="V2715" s="982">
        <f t="shared" ref="V2715" si="2698">SUM(Q2715:U2716)</f>
        <v>4330</v>
      </c>
      <c r="W2715" s="976" t="s">
        <v>3317</v>
      </c>
      <c r="X2715" s="976"/>
      <c r="Y2715" s="706"/>
      <c r="Z2715" s="976"/>
    </row>
    <row r="2716" spans="1:26">
      <c r="A2716" s="1037" t="s">
        <v>1657</v>
      </c>
      <c r="B2716" s="984"/>
      <c r="C2716" s="969" t="s">
        <v>42</v>
      </c>
      <c r="D2716" s="970" t="s">
        <v>2</v>
      </c>
      <c r="E2716" s="1011" t="s">
        <v>629</v>
      </c>
      <c r="F2716" s="972" t="s">
        <v>34</v>
      </c>
      <c r="G2716" s="986" t="s">
        <v>40</v>
      </c>
      <c r="H2716" s="995" t="s">
        <v>80</v>
      </c>
      <c r="I2716" s="15"/>
      <c r="J2716" s="15"/>
      <c r="K2716" s="20"/>
      <c r="L2716" s="16"/>
      <c r="M2716" s="51"/>
      <c r="N2716" s="43"/>
      <c r="O2716" s="976"/>
      <c r="P2716" s="271"/>
      <c r="Q2716" s="977"/>
      <c r="R2716" s="978"/>
      <c r="S2716" s="979"/>
      <c r="T2716" s="980"/>
      <c r="U2716" s="981"/>
      <c r="V2716" s="982"/>
      <c r="W2716" s="976" t="s">
        <v>3317</v>
      </c>
      <c r="X2716" s="976"/>
      <c r="Y2716" s="706"/>
      <c r="Z2716" s="976"/>
    </row>
    <row r="2717" spans="1:26">
      <c r="A2717" s="1037" t="s">
        <v>1657</v>
      </c>
      <c r="B2717" s="984" t="s">
        <v>1668</v>
      </c>
      <c r="C2717" s="969" t="s">
        <v>1205</v>
      </c>
      <c r="D2717" s="970" t="str">
        <f t="shared" ref="D2717" si="2699">B2717&amp;" "&amp;" "&amp;C2717</f>
        <v>B1-011  スライムナイト</v>
      </c>
      <c r="E2717" s="1011" t="s">
        <v>629</v>
      </c>
      <c r="F2717" s="1014" t="s">
        <v>128</v>
      </c>
      <c r="G2717" s="973" t="s">
        <v>19</v>
      </c>
      <c r="H2717" s="973" t="s">
        <v>19</v>
      </c>
      <c r="I2717" s="17"/>
      <c r="J2717" s="17"/>
      <c r="K2717" s="46" t="s">
        <v>21</v>
      </c>
      <c r="L2717" s="41" t="s">
        <v>131</v>
      </c>
      <c r="M2717" s="51" t="s">
        <v>1889</v>
      </c>
      <c r="N2717" s="41" t="s">
        <v>491</v>
      </c>
      <c r="O2717" s="976"/>
      <c r="P2717" s="271"/>
      <c r="Q2717" s="977">
        <v>1230</v>
      </c>
      <c r="R2717" s="978">
        <v>670</v>
      </c>
      <c r="S2717" s="979">
        <v>370</v>
      </c>
      <c r="T2717" s="980">
        <v>650</v>
      </c>
      <c r="U2717" s="981">
        <v>830</v>
      </c>
      <c r="V2717" s="982">
        <f t="shared" ref="V2717" si="2700">SUM(Q2717:U2718)</f>
        <v>3750</v>
      </c>
      <c r="X2717" s="976"/>
      <c r="Y2717" s="706"/>
      <c r="Z2717" s="976"/>
    </row>
    <row r="2718" spans="1:26">
      <c r="A2718" s="1037" t="s">
        <v>1657</v>
      </c>
      <c r="B2718" s="984"/>
      <c r="C2718" s="969" t="s">
        <v>173</v>
      </c>
      <c r="D2718" s="970" t="s">
        <v>2</v>
      </c>
      <c r="E2718" s="1011" t="s">
        <v>629</v>
      </c>
      <c r="F2718" s="1014" t="s">
        <v>128</v>
      </c>
      <c r="G2718" s="973" t="s">
        <v>19</v>
      </c>
      <c r="H2718" s="973" t="s">
        <v>19</v>
      </c>
      <c r="I2718" s="17"/>
      <c r="J2718" s="17"/>
      <c r="K2718" s="20"/>
      <c r="L2718" s="16"/>
      <c r="M2718" s="51"/>
      <c r="N2718" s="43"/>
      <c r="O2718" s="976"/>
      <c r="P2718" s="271"/>
      <c r="Q2718" s="977"/>
      <c r="R2718" s="978"/>
      <c r="S2718" s="979"/>
      <c r="T2718" s="980"/>
      <c r="U2718" s="981"/>
      <c r="V2718" s="982"/>
      <c r="X2718" s="976"/>
      <c r="Y2718" s="706"/>
      <c r="Z2718" s="976"/>
    </row>
    <row r="2719" spans="1:26">
      <c r="A2719" s="1037" t="s">
        <v>1657</v>
      </c>
      <c r="B2719" s="984" t="s">
        <v>1669</v>
      </c>
      <c r="C2719" s="969" t="s">
        <v>174</v>
      </c>
      <c r="D2719" s="970" t="str">
        <f t="shared" ref="D2719" si="2701">B2719&amp;" "&amp;" "&amp;C2719</f>
        <v>B1-012  キラースコップ</v>
      </c>
      <c r="E2719" s="1011" t="s">
        <v>629</v>
      </c>
      <c r="F2719" s="1014" t="s">
        <v>128</v>
      </c>
      <c r="G2719" s="973" t="s">
        <v>19</v>
      </c>
      <c r="H2719" s="973" t="s">
        <v>19</v>
      </c>
      <c r="I2719" s="17"/>
      <c r="J2719" s="17"/>
      <c r="K2719" s="50" t="s">
        <v>21</v>
      </c>
      <c r="L2719" s="312" t="s">
        <v>4150</v>
      </c>
      <c r="M2719" s="37" t="s">
        <v>1890</v>
      </c>
      <c r="N2719" s="41" t="s">
        <v>494</v>
      </c>
      <c r="O2719" s="976"/>
      <c r="P2719" s="271"/>
      <c r="Q2719" s="977">
        <v>1110</v>
      </c>
      <c r="R2719" s="978">
        <v>930</v>
      </c>
      <c r="S2719" s="979">
        <v>420</v>
      </c>
      <c r="T2719" s="980">
        <v>610</v>
      </c>
      <c r="U2719" s="981">
        <v>690</v>
      </c>
      <c r="V2719" s="982">
        <f t="shared" ref="V2719" si="2702">SUM(Q2719:U2720)</f>
        <v>3760</v>
      </c>
      <c r="X2719" s="976"/>
      <c r="Y2719" s="706"/>
      <c r="Z2719" s="976"/>
    </row>
    <row r="2720" spans="1:26">
      <c r="A2720" s="1037" t="s">
        <v>1657</v>
      </c>
      <c r="B2720" s="984"/>
      <c r="C2720" s="969" t="s">
        <v>174</v>
      </c>
      <c r="D2720" s="970" t="s">
        <v>2</v>
      </c>
      <c r="E2720" s="1011" t="s">
        <v>629</v>
      </c>
      <c r="F2720" s="1014" t="s">
        <v>128</v>
      </c>
      <c r="G2720" s="973" t="s">
        <v>19</v>
      </c>
      <c r="H2720" s="973" t="s">
        <v>19</v>
      </c>
      <c r="I2720" s="17"/>
      <c r="J2720" s="17"/>
      <c r="K2720" s="20"/>
      <c r="L2720" s="16"/>
      <c r="M2720" s="51"/>
      <c r="N2720" s="43"/>
      <c r="O2720" s="976"/>
      <c r="P2720" s="271"/>
      <c r="Q2720" s="977"/>
      <c r="R2720" s="978"/>
      <c r="S2720" s="979"/>
      <c r="T2720" s="980"/>
      <c r="U2720" s="981"/>
      <c r="V2720" s="982"/>
      <c r="X2720" s="976"/>
      <c r="Y2720" s="706"/>
      <c r="Z2720" s="976"/>
    </row>
    <row r="2721" spans="1:26">
      <c r="A2721" s="1037" t="s">
        <v>1657</v>
      </c>
      <c r="B2721" s="984" t="s">
        <v>1670</v>
      </c>
      <c r="C2721" s="969" t="s">
        <v>1199</v>
      </c>
      <c r="D2721" s="970" t="str">
        <f t="shared" ref="D2721" si="2703">B2721&amp;" "&amp;" "&amp;C2721</f>
        <v>B1-013  じんめんじゅ</v>
      </c>
      <c r="E2721" s="1011" t="s">
        <v>629</v>
      </c>
      <c r="F2721" s="1014" t="s">
        <v>128</v>
      </c>
      <c r="G2721" s="973" t="s">
        <v>19</v>
      </c>
      <c r="H2721" s="992" t="s">
        <v>88</v>
      </c>
      <c r="I2721" s="17"/>
      <c r="J2721" s="17"/>
      <c r="K2721" s="50" t="s">
        <v>21</v>
      </c>
      <c r="L2721" s="47" t="s">
        <v>330</v>
      </c>
      <c r="M2721" s="51" t="s">
        <v>3618</v>
      </c>
      <c r="N2721" s="41" t="s">
        <v>491</v>
      </c>
      <c r="O2721" s="976"/>
      <c r="P2721" s="271"/>
      <c r="Q2721" s="977">
        <v>1250</v>
      </c>
      <c r="R2721" s="978">
        <v>570</v>
      </c>
      <c r="S2721" s="979">
        <v>660</v>
      </c>
      <c r="T2721" s="980">
        <v>430</v>
      </c>
      <c r="U2721" s="981">
        <v>850</v>
      </c>
      <c r="V2721" s="982">
        <f t="shared" ref="V2721" si="2704">SUM(Q2721:U2722)</f>
        <v>3760</v>
      </c>
      <c r="X2721" s="976"/>
      <c r="Y2721" s="706"/>
      <c r="Z2721" s="976"/>
    </row>
    <row r="2722" spans="1:26">
      <c r="A2722" s="1037" t="s">
        <v>1657</v>
      </c>
      <c r="B2722" s="984"/>
      <c r="C2722" s="969" t="s">
        <v>1199</v>
      </c>
      <c r="D2722" s="970" t="s">
        <v>2</v>
      </c>
      <c r="E2722" s="1011" t="s">
        <v>629</v>
      </c>
      <c r="F2722" s="1014" t="s">
        <v>128</v>
      </c>
      <c r="G2722" s="973" t="s">
        <v>19</v>
      </c>
      <c r="H2722" s="992" t="s">
        <v>88</v>
      </c>
      <c r="I2722" s="17"/>
      <c r="J2722" s="17"/>
      <c r="K2722" s="20"/>
      <c r="L2722" s="16"/>
      <c r="M2722" s="51"/>
      <c r="N2722" s="43"/>
      <c r="O2722" s="976"/>
      <c r="P2722" s="271"/>
      <c r="Q2722" s="977"/>
      <c r="R2722" s="978"/>
      <c r="S2722" s="979"/>
      <c r="T2722" s="980"/>
      <c r="U2722" s="981"/>
      <c r="V2722" s="982"/>
      <c r="X2722" s="976"/>
      <c r="Y2722" s="706"/>
      <c r="Z2722" s="976"/>
    </row>
    <row r="2723" spans="1:26">
      <c r="A2723" s="1037" t="s">
        <v>1657</v>
      </c>
      <c r="B2723" s="984" t="s">
        <v>1671</v>
      </c>
      <c r="C2723" s="969" t="s">
        <v>1193</v>
      </c>
      <c r="D2723" s="970" t="str">
        <f t="shared" ref="D2723" si="2705">B2723&amp;" "&amp;" "&amp;C2723</f>
        <v>B1-014  ホークマン</v>
      </c>
      <c r="E2723" s="1011" t="s">
        <v>629</v>
      </c>
      <c r="F2723" s="1009" t="s">
        <v>75</v>
      </c>
      <c r="G2723" s="973" t="s">
        <v>19</v>
      </c>
      <c r="H2723" s="973" t="s">
        <v>19</v>
      </c>
      <c r="I2723" s="17"/>
      <c r="J2723" s="17"/>
      <c r="K2723" s="46" t="s">
        <v>21</v>
      </c>
      <c r="L2723" s="41" t="s">
        <v>131</v>
      </c>
      <c r="M2723" s="51" t="s">
        <v>1893</v>
      </c>
      <c r="N2723" s="41" t="s">
        <v>491</v>
      </c>
      <c r="O2723" s="976"/>
      <c r="P2723" s="271"/>
      <c r="Q2723" s="977">
        <v>1110</v>
      </c>
      <c r="R2723" s="978">
        <v>680</v>
      </c>
      <c r="S2723" s="979">
        <v>440</v>
      </c>
      <c r="T2723" s="980">
        <v>770</v>
      </c>
      <c r="U2723" s="981">
        <v>760</v>
      </c>
      <c r="V2723" s="982">
        <f t="shared" ref="V2723" si="2706">SUM(Q2723:U2724)</f>
        <v>3760</v>
      </c>
      <c r="X2723" s="976"/>
      <c r="Y2723" s="706"/>
      <c r="Z2723" s="976"/>
    </row>
    <row r="2724" spans="1:26">
      <c r="A2724" s="1037" t="s">
        <v>1657</v>
      </c>
      <c r="B2724" s="984"/>
      <c r="C2724" s="969" t="s">
        <v>1193</v>
      </c>
      <c r="D2724" s="970" t="s">
        <v>2</v>
      </c>
      <c r="E2724" s="1011" t="s">
        <v>629</v>
      </c>
      <c r="F2724" s="1009" t="s">
        <v>75</v>
      </c>
      <c r="G2724" s="973" t="s">
        <v>19</v>
      </c>
      <c r="H2724" s="973" t="s">
        <v>19</v>
      </c>
      <c r="I2724" s="17"/>
      <c r="J2724" s="17"/>
      <c r="K2724" s="20"/>
      <c r="L2724" s="16"/>
      <c r="M2724" s="51"/>
      <c r="N2724" s="43"/>
      <c r="O2724" s="976"/>
      <c r="P2724" s="271"/>
      <c r="Q2724" s="977"/>
      <c r="R2724" s="978"/>
      <c r="S2724" s="979"/>
      <c r="T2724" s="980"/>
      <c r="U2724" s="981"/>
      <c r="V2724" s="982"/>
      <c r="X2724" s="976"/>
      <c r="Y2724" s="706"/>
      <c r="Z2724" s="976"/>
    </row>
    <row r="2725" spans="1:26">
      <c r="A2725" s="1037" t="s">
        <v>1657</v>
      </c>
      <c r="B2725" s="984" t="s">
        <v>1672</v>
      </c>
      <c r="C2725" s="969" t="s">
        <v>646</v>
      </c>
      <c r="D2725" s="970" t="str">
        <f t="shared" ref="D2725" si="2707">B2725&amp;" "&amp;" "&amp;C2725</f>
        <v>B1-015  おどるほうせき</v>
      </c>
      <c r="E2725" s="1011" t="s">
        <v>629</v>
      </c>
      <c r="F2725" s="994" t="s">
        <v>78</v>
      </c>
      <c r="G2725" s="992" t="s">
        <v>88</v>
      </c>
      <c r="H2725" s="992" t="s">
        <v>88</v>
      </c>
      <c r="I2725" s="17"/>
      <c r="J2725" s="17"/>
      <c r="K2725" s="46" t="s">
        <v>21</v>
      </c>
      <c r="L2725" s="41" t="s">
        <v>131</v>
      </c>
      <c r="M2725" s="51" t="s">
        <v>1895</v>
      </c>
      <c r="N2725" s="41" t="s">
        <v>491</v>
      </c>
      <c r="O2725" s="976"/>
      <c r="P2725" s="271"/>
      <c r="Q2725" s="977">
        <v>1110</v>
      </c>
      <c r="R2725" s="978">
        <v>460</v>
      </c>
      <c r="S2725" s="979">
        <v>830</v>
      </c>
      <c r="T2725" s="980">
        <v>710</v>
      </c>
      <c r="U2725" s="981">
        <v>610</v>
      </c>
      <c r="V2725" s="982">
        <f t="shared" ref="V2725" si="2708">SUM(Q2725:U2726)</f>
        <v>3720</v>
      </c>
      <c r="W2725" s="976" t="s">
        <v>3823</v>
      </c>
      <c r="X2725" s="976"/>
      <c r="Y2725" s="706"/>
      <c r="Z2725" s="976"/>
    </row>
    <row r="2726" spans="1:26">
      <c r="A2726" s="1037" t="s">
        <v>1657</v>
      </c>
      <c r="B2726" s="984"/>
      <c r="C2726" s="969" t="s">
        <v>646</v>
      </c>
      <c r="D2726" s="970" t="s">
        <v>2</v>
      </c>
      <c r="E2726" s="1011" t="s">
        <v>629</v>
      </c>
      <c r="F2726" s="994" t="s">
        <v>78</v>
      </c>
      <c r="G2726" s="992" t="s">
        <v>88</v>
      </c>
      <c r="H2726" s="992" t="s">
        <v>88</v>
      </c>
      <c r="I2726" s="17"/>
      <c r="J2726" s="17"/>
      <c r="K2726" s="20"/>
      <c r="L2726" s="41"/>
      <c r="M2726" s="51"/>
      <c r="N2726" s="43"/>
      <c r="O2726" s="976"/>
      <c r="P2726" s="271"/>
      <c r="Q2726" s="977"/>
      <c r="R2726" s="978"/>
      <c r="S2726" s="979"/>
      <c r="T2726" s="980"/>
      <c r="U2726" s="981"/>
      <c r="V2726" s="982"/>
      <c r="W2726" s="976" t="s">
        <v>3823</v>
      </c>
      <c r="X2726" s="976"/>
      <c r="Y2726" s="706"/>
      <c r="Z2726" s="976"/>
    </row>
    <row r="2727" spans="1:26">
      <c r="A2727" s="1037" t="s">
        <v>1657</v>
      </c>
      <c r="B2727" s="984" t="s">
        <v>1673</v>
      </c>
      <c r="C2727" s="969" t="s">
        <v>1619</v>
      </c>
      <c r="D2727" s="970" t="str">
        <f t="shared" ref="D2727" si="2709">B2727&amp;" "&amp;" "&amp;C2727</f>
        <v>B1-016  ブラス</v>
      </c>
      <c r="E2727" s="1010" t="s">
        <v>120</v>
      </c>
      <c r="F2727" s="972" t="s">
        <v>34</v>
      </c>
      <c r="G2727" s="986" t="s">
        <v>40</v>
      </c>
      <c r="H2727" s="986" t="s">
        <v>40</v>
      </c>
      <c r="I2727" s="17"/>
      <c r="J2727" s="17"/>
      <c r="K2727" s="46" t="s">
        <v>21</v>
      </c>
      <c r="L2727" s="41" t="s">
        <v>131</v>
      </c>
      <c r="M2727" s="51" t="s">
        <v>1897</v>
      </c>
      <c r="N2727" s="41" t="s">
        <v>495</v>
      </c>
      <c r="O2727" s="976"/>
      <c r="P2727" s="271"/>
      <c r="Q2727" s="977">
        <v>1540</v>
      </c>
      <c r="R2727" s="978">
        <v>480</v>
      </c>
      <c r="S2727" s="979">
        <v>1220</v>
      </c>
      <c r="T2727" s="980">
        <v>730</v>
      </c>
      <c r="U2727" s="981">
        <v>850</v>
      </c>
      <c r="V2727" s="982">
        <f t="shared" ref="V2727" si="2710">SUM(Q2727:U2728)</f>
        <v>4820</v>
      </c>
      <c r="X2727" s="976"/>
      <c r="Y2727" s="706"/>
      <c r="Z2727" s="976"/>
    </row>
    <row r="2728" spans="1:26">
      <c r="A2728" s="1037" t="s">
        <v>1657</v>
      </c>
      <c r="B2728" s="984"/>
      <c r="C2728" s="969" t="s">
        <v>1619</v>
      </c>
      <c r="D2728" s="970" t="s">
        <v>2</v>
      </c>
      <c r="E2728" s="1010" t="s">
        <v>120</v>
      </c>
      <c r="F2728" s="972" t="s">
        <v>34</v>
      </c>
      <c r="G2728" s="986" t="s">
        <v>40</v>
      </c>
      <c r="H2728" s="986" t="s">
        <v>40</v>
      </c>
      <c r="I2728" s="17"/>
      <c r="J2728" s="17"/>
      <c r="K2728" s="20"/>
      <c r="L2728" s="41"/>
      <c r="M2728" s="51"/>
      <c r="N2728" s="43"/>
      <c r="O2728" s="976"/>
      <c r="P2728" s="271"/>
      <c r="Q2728" s="977"/>
      <c r="R2728" s="978"/>
      <c r="S2728" s="979"/>
      <c r="T2728" s="980"/>
      <c r="U2728" s="981"/>
      <c r="V2728" s="982"/>
      <c r="X2728" s="976"/>
      <c r="Y2728" s="706"/>
      <c r="Z2728" s="976"/>
    </row>
    <row r="2729" spans="1:26">
      <c r="A2729" s="1037" t="s">
        <v>1657</v>
      </c>
      <c r="B2729" s="984" t="s">
        <v>1674</v>
      </c>
      <c r="C2729" s="969" t="s">
        <v>641</v>
      </c>
      <c r="D2729" s="970" t="str">
        <f t="shared" ref="D2729" si="2711">B2729&amp;" "&amp;" "&amp;C2729</f>
        <v>B1-017  キラーマシン テムジン改造ver.</v>
      </c>
      <c r="E2729" s="1010" t="s">
        <v>120</v>
      </c>
      <c r="F2729" s="994" t="s">
        <v>78</v>
      </c>
      <c r="G2729" s="973" t="s">
        <v>19</v>
      </c>
      <c r="H2729" s="973" t="s">
        <v>19</v>
      </c>
      <c r="I2729" s="17"/>
      <c r="J2729" s="17"/>
      <c r="K2729" s="50" t="s">
        <v>21</v>
      </c>
      <c r="L2729" s="312" t="s">
        <v>4150</v>
      </c>
      <c r="M2729" s="51" t="s">
        <v>1899</v>
      </c>
      <c r="N2729" s="41" t="s">
        <v>491</v>
      </c>
      <c r="O2729" s="976"/>
      <c r="P2729" s="271"/>
      <c r="Q2729" s="977">
        <v>1440</v>
      </c>
      <c r="R2729" s="978">
        <v>920</v>
      </c>
      <c r="S2729" s="979">
        <v>560</v>
      </c>
      <c r="T2729" s="980">
        <v>870</v>
      </c>
      <c r="U2729" s="981">
        <v>1040</v>
      </c>
      <c r="V2729" s="982">
        <f t="shared" ref="V2729" si="2712">SUM(Q2729:U2730)</f>
        <v>4830</v>
      </c>
      <c r="W2729" s="969" t="s">
        <v>3319</v>
      </c>
      <c r="X2729" s="976"/>
      <c r="Y2729" s="706"/>
      <c r="Z2729" s="976"/>
    </row>
    <row r="2730" spans="1:26">
      <c r="A2730" s="1037" t="s">
        <v>1657</v>
      </c>
      <c r="B2730" s="984"/>
      <c r="C2730" s="969" t="s">
        <v>640</v>
      </c>
      <c r="D2730" s="970" t="s">
        <v>2</v>
      </c>
      <c r="E2730" s="1010" t="s">
        <v>120</v>
      </c>
      <c r="F2730" s="994" t="s">
        <v>78</v>
      </c>
      <c r="G2730" s="973" t="s">
        <v>19</v>
      </c>
      <c r="H2730" s="973" t="s">
        <v>19</v>
      </c>
      <c r="I2730" s="17"/>
      <c r="J2730" s="17"/>
      <c r="K2730" s="42"/>
      <c r="L2730" s="41"/>
      <c r="M2730" s="51"/>
      <c r="N2730" s="43"/>
      <c r="O2730" s="976"/>
      <c r="P2730" s="271"/>
      <c r="Q2730" s="977"/>
      <c r="R2730" s="978"/>
      <c r="S2730" s="979"/>
      <c r="T2730" s="980"/>
      <c r="U2730" s="981"/>
      <c r="V2730" s="982"/>
      <c r="W2730" s="969" t="s">
        <v>3319</v>
      </c>
      <c r="X2730" s="976"/>
      <c r="Y2730" s="706"/>
      <c r="Z2730" s="976"/>
    </row>
    <row r="2731" spans="1:26" ht="13.15" customHeight="1">
      <c r="A2731" s="1037" t="s">
        <v>1657</v>
      </c>
      <c r="B2731" s="984" t="s">
        <v>1675</v>
      </c>
      <c r="C2731" s="969" t="s">
        <v>1207</v>
      </c>
      <c r="D2731" s="970" t="str">
        <f t="shared" ref="D2731" si="2713">B2731&amp;" "&amp;" "&amp;C2731</f>
        <v>B1-018  魔のサソリ</v>
      </c>
      <c r="E2731" s="1010" t="s">
        <v>120</v>
      </c>
      <c r="F2731" s="1014" t="s">
        <v>128</v>
      </c>
      <c r="G2731" s="973" t="s">
        <v>19</v>
      </c>
      <c r="H2731" s="973" t="s">
        <v>19</v>
      </c>
      <c r="I2731" s="17"/>
      <c r="J2731" s="17"/>
      <c r="K2731" s="50" t="s">
        <v>21</v>
      </c>
      <c r="L2731" s="312" t="s">
        <v>4150</v>
      </c>
      <c r="M2731" s="51" t="s">
        <v>1900</v>
      </c>
      <c r="N2731" s="41" t="s">
        <v>491</v>
      </c>
      <c r="O2731" s="976"/>
      <c r="P2731" s="271"/>
      <c r="Q2731" s="977">
        <v>1550</v>
      </c>
      <c r="R2731" s="978">
        <v>1150</v>
      </c>
      <c r="S2731" s="979">
        <v>430</v>
      </c>
      <c r="T2731" s="980">
        <v>1030</v>
      </c>
      <c r="U2731" s="981">
        <v>670</v>
      </c>
      <c r="V2731" s="982">
        <f t="shared" ref="V2731" si="2714">SUM(Q2731:U2732)</f>
        <v>4830</v>
      </c>
      <c r="X2731" s="976"/>
      <c r="Y2731" s="706"/>
      <c r="Z2731" s="976"/>
    </row>
    <row r="2732" spans="1:26">
      <c r="A2732" s="1037" t="s">
        <v>1657</v>
      </c>
      <c r="B2732" s="984"/>
      <c r="C2732" s="969" t="s">
        <v>1207</v>
      </c>
      <c r="D2732" s="970" t="s">
        <v>2</v>
      </c>
      <c r="E2732" s="1010" t="s">
        <v>120</v>
      </c>
      <c r="F2732" s="1014" t="s">
        <v>128</v>
      </c>
      <c r="G2732" s="973" t="s">
        <v>19</v>
      </c>
      <c r="H2732" s="973" t="s">
        <v>19</v>
      </c>
      <c r="I2732" s="17"/>
      <c r="J2732" s="17"/>
      <c r="K2732" s="42"/>
      <c r="L2732" s="41"/>
      <c r="M2732" s="51"/>
      <c r="N2732" s="41"/>
      <c r="O2732" s="976"/>
      <c r="P2732" s="271"/>
      <c r="Q2732" s="977"/>
      <c r="R2732" s="978"/>
      <c r="S2732" s="979"/>
      <c r="T2732" s="980"/>
      <c r="U2732" s="981"/>
      <c r="V2732" s="982"/>
      <c r="X2732" s="976"/>
      <c r="Y2732" s="706"/>
      <c r="Z2732" s="976"/>
    </row>
    <row r="2733" spans="1:26">
      <c r="A2733" s="1037" t="s">
        <v>1657</v>
      </c>
      <c r="B2733" s="984" t="s">
        <v>1676</v>
      </c>
      <c r="C2733" s="989" t="s">
        <v>254</v>
      </c>
      <c r="D2733" s="970" t="str">
        <f t="shared" ref="D2733" si="2715">B2733&amp;" "&amp;" "&amp;C2733</f>
        <v>B1-019  ギガントドラゴン</v>
      </c>
      <c r="E2733" s="1010" t="s">
        <v>120</v>
      </c>
      <c r="F2733" s="1003" t="s">
        <v>35</v>
      </c>
      <c r="G2733" s="973" t="s">
        <v>19</v>
      </c>
      <c r="H2733" s="973" t="s">
        <v>19</v>
      </c>
      <c r="I2733" s="17"/>
      <c r="J2733" s="17"/>
      <c r="K2733" s="46" t="s">
        <v>21</v>
      </c>
      <c r="L2733" s="41" t="s">
        <v>131</v>
      </c>
      <c r="M2733" s="51" t="s">
        <v>6238</v>
      </c>
      <c r="N2733" s="41" t="s">
        <v>491</v>
      </c>
      <c r="O2733" s="976"/>
      <c r="P2733" s="271"/>
      <c r="Q2733" s="977">
        <v>1780</v>
      </c>
      <c r="R2733" s="978">
        <v>1180</v>
      </c>
      <c r="S2733" s="979">
        <v>480</v>
      </c>
      <c r="T2733" s="980">
        <v>650</v>
      </c>
      <c r="U2733" s="981">
        <v>1250</v>
      </c>
      <c r="V2733" s="982">
        <f t="shared" ref="V2733" si="2716">SUM(Q2733:U2734)</f>
        <v>5340</v>
      </c>
      <c r="W2733" s="976" t="s">
        <v>4344</v>
      </c>
      <c r="X2733" s="976"/>
      <c r="Y2733" s="706"/>
      <c r="Z2733" s="976"/>
    </row>
    <row r="2734" spans="1:26">
      <c r="A2734" s="1037" t="s">
        <v>1657</v>
      </c>
      <c r="B2734" s="984"/>
      <c r="C2734" s="989" t="s">
        <v>254</v>
      </c>
      <c r="D2734" s="970" t="s">
        <v>2</v>
      </c>
      <c r="E2734" s="1010" t="s">
        <v>120</v>
      </c>
      <c r="F2734" s="1003" t="s">
        <v>35</v>
      </c>
      <c r="G2734" s="973" t="s">
        <v>19</v>
      </c>
      <c r="H2734" s="973" t="s">
        <v>19</v>
      </c>
      <c r="I2734" s="17"/>
      <c r="J2734" s="17"/>
      <c r="K2734" s="42"/>
      <c r="L2734" s="41"/>
      <c r="M2734" s="51"/>
      <c r="N2734" s="43"/>
      <c r="O2734" s="976"/>
      <c r="P2734" s="271"/>
      <c r="Q2734" s="977"/>
      <c r="R2734" s="978"/>
      <c r="S2734" s="979"/>
      <c r="T2734" s="980"/>
      <c r="U2734" s="981"/>
      <c r="V2734" s="982"/>
      <c r="W2734" s="976" t="s">
        <v>4344</v>
      </c>
      <c r="X2734" s="976"/>
      <c r="Y2734" s="706"/>
      <c r="Z2734" s="976"/>
    </row>
    <row r="2735" spans="1:26">
      <c r="A2735" s="1037" t="s">
        <v>1657</v>
      </c>
      <c r="B2735" s="984" t="s">
        <v>1677</v>
      </c>
      <c r="C2735" s="989" t="s">
        <v>265</v>
      </c>
      <c r="D2735" s="970" t="str">
        <f t="shared" ref="D2735" si="2717">B2735&amp;" "&amp;" "&amp;C2735</f>
        <v>B1-020  キラーマシン2</v>
      </c>
      <c r="E2735" s="1010" t="s">
        <v>120</v>
      </c>
      <c r="F2735" s="994" t="s">
        <v>78</v>
      </c>
      <c r="G2735" s="973" t="s">
        <v>19</v>
      </c>
      <c r="H2735" s="973" t="s">
        <v>19</v>
      </c>
      <c r="I2735" s="17"/>
      <c r="J2735" s="17"/>
      <c r="K2735" s="7" t="s">
        <v>37</v>
      </c>
      <c r="L2735" s="47" t="s">
        <v>101</v>
      </c>
      <c r="M2735" s="51" t="s">
        <v>1717</v>
      </c>
      <c r="N2735" s="41" t="s">
        <v>491</v>
      </c>
      <c r="O2735" s="976"/>
      <c r="P2735" s="271"/>
      <c r="Q2735" s="977">
        <v>1690</v>
      </c>
      <c r="R2735" s="978">
        <v>1070</v>
      </c>
      <c r="S2735" s="979">
        <v>610</v>
      </c>
      <c r="T2735" s="980">
        <v>910</v>
      </c>
      <c r="U2735" s="981">
        <v>1060</v>
      </c>
      <c r="V2735" s="982">
        <f t="shared" ref="V2735" si="2718">SUM(Q2735:U2736)</f>
        <v>5340</v>
      </c>
      <c r="W2735" s="444" t="s">
        <v>3319</v>
      </c>
      <c r="X2735" s="976"/>
      <c r="Y2735" s="706"/>
      <c r="Z2735" s="976"/>
    </row>
    <row r="2736" spans="1:26">
      <c r="A2736" s="1037" t="s">
        <v>1657</v>
      </c>
      <c r="B2736" s="984"/>
      <c r="C2736" s="989" t="s">
        <v>265</v>
      </c>
      <c r="D2736" s="970" t="s">
        <v>2</v>
      </c>
      <c r="E2736" s="1010" t="s">
        <v>120</v>
      </c>
      <c r="F2736" s="994" t="s">
        <v>78</v>
      </c>
      <c r="G2736" s="973" t="s">
        <v>19</v>
      </c>
      <c r="H2736" s="973" t="s">
        <v>19</v>
      </c>
      <c r="I2736" s="17"/>
      <c r="J2736" s="17"/>
      <c r="K2736" s="42"/>
      <c r="L2736" s="41"/>
      <c r="M2736" s="51"/>
      <c r="N2736" s="43"/>
      <c r="O2736" s="976"/>
      <c r="P2736" s="271"/>
      <c r="Q2736" s="977"/>
      <c r="R2736" s="978"/>
      <c r="S2736" s="979"/>
      <c r="T2736" s="980"/>
      <c r="U2736" s="981"/>
      <c r="V2736" s="982"/>
      <c r="W2736" s="443" t="s">
        <v>4575</v>
      </c>
      <c r="X2736" s="976"/>
      <c r="Y2736" s="706"/>
      <c r="Z2736" s="976"/>
    </row>
    <row r="2737" spans="1:26">
      <c r="A2737" s="1037" t="s">
        <v>1657</v>
      </c>
      <c r="B2737" s="984" t="s">
        <v>1678</v>
      </c>
      <c r="C2737" s="969" t="s">
        <v>1698</v>
      </c>
      <c r="D2737" s="970" t="str">
        <f t="shared" ref="D2737" si="2719">B2737&amp;" "&amp;" "&amp;C2737</f>
        <v>B1-021  ベリアル</v>
      </c>
      <c r="E2737" s="1010" t="s">
        <v>120</v>
      </c>
      <c r="F2737" s="1009" t="s">
        <v>75</v>
      </c>
      <c r="G2737" s="973" t="s">
        <v>19</v>
      </c>
      <c r="H2737" s="992" t="s">
        <v>88</v>
      </c>
      <c r="I2737" s="15"/>
      <c r="J2737" s="15"/>
      <c r="K2737" s="8" t="s">
        <v>99</v>
      </c>
      <c r="L2737" s="41" t="s">
        <v>131</v>
      </c>
      <c r="M2737" s="51" t="s">
        <v>3639</v>
      </c>
      <c r="N2737" s="41" t="s">
        <v>491</v>
      </c>
      <c r="O2737" s="976"/>
      <c r="P2737" s="271"/>
      <c r="Q2737" s="977">
        <v>1630</v>
      </c>
      <c r="R2737" s="978">
        <v>1000</v>
      </c>
      <c r="S2737" s="979">
        <v>1020</v>
      </c>
      <c r="T2737" s="980">
        <v>780</v>
      </c>
      <c r="U2737" s="981">
        <v>910</v>
      </c>
      <c r="V2737" s="982">
        <f t="shared" ref="V2737" si="2720">SUM(Q2737:U2738)</f>
        <v>5340</v>
      </c>
      <c r="W2737" s="313" t="s">
        <v>4223</v>
      </c>
      <c r="X2737" s="976"/>
      <c r="Y2737" s="706"/>
      <c r="Z2737" s="976"/>
    </row>
    <row r="2738" spans="1:26">
      <c r="A2738" s="1037" t="s">
        <v>1657</v>
      </c>
      <c r="B2738" s="984"/>
      <c r="C2738" s="969" t="s">
        <v>1698</v>
      </c>
      <c r="D2738" s="970" t="s">
        <v>2</v>
      </c>
      <c r="E2738" s="1010" t="s">
        <v>120</v>
      </c>
      <c r="F2738" s="1009" t="s">
        <v>75</v>
      </c>
      <c r="G2738" s="973" t="s">
        <v>19</v>
      </c>
      <c r="H2738" s="992" t="s">
        <v>88</v>
      </c>
      <c r="I2738" s="15"/>
      <c r="J2738" s="15"/>
      <c r="K2738" s="42"/>
      <c r="L2738" s="41"/>
      <c r="M2738" s="51"/>
      <c r="N2738" s="41"/>
      <c r="O2738" s="976"/>
      <c r="P2738" s="271"/>
      <c r="Q2738" s="977"/>
      <c r="R2738" s="978"/>
      <c r="S2738" s="979"/>
      <c r="T2738" s="980"/>
      <c r="U2738" s="981"/>
      <c r="V2738" s="982"/>
      <c r="W2738" s="313" t="s">
        <v>4155</v>
      </c>
      <c r="X2738" s="976"/>
      <c r="Y2738" s="706"/>
      <c r="Z2738" s="976"/>
    </row>
    <row r="2739" spans="1:26">
      <c r="A2739" s="1037" t="s">
        <v>1657</v>
      </c>
      <c r="B2739" s="984" t="s">
        <v>1679</v>
      </c>
      <c r="C2739" s="989" t="s">
        <v>1699</v>
      </c>
      <c r="D2739" s="970" t="str">
        <f t="shared" ref="D2739" si="2721">B2739&amp;" "&amp;" "&amp;C2739</f>
        <v>B1-022  アトラス</v>
      </c>
      <c r="E2739" s="1010" t="s">
        <v>120</v>
      </c>
      <c r="F2739" s="1009" t="s">
        <v>75</v>
      </c>
      <c r="G2739" s="973" t="s">
        <v>19</v>
      </c>
      <c r="H2739" s="973" t="s">
        <v>19</v>
      </c>
      <c r="I2739" s="17"/>
      <c r="J2739" s="17"/>
      <c r="K2739" s="8" t="s">
        <v>99</v>
      </c>
      <c r="L2739" s="41" t="s">
        <v>131</v>
      </c>
      <c r="M2739" s="51" t="s">
        <v>3640</v>
      </c>
      <c r="N2739" s="41" t="s">
        <v>491</v>
      </c>
      <c r="O2739" s="976"/>
      <c r="P2739" s="271"/>
      <c r="Q2739" s="977">
        <v>1860</v>
      </c>
      <c r="R2739" s="978">
        <v>1330</v>
      </c>
      <c r="S2739" s="979">
        <v>390</v>
      </c>
      <c r="T2739" s="980">
        <v>440</v>
      </c>
      <c r="U2739" s="981">
        <v>1320</v>
      </c>
      <c r="V2739" s="982">
        <f t="shared" ref="V2739" si="2722">SUM(Q2739:U2740)</f>
        <v>5340</v>
      </c>
      <c r="W2739" s="313" t="s">
        <v>4223</v>
      </c>
      <c r="X2739" s="976"/>
      <c r="Y2739" s="706"/>
      <c r="Z2739" s="976"/>
    </row>
    <row r="2740" spans="1:26">
      <c r="A2740" s="1037" t="s">
        <v>1657</v>
      </c>
      <c r="B2740" s="984"/>
      <c r="C2740" s="989" t="s">
        <v>1699</v>
      </c>
      <c r="D2740" s="970" t="s">
        <v>2</v>
      </c>
      <c r="E2740" s="1010" t="s">
        <v>120</v>
      </c>
      <c r="F2740" s="1009" t="s">
        <v>75</v>
      </c>
      <c r="G2740" s="973" t="s">
        <v>19</v>
      </c>
      <c r="H2740" s="973" t="s">
        <v>19</v>
      </c>
      <c r="I2740" s="17"/>
      <c r="J2740" s="17"/>
      <c r="K2740" s="42"/>
      <c r="L2740" s="41"/>
      <c r="M2740" s="51"/>
      <c r="N2740" s="43"/>
      <c r="O2740" s="976"/>
      <c r="P2740" s="271"/>
      <c r="Q2740" s="977"/>
      <c r="R2740" s="978"/>
      <c r="S2740" s="979"/>
      <c r="T2740" s="980"/>
      <c r="U2740" s="981"/>
      <c r="V2740" s="982"/>
      <c r="W2740" s="313" t="s">
        <v>4108</v>
      </c>
      <c r="X2740" s="976"/>
      <c r="Y2740" s="706"/>
      <c r="Z2740" s="976"/>
    </row>
    <row r="2741" spans="1:26">
      <c r="A2741" s="1037" t="s">
        <v>1657</v>
      </c>
      <c r="B2741" s="984" t="s">
        <v>1680</v>
      </c>
      <c r="C2741" s="969" t="s">
        <v>1700</v>
      </c>
      <c r="D2741" s="970" t="str">
        <f t="shared" ref="D2741" si="2723">B2741&amp;" "&amp;" "&amp;C2741</f>
        <v>B1-023  バズズ</v>
      </c>
      <c r="E2741" s="1010" t="s">
        <v>120</v>
      </c>
      <c r="F2741" s="1009" t="s">
        <v>75</v>
      </c>
      <c r="G2741" s="986" t="s">
        <v>40</v>
      </c>
      <c r="H2741" s="973" t="s">
        <v>19</v>
      </c>
      <c r="I2741" s="15"/>
      <c r="J2741" s="15"/>
      <c r="K2741" s="7" t="s">
        <v>37</v>
      </c>
      <c r="L2741" s="41" t="s">
        <v>20</v>
      </c>
      <c r="M2741" s="51" t="s">
        <v>3641</v>
      </c>
      <c r="N2741" s="41" t="s">
        <v>491</v>
      </c>
      <c r="O2741" s="976"/>
      <c r="P2741" s="271"/>
      <c r="Q2741" s="977">
        <v>1560</v>
      </c>
      <c r="R2741" s="978">
        <v>810</v>
      </c>
      <c r="S2741" s="979">
        <v>1240</v>
      </c>
      <c r="T2741" s="980">
        <v>900</v>
      </c>
      <c r="U2741" s="981">
        <v>820</v>
      </c>
      <c r="V2741" s="982">
        <f t="shared" ref="V2741" si="2724">SUM(Q2741:U2742)</f>
        <v>5330</v>
      </c>
      <c r="W2741" s="976" t="s">
        <v>4222</v>
      </c>
      <c r="X2741" s="976"/>
      <c r="Y2741" s="706"/>
      <c r="Z2741" s="976"/>
    </row>
    <row r="2742" spans="1:26">
      <c r="A2742" s="1037" t="s">
        <v>1657</v>
      </c>
      <c r="B2742" s="984"/>
      <c r="C2742" s="969" t="s">
        <v>1700</v>
      </c>
      <c r="D2742" s="970" t="s">
        <v>2</v>
      </c>
      <c r="E2742" s="1010" t="s">
        <v>120</v>
      </c>
      <c r="F2742" s="1009" t="s">
        <v>75</v>
      </c>
      <c r="G2742" s="986" t="s">
        <v>40</v>
      </c>
      <c r="H2742" s="973" t="s">
        <v>19</v>
      </c>
      <c r="I2742" s="15"/>
      <c r="J2742" s="15"/>
      <c r="K2742" s="42"/>
      <c r="L2742" s="41"/>
      <c r="M2742" s="51"/>
      <c r="N2742" s="41"/>
      <c r="O2742" s="976"/>
      <c r="P2742" s="271"/>
      <c r="Q2742" s="977"/>
      <c r="R2742" s="978"/>
      <c r="S2742" s="979"/>
      <c r="T2742" s="980"/>
      <c r="U2742" s="981"/>
      <c r="V2742" s="982"/>
      <c r="W2742" s="976" t="s">
        <v>4222</v>
      </c>
      <c r="X2742" s="976"/>
      <c r="Y2742" s="706"/>
      <c r="Z2742" s="976"/>
    </row>
    <row r="2743" spans="1:26">
      <c r="A2743" s="1037" t="s">
        <v>1657</v>
      </c>
      <c r="B2743" s="984" t="s">
        <v>1681</v>
      </c>
      <c r="C2743" s="969" t="s">
        <v>123</v>
      </c>
      <c r="D2743" s="970" t="str">
        <f t="shared" ref="D2743" si="2725">B2743&amp;" "&amp;" "&amp;C2743</f>
        <v>B1-024  ばくだん岩</v>
      </c>
      <c r="E2743" s="1010" t="s">
        <v>120</v>
      </c>
      <c r="F2743" s="1012" t="s">
        <v>130</v>
      </c>
      <c r="G2743" s="973" t="s">
        <v>19</v>
      </c>
      <c r="H2743" s="973" t="s">
        <v>19</v>
      </c>
      <c r="I2743" s="15"/>
      <c r="J2743" s="15"/>
      <c r="K2743" s="46" t="s">
        <v>21</v>
      </c>
      <c r="L2743" s="41" t="s">
        <v>131</v>
      </c>
      <c r="M2743" s="51" t="s">
        <v>1937</v>
      </c>
      <c r="N2743" s="41" t="s">
        <v>491</v>
      </c>
      <c r="O2743" s="976"/>
      <c r="P2743" s="271"/>
      <c r="Q2743" s="977">
        <v>1700</v>
      </c>
      <c r="R2743" s="978">
        <v>1060</v>
      </c>
      <c r="S2743" s="979">
        <v>610</v>
      </c>
      <c r="T2743" s="980">
        <v>660</v>
      </c>
      <c r="U2743" s="981">
        <v>1270</v>
      </c>
      <c r="V2743" s="982">
        <f t="shared" ref="V2743" si="2726">SUM(Q2743:U2744)</f>
        <v>5300</v>
      </c>
      <c r="X2743" s="976"/>
      <c r="Y2743" s="706"/>
      <c r="Z2743" s="976"/>
    </row>
    <row r="2744" spans="1:26">
      <c r="A2744" s="1037" t="s">
        <v>1657</v>
      </c>
      <c r="B2744" s="984"/>
      <c r="C2744" s="969" t="s">
        <v>123</v>
      </c>
      <c r="D2744" s="970" t="s">
        <v>2</v>
      </c>
      <c r="E2744" s="1010" t="s">
        <v>120</v>
      </c>
      <c r="F2744" s="1012" t="s">
        <v>130</v>
      </c>
      <c r="G2744" s="973" t="s">
        <v>19</v>
      </c>
      <c r="H2744" s="973" t="s">
        <v>19</v>
      </c>
      <c r="I2744" s="15"/>
      <c r="J2744" s="15"/>
      <c r="K2744" s="42"/>
      <c r="L2744" s="41"/>
      <c r="M2744" s="51"/>
      <c r="N2744" s="41"/>
      <c r="O2744" s="976"/>
      <c r="P2744" s="271"/>
      <c r="Q2744" s="977"/>
      <c r="R2744" s="978"/>
      <c r="S2744" s="979"/>
      <c r="T2744" s="980"/>
      <c r="U2744" s="981"/>
      <c r="V2744" s="982"/>
      <c r="X2744" s="976"/>
      <c r="Y2744" s="706"/>
      <c r="Z2744" s="976"/>
    </row>
    <row r="2745" spans="1:26">
      <c r="A2745" s="1037" t="s">
        <v>1657</v>
      </c>
      <c r="B2745" s="984" t="s">
        <v>1682</v>
      </c>
      <c r="C2745" s="969" t="s">
        <v>2</v>
      </c>
      <c r="D2745" s="970" t="str">
        <f t="shared" ref="D2745" si="2727">B2745&amp;" "&amp;" "&amp;C2745</f>
        <v>B1-025  ダイ</v>
      </c>
      <c r="E2745" s="1008" t="s">
        <v>36</v>
      </c>
      <c r="F2745" s="972" t="s">
        <v>34</v>
      </c>
      <c r="G2745" s="973" t="s">
        <v>19</v>
      </c>
      <c r="H2745" s="973" t="s">
        <v>19</v>
      </c>
      <c r="I2745" s="17"/>
      <c r="J2745" s="17"/>
      <c r="K2745" s="50" t="s">
        <v>21</v>
      </c>
      <c r="L2745" s="47" t="s">
        <v>105</v>
      </c>
      <c r="M2745" s="51" t="s">
        <v>1869</v>
      </c>
      <c r="N2745" s="41" t="s">
        <v>1411</v>
      </c>
      <c r="O2745" s="976"/>
      <c r="P2745" s="271"/>
      <c r="Q2745" s="977">
        <v>2030</v>
      </c>
      <c r="R2745" s="978">
        <v>1470</v>
      </c>
      <c r="S2745" s="979">
        <v>560</v>
      </c>
      <c r="T2745" s="980">
        <v>1080</v>
      </c>
      <c r="U2745" s="981">
        <v>960</v>
      </c>
      <c r="V2745" s="982">
        <f t="shared" ref="V2745" si="2728">SUM(Q2745:U2746)</f>
        <v>6100</v>
      </c>
      <c r="W2745" s="976" t="s">
        <v>3317</v>
      </c>
      <c r="X2745" s="976"/>
      <c r="Y2745" s="706"/>
      <c r="Z2745" s="976"/>
    </row>
    <row r="2746" spans="1:26">
      <c r="A2746" s="1037" t="s">
        <v>1657</v>
      </c>
      <c r="B2746" s="984"/>
      <c r="C2746" s="969" t="s">
        <v>2</v>
      </c>
      <c r="D2746" s="970" t="s">
        <v>2</v>
      </c>
      <c r="E2746" s="1008" t="s">
        <v>36</v>
      </c>
      <c r="F2746" s="972" t="s">
        <v>34</v>
      </c>
      <c r="G2746" s="973" t="s">
        <v>19</v>
      </c>
      <c r="H2746" s="973" t="s">
        <v>19</v>
      </c>
      <c r="I2746" s="17"/>
      <c r="J2746" s="17"/>
      <c r="K2746" s="46" t="s">
        <v>21</v>
      </c>
      <c r="L2746" s="41" t="s">
        <v>131</v>
      </c>
      <c r="M2746" s="51" t="s">
        <v>1838</v>
      </c>
      <c r="N2746" s="43" t="s">
        <v>491</v>
      </c>
      <c r="O2746" s="976"/>
      <c r="P2746" s="271"/>
      <c r="Q2746" s="977"/>
      <c r="R2746" s="978"/>
      <c r="S2746" s="979"/>
      <c r="T2746" s="980"/>
      <c r="U2746" s="981"/>
      <c r="V2746" s="982"/>
      <c r="W2746" s="976" t="s">
        <v>3317</v>
      </c>
      <c r="X2746" s="976"/>
      <c r="Y2746" s="706"/>
      <c r="Z2746" s="976"/>
    </row>
    <row r="2747" spans="1:26">
      <c r="A2747" s="1037" t="s">
        <v>1657</v>
      </c>
      <c r="B2747" s="984" t="s">
        <v>1683</v>
      </c>
      <c r="C2747" s="969" t="s">
        <v>38</v>
      </c>
      <c r="D2747" s="970" t="str">
        <f t="shared" ref="D2747" si="2729">B2747&amp;" "&amp;" "&amp;C2747</f>
        <v>B1-026  ポップ</v>
      </c>
      <c r="E2747" s="1008" t="s">
        <v>36</v>
      </c>
      <c r="F2747" s="972" t="s">
        <v>34</v>
      </c>
      <c r="G2747" s="986" t="s">
        <v>40</v>
      </c>
      <c r="H2747" s="986" t="s">
        <v>40</v>
      </c>
      <c r="I2747" s="17"/>
      <c r="J2747" s="17"/>
      <c r="K2747" s="46" t="s">
        <v>21</v>
      </c>
      <c r="L2747" s="41" t="s">
        <v>131</v>
      </c>
      <c r="M2747" s="51" t="s">
        <v>1844</v>
      </c>
      <c r="N2747" s="41" t="s">
        <v>491</v>
      </c>
      <c r="O2747" s="976"/>
      <c r="P2747" s="271"/>
      <c r="Q2747" s="977">
        <v>1890</v>
      </c>
      <c r="R2747" s="978">
        <v>650</v>
      </c>
      <c r="S2747" s="979">
        <v>1500</v>
      </c>
      <c r="T2747" s="980">
        <v>1130</v>
      </c>
      <c r="U2747" s="981">
        <v>910</v>
      </c>
      <c r="V2747" s="982">
        <f t="shared" ref="V2747" si="2730">SUM(Q2747:U2748)</f>
        <v>6080</v>
      </c>
      <c r="W2747" s="976" t="s">
        <v>3317</v>
      </c>
      <c r="X2747" s="976"/>
      <c r="Y2747" s="983" t="s">
        <v>5327</v>
      </c>
      <c r="Z2747" s="976"/>
    </row>
    <row r="2748" spans="1:26">
      <c r="A2748" s="1037" t="s">
        <v>1657</v>
      </c>
      <c r="B2748" s="984"/>
      <c r="C2748" s="969" t="s">
        <v>38</v>
      </c>
      <c r="D2748" s="970" t="s">
        <v>2</v>
      </c>
      <c r="E2748" s="1008" t="s">
        <v>36</v>
      </c>
      <c r="F2748" s="972" t="s">
        <v>34</v>
      </c>
      <c r="G2748" s="986" t="s">
        <v>40</v>
      </c>
      <c r="H2748" s="986" t="s">
        <v>40</v>
      </c>
      <c r="I2748" s="17"/>
      <c r="J2748" s="17"/>
      <c r="K2748" s="46" t="s">
        <v>21</v>
      </c>
      <c r="L2748" s="41" t="s">
        <v>131</v>
      </c>
      <c r="M2748" s="51" t="s">
        <v>1840</v>
      </c>
      <c r="N2748" s="43" t="s">
        <v>491</v>
      </c>
      <c r="O2748" s="976"/>
      <c r="P2748" s="271"/>
      <c r="Q2748" s="977"/>
      <c r="R2748" s="978"/>
      <c r="S2748" s="979"/>
      <c r="T2748" s="980"/>
      <c r="U2748" s="981"/>
      <c r="V2748" s="982"/>
      <c r="W2748" s="976" t="s">
        <v>3317</v>
      </c>
      <c r="X2748" s="976"/>
      <c r="Y2748" s="983" t="s">
        <v>5327</v>
      </c>
      <c r="Z2748" s="976"/>
    </row>
    <row r="2749" spans="1:26">
      <c r="A2749" s="1037" t="s">
        <v>1657</v>
      </c>
      <c r="B2749" s="984" t="s">
        <v>1684</v>
      </c>
      <c r="C2749" s="969" t="s">
        <v>183</v>
      </c>
      <c r="D2749" s="970" t="str">
        <f t="shared" ref="D2749" si="2731">B2749&amp;" "&amp;" "&amp;C2749</f>
        <v>B1-027  マァム</v>
      </c>
      <c r="E2749" s="1008" t="s">
        <v>36</v>
      </c>
      <c r="F2749" s="972" t="s">
        <v>34</v>
      </c>
      <c r="G2749" s="973" t="s">
        <v>19</v>
      </c>
      <c r="H2749" s="986" t="s">
        <v>40</v>
      </c>
      <c r="I2749" s="15"/>
      <c r="J2749" s="15"/>
      <c r="K2749" s="11" t="s">
        <v>81</v>
      </c>
      <c r="L2749" s="47" t="s">
        <v>81</v>
      </c>
      <c r="M2749" s="51" t="s">
        <v>3642</v>
      </c>
      <c r="N2749" s="41" t="s">
        <v>491</v>
      </c>
      <c r="O2749" s="976"/>
      <c r="P2749" s="271"/>
      <c r="Q2749" s="977">
        <v>1920</v>
      </c>
      <c r="R2749" s="978">
        <v>1140</v>
      </c>
      <c r="S2749" s="979">
        <v>1090</v>
      </c>
      <c r="T2749" s="980">
        <v>980</v>
      </c>
      <c r="U2749" s="981">
        <v>960</v>
      </c>
      <c r="V2749" s="982">
        <f t="shared" ref="V2749" si="2732">SUM(Q2749:U2750)</f>
        <v>6090</v>
      </c>
      <c r="W2749" s="976" t="s">
        <v>3317</v>
      </c>
      <c r="X2749" s="976"/>
      <c r="Y2749" s="706"/>
      <c r="Z2749" s="976"/>
    </row>
    <row r="2750" spans="1:26">
      <c r="A2750" s="1037" t="s">
        <v>1657</v>
      </c>
      <c r="B2750" s="984"/>
      <c r="C2750" s="969" t="s">
        <v>183</v>
      </c>
      <c r="D2750" s="970" t="s">
        <v>2</v>
      </c>
      <c r="E2750" s="1008" t="s">
        <v>36</v>
      </c>
      <c r="F2750" s="972" t="s">
        <v>34</v>
      </c>
      <c r="G2750" s="973" t="s">
        <v>19</v>
      </c>
      <c r="H2750" s="986" t="s">
        <v>40</v>
      </c>
      <c r="I2750" s="15"/>
      <c r="J2750" s="15"/>
      <c r="K2750" s="46" t="s">
        <v>21</v>
      </c>
      <c r="L2750" s="41" t="s">
        <v>131</v>
      </c>
      <c r="M2750" s="51" t="s">
        <v>1938</v>
      </c>
      <c r="N2750" s="41" t="s">
        <v>491</v>
      </c>
      <c r="O2750" s="976"/>
      <c r="P2750" s="271"/>
      <c r="Q2750" s="977"/>
      <c r="R2750" s="978"/>
      <c r="S2750" s="979"/>
      <c r="T2750" s="980"/>
      <c r="U2750" s="981"/>
      <c r="V2750" s="982"/>
      <c r="W2750" s="976" t="s">
        <v>3317</v>
      </c>
      <c r="X2750" s="976"/>
      <c r="Y2750" s="706"/>
      <c r="Z2750" s="976"/>
    </row>
    <row r="2751" spans="1:26">
      <c r="A2751" s="1037" t="s">
        <v>1657</v>
      </c>
      <c r="B2751" s="984" t="s">
        <v>1685</v>
      </c>
      <c r="C2751" s="969" t="s">
        <v>3331</v>
      </c>
      <c r="D2751" s="970" t="str">
        <f t="shared" ref="D2751" si="2733">B2751&amp;" "&amp;" "&amp;C2751</f>
        <v>B1-028  ゴーレム</v>
      </c>
      <c r="E2751" s="1008" t="s">
        <v>36</v>
      </c>
      <c r="F2751" s="994" t="s">
        <v>78</v>
      </c>
      <c r="G2751" s="973" t="s">
        <v>19</v>
      </c>
      <c r="H2751" s="973" t="s">
        <v>19</v>
      </c>
      <c r="I2751" s="15"/>
      <c r="J2751" s="15"/>
      <c r="K2751" s="46" t="s">
        <v>21</v>
      </c>
      <c r="L2751" s="41" t="s">
        <v>5372</v>
      </c>
      <c r="M2751" s="51" t="s">
        <v>1965</v>
      </c>
      <c r="N2751" s="41" t="s">
        <v>491</v>
      </c>
      <c r="O2751" s="976"/>
      <c r="P2751" s="271"/>
      <c r="Q2751" s="977">
        <v>2010</v>
      </c>
      <c r="R2751" s="978">
        <v>1240</v>
      </c>
      <c r="S2751" s="979">
        <v>570</v>
      </c>
      <c r="T2751" s="980">
        <v>750</v>
      </c>
      <c r="U2751" s="981">
        <v>1400</v>
      </c>
      <c r="V2751" s="982">
        <f t="shared" ref="V2751" si="2734">SUM(Q2751:U2752)</f>
        <v>5970</v>
      </c>
      <c r="X2751" s="976"/>
      <c r="Y2751" s="706"/>
      <c r="Z2751" s="976"/>
    </row>
    <row r="2752" spans="1:26">
      <c r="A2752" s="1037" t="s">
        <v>1657</v>
      </c>
      <c r="B2752" s="984"/>
      <c r="C2752" s="969" t="s">
        <v>3331</v>
      </c>
      <c r="D2752" s="970" t="s">
        <v>2</v>
      </c>
      <c r="E2752" s="1008" t="s">
        <v>36</v>
      </c>
      <c r="F2752" s="994" t="s">
        <v>78</v>
      </c>
      <c r="G2752" s="973" t="s">
        <v>19</v>
      </c>
      <c r="H2752" s="973" t="s">
        <v>19</v>
      </c>
      <c r="I2752" s="15"/>
      <c r="J2752" s="15"/>
      <c r="K2752" s="46" t="s">
        <v>21</v>
      </c>
      <c r="L2752" s="41" t="s">
        <v>3</v>
      </c>
      <c r="M2752" s="51" t="s">
        <v>3643</v>
      </c>
      <c r="N2752" s="41" t="s">
        <v>491</v>
      </c>
      <c r="O2752" s="976"/>
      <c r="P2752" s="271"/>
      <c r="Q2752" s="977"/>
      <c r="R2752" s="978"/>
      <c r="S2752" s="979"/>
      <c r="T2752" s="980"/>
      <c r="U2752" s="981"/>
      <c r="V2752" s="982"/>
      <c r="X2752" s="976"/>
      <c r="Y2752" s="706"/>
      <c r="Z2752" s="976"/>
    </row>
    <row r="2753" spans="1:26">
      <c r="A2753" s="1037" t="s">
        <v>1657</v>
      </c>
      <c r="B2753" s="984" t="s">
        <v>1686</v>
      </c>
      <c r="C2753" s="969" t="s">
        <v>542</v>
      </c>
      <c r="D2753" s="970" t="str">
        <f t="shared" ref="D2753" si="2735">B2753&amp;" "&amp;" "&amp;C2753</f>
        <v>B1-029  ドラゴン</v>
      </c>
      <c r="E2753" s="1008" t="s">
        <v>36</v>
      </c>
      <c r="F2753" s="1003" t="s">
        <v>35</v>
      </c>
      <c r="G2753" s="973" t="s">
        <v>19</v>
      </c>
      <c r="H2753" s="1006" t="s">
        <v>89</v>
      </c>
      <c r="I2753" s="15"/>
      <c r="J2753" s="15"/>
      <c r="K2753" s="46" t="s">
        <v>21</v>
      </c>
      <c r="L2753" s="41" t="s">
        <v>131</v>
      </c>
      <c r="M2753" s="51" t="s">
        <v>6239</v>
      </c>
      <c r="N2753" s="41" t="s">
        <v>491</v>
      </c>
      <c r="O2753" s="976"/>
      <c r="P2753" s="271"/>
      <c r="Q2753" s="977">
        <v>1860</v>
      </c>
      <c r="R2753" s="978">
        <v>1250</v>
      </c>
      <c r="S2753" s="979">
        <v>760</v>
      </c>
      <c r="T2753" s="980">
        <v>1000</v>
      </c>
      <c r="U2753" s="981">
        <v>1100</v>
      </c>
      <c r="V2753" s="982">
        <f t="shared" ref="V2753" si="2736">SUM(Q2753:U2754)</f>
        <v>5970</v>
      </c>
      <c r="W2753" s="976" t="s">
        <v>4344</v>
      </c>
      <c r="X2753" s="976"/>
      <c r="Y2753" s="706"/>
      <c r="Z2753" s="976"/>
    </row>
    <row r="2754" spans="1:26">
      <c r="A2754" s="1037" t="s">
        <v>1657</v>
      </c>
      <c r="B2754" s="984"/>
      <c r="C2754" s="969" t="s">
        <v>542</v>
      </c>
      <c r="D2754" s="970" t="s">
        <v>2</v>
      </c>
      <c r="E2754" s="1008" t="s">
        <v>36</v>
      </c>
      <c r="F2754" s="1003" t="s">
        <v>35</v>
      </c>
      <c r="G2754" s="973" t="s">
        <v>19</v>
      </c>
      <c r="H2754" s="1006" t="s">
        <v>89</v>
      </c>
      <c r="I2754" s="15"/>
      <c r="J2754" s="15"/>
      <c r="K2754" s="50" t="s">
        <v>21</v>
      </c>
      <c r="L2754" s="47" t="s">
        <v>105</v>
      </c>
      <c r="M2754" s="51" t="s">
        <v>1939</v>
      </c>
      <c r="N2754" s="41" t="s">
        <v>491</v>
      </c>
      <c r="O2754" s="976"/>
      <c r="P2754" s="271"/>
      <c r="Q2754" s="977"/>
      <c r="R2754" s="978"/>
      <c r="S2754" s="979"/>
      <c r="T2754" s="980"/>
      <c r="U2754" s="981"/>
      <c r="V2754" s="982"/>
      <c r="W2754" s="976" t="s">
        <v>4344</v>
      </c>
      <c r="X2754" s="976"/>
      <c r="Y2754" s="706"/>
      <c r="Z2754" s="976"/>
    </row>
    <row r="2755" spans="1:26">
      <c r="A2755" s="1037" t="s">
        <v>1657</v>
      </c>
      <c r="B2755" s="984" t="s">
        <v>1687</v>
      </c>
      <c r="C2755" s="969" t="s">
        <v>2</v>
      </c>
      <c r="D2755" s="970" t="str">
        <f t="shared" ref="D2755" si="2737">B2755&amp;" "&amp;" "&amp;C2755</f>
        <v>B1-030  ダイ</v>
      </c>
      <c r="E2755" s="999" t="s">
        <v>54</v>
      </c>
      <c r="F2755" s="972" t="s">
        <v>34</v>
      </c>
      <c r="G2755" s="973" t="s">
        <v>19</v>
      </c>
      <c r="H2755" s="973" t="s">
        <v>19</v>
      </c>
      <c r="I2755" s="17"/>
      <c r="J2755" s="17"/>
      <c r="K2755" s="46" t="s">
        <v>21</v>
      </c>
      <c r="L2755" s="41" t="s">
        <v>131</v>
      </c>
      <c r="M2755" s="51" t="s">
        <v>1937</v>
      </c>
      <c r="N2755" s="41" t="s">
        <v>491</v>
      </c>
      <c r="O2755" s="976"/>
      <c r="P2755" s="271"/>
      <c r="Q2755" s="977">
        <v>2110</v>
      </c>
      <c r="R2755" s="978">
        <v>1500</v>
      </c>
      <c r="S2755" s="979">
        <v>610</v>
      </c>
      <c r="T2755" s="980">
        <v>1140</v>
      </c>
      <c r="U2755" s="981">
        <v>990</v>
      </c>
      <c r="V2755" s="982">
        <f t="shared" ref="V2755" si="2738">SUM(Q2755:U2756)</f>
        <v>6350</v>
      </c>
      <c r="W2755" s="976" t="s">
        <v>3317</v>
      </c>
      <c r="X2755" s="976"/>
      <c r="Y2755" s="706"/>
      <c r="Z2755" s="976"/>
    </row>
    <row r="2756" spans="1:26">
      <c r="A2756" s="1037" t="s">
        <v>1657</v>
      </c>
      <c r="B2756" s="984"/>
      <c r="C2756" s="969" t="s">
        <v>2</v>
      </c>
      <c r="D2756" s="970" t="s">
        <v>2</v>
      </c>
      <c r="E2756" s="999" t="s">
        <v>54</v>
      </c>
      <c r="F2756" s="972" t="s">
        <v>34</v>
      </c>
      <c r="G2756" s="973" t="s">
        <v>19</v>
      </c>
      <c r="H2756" s="973" t="s">
        <v>19</v>
      </c>
      <c r="I2756" s="17"/>
      <c r="J2756" s="17"/>
      <c r="K2756" s="50" t="s">
        <v>21</v>
      </c>
      <c r="L2756" s="49" t="s">
        <v>104</v>
      </c>
      <c r="M2756" s="51" t="s">
        <v>1940</v>
      </c>
      <c r="N2756" s="41" t="s">
        <v>491</v>
      </c>
      <c r="O2756" s="976"/>
      <c r="P2756" s="271"/>
      <c r="Q2756" s="977"/>
      <c r="R2756" s="978"/>
      <c r="S2756" s="979"/>
      <c r="T2756" s="980"/>
      <c r="U2756" s="981"/>
      <c r="V2756" s="982"/>
      <c r="W2756" s="976" t="s">
        <v>3317</v>
      </c>
      <c r="X2756" s="976"/>
      <c r="Y2756" s="706"/>
      <c r="Z2756" s="976"/>
    </row>
    <row r="2757" spans="1:26">
      <c r="A2757" s="1037" t="s">
        <v>1657</v>
      </c>
      <c r="B2757" s="984" t="s">
        <v>1688</v>
      </c>
      <c r="C2757" s="989" t="s">
        <v>595</v>
      </c>
      <c r="D2757" s="970" t="str">
        <f t="shared" ref="D2757" si="2739">B2757&amp;" "&amp;" "&amp;C2757</f>
        <v>B1-031  ハドラー</v>
      </c>
      <c r="E2757" s="999" t="s">
        <v>54</v>
      </c>
      <c r="F2757" s="985" t="s">
        <v>74</v>
      </c>
      <c r="G2757" s="986" t="s">
        <v>40</v>
      </c>
      <c r="H2757" s="986" t="s">
        <v>40</v>
      </c>
      <c r="I2757" s="17"/>
      <c r="J2757" s="17"/>
      <c r="K2757" s="46" t="s">
        <v>21</v>
      </c>
      <c r="L2757" s="41" t="s">
        <v>131</v>
      </c>
      <c r="M2757" s="51" t="s">
        <v>1126</v>
      </c>
      <c r="N2757" s="41" t="s">
        <v>491</v>
      </c>
      <c r="O2757" s="976"/>
      <c r="P2757" s="271"/>
      <c r="Q2757" s="977">
        <v>2070</v>
      </c>
      <c r="R2757" s="978">
        <v>1110</v>
      </c>
      <c r="S2757" s="979">
        <v>1150</v>
      </c>
      <c r="T2757" s="980">
        <v>960</v>
      </c>
      <c r="U2757" s="981">
        <v>1090</v>
      </c>
      <c r="V2757" s="982">
        <f t="shared" ref="V2757" si="2740">SUM(Q2757:U2758)</f>
        <v>6380</v>
      </c>
      <c r="X2757" s="976"/>
      <c r="Y2757" s="706"/>
      <c r="Z2757" s="976"/>
    </row>
    <row r="2758" spans="1:26">
      <c r="A2758" s="1037" t="s">
        <v>1657</v>
      </c>
      <c r="B2758" s="984"/>
      <c r="C2758" s="989" t="s">
        <v>595</v>
      </c>
      <c r="D2758" s="970" t="s">
        <v>2</v>
      </c>
      <c r="E2758" s="999" t="s">
        <v>54</v>
      </c>
      <c r="F2758" s="985" t="s">
        <v>74</v>
      </c>
      <c r="G2758" s="986" t="s">
        <v>40</v>
      </c>
      <c r="H2758" s="986" t="s">
        <v>40</v>
      </c>
      <c r="I2758" s="17"/>
      <c r="J2758" s="17"/>
      <c r="K2758" s="50" t="s">
        <v>21</v>
      </c>
      <c r="L2758" s="47" t="s">
        <v>105</v>
      </c>
      <c r="M2758" s="51" t="s">
        <v>1881</v>
      </c>
      <c r="N2758" s="43" t="s">
        <v>1411</v>
      </c>
      <c r="O2758" s="976"/>
      <c r="P2758" s="271"/>
      <c r="Q2758" s="977"/>
      <c r="R2758" s="978"/>
      <c r="S2758" s="979"/>
      <c r="T2758" s="980"/>
      <c r="U2758" s="981"/>
      <c r="V2758" s="982"/>
      <c r="X2758" s="976"/>
      <c r="Y2758" s="706"/>
      <c r="Z2758" s="976"/>
    </row>
    <row r="2759" spans="1:26">
      <c r="A2759" s="1037" t="s">
        <v>1657</v>
      </c>
      <c r="B2759" s="984" t="s">
        <v>1689</v>
      </c>
      <c r="C2759" s="969" t="s">
        <v>4</v>
      </c>
      <c r="D2759" s="970" t="str">
        <f t="shared" ref="D2759" si="2741">B2759&amp;" "&amp;" "&amp;C2759</f>
        <v>B1-032  クロコダイン</v>
      </c>
      <c r="E2759" s="999" t="s">
        <v>54</v>
      </c>
      <c r="F2759" s="1014" t="s">
        <v>128</v>
      </c>
      <c r="G2759" s="1006" t="s">
        <v>89</v>
      </c>
      <c r="H2759" s="973" t="s">
        <v>19</v>
      </c>
      <c r="I2759" s="17"/>
      <c r="J2759" s="17"/>
      <c r="K2759" s="46" t="s">
        <v>21</v>
      </c>
      <c r="L2759" s="41" t="s">
        <v>131</v>
      </c>
      <c r="M2759" s="51" t="s">
        <v>1818</v>
      </c>
      <c r="N2759" s="41" t="s">
        <v>491</v>
      </c>
      <c r="O2759" s="976"/>
      <c r="P2759" s="271"/>
      <c r="Q2759" s="977">
        <v>2190</v>
      </c>
      <c r="R2759" s="978">
        <v>1500</v>
      </c>
      <c r="S2759" s="979">
        <v>580</v>
      </c>
      <c r="T2759" s="980">
        <v>760</v>
      </c>
      <c r="U2759" s="981">
        <v>1310</v>
      </c>
      <c r="V2759" s="982">
        <f t="shared" ref="V2759" si="2742">SUM(Q2759:U2760)</f>
        <v>6340</v>
      </c>
      <c r="W2759" s="976" t="s">
        <v>4572</v>
      </c>
      <c r="X2759" s="976"/>
      <c r="Y2759" s="983" t="s">
        <v>5327</v>
      </c>
      <c r="Z2759" s="976"/>
    </row>
    <row r="2760" spans="1:26">
      <c r="A2760" s="1037" t="s">
        <v>1657</v>
      </c>
      <c r="B2760" s="984"/>
      <c r="C2760" s="969" t="s">
        <v>4</v>
      </c>
      <c r="D2760" s="970" t="s">
        <v>2</v>
      </c>
      <c r="E2760" s="999" t="s">
        <v>54</v>
      </c>
      <c r="F2760" s="1014" t="s">
        <v>128</v>
      </c>
      <c r="G2760" s="1006" t="s">
        <v>89</v>
      </c>
      <c r="H2760" s="973" t="s">
        <v>19</v>
      </c>
      <c r="I2760" s="17"/>
      <c r="J2760" s="17"/>
      <c r="K2760" s="7" t="s">
        <v>37</v>
      </c>
      <c r="L2760" s="41" t="s">
        <v>20</v>
      </c>
      <c r="M2760" s="51" t="s">
        <v>3641</v>
      </c>
      <c r="N2760" s="41" t="s">
        <v>491</v>
      </c>
      <c r="O2760" s="976"/>
      <c r="P2760" s="271"/>
      <c r="Q2760" s="977"/>
      <c r="R2760" s="978"/>
      <c r="S2760" s="979"/>
      <c r="T2760" s="980"/>
      <c r="U2760" s="981"/>
      <c r="V2760" s="982"/>
      <c r="W2760" s="976" t="s">
        <v>4572</v>
      </c>
      <c r="X2760" s="976"/>
      <c r="Y2760" s="983" t="s">
        <v>5327</v>
      </c>
      <c r="Z2760" s="976"/>
    </row>
    <row r="2761" spans="1:26">
      <c r="A2761" s="1037" t="s">
        <v>1657</v>
      </c>
      <c r="B2761" s="984" t="s">
        <v>1690</v>
      </c>
      <c r="C2761" s="969" t="s">
        <v>58</v>
      </c>
      <c r="D2761" s="970" t="str">
        <f t="shared" ref="D2761" si="2743">B2761&amp;" "&amp;" "&amp;C2761</f>
        <v>B1-033  ロトの血を引く者</v>
      </c>
      <c r="E2761" s="999" t="s">
        <v>54</v>
      </c>
      <c r="F2761" s="972" t="s">
        <v>34</v>
      </c>
      <c r="G2761" s="973" t="s">
        <v>19</v>
      </c>
      <c r="H2761" s="973" t="s">
        <v>19</v>
      </c>
      <c r="I2761" s="17"/>
      <c r="J2761" s="17"/>
      <c r="K2761" s="50" t="s">
        <v>21</v>
      </c>
      <c r="L2761" s="312" t="s">
        <v>4150</v>
      </c>
      <c r="M2761" s="51" t="s">
        <v>1915</v>
      </c>
      <c r="N2761" s="41" t="s">
        <v>491</v>
      </c>
      <c r="O2761" s="976"/>
      <c r="P2761" s="271"/>
      <c r="Q2761" s="977">
        <v>1980</v>
      </c>
      <c r="R2761" s="978">
        <v>1150</v>
      </c>
      <c r="S2761" s="979">
        <v>1020</v>
      </c>
      <c r="T2761" s="980">
        <v>1040</v>
      </c>
      <c r="U2761" s="981">
        <v>1130</v>
      </c>
      <c r="V2761" s="982">
        <f t="shared" ref="V2761" si="2744">SUM(Q2761:U2762)</f>
        <v>6320</v>
      </c>
      <c r="W2761" s="976" t="s">
        <v>3324</v>
      </c>
      <c r="X2761" s="976"/>
      <c r="Y2761" s="706"/>
      <c r="Z2761" s="976"/>
    </row>
    <row r="2762" spans="1:26">
      <c r="A2762" s="1037" t="s">
        <v>1657</v>
      </c>
      <c r="B2762" s="984"/>
      <c r="C2762" s="969" t="s">
        <v>58</v>
      </c>
      <c r="D2762" s="970" t="s">
        <v>2</v>
      </c>
      <c r="E2762" s="999" t="s">
        <v>54</v>
      </c>
      <c r="F2762" s="972" t="s">
        <v>34</v>
      </c>
      <c r="G2762" s="973" t="s">
        <v>19</v>
      </c>
      <c r="H2762" s="973" t="s">
        <v>19</v>
      </c>
      <c r="I2762" s="17"/>
      <c r="J2762" s="17"/>
      <c r="K2762" s="7" t="s">
        <v>37</v>
      </c>
      <c r="L2762" s="41" t="s">
        <v>98</v>
      </c>
      <c r="M2762" s="51" t="s">
        <v>1794</v>
      </c>
      <c r="N2762" s="43" t="s">
        <v>491</v>
      </c>
      <c r="O2762" s="976"/>
      <c r="P2762" s="271"/>
      <c r="Q2762" s="977"/>
      <c r="R2762" s="978"/>
      <c r="S2762" s="979"/>
      <c r="T2762" s="980"/>
      <c r="U2762" s="981"/>
      <c r="V2762" s="982"/>
      <c r="W2762" s="976" t="s">
        <v>3324</v>
      </c>
      <c r="X2762" s="976"/>
      <c r="Y2762" s="706"/>
      <c r="Z2762" s="976"/>
    </row>
    <row r="2763" spans="1:26">
      <c r="A2763" s="1037" t="s">
        <v>1657</v>
      </c>
      <c r="B2763" s="984" t="s">
        <v>1691</v>
      </c>
      <c r="C2763" s="969" t="s">
        <v>189</v>
      </c>
      <c r="D2763" s="970" t="str">
        <f t="shared" ref="D2763" si="2745">B2763&amp;" "&amp;" "&amp;C2763</f>
        <v>B1-034  アバン</v>
      </c>
      <c r="E2763" s="993" t="s">
        <v>2633</v>
      </c>
      <c r="F2763" s="972" t="s">
        <v>34</v>
      </c>
      <c r="G2763" s="973" t="s">
        <v>19</v>
      </c>
      <c r="H2763" s="973" t="s">
        <v>19</v>
      </c>
      <c r="I2763" s="17"/>
      <c r="J2763" s="17"/>
      <c r="K2763" s="50" t="s">
        <v>21</v>
      </c>
      <c r="L2763" s="312" t="s">
        <v>4150</v>
      </c>
      <c r="M2763" s="51" t="s">
        <v>1941</v>
      </c>
      <c r="N2763" s="41" t="s">
        <v>491</v>
      </c>
      <c r="O2763" s="976"/>
      <c r="P2763" s="271"/>
      <c r="Q2763" s="977">
        <v>2120</v>
      </c>
      <c r="R2763" s="978">
        <v>1170</v>
      </c>
      <c r="S2763" s="979">
        <v>1150</v>
      </c>
      <c r="T2763" s="980">
        <v>1110</v>
      </c>
      <c r="U2763" s="981">
        <v>1100</v>
      </c>
      <c r="V2763" s="982">
        <f t="shared" ref="V2763" si="2746">SUM(Q2763:U2764)</f>
        <v>6650</v>
      </c>
      <c r="X2763" s="976"/>
      <c r="Y2763" s="706"/>
      <c r="Z2763" s="976"/>
    </row>
    <row r="2764" spans="1:26">
      <c r="A2764" s="1037" t="s">
        <v>1657</v>
      </c>
      <c r="B2764" s="984"/>
      <c r="C2764" s="969" t="s">
        <v>189</v>
      </c>
      <c r="D2764" s="970" t="s">
        <v>2</v>
      </c>
      <c r="E2764" s="993" t="s">
        <v>2633</v>
      </c>
      <c r="F2764" s="972" t="s">
        <v>34</v>
      </c>
      <c r="G2764" s="973" t="s">
        <v>19</v>
      </c>
      <c r="H2764" s="973" t="s">
        <v>19</v>
      </c>
      <c r="I2764" s="17"/>
      <c r="J2764" s="17"/>
      <c r="K2764" s="50" t="s">
        <v>21</v>
      </c>
      <c r="L2764" s="47" t="s">
        <v>105</v>
      </c>
      <c r="M2764" s="51" t="s">
        <v>1869</v>
      </c>
      <c r="N2764" s="41" t="s">
        <v>1411</v>
      </c>
      <c r="O2764" s="976"/>
      <c r="P2764" s="271"/>
      <c r="Q2764" s="977"/>
      <c r="R2764" s="978"/>
      <c r="S2764" s="979"/>
      <c r="T2764" s="980"/>
      <c r="U2764" s="981"/>
      <c r="V2764" s="982"/>
      <c r="X2764" s="976"/>
      <c r="Y2764" s="706"/>
      <c r="Z2764" s="976"/>
    </row>
    <row r="2765" spans="1:26">
      <c r="A2765" s="967" t="s">
        <v>2151</v>
      </c>
      <c r="B2765" s="984" t="s">
        <v>2978</v>
      </c>
      <c r="C2765" s="969" t="s">
        <v>2</v>
      </c>
      <c r="D2765" s="970" t="str">
        <f t="shared" ref="D2765" si="2747">B2765&amp;" "&amp;" "&amp;C2765</f>
        <v>SP-001  ダイ</v>
      </c>
      <c r="E2765" s="971" t="s">
        <v>2632</v>
      </c>
      <c r="F2765" s="972" t="s">
        <v>34</v>
      </c>
      <c r="G2765" s="973" t="s">
        <v>19</v>
      </c>
      <c r="H2765" s="973" t="s">
        <v>19</v>
      </c>
      <c r="I2765" s="15"/>
      <c r="J2765" s="15"/>
      <c r="K2765" s="7" t="s">
        <v>37</v>
      </c>
      <c r="L2765" s="56" t="s">
        <v>20</v>
      </c>
      <c r="M2765" s="51" t="s">
        <v>1412</v>
      </c>
      <c r="N2765" s="54" t="s">
        <v>491</v>
      </c>
      <c r="O2765" s="976"/>
      <c r="P2765" s="271"/>
      <c r="Q2765" s="977">
        <v>1590</v>
      </c>
      <c r="R2765" s="978">
        <v>1340</v>
      </c>
      <c r="S2765" s="979">
        <v>500</v>
      </c>
      <c r="T2765" s="980">
        <v>900</v>
      </c>
      <c r="U2765" s="981">
        <v>800</v>
      </c>
      <c r="V2765" s="982">
        <f t="shared" ref="V2765" si="2748">SUM(Q2765:U2766)</f>
        <v>5130</v>
      </c>
      <c r="W2765" s="976" t="s">
        <v>3317</v>
      </c>
      <c r="X2765" s="976"/>
      <c r="Y2765" s="983" t="s">
        <v>5339</v>
      </c>
      <c r="Z2765" s="976"/>
    </row>
    <row r="2766" spans="1:26">
      <c r="A2766" s="967" t="s">
        <v>2151</v>
      </c>
      <c r="B2766" s="984"/>
      <c r="C2766" s="969" t="s">
        <v>2</v>
      </c>
      <c r="D2766" s="970" t="s">
        <v>2</v>
      </c>
      <c r="E2766" s="971" t="s">
        <v>2632</v>
      </c>
      <c r="F2766" s="972" t="s">
        <v>34</v>
      </c>
      <c r="G2766" s="973" t="s">
        <v>19</v>
      </c>
      <c r="H2766" s="973" t="s">
        <v>19</v>
      </c>
      <c r="I2766" s="15"/>
      <c r="J2766" s="15"/>
      <c r="K2766" s="48"/>
      <c r="L2766" s="47"/>
      <c r="M2766" s="51"/>
      <c r="N2766" s="54"/>
      <c r="O2766" s="976"/>
      <c r="P2766" s="271"/>
      <c r="Q2766" s="977"/>
      <c r="R2766" s="978"/>
      <c r="S2766" s="979"/>
      <c r="T2766" s="980"/>
      <c r="U2766" s="981"/>
      <c r="V2766" s="982"/>
      <c r="W2766" s="976" t="s">
        <v>3317</v>
      </c>
      <c r="X2766" s="976"/>
      <c r="Y2766" s="983"/>
      <c r="Z2766" s="976"/>
    </row>
    <row r="2767" spans="1:26" ht="13.15" customHeight="1">
      <c r="A2767" s="1038" t="s">
        <v>2143</v>
      </c>
      <c r="B2767" s="984" t="s">
        <v>2979</v>
      </c>
      <c r="C2767" s="969" t="s">
        <v>2</v>
      </c>
      <c r="D2767" s="970" t="str">
        <f t="shared" ref="D2767" si="2749">B2767&amp;" "&amp;" "&amp;C2767</f>
        <v>SP-002  ダイ</v>
      </c>
      <c r="E2767" s="1032" t="s">
        <v>2634</v>
      </c>
      <c r="F2767" s="972" t="s">
        <v>34</v>
      </c>
      <c r="G2767" s="973" t="s">
        <v>19</v>
      </c>
      <c r="H2767" s="973" t="s">
        <v>19</v>
      </c>
      <c r="I2767" s="15"/>
      <c r="J2767" s="15"/>
      <c r="K2767" s="58" t="s">
        <v>21</v>
      </c>
      <c r="L2767" s="56" t="s">
        <v>131</v>
      </c>
      <c r="M2767" s="51" t="s">
        <v>2015</v>
      </c>
      <c r="N2767" s="54" t="s">
        <v>491</v>
      </c>
      <c r="O2767" s="976"/>
      <c r="P2767" s="271"/>
      <c r="Q2767" s="977">
        <v>1970</v>
      </c>
      <c r="R2767" s="978">
        <v>1460</v>
      </c>
      <c r="S2767" s="979">
        <v>490</v>
      </c>
      <c r="T2767" s="980">
        <v>960</v>
      </c>
      <c r="U2767" s="981">
        <v>850</v>
      </c>
      <c r="V2767" s="982">
        <f t="shared" ref="V2767" si="2750">SUM(Q2767:U2768)</f>
        <v>5730</v>
      </c>
      <c r="W2767" s="976" t="s">
        <v>3317</v>
      </c>
      <c r="X2767" s="976"/>
      <c r="Y2767" s="706"/>
      <c r="Z2767" s="976"/>
    </row>
    <row r="2768" spans="1:26">
      <c r="A2768" s="984" t="s">
        <v>2143</v>
      </c>
      <c r="B2768" s="984"/>
      <c r="C2768" s="969" t="s">
        <v>2</v>
      </c>
      <c r="D2768" s="970" t="s">
        <v>2</v>
      </c>
      <c r="E2768" s="1032" t="s">
        <v>2634</v>
      </c>
      <c r="F2768" s="972" t="s">
        <v>34</v>
      </c>
      <c r="G2768" s="973" t="s">
        <v>19</v>
      </c>
      <c r="H2768" s="973" t="s">
        <v>19</v>
      </c>
      <c r="I2768" s="15"/>
      <c r="J2768" s="15"/>
      <c r="K2768" s="58" t="s">
        <v>21</v>
      </c>
      <c r="L2768" s="56" t="s">
        <v>131</v>
      </c>
      <c r="M2768" s="51" t="s">
        <v>3644</v>
      </c>
      <c r="N2768" s="54" t="s">
        <v>491</v>
      </c>
      <c r="O2768" s="976"/>
      <c r="P2768" s="271"/>
      <c r="Q2768" s="977"/>
      <c r="R2768" s="978"/>
      <c r="S2768" s="979"/>
      <c r="T2768" s="980"/>
      <c r="U2768" s="981"/>
      <c r="V2768" s="982"/>
      <c r="W2768" s="976" t="s">
        <v>3317</v>
      </c>
      <c r="X2768" s="976"/>
      <c r="Y2768" s="706"/>
      <c r="Z2768" s="976"/>
    </row>
    <row r="2769" spans="1:26" ht="13.15" customHeight="1">
      <c r="A2769" s="1038" t="s">
        <v>2143</v>
      </c>
      <c r="B2769" s="984" t="s">
        <v>2980</v>
      </c>
      <c r="C2769" s="969" t="s">
        <v>38</v>
      </c>
      <c r="D2769" s="970" t="str">
        <f t="shared" ref="D2769" si="2751">B2769&amp;" "&amp;" "&amp;C2769</f>
        <v>SP-003  ポップ</v>
      </c>
      <c r="E2769" s="971" t="s">
        <v>2632</v>
      </c>
      <c r="F2769" s="972" t="s">
        <v>34</v>
      </c>
      <c r="G2769" s="986" t="s">
        <v>40</v>
      </c>
      <c r="H2769" s="986" t="s">
        <v>40</v>
      </c>
      <c r="I2769" s="975"/>
      <c r="J2769" s="975"/>
      <c r="K2769" s="58" t="s">
        <v>21</v>
      </c>
      <c r="L2769" s="56" t="s">
        <v>131</v>
      </c>
      <c r="M2769" s="51" t="s">
        <v>2016</v>
      </c>
      <c r="N2769" s="52" t="s">
        <v>495</v>
      </c>
      <c r="O2769" s="976"/>
      <c r="P2769" s="271"/>
      <c r="Q2769" s="977">
        <v>1510</v>
      </c>
      <c r="R2769" s="978">
        <v>500</v>
      </c>
      <c r="S2769" s="979">
        <v>1200</v>
      </c>
      <c r="T2769" s="980">
        <v>830</v>
      </c>
      <c r="U2769" s="981">
        <v>710</v>
      </c>
      <c r="V2769" s="982">
        <f t="shared" ref="V2769" si="2752">SUM(Q2769:U2770)</f>
        <v>4750</v>
      </c>
      <c r="W2769" s="976" t="s">
        <v>3317</v>
      </c>
      <c r="X2769" s="976"/>
      <c r="Y2769" s="706"/>
      <c r="Z2769" s="976"/>
    </row>
    <row r="2770" spans="1:26">
      <c r="A2770" s="984" t="s">
        <v>2143</v>
      </c>
      <c r="B2770" s="984"/>
      <c r="C2770" s="969" t="s">
        <v>38</v>
      </c>
      <c r="D2770" s="970" t="s">
        <v>2</v>
      </c>
      <c r="E2770" s="971" t="s">
        <v>2632</v>
      </c>
      <c r="F2770" s="972" t="s">
        <v>34</v>
      </c>
      <c r="G2770" s="986" t="s">
        <v>40</v>
      </c>
      <c r="H2770" s="986" t="s">
        <v>40</v>
      </c>
      <c r="I2770" s="975"/>
      <c r="J2770" s="975"/>
      <c r="K2770" s="48"/>
      <c r="L2770" s="48"/>
      <c r="M2770" s="51"/>
      <c r="N2770" s="53"/>
      <c r="O2770" s="976"/>
      <c r="P2770" s="271"/>
      <c r="Q2770" s="977"/>
      <c r="R2770" s="978"/>
      <c r="S2770" s="979"/>
      <c r="T2770" s="980"/>
      <c r="U2770" s="981"/>
      <c r="V2770" s="982"/>
      <c r="W2770" s="976" t="s">
        <v>3317</v>
      </c>
      <c r="X2770" s="976"/>
      <c r="Y2770" s="706"/>
      <c r="Z2770" s="976"/>
    </row>
    <row r="2771" spans="1:26" ht="13.15" customHeight="1">
      <c r="A2771" s="1038" t="s">
        <v>2143</v>
      </c>
      <c r="B2771" s="984" t="s">
        <v>2981</v>
      </c>
      <c r="C2771" s="969" t="s">
        <v>183</v>
      </c>
      <c r="D2771" s="970" t="str">
        <f t="shared" ref="D2771" si="2753">B2771&amp;" "&amp;" "&amp;C2771</f>
        <v>SP-004  マァム</v>
      </c>
      <c r="E2771" s="971" t="s">
        <v>2632</v>
      </c>
      <c r="F2771" s="972" t="s">
        <v>34</v>
      </c>
      <c r="G2771" s="973" t="s">
        <v>19</v>
      </c>
      <c r="H2771" s="973" t="s">
        <v>19</v>
      </c>
      <c r="I2771" s="975"/>
      <c r="J2771" s="975"/>
      <c r="K2771" s="11" t="s">
        <v>81</v>
      </c>
      <c r="L2771" s="59" t="s">
        <v>81</v>
      </c>
      <c r="M2771" s="51" t="s">
        <v>3645</v>
      </c>
      <c r="N2771" s="52" t="s">
        <v>491</v>
      </c>
      <c r="O2771" s="976"/>
      <c r="P2771" s="271"/>
      <c r="Q2771" s="977">
        <v>1540</v>
      </c>
      <c r="R2771" s="978">
        <v>850</v>
      </c>
      <c r="S2771" s="979">
        <v>830</v>
      </c>
      <c r="T2771" s="980">
        <v>780</v>
      </c>
      <c r="U2771" s="981">
        <v>750</v>
      </c>
      <c r="V2771" s="982">
        <f t="shared" ref="V2771" si="2754">SUM(Q2771:U2772)</f>
        <v>4750</v>
      </c>
      <c r="W2771" s="976" t="s">
        <v>3317</v>
      </c>
      <c r="X2771" s="976"/>
      <c r="Y2771" s="706"/>
      <c r="Z2771" s="976"/>
    </row>
    <row r="2772" spans="1:26">
      <c r="A2772" s="984" t="s">
        <v>2143</v>
      </c>
      <c r="B2772" s="984"/>
      <c r="C2772" s="969" t="s">
        <v>183</v>
      </c>
      <c r="D2772" s="970" t="s">
        <v>2</v>
      </c>
      <c r="E2772" s="971" t="s">
        <v>2632</v>
      </c>
      <c r="F2772" s="972" t="s">
        <v>34</v>
      </c>
      <c r="G2772" s="973" t="s">
        <v>19</v>
      </c>
      <c r="H2772" s="973" t="s">
        <v>19</v>
      </c>
      <c r="I2772" s="975"/>
      <c r="J2772" s="975"/>
      <c r="K2772" s="48"/>
      <c r="L2772" s="48"/>
      <c r="M2772" s="51"/>
      <c r="N2772" s="53"/>
      <c r="O2772" s="976"/>
      <c r="P2772" s="271"/>
      <c r="Q2772" s="977"/>
      <c r="R2772" s="978"/>
      <c r="S2772" s="979"/>
      <c r="T2772" s="980"/>
      <c r="U2772" s="981"/>
      <c r="V2772" s="982"/>
      <c r="W2772" s="976" t="s">
        <v>3317</v>
      </c>
      <c r="X2772" s="976"/>
      <c r="Y2772" s="706"/>
      <c r="Z2772" s="976"/>
    </row>
    <row r="2773" spans="1:26" ht="13.15" customHeight="1">
      <c r="A2773" s="1038" t="s">
        <v>2143</v>
      </c>
      <c r="B2773" s="984" t="s">
        <v>2982</v>
      </c>
      <c r="C2773" s="969" t="s">
        <v>641</v>
      </c>
      <c r="D2773" s="970" t="str">
        <f t="shared" ref="D2773" si="2755">B2773&amp;" "&amp;" "&amp;C2773</f>
        <v>SP-005  キラーマシン テムジン改造ver.</v>
      </c>
      <c r="E2773" s="971" t="s">
        <v>2632</v>
      </c>
      <c r="F2773" s="1014" t="s">
        <v>128</v>
      </c>
      <c r="G2773" s="973" t="s">
        <v>19</v>
      </c>
      <c r="H2773" s="973" t="s">
        <v>19</v>
      </c>
      <c r="I2773" s="975"/>
      <c r="J2773" s="975"/>
      <c r="K2773" s="58" t="s">
        <v>21</v>
      </c>
      <c r="L2773" s="56" t="s">
        <v>131</v>
      </c>
      <c r="M2773" s="51" t="s">
        <v>3646</v>
      </c>
      <c r="N2773" s="52" t="s">
        <v>491</v>
      </c>
      <c r="O2773" s="976"/>
      <c r="P2773" s="271"/>
      <c r="Q2773" s="977">
        <v>1440</v>
      </c>
      <c r="R2773" s="978">
        <v>900</v>
      </c>
      <c r="S2773" s="979">
        <v>540</v>
      </c>
      <c r="T2773" s="980">
        <v>850</v>
      </c>
      <c r="U2773" s="981">
        <v>1010</v>
      </c>
      <c r="V2773" s="982">
        <f t="shared" ref="V2773" si="2756">SUM(Q2773:U2774)</f>
        <v>4740</v>
      </c>
      <c r="W2773" s="969" t="s">
        <v>3319</v>
      </c>
      <c r="X2773" s="976"/>
      <c r="Y2773" s="706"/>
      <c r="Z2773" s="976"/>
    </row>
    <row r="2774" spans="1:26">
      <c r="A2774" s="984" t="s">
        <v>2143</v>
      </c>
      <c r="B2774" s="984"/>
      <c r="C2774" s="969" t="s">
        <v>640</v>
      </c>
      <c r="D2774" s="970" t="s">
        <v>2</v>
      </c>
      <c r="E2774" s="971" t="s">
        <v>2632</v>
      </c>
      <c r="F2774" s="1014" t="s">
        <v>128</v>
      </c>
      <c r="G2774" s="973" t="s">
        <v>19</v>
      </c>
      <c r="H2774" s="973" t="s">
        <v>19</v>
      </c>
      <c r="I2774" s="975"/>
      <c r="J2774" s="975"/>
      <c r="K2774" s="48"/>
      <c r="L2774" s="48"/>
      <c r="M2774" s="51"/>
      <c r="N2774" s="53"/>
      <c r="O2774" s="976"/>
      <c r="P2774" s="271"/>
      <c r="Q2774" s="977"/>
      <c r="R2774" s="978"/>
      <c r="S2774" s="979"/>
      <c r="T2774" s="980"/>
      <c r="U2774" s="981"/>
      <c r="V2774" s="982"/>
      <c r="W2774" s="969" t="s">
        <v>3319</v>
      </c>
      <c r="X2774" s="976"/>
      <c r="Y2774" s="706"/>
      <c r="Z2774" s="976"/>
    </row>
    <row r="2775" spans="1:26" ht="13.15" customHeight="1">
      <c r="A2775" s="1038" t="s">
        <v>2143</v>
      </c>
      <c r="B2775" s="984" t="s">
        <v>2983</v>
      </c>
      <c r="C2775" s="969" t="s">
        <v>1207</v>
      </c>
      <c r="D2775" s="970" t="str">
        <f t="shared" ref="D2775" si="2757">B2775&amp;" "&amp;" "&amp;C2775</f>
        <v>SP-006  魔のサソリ</v>
      </c>
      <c r="E2775" s="971" t="s">
        <v>2632</v>
      </c>
      <c r="F2775" s="1014" t="s">
        <v>128</v>
      </c>
      <c r="G2775" s="973" t="s">
        <v>19</v>
      </c>
      <c r="H2775" s="973" t="s">
        <v>19</v>
      </c>
      <c r="I2775" s="975"/>
      <c r="J2775" s="975"/>
      <c r="K2775" s="8" t="s">
        <v>99</v>
      </c>
      <c r="L2775" s="59" t="s">
        <v>131</v>
      </c>
      <c r="M2775" s="51" t="s">
        <v>3647</v>
      </c>
      <c r="N2775" s="52" t="s">
        <v>491</v>
      </c>
      <c r="O2775" s="976"/>
      <c r="P2775" s="271"/>
      <c r="Q2775" s="977">
        <v>1550</v>
      </c>
      <c r="R2775" s="978">
        <v>1120</v>
      </c>
      <c r="S2775" s="979">
        <v>410</v>
      </c>
      <c r="T2775" s="980">
        <v>1010</v>
      </c>
      <c r="U2775" s="981">
        <v>650</v>
      </c>
      <c r="V2775" s="982">
        <f t="shared" ref="V2775" si="2758">SUM(Q2775:U2776)</f>
        <v>4740</v>
      </c>
      <c r="W2775" s="976"/>
      <c r="X2775" s="976"/>
      <c r="Y2775" s="706"/>
      <c r="Z2775" s="976"/>
    </row>
    <row r="2776" spans="1:26">
      <c r="A2776" s="984" t="s">
        <v>2143</v>
      </c>
      <c r="B2776" s="984"/>
      <c r="C2776" s="969" t="s">
        <v>1207</v>
      </c>
      <c r="D2776" s="970" t="s">
        <v>2</v>
      </c>
      <c r="E2776" s="971" t="s">
        <v>2632</v>
      </c>
      <c r="F2776" s="1014" t="s">
        <v>128</v>
      </c>
      <c r="G2776" s="973" t="s">
        <v>19</v>
      </c>
      <c r="H2776" s="973" t="s">
        <v>19</v>
      </c>
      <c r="I2776" s="975"/>
      <c r="J2776" s="975"/>
      <c r="K2776" s="48"/>
      <c r="L2776" s="48"/>
      <c r="M2776" s="51"/>
      <c r="N2776" s="53"/>
      <c r="O2776" s="976"/>
      <c r="P2776" s="271"/>
      <c r="Q2776" s="977"/>
      <c r="R2776" s="978"/>
      <c r="S2776" s="979"/>
      <c r="T2776" s="980"/>
      <c r="U2776" s="981"/>
      <c r="V2776" s="982"/>
      <c r="W2776" s="976"/>
      <c r="X2776" s="976"/>
      <c r="Y2776" s="706"/>
      <c r="Z2776" s="976"/>
    </row>
    <row r="2777" spans="1:26">
      <c r="A2777" s="967" t="s">
        <v>2151</v>
      </c>
      <c r="B2777" s="984" t="s">
        <v>2984</v>
      </c>
      <c r="C2777" s="969" t="s">
        <v>2</v>
      </c>
      <c r="D2777" s="970" t="str">
        <f t="shared" ref="D2777" si="2759">B2777&amp;" "&amp;" "&amp;C2777</f>
        <v>SP-007  ダイ</v>
      </c>
      <c r="E2777" s="971" t="s">
        <v>2632</v>
      </c>
      <c r="F2777" s="972" t="s">
        <v>34</v>
      </c>
      <c r="G2777" s="973" t="s">
        <v>19</v>
      </c>
      <c r="H2777" s="973" t="s">
        <v>19</v>
      </c>
      <c r="I2777" s="975"/>
      <c r="J2777" s="975"/>
      <c r="K2777" s="58" t="s">
        <v>21</v>
      </c>
      <c r="L2777" s="56" t="s">
        <v>131</v>
      </c>
      <c r="M2777" s="51" t="s">
        <v>2017</v>
      </c>
      <c r="N2777" s="52" t="s">
        <v>491</v>
      </c>
      <c r="O2777" s="976"/>
      <c r="P2777" s="271"/>
      <c r="Q2777" s="977">
        <v>1520</v>
      </c>
      <c r="R2777" s="978">
        <v>1320</v>
      </c>
      <c r="S2777" s="979">
        <v>560</v>
      </c>
      <c r="T2777" s="980">
        <v>990</v>
      </c>
      <c r="U2777" s="981">
        <v>730</v>
      </c>
      <c r="V2777" s="982">
        <f t="shared" ref="V2777" si="2760">SUM(Q2777:U2778)</f>
        <v>5120</v>
      </c>
      <c r="W2777" s="976" t="s">
        <v>3317</v>
      </c>
      <c r="X2777" s="976"/>
      <c r="Y2777" s="983" t="s">
        <v>5336</v>
      </c>
      <c r="Z2777" s="976"/>
    </row>
    <row r="2778" spans="1:26">
      <c r="A2778" s="967" t="s">
        <v>2151</v>
      </c>
      <c r="B2778" s="984"/>
      <c r="C2778" s="969" t="s">
        <v>2</v>
      </c>
      <c r="D2778" s="970" t="s">
        <v>2</v>
      </c>
      <c r="E2778" s="971" t="s">
        <v>2632</v>
      </c>
      <c r="F2778" s="972" t="s">
        <v>34</v>
      </c>
      <c r="G2778" s="973" t="s">
        <v>19</v>
      </c>
      <c r="H2778" s="973" t="s">
        <v>19</v>
      </c>
      <c r="I2778" s="975"/>
      <c r="J2778" s="975"/>
      <c r="K2778" s="48"/>
      <c r="L2778" s="48"/>
      <c r="M2778" s="51"/>
      <c r="N2778" s="53"/>
      <c r="O2778" s="976"/>
      <c r="P2778" s="271"/>
      <c r="Q2778" s="977"/>
      <c r="R2778" s="978"/>
      <c r="S2778" s="979"/>
      <c r="T2778" s="980"/>
      <c r="U2778" s="981"/>
      <c r="V2778" s="982"/>
      <c r="W2778" s="976" t="s">
        <v>3317</v>
      </c>
      <c r="X2778" s="976"/>
      <c r="Y2778" s="983"/>
      <c r="Z2778" s="976"/>
    </row>
    <row r="2779" spans="1:26">
      <c r="A2779" s="984" t="s">
        <v>2628</v>
      </c>
      <c r="B2779" s="984" t="s">
        <v>2985</v>
      </c>
      <c r="C2779" s="969" t="s">
        <v>2</v>
      </c>
      <c r="D2779" s="970" t="str">
        <f t="shared" ref="D2779" si="2761">B2779&amp;" "&amp;" "&amp;C2779</f>
        <v>SP-008  ダイ</v>
      </c>
      <c r="E2779" s="1015" t="s">
        <v>608</v>
      </c>
      <c r="F2779" s="972" t="s">
        <v>34</v>
      </c>
      <c r="G2779" s="973" t="s">
        <v>19</v>
      </c>
      <c r="H2779" s="973" t="s">
        <v>19</v>
      </c>
      <c r="I2779" s="975"/>
      <c r="J2779" s="975"/>
      <c r="K2779" s="58" t="s">
        <v>21</v>
      </c>
      <c r="L2779" s="56" t="s">
        <v>131</v>
      </c>
      <c r="M2779" s="51" t="s">
        <v>2018</v>
      </c>
      <c r="N2779" s="52" t="s">
        <v>491</v>
      </c>
      <c r="O2779" s="976"/>
      <c r="P2779" s="271"/>
      <c r="Q2779" s="977">
        <v>1260</v>
      </c>
      <c r="R2779" s="978">
        <v>900</v>
      </c>
      <c r="S2779" s="979">
        <v>340</v>
      </c>
      <c r="T2779" s="980">
        <v>670</v>
      </c>
      <c r="U2779" s="981">
        <v>570</v>
      </c>
      <c r="V2779" s="982">
        <f t="shared" ref="V2779" si="2762">SUM(Q2779:U2780)</f>
        <v>3740</v>
      </c>
      <c r="W2779" s="976" t="s">
        <v>3317</v>
      </c>
      <c r="X2779" s="976"/>
      <c r="Y2779" s="983" t="s">
        <v>5361</v>
      </c>
      <c r="Z2779" s="976"/>
    </row>
    <row r="2780" spans="1:26">
      <c r="A2780" s="984" t="s">
        <v>2628</v>
      </c>
      <c r="B2780" s="984"/>
      <c r="C2780" s="969" t="s">
        <v>2</v>
      </c>
      <c r="D2780" s="970" t="s">
        <v>2</v>
      </c>
      <c r="E2780" s="1015" t="s">
        <v>608</v>
      </c>
      <c r="F2780" s="972" t="s">
        <v>34</v>
      </c>
      <c r="G2780" s="973" t="s">
        <v>19</v>
      </c>
      <c r="H2780" s="973" t="s">
        <v>19</v>
      </c>
      <c r="I2780" s="975"/>
      <c r="J2780" s="975"/>
      <c r="K2780" s="48"/>
      <c r="L2780" s="48"/>
      <c r="M2780" s="51"/>
      <c r="N2780" s="53"/>
      <c r="O2780" s="976"/>
      <c r="P2780" s="271"/>
      <c r="Q2780" s="977"/>
      <c r="R2780" s="978"/>
      <c r="S2780" s="979"/>
      <c r="T2780" s="980"/>
      <c r="U2780" s="981"/>
      <c r="V2780" s="982"/>
      <c r="W2780" s="976" t="s">
        <v>3317</v>
      </c>
      <c r="X2780" s="976"/>
      <c r="Y2780" s="983"/>
      <c r="Z2780" s="976"/>
    </row>
    <row r="2781" spans="1:26">
      <c r="A2781" s="984" t="s">
        <v>2628</v>
      </c>
      <c r="B2781" s="984" t="s">
        <v>2986</v>
      </c>
      <c r="C2781" s="969" t="s">
        <v>38</v>
      </c>
      <c r="D2781" s="970" t="str">
        <f t="shared" ref="D2781" si="2763">B2781&amp;" "&amp;" "&amp;C2781</f>
        <v>SP-009  ポップ</v>
      </c>
      <c r="E2781" s="1015" t="s">
        <v>608</v>
      </c>
      <c r="F2781" s="972" t="s">
        <v>34</v>
      </c>
      <c r="G2781" s="986" t="s">
        <v>40</v>
      </c>
      <c r="H2781" s="986" t="s">
        <v>40</v>
      </c>
      <c r="I2781" s="975"/>
      <c r="J2781" s="975"/>
      <c r="K2781" s="58" t="s">
        <v>21</v>
      </c>
      <c r="L2781" s="56" t="s">
        <v>131</v>
      </c>
      <c r="M2781" s="51" t="s">
        <v>2019</v>
      </c>
      <c r="N2781" s="52" t="s">
        <v>491</v>
      </c>
      <c r="O2781" s="976"/>
      <c r="P2781" s="271"/>
      <c r="Q2781" s="977">
        <v>1170</v>
      </c>
      <c r="R2781" s="978">
        <v>390</v>
      </c>
      <c r="S2781" s="979">
        <v>960</v>
      </c>
      <c r="T2781" s="980">
        <v>650</v>
      </c>
      <c r="U2781" s="981">
        <v>550</v>
      </c>
      <c r="V2781" s="982">
        <f t="shared" ref="V2781" si="2764">SUM(Q2781:U2782)</f>
        <v>3720</v>
      </c>
      <c r="W2781" s="976" t="s">
        <v>3317</v>
      </c>
      <c r="X2781" s="976"/>
      <c r="Y2781" s="983" t="s">
        <v>5362</v>
      </c>
      <c r="Z2781" s="976"/>
    </row>
    <row r="2782" spans="1:26">
      <c r="A2782" s="984" t="s">
        <v>2628</v>
      </c>
      <c r="B2782" s="984"/>
      <c r="C2782" s="969" t="s">
        <v>38</v>
      </c>
      <c r="D2782" s="970" t="s">
        <v>2</v>
      </c>
      <c r="E2782" s="1015" t="s">
        <v>608</v>
      </c>
      <c r="F2782" s="972" t="s">
        <v>34</v>
      </c>
      <c r="G2782" s="986" t="s">
        <v>40</v>
      </c>
      <c r="H2782" s="986" t="s">
        <v>40</v>
      </c>
      <c r="I2782" s="975"/>
      <c r="J2782" s="975"/>
      <c r="K2782" s="48"/>
      <c r="L2782" s="48"/>
      <c r="M2782" s="51"/>
      <c r="N2782" s="53"/>
      <c r="O2782" s="976"/>
      <c r="P2782" s="271"/>
      <c r="Q2782" s="977"/>
      <c r="R2782" s="978"/>
      <c r="S2782" s="979"/>
      <c r="T2782" s="980"/>
      <c r="U2782" s="981"/>
      <c r="V2782" s="982"/>
      <c r="W2782" s="976" t="s">
        <v>3317</v>
      </c>
      <c r="X2782" s="976"/>
      <c r="Y2782" s="983"/>
      <c r="Z2782" s="976"/>
    </row>
    <row r="2783" spans="1:26">
      <c r="A2783" s="967" t="s">
        <v>2151</v>
      </c>
      <c r="B2783" s="984" t="s">
        <v>2987</v>
      </c>
      <c r="C2783" s="969" t="s">
        <v>2</v>
      </c>
      <c r="D2783" s="970" t="str">
        <f t="shared" ref="D2783" si="2765">B2783&amp;" "&amp;" "&amp;C2783</f>
        <v>SP-010  ダイ</v>
      </c>
      <c r="E2783" s="971" t="s">
        <v>2632</v>
      </c>
      <c r="F2783" s="972" t="s">
        <v>34</v>
      </c>
      <c r="G2783" s="973" t="s">
        <v>19</v>
      </c>
      <c r="H2783" s="973" t="s">
        <v>19</v>
      </c>
      <c r="I2783" s="975"/>
      <c r="J2783" s="975"/>
      <c r="K2783" s="58" t="s">
        <v>21</v>
      </c>
      <c r="L2783" s="56" t="s">
        <v>131</v>
      </c>
      <c r="M2783" s="51" t="s">
        <v>2020</v>
      </c>
      <c r="N2783" s="52" t="s">
        <v>491</v>
      </c>
      <c r="O2783" s="976"/>
      <c r="P2783" s="271"/>
      <c r="Q2783" s="977">
        <v>1500</v>
      </c>
      <c r="R2783" s="978">
        <v>1290</v>
      </c>
      <c r="S2783" s="979">
        <v>570</v>
      </c>
      <c r="T2783" s="980">
        <v>1060</v>
      </c>
      <c r="U2783" s="981">
        <v>740</v>
      </c>
      <c r="V2783" s="982">
        <f t="shared" ref="V2783" si="2766">SUM(Q2783:U2784)</f>
        <v>5160</v>
      </c>
      <c r="W2783" s="976" t="s">
        <v>3317</v>
      </c>
      <c r="X2783" s="976"/>
      <c r="Y2783" s="1041" t="s">
        <v>5363</v>
      </c>
      <c r="Z2783" s="976"/>
    </row>
    <row r="2784" spans="1:26">
      <c r="A2784" s="967" t="s">
        <v>2151</v>
      </c>
      <c r="B2784" s="984"/>
      <c r="C2784" s="969" t="s">
        <v>2</v>
      </c>
      <c r="D2784" s="970" t="s">
        <v>2</v>
      </c>
      <c r="E2784" s="971" t="s">
        <v>2632</v>
      </c>
      <c r="F2784" s="972" t="s">
        <v>34</v>
      </c>
      <c r="G2784" s="973" t="s">
        <v>19</v>
      </c>
      <c r="H2784" s="973" t="s">
        <v>19</v>
      </c>
      <c r="I2784" s="975"/>
      <c r="J2784" s="975"/>
      <c r="K2784" s="48"/>
      <c r="L2784" s="48"/>
      <c r="M2784" s="51"/>
      <c r="N2784" s="53"/>
      <c r="O2784" s="976"/>
      <c r="P2784" s="271"/>
      <c r="Q2784" s="977"/>
      <c r="R2784" s="978"/>
      <c r="S2784" s="979"/>
      <c r="T2784" s="980"/>
      <c r="U2784" s="981"/>
      <c r="V2784" s="982"/>
      <c r="W2784" s="976" t="s">
        <v>3317</v>
      </c>
      <c r="X2784" s="976"/>
      <c r="Y2784" s="1041"/>
      <c r="Z2784" s="976"/>
    </row>
    <row r="2785" spans="1:26">
      <c r="A2785" s="1018" t="s">
        <v>2629</v>
      </c>
      <c r="B2785" s="984" t="s">
        <v>2988</v>
      </c>
      <c r="C2785" s="969" t="s">
        <v>2</v>
      </c>
      <c r="D2785" s="970" t="str">
        <f t="shared" ref="D2785" si="2767">B2785&amp;" "&amp;" "&amp;C2785</f>
        <v>SP-011  ダイ</v>
      </c>
      <c r="E2785" s="971" t="s">
        <v>2632</v>
      </c>
      <c r="F2785" s="972" t="s">
        <v>34</v>
      </c>
      <c r="G2785" s="973" t="s">
        <v>19</v>
      </c>
      <c r="H2785" s="973" t="s">
        <v>19</v>
      </c>
      <c r="I2785" s="975"/>
      <c r="J2785" s="975"/>
      <c r="K2785" s="7" t="s">
        <v>37</v>
      </c>
      <c r="L2785" s="56" t="s">
        <v>20</v>
      </c>
      <c r="M2785" s="51" t="s">
        <v>1406</v>
      </c>
      <c r="N2785" s="52" t="s">
        <v>491</v>
      </c>
      <c r="O2785" s="976"/>
      <c r="P2785" s="271"/>
      <c r="Q2785" s="977">
        <v>1500</v>
      </c>
      <c r="R2785" s="978">
        <v>1110</v>
      </c>
      <c r="S2785" s="979">
        <v>500</v>
      </c>
      <c r="T2785" s="980">
        <v>840</v>
      </c>
      <c r="U2785" s="981">
        <v>750</v>
      </c>
      <c r="V2785" s="982">
        <f t="shared" ref="V2785" si="2768">SUM(Q2785:U2786)</f>
        <v>4700</v>
      </c>
      <c r="W2785" s="976" t="s">
        <v>3317</v>
      </c>
      <c r="X2785" s="976"/>
      <c r="Y2785" s="983" t="s">
        <v>5297</v>
      </c>
      <c r="Z2785" s="976"/>
    </row>
    <row r="2786" spans="1:26">
      <c r="A2786" s="1018" t="s">
        <v>2629</v>
      </c>
      <c r="B2786" s="984"/>
      <c r="C2786" s="969" t="s">
        <v>2</v>
      </c>
      <c r="D2786" s="970" t="s">
        <v>2</v>
      </c>
      <c r="E2786" s="971" t="s">
        <v>2632</v>
      </c>
      <c r="F2786" s="972" t="s">
        <v>34</v>
      </c>
      <c r="G2786" s="973" t="s">
        <v>19</v>
      </c>
      <c r="H2786" s="973" t="s">
        <v>19</v>
      </c>
      <c r="I2786" s="975"/>
      <c r="J2786" s="975"/>
      <c r="K2786" s="48"/>
      <c r="L2786" s="48"/>
      <c r="M2786" s="51"/>
      <c r="N2786" s="53"/>
      <c r="O2786" s="976"/>
      <c r="P2786" s="271"/>
      <c r="Q2786" s="977"/>
      <c r="R2786" s="978"/>
      <c r="S2786" s="979"/>
      <c r="T2786" s="980"/>
      <c r="U2786" s="981"/>
      <c r="V2786" s="982"/>
      <c r="W2786" s="976" t="s">
        <v>3317</v>
      </c>
      <c r="X2786" s="976"/>
      <c r="Y2786" s="983"/>
      <c r="Z2786" s="976"/>
    </row>
    <row r="2787" spans="1:26">
      <c r="A2787" s="1018" t="s">
        <v>2629</v>
      </c>
      <c r="B2787" s="984" t="s">
        <v>2989</v>
      </c>
      <c r="C2787" s="969" t="s">
        <v>2</v>
      </c>
      <c r="D2787" s="970" t="str">
        <f t="shared" ref="D2787" si="2769">B2787&amp;" "&amp;" "&amp;C2787</f>
        <v>SP-012  ダイ</v>
      </c>
      <c r="E2787" s="1015" t="s">
        <v>608</v>
      </c>
      <c r="F2787" s="972" t="s">
        <v>34</v>
      </c>
      <c r="G2787" s="973" t="s">
        <v>19</v>
      </c>
      <c r="H2787" s="973" t="s">
        <v>19</v>
      </c>
      <c r="I2787" s="975"/>
      <c r="J2787" s="975"/>
      <c r="K2787" s="58" t="s">
        <v>21</v>
      </c>
      <c r="L2787" s="56" t="s">
        <v>131</v>
      </c>
      <c r="M2787" s="51" t="s">
        <v>2018</v>
      </c>
      <c r="N2787" s="52" t="s">
        <v>491</v>
      </c>
      <c r="O2787" s="976"/>
      <c r="P2787" s="271"/>
      <c r="Q2787" s="977">
        <v>1260</v>
      </c>
      <c r="R2787" s="978">
        <v>900</v>
      </c>
      <c r="S2787" s="979">
        <v>340</v>
      </c>
      <c r="T2787" s="980">
        <v>670</v>
      </c>
      <c r="U2787" s="981">
        <v>570</v>
      </c>
      <c r="V2787" s="982">
        <f t="shared" ref="V2787" si="2770">SUM(Q2787:U2788)</f>
        <v>3740</v>
      </c>
      <c r="W2787" s="976" t="s">
        <v>3317</v>
      </c>
      <c r="X2787" s="976"/>
      <c r="Y2787" s="983" t="s">
        <v>5298</v>
      </c>
      <c r="Z2787" s="976"/>
    </row>
    <row r="2788" spans="1:26">
      <c r="A2788" s="1018" t="s">
        <v>2629</v>
      </c>
      <c r="B2788" s="984"/>
      <c r="C2788" s="969" t="s">
        <v>2</v>
      </c>
      <c r="D2788" s="970" t="s">
        <v>2</v>
      </c>
      <c r="E2788" s="1015" t="s">
        <v>608</v>
      </c>
      <c r="F2788" s="972" t="s">
        <v>34</v>
      </c>
      <c r="G2788" s="973" t="s">
        <v>19</v>
      </c>
      <c r="H2788" s="973" t="s">
        <v>19</v>
      </c>
      <c r="I2788" s="975"/>
      <c r="J2788" s="975"/>
      <c r="K2788" s="48"/>
      <c r="L2788" s="48"/>
      <c r="M2788" s="51"/>
      <c r="N2788" s="53"/>
      <c r="O2788" s="976"/>
      <c r="P2788" s="271"/>
      <c r="Q2788" s="977"/>
      <c r="R2788" s="978"/>
      <c r="S2788" s="979"/>
      <c r="T2788" s="980"/>
      <c r="U2788" s="981"/>
      <c r="V2788" s="982"/>
      <c r="W2788" s="976" t="s">
        <v>3317</v>
      </c>
      <c r="X2788" s="976"/>
      <c r="Y2788" s="983"/>
      <c r="Z2788" s="976"/>
    </row>
    <row r="2789" spans="1:26">
      <c r="A2789" s="967" t="s">
        <v>2151</v>
      </c>
      <c r="B2789" s="984" t="s">
        <v>2990</v>
      </c>
      <c r="C2789" s="969" t="s">
        <v>38</v>
      </c>
      <c r="D2789" s="970" t="str">
        <f t="shared" ref="D2789" si="2771">B2789&amp;" "&amp;" "&amp;C2789</f>
        <v>SP-013  ポップ</v>
      </c>
      <c r="E2789" s="971" t="s">
        <v>2632</v>
      </c>
      <c r="F2789" s="972" t="s">
        <v>34</v>
      </c>
      <c r="G2789" s="986" t="s">
        <v>40</v>
      </c>
      <c r="H2789" s="986" t="s">
        <v>40</v>
      </c>
      <c r="I2789" s="975"/>
      <c r="J2789" s="975"/>
      <c r="K2789" s="62" t="s">
        <v>21</v>
      </c>
      <c r="L2789" s="59" t="s">
        <v>3</v>
      </c>
      <c r="M2789" s="51" t="s">
        <v>3648</v>
      </c>
      <c r="N2789" s="52" t="s">
        <v>491</v>
      </c>
      <c r="O2789" s="976"/>
      <c r="P2789" s="271"/>
      <c r="Q2789" s="977">
        <v>1480</v>
      </c>
      <c r="R2789" s="978">
        <v>500</v>
      </c>
      <c r="S2789" s="979">
        <v>1220</v>
      </c>
      <c r="T2789" s="980">
        <v>830</v>
      </c>
      <c r="U2789" s="981">
        <v>720</v>
      </c>
      <c r="V2789" s="982">
        <f t="shared" ref="V2789" si="2772">SUM(Q2789:U2790)</f>
        <v>4750</v>
      </c>
      <c r="W2789" s="976" t="s">
        <v>3317</v>
      </c>
      <c r="X2789" s="976"/>
      <c r="Y2789" s="983" t="s">
        <v>5351</v>
      </c>
      <c r="Z2789" s="976"/>
    </row>
    <row r="2790" spans="1:26">
      <c r="A2790" s="967" t="s">
        <v>2151</v>
      </c>
      <c r="B2790" s="984"/>
      <c r="C2790" s="969" t="s">
        <v>38</v>
      </c>
      <c r="D2790" s="970" t="s">
        <v>2</v>
      </c>
      <c r="E2790" s="971" t="s">
        <v>2632</v>
      </c>
      <c r="F2790" s="972" t="s">
        <v>34</v>
      </c>
      <c r="G2790" s="986" t="s">
        <v>40</v>
      </c>
      <c r="H2790" s="986" t="s">
        <v>40</v>
      </c>
      <c r="I2790" s="975"/>
      <c r="J2790" s="975"/>
      <c r="K2790" s="48"/>
      <c r="L2790" s="48"/>
      <c r="M2790" s="51"/>
      <c r="N2790" s="53"/>
      <c r="O2790" s="976"/>
      <c r="P2790" s="271"/>
      <c r="Q2790" s="977"/>
      <c r="R2790" s="978"/>
      <c r="S2790" s="979"/>
      <c r="T2790" s="980"/>
      <c r="U2790" s="981"/>
      <c r="V2790" s="982"/>
      <c r="W2790" s="976" t="s">
        <v>3317</v>
      </c>
      <c r="X2790" s="976"/>
      <c r="Y2790" s="983"/>
      <c r="Z2790" s="976"/>
    </row>
    <row r="2791" spans="1:26">
      <c r="A2791" s="1018" t="s">
        <v>2138</v>
      </c>
      <c r="B2791" s="984" t="s">
        <v>2991</v>
      </c>
      <c r="C2791" s="969" t="s">
        <v>630</v>
      </c>
      <c r="D2791" s="970" t="str">
        <f t="shared" ref="D2791" si="2773">B2791&amp;" "&amp;" "&amp;C2791</f>
        <v>SP-014  スライム</v>
      </c>
      <c r="E2791" s="1015" t="s">
        <v>608</v>
      </c>
      <c r="F2791" s="1014" t="s">
        <v>128</v>
      </c>
      <c r="G2791" s="973" t="s">
        <v>19</v>
      </c>
      <c r="H2791" s="973" t="s">
        <v>19</v>
      </c>
      <c r="I2791" s="975"/>
      <c r="J2791" s="975"/>
      <c r="K2791" s="62" t="s">
        <v>21</v>
      </c>
      <c r="L2791" s="59" t="s">
        <v>3</v>
      </c>
      <c r="M2791" s="51" t="s">
        <v>3649</v>
      </c>
      <c r="N2791" s="52" t="s">
        <v>491</v>
      </c>
      <c r="O2791" s="976"/>
      <c r="P2791" s="271"/>
      <c r="Q2791" s="977">
        <v>900</v>
      </c>
      <c r="R2791" s="978">
        <v>480</v>
      </c>
      <c r="S2791" s="979">
        <v>470</v>
      </c>
      <c r="T2791" s="980">
        <v>780</v>
      </c>
      <c r="U2791" s="981">
        <v>700</v>
      </c>
      <c r="V2791" s="982">
        <f t="shared" ref="V2791" si="2774">SUM(Q2791:U2792)</f>
        <v>3330</v>
      </c>
      <c r="W2791" s="976" t="s">
        <v>3327</v>
      </c>
      <c r="X2791" s="976"/>
      <c r="Y2791" s="706"/>
      <c r="Z2791" s="976"/>
    </row>
    <row r="2792" spans="1:26">
      <c r="A2792" s="1018" t="s">
        <v>2138</v>
      </c>
      <c r="B2792" s="984"/>
      <c r="C2792" s="969" t="s">
        <v>630</v>
      </c>
      <c r="D2792" s="970" t="s">
        <v>2</v>
      </c>
      <c r="E2792" s="1015" t="s">
        <v>608</v>
      </c>
      <c r="F2792" s="1014" t="s">
        <v>128</v>
      </c>
      <c r="G2792" s="973" t="s">
        <v>19</v>
      </c>
      <c r="H2792" s="973" t="s">
        <v>19</v>
      </c>
      <c r="I2792" s="975"/>
      <c r="J2792" s="975"/>
      <c r="K2792" s="48"/>
      <c r="L2792" s="48"/>
      <c r="M2792" s="51"/>
      <c r="N2792" s="53"/>
      <c r="O2792" s="976"/>
      <c r="P2792" s="271"/>
      <c r="Q2792" s="977"/>
      <c r="R2792" s="978"/>
      <c r="S2792" s="979"/>
      <c r="T2792" s="980"/>
      <c r="U2792" s="981"/>
      <c r="V2792" s="982"/>
      <c r="W2792" s="976" t="s">
        <v>3327</v>
      </c>
      <c r="X2792" s="976"/>
      <c r="Y2792" s="706"/>
      <c r="Z2792" s="976"/>
    </row>
    <row r="2793" spans="1:26">
      <c r="A2793" s="1018" t="s">
        <v>2138</v>
      </c>
      <c r="B2793" s="984" t="s">
        <v>2992</v>
      </c>
      <c r="C2793" s="969" t="s">
        <v>1179</v>
      </c>
      <c r="D2793" s="970" t="str">
        <f t="shared" ref="D2793" si="2775">B2793&amp;" "&amp;" "&amp;C2793</f>
        <v>SP-015  スライムベス</v>
      </c>
      <c r="E2793" s="1015" t="s">
        <v>608</v>
      </c>
      <c r="F2793" s="1014" t="s">
        <v>128</v>
      </c>
      <c r="G2793" s="973" t="s">
        <v>19</v>
      </c>
      <c r="H2793" s="973" t="s">
        <v>19</v>
      </c>
      <c r="I2793" s="975"/>
      <c r="J2793" s="975"/>
      <c r="K2793" s="58" t="s">
        <v>21</v>
      </c>
      <c r="L2793" s="56" t="s">
        <v>131</v>
      </c>
      <c r="M2793" s="51" t="s">
        <v>2021</v>
      </c>
      <c r="N2793" s="52" t="s">
        <v>491</v>
      </c>
      <c r="O2793" s="976"/>
      <c r="P2793" s="271"/>
      <c r="Q2793" s="977">
        <v>910</v>
      </c>
      <c r="R2793" s="978">
        <v>710</v>
      </c>
      <c r="S2793" s="979">
        <v>300</v>
      </c>
      <c r="T2793" s="980">
        <v>810</v>
      </c>
      <c r="U2793" s="981">
        <v>600</v>
      </c>
      <c r="V2793" s="982">
        <f t="shared" ref="V2793" si="2776">SUM(Q2793:U2794)</f>
        <v>3330</v>
      </c>
      <c r="W2793" s="976" t="s">
        <v>3327</v>
      </c>
      <c r="X2793" s="976"/>
      <c r="Y2793" s="706"/>
      <c r="Z2793" s="976"/>
    </row>
    <row r="2794" spans="1:26">
      <c r="A2794" s="1018" t="s">
        <v>2138</v>
      </c>
      <c r="B2794" s="984"/>
      <c r="C2794" s="969" t="s">
        <v>1179</v>
      </c>
      <c r="D2794" s="970" t="s">
        <v>2</v>
      </c>
      <c r="E2794" s="1015" t="s">
        <v>608</v>
      </c>
      <c r="F2794" s="1014" t="s">
        <v>128</v>
      </c>
      <c r="G2794" s="973" t="s">
        <v>19</v>
      </c>
      <c r="H2794" s="973" t="s">
        <v>19</v>
      </c>
      <c r="I2794" s="975"/>
      <c r="J2794" s="975"/>
      <c r="K2794" s="48"/>
      <c r="L2794" s="48"/>
      <c r="M2794" s="51"/>
      <c r="N2794" s="53"/>
      <c r="O2794" s="976"/>
      <c r="P2794" s="271"/>
      <c r="Q2794" s="977"/>
      <c r="R2794" s="978"/>
      <c r="S2794" s="979"/>
      <c r="T2794" s="980"/>
      <c r="U2794" s="981"/>
      <c r="V2794" s="982"/>
      <c r="W2794" s="976" t="s">
        <v>3327</v>
      </c>
      <c r="X2794" s="976"/>
      <c r="Y2794" s="706"/>
      <c r="Z2794" s="976"/>
    </row>
    <row r="2795" spans="1:26">
      <c r="A2795" s="1018" t="s">
        <v>2138</v>
      </c>
      <c r="B2795" s="984" t="s">
        <v>2993</v>
      </c>
      <c r="C2795" s="969" t="s">
        <v>631</v>
      </c>
      <c r="D2795" s="970" t="str">
        <f t="shared" ref="D2795" si="2777">B2795&amp;" "&amp;" "&amp;C2795</f>
        <v>SP-016  ホイミスライム</v>
      </c>
      <c r="E2795" s="1015" t="s">
        <v>608</v>
      </c>
      <c r="F2795" s="1014" t="s">
        <v>128</v>
      </c>
      <c r="G2795" s="973" t="s">
        <v>19</v>
      </c>
      <c r="H2795" s="995" t="s">
        <v>80</v>
      </c>
      <c r="I2795" s="975"/>
      <c r="J2795" s="975"/>
      <c r="K2795" s="8" t="s">
        <v>99</v>
      </c>
      <c r="L2795" s="59" t="s">
        <v>131</v>
      </c>
      <c r="M2795" s="51" t="s">
        <v>3650</v>
      </c>
      <c r="N2795" s="52" t="s">
        <v>491</v>
      </c>
      <c r="O2795" s="976"/>
      <c r="P2795" s="271"/>
      <c r="Q2795" s="977">
        <v>950</v>
      </c>
      <c r="R2795" s="978">
        <v>200</v>
      </c>
      <c r="S2795" s="979">
        <v>910</v>
      </c>
      <c r="T2795" s="980">
        <v>780</v>
      </c>
      <c r="U2795" s="981">
        <v>500</v>
      </c>
      <c r="V2795" s="982">
        <f t="shared" ref="V2795" si="2778">SUM(Q2795:U2796)</f>
        <v>3340</v>
      </c>
      <c r="W2795" s="976" t="s">
        <v>3327</v>
      </c>
      <c r="X2795" s="976"/>
      <c r="Y2795" s="706"/>
      <c r="Z2795" s="976"/>
    </row>
    <row r="2796" spans="1:26">
      <c r="A2796" s="1018" t="s">
        <v>2138</v>
      </c>
      <c r="B2796" s="984"/>
      <c r="C2796" s="969" t="s">
        <v>631</v>
      </c>
      <c r="D2796" s="970" t="s">
        <v>2</v>
      </c>
      <c r="E2796" s="1015" t="s">
        <v>608</v>
      </c>
      <c r="F2796" s="1014" t="s">
        <v>128</v>
      </c>
      <c r="G2796" s="973" t="s">
        <v>19</v>
      </c>
      <c r="H2796" s="995" t="s">
        <v>80</v>
      </c>
      <c r="I2796" s="975"/>
      <c r="J2796" s="975"/>
      <c r="K2796" s="48"/>
      <c r="L2796" s="48"/>
      <c r="M2796" s="51"/>
      <c r="N2796" s="53"/>
      <c r="O2796" s="976"/>
      <c r="P2796" s="271"/>
      <c r="Q2796" s="977"/>
      <c r="R2796" s="978"/>
      <c r="S2796" s="979"/>
      <c r="T2796" s="980"/>
      <c r="U2796" s="981"/>
      <c r="V2796" s="982"/>
      <c r="W2796" s="976" t="s">
        <v>3327</v>
      </c>
      <c r="X2796" s="976"/>
      <c r="Y2796" s="706"/>
      <c r="Z2796" s="976"/>
    </row>
    <row r="2797" spans="1:26">
      <c r="A2797" s="1018" t="s">
        <v>2138</v>
      </c>
      <c r="B2797" s="984" t="s">
        <v>2994</v>
      </c>
      <c r="C2797" s="969" t="s">
        <v>1205</v>
      </c>
      <c r="D2797" s="970" t="str">
        <f t="shared" ref="D2797" si="2779">B2797&amp;" "&amp;" "&amp;C2797</f>
        <v>SP-017  スライムナイト</v>
      </c>
      <c r="E2797" s="1015" t="s">
        <v>608</v>
      </c>
      <c r="F2797" s="1014" t="s">
        <v>128</v>
      </c>
      <c r="G2797" s="973" t="s">
        <v>19</v>
      </c>
      <c r="H2797" s="973" t="s">
        <v>19</v>
      </c>
      <c r="I2797" s="975"/>
      <c r="J2797" s="975"/>
      <c r="K2797" s="62" t="s">
        <v>21</v>
      </c>
      <c r="L2797" s="59" t="s">
        <v>3</v>
      </c>
      <c r="M2797" s="51" t="s">
        <v>3651</v>
      </c>
      <c r="N2797" s="52" t="s">
        <v>491</v>
      </c>
      <c r="O2797" s="976"/>
      <c r="P2797" s="271"/>
      <c r="Q2797" s="977">
        <v>940</v>
      </c>
      <c r="R2797" s="978">
        <v>750</v>
      </c>
      <c r="S2797" s="979">
        <v>310</v>
      </c>
      <c r="T2797" s="980">
        <v>540</v>
      </c>
      <c r="U2797" s="981">
        <v>800</v>
      </c>
      <c r="V2797" s="982">
        <f t="shared" ref="V2797" si="2780">SUM(Q2797:U2798)</f>
        <v>3340</v>
      </c>
      <c r="W2797" s="976"/>
      <c r="X2797" s="976"/>
      <c r="Y2797" s="706"/>
      <c r="Z2797" s="976"/>
    </row>
    <row r="2798" spans="1:26">
      <c r="A2798" s="1018" t="s">
        <v>2138</v>
      </c>
      <c r="B2798" s="984"/>
      <c r="C2798" s="969" t="s">
        <v>173</v>
      </c>
      <c r="D2798" s="970" t="s">
        <v>2</v>
      </c>
      <c r="E2798" s="1015" t="s">
        <v>608</v>
      </c>
      <c r="F2798" s="1014" t="s">
        <v>128</v>
      </c>
      <c r="G2798" s="973" t="s">
        <v>19</v>
      </c>
      <c r="H2798" s="973" t="s">
        <v>19</v>
      </c>
      <c r="I2798" s="975"/>
      <c r="J2798" s="975"/>
      <c r="K2798" s="48"/>
      <c r="L2798" s="48"/>
      <c r="M2798" s="51"/>
      <c r="N2798" s="53"/>
      <c r="O2798" s="976"/>
      <c r="P2798" s="271"/>
      <c r="Q2798" s="977"/>
      <c r="R2798" s="978"/>
      <c r="S2798" s="979"/>
      <c r="T2798" s="980"/>
      <c r="U2798" s="981"/>
      <c r="V2798" s="982"/>
      <c r="W2798" s="976"/>
      <c r="X2798" s="976"/>
      <c r="Y2798" s="706"/>
      <c r="Z2798" s="976"/>
    </row>
    <row r="2799" spans="1:26">
      <c r="A2799" s="1018" t="s">
        <v>2138</v>
      </c>
      <c r="B2799" s="984" t="s">
        <v>2995</v>
      </c>
      <c r="C2799" s="969" t="s">
        <v>1180</v>
      </c>
      <c r="D2799" s="970" t="str">
        <f t="shared" ref="D2799" si="2781">B2799&amp;" "&amp;" "&amp;C2799</f>
        <v>SP-018  ドラキー</v>
      </c>
      <c r="E2799" s="1015" t="s">
        <v>608</v>
      </c>
      <c r="F2799" s="1014" t="s">
        <v>128</v>
      </c>
      <c r="G2799" s="973" t="s">
        <v>19</v>
      </c>
      <c r="H2799" s="992" t="s">
        <v>88</v>
      </c>
      <c r="I2799" s="975"/>
      <c r="J2799" s="975"/>
      <c r="K2799" s="62" t="s">
        <v>21</v>
      </c>
      <c r="L2799" s="59" t="s">
        <v>330</v>
      </c>
      <c r="M2799" s="51" t="s">
        <v>3652</v>
      </c>
      <c r="N2799" s="52" t="s">
        <v>491</v>
      </c>
      <c r="O2799" s="976"/>
      <c r="P2799" s="271"/>
      <c r="Q2799" s="977">
        <v>920</v>
      </c>
      <c r="R2799" s="978">
        <v>460</v>
      </c>
      <c r="S2799" s="979">
        <v>860</v>
      </c>
      <c r="T2799" s="980">
        <v>810</v>
      </c>
      <c r="U2799" s="981">
        <v>300</v>
      </c>
      <c r="V2799" s="982">
        <f t="shared" ref="V2799" si="2782">SUM(Q2799:U2800)</f>
        <v>3350</v>
      </c>
      <c r="W2799" s="976"/>
      <c r="X2799" s="976"/>
      <c r="Y2799" s="706"/>
      <c r="Z2799" s="976"/>
    </row>
    <row r="2800" spans="1:26">
      <c r="A2800" s="1018" t="s">
        <v>2138</v>
      </c>
      <c r="B2800" s="984"/>
      <c r="C2800" s="969" t="s">
        <v>1180</v>
      </c>
      <c r="D2800" s="970" t="s">
        <v>2</v>
      </c>
      <c r="E2800" s="1015" t="s">
        <v>608</v>
      </c>
      <c r="F2800" s="1014" t="s">
        <v>128</v>
      </c>
      <c r="G2800" s="973" t="s">
        <v>19</v>
      </c>
      <c r="H2800" s="992" t="s">
        <v>88</v>
      </c>
      <c r="I2800" s="975"/>
      <c r="J2800" s="975"/>
      <c r="K2800" s="48"/>
      <c r="L2800" s="48"/>
      <c r="M2800" s="51"/>
      <c r="N2800" s="53"/>
      <c r="O2800" s="976"/>
      <c r="P2800" s="271"/>
      <c r="Q2800" s="977"/>
      <c r="R2800" s="978"/>
      <c r="S2800" s="979"/>
      <c r="T2800" s="980"/>
      <c r="U2800" s="981"/>
      <c r="V2800" s="982"/>
      <c r="W2800" s="976"/>
      <c r="X2800" s="976"/>
      <c r="Y2800" s="706"/>
      <c r="Z2800" s="976"/>
    </row>
    <row r="2801" spans="1:26">
      <c r="A2801" s="1018" t="s">
        <v>2138</v>
      </c>
      <c r="B2801" s="984" t="s">
        <v>2996</v>
      </c>
      <c r="C2801" s="969" t="s">
        <v>1184</v>
      </c>
      <c r="D2801" s="970" t="str">
        <f t="shared" ref="D2801" si="2783">B2801&amp;" "&amp;" "&amp;C2801</f>
        <v>SP-019  さまようよろい</v>
      </c>
      <c r="E2801" s="1015" t="s">
        <v>608</v>
      </c>
      <c r="F2801" s="994" t="s">
        <v>78</v>
      </c>
      <c r="G2801" s="973" t="s">
        <v>19</v>
      </c>
      <c r="H2801" s="973" t="s">
        <v>19</v>
      </c>
      <c r="I2801" s="975"/>
      <c r="J2801" s="975"/>
      <c r="K2801" s="8" t="s">
        <v>99</v>
      </c>
      <c r="L2801" s="59" t="s">
        <v>131</v>
      </c>
      <c r="M2801" s="51" t="s">
        <v>3653</v>
      </c>
      <c r="N2801" s="52" t="s">
        <v>491</v>
      </c>
      <c r="O2801" s="976"/>
      <c r="P2801" s="271"/>
      <c r="Q2801" s="977">
        <v>950</v>
      </c>
      <c r="R2801" s="978">
        <v>850</v>
      </c>
      <c r="S2801" s="979">
        <v>240</v>
      </c>
      <c r="T2801" s="980">
        <v>510</v>
      </c>
      <c r="U2801" s="981">
        <v>800</v>
      </c>
      <c r="V2801" s="982">
        <f t="shared" ref="V2801" si="2784">SUM(Q2801:U2802)</f>
        <v>3350</v>
      </c>
      <c r="W2801" s="976"/>
      <c r="X2801" s="976"/>
      <c r="Y2801" s="706"/>
      <c r="Z2801" s="976"/>
    </row>
    <row r="2802" spans="1:26">
      <c r="A2802" s="1018" t="s">
        <v>2138</v>
      </c>
      <c r="B2802" s="984"/>
      <c r="C2802" s="969" t="s">
        <v>1184</v>
      </c>
      <c r="D2802" s="970" t="s">
        <v>2</v>
      </c>
      <c r="E2802" s="1015" t="s">
        <v>608</v>
      </c>
      <c r="F2802" s="994" t="s">
        <v>78</v>
      </c>
      <c r="G2802" s="973" t="s">
        <v>19</v>
      </c>
      <c r="H2802" s="973" t="s">
        <v>19</v>
      </c>
      <c r="I2802" s="975"/>
      <c r="J2802" s="975"/>
      <c r="K2802" s="48"/>
      <c r="L2802" s="48"/>
      <c r="M2802" s="51"/>
      <c r="N2802" s="53"/>
      <c r="O2802" s="976"/>
      <c r="P2802" s="271"/>
      <c r="Q2802" s="977"/>
      <c r="R2802" s="978"/>
      <c r="S2802" s="979"/>
      <c r="T2802" s="980"/>
      <c r="U2802" s="981"/>
      <c r="V2802" s="982"/>
      <c r="W2802" s="976"/>
      <c r="X2802" s="976"/>
      <c r="Y2802" s="706"/>
      <c r="Z2802" s="976"/>
    </row>
    <row r="2803" spans="1:26">
      <c r="A2803" s="1018" t="s">
        <v>2138</v>
      </c>
      <c r="B2803" s="984" t="s">
        <v>2997</v>
      </c>
      <c r="C2803" s="969" t="s">
        <v>1194</v>
      </c>
      <c r="D2803" s="970" t="str">
        <f t="shared" ref="D2803" si="2785">B2803&amp;" "&amp;" "&amp;C2803</f>
        <v>SP-020  ガーゴイル</v>
      </c>
      <c r="E2803" s="1015" t="s">
        <v>608</v>
      </c>
      <c r="F2803" s="1009" t="s">
        <v>75</v>
      </c>
      <c r="G2803" s="973" t="s">
        <v>19</v>
      </c>
      <c r="H2803" s="973" t="s">
        <v>19</v>
      </c>
      <c r="I2803" s="975"/>
      <c r="J2803" s="975"/>
      <c r="K2803" s="62" t="s">
        <v>21</v>
      </c>
      <c r="L2803" s="61" t="s">
        <v>104</v>
      </c>
      <c r="M2803" s="51" t="s">
        <v>3654</v>
      </c>
      <c r="N2803" s="52" t="s">
        <v>491</v>
      </c>
      <c r="O2803" s="976"/>
      <c r="P2803" s="271"/>
      <c r="Q2803" s="977">
        <v>920</v>
      </c>
      <c r="R2803" s="978">
        <v>880</v>
      </c>
      <c r="S2803" s="979">
        <v>300</v>
      </c>
      <c r="T2803" s="980">
        <v>810</v>
      </c>
      <c r="U2803" s="981">
        <v>450</v>
      </c>
      <c r="V2803" s="982">
        <f t="shared" ref="V2803" si="2786">SUM(Q2803:U2804)</f>
        <v>3360</v>
      </c>
      <c r="W2803" s="976"/>
      <c r="X2803" s="976"/>
      <c r="Y2803" s="706"/>
      <c r="Z2803" s="976"/>
    </row>
    <row r="2804" spans="1:26">
      <c r="A2804" s="1018" t="s">
        <v>2138</v>
      </c>
      <c r="B2804" s="984"/>
      <c r="C2804" s="969" t="s">
        <v>1194</v>
      </c>
      <c r="D2804" s="970" t="s">
        <v>2</v>
      </c>
      <c r="E2804" s="1015" t="s">
        <v>608</v>
      </c>
      <c r="F2804" s="1009" t="s">
        <v>75</v>
      </c>
      <c r="G2804" s="973" t="s">
        <v>19</v>
      </c>
      <c r="H2804" s="973" t="s">
        <v>19</v>
      </c>
      <c r="I2804" s="975"/>
      <c r="J2804" s="975"/>
      <c r="K2804" s="48"/>
      <c r="L2804" s="48"/>
      <c r="M2804" s="51"/>
      <c r="N2804" s="53"/>
      <c r="O2804" s="976"/>
      <c r="P2804" s="271"/>
      <c r="Q2804" s="977"/>
      <c r="R2804" s="978"/>
      <c r="S2804" s="979"/>
      <c r="T2804" s="980"/>
      <c r="U2804" s="981"/>
      <c r="V2804" s="982"/>
      <c r="W2804" s="976"/>
      <c r="X2804" s="976"/>
      <c r="Y2804" s="706"/>
      <c r="Z2804" s="976"/>
    </row>
    <row r="2805" spans="1:26">
      <c r="A2805" s="1018" t="s">
        <v>2138</v>
      </c>
      <c r="B2805" s="984" t="s">
        <v>2998</v>
      </c>
      <c r="C2805" s="969" t="s">
        <v>1199</v>
      </c>
      <c r="D2805" s="970" t="str">
        <f t="shared" ref="D2805" si="2787">B2805&amp;" "&amp;" "&amp;C2805</f>
        <v>SP-021  じんめんじゅ</v>
      </c>
      <c r="E2805" s="1015" t="s">
        <v>608</v>
      </c>
      <c r="F2805" s="1014" t="s">
        <v>128</v>
      </c>
      <c r="G2805" s="973" t="s">
        <v>19</v>
      </c>
      <c r="H2805" s="992" t="s">
        <v>88</v>
      </c>
      <c r="I2805" s="975"/>
      <c r="J2805" s="975"/>
      <c r="K2805" s="62" t="s">
        <v>21</v>
      </c>
      <c r="L2805" s="59" t="s">
        <v>3</v>
      </c>
      <c r="M2805" s="51" t="s">
        <v>3655</v>
      </c>
      <c r="N2805" s="52" t="s">
        <v>491</v>
      </c>
      <c r="O2805" s="976"/>
      <c r="P2805" s="271"/>
      <c r="Q2805" s="977">
        <v>970</v>
      </c>
      <c r="R2805" s="978">
        <v>480</v>
      </c>
      <c r="S2805" s="979">
        <v>710</v>
      </c>
      <c r="T2805" s="980">
        <v>300</v>
      </c>
      <c r="U2805" s="981">
        <v>900</v>
      </c>
      <c r="V2805" s="982">
        <f t="shared" ref="V2805" si="2788">SUM(Q2805:U2806)</f>
        <v>3360</v>
      </c>
      <c r="W2805" s="976"/>
      <c r="X2805" s="976"/>
      <c r="Y2805" s="706"/>
      <c r="Z2805" s="976"/>
    </row>
    <row r="2806" spans="1:26">
      <c r="A2806" s="1018" t="s">
        <v>2138</v>
      </c>
      <c r="B2806" s="984"/>
      <c r="C2806" s="969" t="s">
        <v>1199</v>
      </c>
      <c r="D2806" s="970" t="s">
        <v>2</v>
      </c>
      <c r="E2806" s="1015" t="s">
        <v>608</v>
      </c>
      <c r="F2806" s="1014" t="s">
        <v>128</v>
      </c>
      <c r="G2806" s="973" t="s">
        <v>19</v>
      </c>
      <c r="H2806" s="992" t="s">
        <v>88</v>
      </c>
      <c r="I2806" s="975"/>
      <c r="J2806" s="975"/>
      <c r="K2806" s="48"/>
      <c r="L2806" s="48"/>
      <c r="M2806" s="51"/>
      <c r="N2806" s="53"/>
      <c r="O2806" s="976"/>
      <c r="P2806" s="271"/>
      <c r="Q2806" s="977"/>
      <c r="R2806" s="978"/>
      <c r="S2806" s="979"/>
      <c r="T2806" s="980"/>
      <c r="U2806" s="981"/>
      <c r="V2806" s="982"/>
      <c r="W2806" s="976"/>
      <c r="X2806" s="976"/>
      <c r="Y2806" s="706"/>
      <c r="Z2806" s="976"/>
    </row>
    <row r="2807" spans="1:26">
      <c r="A2807" s="1018" t="s">
        <v>2138</v>
      </c>
      <c r="B2807" s="984" t="s">
        <v>2999</v>
      </c>
      <c r="C2807" s="969" t="s">
        <v>634</v>
      </c>
      <c r="D2807" s="970" t="str">
        <f t="shared" ref="D2807" si="2789">B2807&amp;" "&amp;" "&amp;C2807</f>
        <v>SP-022  キラーパンサー</v>
      </c>
      <c r="E2807" s="1015" t="s">
        <v>608</v>
      </c>
      <c r="F2807" s="1014" t="s">
        <v>128</v>
      </c>
      <c r="G2807" s="973" t="s">
        <v>19</v>
      </c>
      <c r="H2807" s="973" t="s">
        <v>19</v>
      </c>
      <c r="I2807" s="975"/>
      <c r="J2807" s="975"/>
      <c r="K2807" s="8" t="s">
        <v>99</v>
      </c>
      <c r="L2807" s="59" t="s">
        <v>131</v>
      </c>
      <c r="M2807" s="51" t="s">
        <v>2121</v>
      </c>
      <c r="N2807" s="52" t="s">
        <v>491</v>
      </c>
      <c r="O2807" s="976"/>
      <c r="P2807" s="271"/>
      <c r="Q2807" s="977">
        <v>950</v>
      </c>
      <c r="R2807" s="978">
        <v>880</v>
      </c>
      <c r="S2807" s="979">
        <v>230</v>
      </c>
      <c r="T2807" s="980">
        <v>910</v>
      </c>
      <c r="U2807" s="981">
        <v>400</v>
      </c>
      <c r="V2807" s="982">
        <f t="shared" ref="V2807" si="2790">SUM(Q2807:U2808)</f>
        <v>3370</v>
      </c>
      <c r="W2807" s="976"/>
      <c r="X2807" s="976"/>
      <c r="Y2807" s="706"/>
      <c r="Z2807" s="976"/>
    </row>
    <row r="2808" spans="1:26">
      <c r="A2808" s="1018" t="s">
        <v>2138</v>
      </c>
      <c r="B2808" s="984"/>
      <c r="C2808" s="969" t="s">
        <v>634</v>
      </c>
      <c r="D2808" s="970" t="s">
        <v>2</v>
      </c>
      <c r="E2808" s="1015" t="s">
        <v>608</v>
      </c>
      <c r="F2808" s="1014" t="s">
        <v>128</v>
      </c>
      <c r="G2808" s="973" t="s">
        <v>19</v>
      </c>
      <c r="H2808" s="973" t="s">
        <v>19</v>
      </c>
      <c r="I2808" s="975"/>
      <c r="J2808" s="975"/>
      <c r="K2808" s="48"/>
      <c r="L2808" s="48"/>
      <c r="M2808" s="51"/>
      <c r="N2808" s="53"/>
      <c r="O2808" s="976"/>
      <c r="P2808" s="271"/>
      <c r="Q2808" s="977"/>
      <c r="R2808" s="978"/>
      <c r="S2808" s="979"/>
      <c r="T2808" s="980"/>
      <c r="U2808" s="981"/>
      <c r="V2808" s="982"/>
      <c r="W2808" s="976"/>
      <c r="X2808" s="976"/>
      <c r="Y2808" s="706"/>
      <c r="Z2808" s="976"/>
    </row>
    <row r="2809" spans="1:26">
      <c r="A2809" s="1018" t="s">
        <v>2138</v>
      </c>
      <c r="B2809" s="984" t="s">
        <v>3000</v>
      </c>
      <c r="C2809" s="969" t="s">
        <v>3331</v>
      </c>
      <c r="D2809" s="970" t="str">
        <f t="shared" ref="D2809" si="2791">B2809&amp;" "&amp;" "&amp;C2809</f>
        <v>SP-023  ゴーレム</v>
      </c>
      <c r="E2809" s="1015" t="s">
        <v>608</v>
      </c>
      <c r="F2809" s="994" t="s">
        <v>78</v>
      </c>
      <c r="G2809" s="973" t="s">
        <v>19</v>
      </c>
      <c r="H2809" s="973" t="s">
        <v>19</v>
      </c>
      <c r="I2809" s="975"/>
      <c r="J2809" s="975"/>
      <c r="K2809" s="62" t="s">
        <v>21</v>
      </c>
      <c r="L2809" s="59" t="s">
        <v>3</v>
      </c>
      <c r="M2809" s="51" t="s">
        <v>3656</v>
      </c>
      <c r="N2809" s="52" t="s">
        <v>491</v>
      </c>
      <c r="O2809" s="976"/>
      <c r="P2809" s="271"/>
      <c r="Q2809" s="977">
        <v>1010</v>
      </c>
      <c r="R2809" s="978">
        <v>670</v>
      </c>
      <c r="S2809" s="979">
        <v>300</v>
      </c>
      <c r="T2809" s="980">
        <v>410</v>
      </c>
      <c r="U2809" s="981">
        <v>980</v>
      </c>
      <c r="V2809" s="982">
        <f t="shared" ref="V2809" si="2792">SUM(Q2809:U2810)</f>
        <v>3370</v>
      </c>
      <c r="W2809" s="976"/>
      <c r="X2809" s="976"/>
      <c r="Y2809" s="706"/>
      <c r="Z2809" s="976"/>
    </row>
    <row r="2810" spans="1:26">
      <c r="A2810" s="1018" t="s">
        <v>2138</v>
      </c>
      <c r="B2810" s="984"/>
      <c r="C2810" s="969" t="s">
        <v>3331</v>
      </c>
      <c r="D2810" s="970" t="s">
        <v>2</v>
      </c>
      <c r="E2810" s="1015" t="s">
        <v>608</v>
      </c>
      <c r="F2810" s="994" t="s">
        <v>78</v>
      </c>
      <c r="G2810" s="973" t="s">
        <v>19</v>
      </c>
      <c r="H2810" s="973" t="s">
        <v>19</v>
      </c>
      <c r="I2810" s="975"/>
      <c r="J2810" s="975"/>
      <c r="K2810" s="48"/>
      <c r="L2810" s="48"/>
      <c r="M2810" s="51"/>
      <c r="N2810" s="53"/>
      <c r="O2810" s="976"/>
      <c r="P2810" s="271"/>
      <c r="Q2810" s="977"/>
      <c r="R2810" s="978"/>
      <c r="S2810" s="979"/>
      <c r="T2810" s="980"/>
      <c r="U2810" s="981"/>
      <c r="V2810" s="982"/>
      <c r="W2810" s="976"/>
      <c r="X2810" s="976"/>
      <c r="Y2810" s="706"/>
      <c r="Z2810" s="976"/>
    </row>
    <row r="2811" spans="1:26">
      <c r="A2811" s="1018" t="s">
        <v>2138</v>
      </c>
      <c r="B2811" s="984" t="s">
        <v>3001</v>
      </c>
      <c r="C2811" s="989" t="s">
        <v>178</v>
      </c>
      <c r="D2811" s="970" t="str">
        <f t="shared" ref="D2811" si="2793">B2811&amp;" "&amp;" "&amp;C2811</f>
        <v>SP-024  ボストロール</v>
      </c>
      <c r="E2811" s="1015" t="s">
        <v>608</v>
      </c>
      <c r="F2811" s="1009" t="s">
        <v>75</v>
      </c>
      <c r="G2811" s="973" t="s">
        <v>19</v>
      </c>
      <c r="H2811" s="973" t="s">
        <v>19</v>
      </c>
      <c r="I2811" s="975"/>
      <c r="J2811" s="975"/>
      <c r="K2811" s="11" t="s">
        <v>81</v>
      </c>
      <c r="L2811" s="59" t="s">
        <v>81</v>
      </c>
      <c r="M2811" s="51" t="s">
        <v>2007</v>
      </c>
      <c r="N2811" s="52" t="s">
        <v>492</v>
      </c>
      <c r="O2811" s="976"/>
      <c r="P2811" s="271"/>
      <c r="Q2811" s="977">
        <v>1100</v>
      </c>
      <c r="R2811" s="978">
        <v>910</v>
      </c>
      <c r="S2811" s="979">
        <v>200</v>
      </c>
      <c r="T2811" s="980">
        <v>300</v>
      </c>
      <c r="U2811" s="981">
        <v>870</v>
      </c>
      <c r="V2811" s="982">
        <f t="shared" ref="V2811" si="2794">SUM(Q2811:U2812)</f>
        <v>3380</v>
      </c>
      <c r="W2811" s="976" t="s">
        <v>4108</v>
      </c>
      <c r="X2811" s="976"/>
      <c r="Y2811" s="706"/>
      <c r="Z2811" s="976"/>
    </row>
    <row r="2812" spans="1:26">
      <c r="A2812" s="1018" t="s">
        <v>2138</v>
      </c>
      <c r="B2812" s="984"/>
      <c r="C2812" s="989" t="s">
        <v>178</v>
      </c>
      <c r="D2812" s="970" t="s">
        <v>2</v>
      </c>
      <c r="E2812" s="1015" t="s">
        <v>608</v>
      </c>
      <c r="F2812" s="1009" t="s">
        <v>75</v>
      </c>
      <c r="G2812" s="973" t="s">
        <v>19</v>
      </c>
      <c r="H2812" s="973" t="s">
        <v>19</v>
      </c>
      <c r="I2812" s="975"/>
      <c r="J2812" s="975"/>
      <c r="K2812" s="48"/>
      <c r="L2812" s="48"/>
      <c r="M2812" s="51"/>
      <c r="N2812" s="53"/>
      <c r="O2812" s="976"/>
      <c r="P2812" s="271"/>
      <c r="Q2812" s="977"/>
      <c r="R2812" s="978"/>
      <c r="S2812" s="979"/>
      <c r="T2812" s="980"/>
      <c r="U2812" s="981"/>
      <c r="V2812" s="982"/>
      <c r="W2812" s="976" t="s">
        <v>4108</v>
      </c>
      <c r="X2812" s="976"/>
      <c r="Y2812" s="706"/>
      <c r="Z2812" s="976"/>
    </row>
    <row r="2813" spans="1:26">
      <c r="A2813" s="1018" t="s">
        <v>2138</v>
      </c>
      <c r="B2813" s="984" t="s">
        <v>3002</v>
      </c>
      <c r="C2813" s="969" t="s">
        <v>641</v>
      </c>
      <c r="D2813" s="970" t="str">
        <f t="shared" ref="D2813" si="2795">B2813&amp;" "&amp;" "&amp;C2813</f>
        <v>SP-025  キラーマシン テムジン改造ver.</v>
      </c>
      <c r="E2813" s="1015" t="s">
        <v>608</v>
      </c>
      <c r="F2813" s="994" t="s">
        <v>78</v>
      </c>
      <c r="G2813" s="973" t="s">
        <v>19</v>
      </c>
      <c r="H2813" s="973" t="s">
        <v>19</v>
      </c>
      <c r="I2813" s="975"/>
      <c r="J2813" s="975"/>
      <c r="K2813" s="62" t="s">
        <v>21</v>
      </c>
      <c r="L2813" s="61" t="s">
        <v>104</v>
      </c>
      <c r="M2813" s="51" t="s">
        <v>3657</v>
      </c>
      <c r="N2813" s="52" t="s">
        <v>491</v>
      </c>
      <c r="O2813" s="976"/>
      <c r="P2813" s="271"/>
      <c r="Q2813" s="977">
        <v>1020</v>
      </c>
      <c r="R2813" s="978">
        <v>820</v>
      </c>
      <c r="S2813" s="979">
        <v>300</v>
      </c>
      <c r="T2813" s="980">
        <v>350</v>
      </c>
      <c r="U2813" s="981">
        <v>890</v>
      </c>
      <c r="V2813" s="982">
        <f t="shared" ref="V2813" si="2796">SUM(Q2813:U2814)</f>
        <v>3380</v>
      </c>
      <c r="W2813" s="969" t="s">
        <v>3319</v>
      </c>
      <c r="X2813" s="976"/>
      <c r="Y2813" s="706"/>
      <c r="Z2813" s="976"/>
    </row>
    <row r="2814" spans="1:26">
      <c r="A2814" s="1018" t="s">
        <v>2138</v>
      </c>
      <c r="B2814" s="984"/>
      <c r="C2814" s="969" t="s">
        <v>640</v>
      </c>
      <c r="D2814" s="970" t="s">
        <v>2</v>
      </c>
      <c r="E2814" s="1015" t="s">
        <v>608</v>
      </c>
      <c r="F2814" s="994" t="s">
        <v>78</v>
      </c>
      <c r="G2814" s="973" t="s">
        <v>19</v>
      </c>
      <c r="H2814" s="973" t="s">
        <v>19</v>
      </c>
      <c r="I2814" s="975"/>
      <c r="J2814" s="975"/>
      <c r="K2814" s="48"/>
      <c r="L2814" s="48"/>
      <c r="M2814" s="51"/>
      <c r="N2814" s="53"/>
      <c r="O2814" s="976"/>
      <c r="P2814" s="271"/>
      <c r="Q2814" s="977"/>
      <c r="R2814" s="978"/>
      <c r="S2814" s="979"/>
      <c r="T2814" s="980"/>
      <c r="U2814" s="981"/>
      <c r="V2814" s="982"/>
      <c r="W2814" s="969" t="s">
        <v>3319</v>
      </c>
      <c r="X2814" s="976"/>
      <c r="Y2814" s="706"/>
      <c r="Z2814" s="976"/>
    </row>
    <row r="2815" spans="1:26">
      <c r="A2815" s="1018" t="s">
        <v>2138</v>
      </c>
      <c r="B2815" s="984" t="s">
        <v>3003</v>
      </c>
      <c r="C2815" s="969" t="s">
        <v>183</v>
      </c>
      <c r="D2815" s="970" t="str">
        <f t="shared" ref="D2815" si="2797">B2815&amp;" "&amp;" "&amp;C2815</f>
        <v>SP-026  マァム</v>
      </c>
      <c r="E2815" s="1015" t="s">
        <v>608</v>
      </c>
      <c r="F2815" s="972" t="s">
        <v>34</v>
      </c>
      <c r="G2815" s="973" t="s">
        <v>19</v>
      </c>
      <c r="H2815" s="986" t="s">
        <v>40</v>
      </c>
      <c r="I2815" s="975"/>
      <c r="J2815" s="975"/>
      <c r="K2815" s="58" t="s">
        <v>21</v>
      </c>
      <c r="L2815" s="56" t="s">
        <v>131</v>
      </c>
      <c r="M2815" s="51" t="s">
        <v>2022</v>
      </c>
      <c r="N2815" s="52" t="s">
        <v>491</v>
      </c>
      <c r="O2815" s="976"/>
      <c r="P2815" s="271"/>
      <c r="Q2815" s="977">
        <v>990</v>
      </c>
      <c r="R2815" s="978">
        <v>680</v>
      </c>
      <c r="S2815" s="979">
        <v>700</v>
      </c>
      <c r="T2815" s="980">
        <v>510</v>
      </c>
      <c r="U2815" s="981">
        <v>520</v>
      </c>
      <c r="V2815" s="982">
        <f t="shared" ref="V2815" si="2798">SUM(Q2815:U2816)</f>
        <v>3400</v>
      </c>
      <c r="W2815" s="976" t="s">
        <v>3317</v>
      </c>
      <c r="X2815" s="976"/>
      <c r="Y2815" s="706"/>
      <c r="Z2815" s="976"/>
    </row>
    <row r="2816" spans="1:26">
      <c r="A2816" s="1018" t="s">
        <v>2138</v>
      </c>
      <c r="B2816" s="984"/>
      <c r="C2816" s="969" t="s">
        <v>183</v>
      </c>
      <c r="D2816" s="970" t="s">
        <v>2</v>
      </c>
      <c r="E2816" s="1015" t="s">
        <v>608</v>
      </c>
      <c r="F2816" s="972" t="s">
        <v>34</v>
      </c>
      <c r="G2816" s="973" t="s">
        <v>19</v>
      </c>
      <c r="H2816" s="986" t="s">
        <v>40</v>
      </c>
      <c r="I2816" s="975"/>
      <c r="J2816" s="975"/>
      <c r="K2816" s="48"/>
      <c r="L2816" s="48"/>
      <c r="M2816" s="51"/>
      <c r="N2816" s="53"/>
      <c r="O2816" s="976"/>
      <c r="P2816" s="271"/>
      <c r="Q2816" s="977"/>
      <c r="R2816" s="978"/>
      <c r="S2816" s="979"/>
      <c r="T2816" s="980"/>
      <c r="U2816" s="981"/>
      <c r="V2816" s="982"/>
      <c r="W2816" s="976" t="s">
        <v>3317</v>
      </c>
      <c r="X2816" s="976"/>
      <c r="Y2816" s="706"/>
      <c r="Z2816" s="976"/>
    </row>
    <row r="2817" spans="1:26">
      <c r="A2817" s="1018" t="s">
        <v>2138</v>
      </c>
      <c r="B2817" s="984" t="s">
        <v>3004</v>
      </c>
      <c r="C2817" s="969" t="s">
        <v>38</v>
      </c>
      <c r="D2817" s="970" t="str">
        <f t="shared" ref="D2817" si="2799">B2817&amp;" "&amp;" "&amp;C2817</f>
        <v>SP-027  ポップ</v>
      </c>
      <c r="E2817" s="1015" t="s">
        <v>608</v>
      </c>
      <c r="F2817" s="972" t="s">
        <v>34</v>
      </c>
      <c r="G2817" s="986" t="s">
        <v>40</v>
      </c>
      <c r="H2817" s="986" t="s">
        <v>40</v>
      </c>
      <c r="I2817" s="975"/>
      <c r="J2817" s="975"/>
      <c r="K2817" s="58" t="s">
        <v>21</v>
      </c>
      <c r="L2817" s="56" t="s">
        <v>131</v>
      </c>
      <c r="M2817" s="51" t="s">
        <v>2023</v>
      </c>
      <c r="N2817" s="52" t="s">
        <v>491</v>
      </c>
      <c r="O2817" s="976"/>
      <c r="P2817" s="271"/>
      <c r="Q2817" s="977">
        <v>980</v>
      </c>
      <c r="R2817" s="978">
        <v>440</v>
      </c>
      <c r="S2817" s="979">
        <v>880</v>
      </c>
      <c r="T2817" s="980">
        <v>600</v>
      </c>
      <c r="U2817" s="981">
        <v>500</v>
      </c>
      <c r="V2817" s="982">
        <f t="shared" ref="V2817" si="2800">SUM(Q2817:U2818)</f>
        <v>3400</v>
      </c>
      <c r="W2817" s="976" t="s">
        <v>3317</v>
      </c>
      <c r="X2817" s="976"/>
      <c r="Y2817" s="706"/>
      <c r="Z2817" s="976"/>
    </row>
    <row r="2818" spans="1:26">
      <c r="A2818" s="1018" t="s">
        <v>2138</v>
      </c>
      <c r="B2818" s="984"/>
      <c r="C2818" s="969" t="s">
        <v>38</v>
      </c>
      <c r="D2818" s="970" t="s">
        <v>2</v>
      </c>
      <c r="E2818" s="1015" t="s">
        <v>608</v>
      </c>
      <c r="F2818" s="972" t="s">
        <v>34</v>
      </c>
      <c r="G2818" s="986" t="s">
        <v>40</v>
      </c>
      <c r="H2818" s="986" t="s">
        <v>40</v>
      </c>
      <c r="I2818" s="975"/>
      <c r="J2818" s="975"/>
      <c r="K2818" s="48"/>
      <c r="L2818" s="48"/>
      <c r="M2818" s="51"/>
      <c r="N2818" s="53"/>
      <c r="O2818" s="976"/>
      <c r="P2818" s="271"/>
      <c r="Q2818" s="977"/>
      <c r="R2818" s="978"/>
      <c r="S2818" s="979"/>
      <c r="T2818" s="980"/>
      <c r="U2818" s="981"/>
      <c r="V2818" s="982"/>
      <c r="W2818" s="976" t="s">
        <v>3317</v>
      </c>
      <c r="X2818" s="976"/>
      <c r="Y2818" s="706"/>
      <c r="Z2818" s="976"/>
    </row>
    <row r="2819" spans="1:26">
      <c r="A2819" s="1018" t="s">
        <v>2138</v>
      </c>
      <c r="B2819" s="984" t="s">
        <v>3005</v>
      </c>
      <c r="C2819" s="969" t="s">
        <v>2</v>
      </c>
      <c r="D2819" s="970" t="str">
        <f t="shared" ref="D2819" si="2801">B2819&amp;" "&amp;" "&amp;C2819</f>
        <v>SP-028  ダイ</v>
      </c>
      <c r="E2819" s="1015" t="s">
        <v>608</v>
      </c>
      <c r="F2819" s="972" t="s">
        <v>34</v>
      </c>
      <c r="G2819" s="973" t="s">
        <v>19</v>
      </c>
      <c r="H2819" s="973" t="s">
        <v>19</v>
      </c>
      <c r="I2819" s="975"/>
      <c r="J2819" s="975"/>
      <c r="K2819" s="58" t="s">
        <v>21</v>
      </c>
      <c r="L2819" s="56" t="s">
        <v>131</v>
      </c>
      <c r="M2819" s="51" t="s">
        <v>1849</v>
      </c>
      <c r="N2819" s="52" t="s">
        <v>491</v>
      </c>
      <c r="O2819" s="976"/>
      <c r="P2819" s="271"/>
      <c r="Q2819" s="977">
        <v>1000</v>
      </c>
      <c r="R2819" s="978">
        <v>900</v>
      </c>
      <c r="S2819" s="979">
        <v>300</v>
      </c>
      <c r="T2819" s="980">
        <v>650</v>
      </c>
      <c r="U2819" s="981">
        <v>550</v>
      </c>
      <c r="V2819" s="982">
        <f t="shared" ref="V2819" si="2802">SUM(Q2819:U2820)</f>
        <v>3400</v>
      </c>
      <c r="W2819" s="976" t="s">
        <v>3317</v>
      </c>
      <c r="X2819" s="976"/>
      <c r="Y2819" s="706"/>
      <c r="Z2819" s="976"/>
    </row>
    <row r="2820" spans="1:26">
      <c r="A2820" s="1018" t="s">
        <v>2138</v>
      </c>
      <c r="B2820" s="984"/>
      <c r="C2820" s="969" t="s">
        <v>2</v>
      </c>
      <c r="D2820" s="970" t="s">
        <v>2</v>
      </c>
      <c r="E2820" s="1015" t="s">
        <v>608</v>
      </c>
      <c r="F2820" s="972" t="s">
        <v>34</v>
      </c>
      <c r="G2820" s="973" t="s">
        <v>19</v>
      </c>
      <c r="H2820" s="973" t="s">
        <v>19</v>
      </c>
      <c r="I2820" s="975"/>
      <c r="J2820" s="975"/>
      <c r="K2820" s="48"/>
      <c r="L2820" s="48"/>
      <c r="M2820" s="51"/>
      <c r="N2820" s="53"/>
      <c r="O2820" s="976"/>
      <c r="P2820" s="271"/>
      <c r="Q2820" s="977"/>
      <c r="R2820" s="978"/>
      <c r="S2820" s="979"/>
      <c r="T2820" s="980"/>
      <c r="U2820" s="981"/>
      <c r="V2820" s="982"/>
      <c r="W2820" s="976" t="s">
        <v>3317</v>
      </c>
      <c r="X2820" s="976"/>
      <c r="Y2820" s="706"/>
      <c r="Z2820" s="976"/>
    </row>
    <row r="2821" spans="1:26">
      <c r="A2821" s="1018" t="s">
        <v>2138</v>
      </c>
      <c r="B2821" s="984" t="s">
        <v>3006</v>
      </c>
      <c r="C2821" s="969" t="s">
        <v>189</v>
      </c>
      <c r="D2821" s="970" t="str">
        <f t="shared" ref="D2821" si="2803">B2821&amp;" "&amp;" "&amp;C2821</f>
        <v>SP-029  アバン</v>
      </c>
      <c r="E2821" s="1011" t="s">
        <v>629</v>
      </c>
      <c r="F2821" s="972" t="s">
        <v>34</v>
      </c>
      <c r="G2821" s="973" t="s">
        <v>19</v>
      </c>
      <c r="H2821" s="986" t="s">
        <v>40</v>
      </c>
      <c r="I2821" s="975"/>
      <c r="J2821" s="975"/>
      <c r="K2821" s="58" t="s">
        <v>21</v>
      </c>
      <c r="L2821" s="56" t="s">
        <v>131</v>
      </c>
      <c r="M2821" s="51" t="s">
        <v>2024</v>
      </c>
      <c r="N2821" s="52" t="s">
        <v>495</v>
      </c>
      <c r="O2821" s="976"/>
      <c r="P2821" s="271"/>
      <c r="Q2821" s="977">
        <v>1250</v>
      </c>
      <c r="R2821" s="978">
        <v>720</v>
      </c>
      <c r="S2821" s="979">
        <v>740</v>
      </c>
      <c r="T2821" s="980">
        <v>560</v>
      </c>
      <c r="U2821" s="981">
        <v>540</v>
      </c>
      <c r="V2821" s="982">
        <f t="shared" ref="V2821" si="2804">SUM(Q2821:U2822)</f>
        <v>3810</v>
      </c>
      <c r="W2821" s="976"/>
      <c r="X2821" s="976"/>
      <c r="Y2821" s="706"/>
      <c r="Z2821" s="976"/>
    </row>
    <row r="2822" spans="1:26">
      <c r="A2822" s="1018" t="s">
        <v>2138</v>
      </c>
      <c r="B2822" s="984"/>
      <c r="C2822" s="969" t="s">
        <v>189</v>
      </c>
      <c r="D2822" s="970" t="s">
        <v>2</v>
      </c>
      <c r="E2822" s="1011" t="s">
        <v>629</v>
      </c>
      <c r="F2822" s="972" t="s">
        <v>34</v>
      </c>
      <c r="G2822" s="973" t="s">
        <v>19</v>
      </c>
      <c r="H2822" s="986" t="s">
        <v>40</v>
      </c>
      <c r="I2822" s="975"/>
      <c r="J2822" s="975"/>
      <c r="K2822" s="48"/>
      <c r="L2822" s="48"/>
      <c r="M2822" s="51"/>
      <c r="N2822" s="53"/>
      <c r="O2822" s="976"/>
      <c r="P2822" s="271"/>
      <c r="Q2822" s="977"/>
      <c r="R2822" s="978"/>
      <c r="S2822" s="979"/>
      <c r="T2822" s="980"/>
      <c r="U2822" s="981"/>
      <c r="V2822" s="982"/>
      <c r="W2822" s="976"/>
      <c r="X2822" s="976"/>
      <c r="Y2822" s="706"/>
      <c r="Z2822" s="976"/>
    </row>
    <row r="2823" spans="1:26">
      <c r="A2823" s="1018" t="s">
        <v>2138</v>
      </c>
      <c r="B2823" s="984" t="s">
        <v>3007</v>
      </c>
      <c r="C2823" s="969" t="s">
        <v>4</v>
      </c>
      <c r="D2823" s="970" t="str">
        <f t="shared" ref="D2823" si="2805">B2823&amp;" "&amp;" "&amp;C2823</f>
        <v>SP-030  クロコダイン</v>
      </c>
      <c r="E2823" s="1011" t="s">
        <v>629</v>
      </c>
      <c r="F2823" s="1014" t="s">
        <v>128</v>
      </c>
      <c r="G2823" s="1006" t="s">
        <v>89</v>
      </c>
      <c r="H2823" s="973" t="s">
        <v>19</v>
      </c>
      <c r="I2823" s="975"/>
      <c r="J2823" s="975"/>
      <c r="K2823" s="58" t="s">
        <v>21</v>
      </c>
      <c r="L2823" s="56" t="s">
        <v>131</v>
      </c>
      <c r="M2823" s="51" t="s">
        <v>2025</v>
      </c>
      <c r="N2823" s="52" t="s">
        <v>491</v>
      </c>
      <c r="O2823" s="976"/>
      <c r="P2823" s="271"/>
      <c r="Q2823" s="977">
        <v>1300</v>
      </c>
      <c r="R2823" s="978">
        <v>950</v>
      </c>
      <c r="S2823" s="979">
        <v>360</v>
      </c>
      <c r="T2823" s="980">
        <v>300</v>
      </c>
      <c r="U2823" s="981">
        <v>900</v>
      </c>
      <c r="V2823" s="982">
        <f t="shared" ref="V2823" si="2806">SUM(Q2823:U2824)</f>
        <v>3810</v>
      </c>
      <c r="W2823" s="976" t="s">
        <v>4572</v>
      </c>
      <c r="X2823" s="976"/>
      <c r="Y2823" s="706"/>
      <c r="Z2823" s="976"/>
    </row>
    <row r="2824" spans="1:26">
      <c r="A2824" s="1018" t="s">
        <v>2138</v>
      </c>
      <c r="B2824" s="984"/>
      <c r="C2824" s="969" t="s">
        <v>4</v>
      </c>
      <c r="D2824" s="970" t="s">
        <v>2</v>
      </c>
      <c r="E2824" s="1011" t="s">
        <v>629</v>
      </c>
      <c r="F2824" s="1014" t="s">
        <v>128</v>
      </c>
      <c r="G2824" s="1006" t="s">
        <v>89</v>
      </c>
      <c r="H2824" s="973" t="s">
        <v>19</v>
      </c>
      <c r="I2824" s="975"/>
      <c r="J2824" s="975"/>
      <c r="K2824" s="48"/>
      <c r="L2824" s="48"/>
      <c r="M2824" s="51"/>
      <c r="N2824" s="53"/>
      <c r="O2824" s="976"/>
      <c r="P2824" s="271"/>
      <c r="Q2824" s="977"/>
      <c r="R2824" s="978"/>
      <c r="S2824" s="979"/>
      <c r="T2824" s="980"/>
      <c r="U2824" s="981"/>
      <c r="V2824" s="982"/>
      <c r="W2824" s="976" t="s">
        <v>4572</v>
      </c>
      <c r="X2824" s="976"/>
      <c r="Y2824" s="706"/>
      <c r="Z2824" s="976"/>
    </row>
    <row r="2825" spans="1:26">
      <c r="A2825" s="1018" t="s">
        <v>2138</v>
      </c>
      <c r="B2825" s="984" t="s">
        <v>3008</v>
      </c>
      <c r="C2825" s="969" t="s">
        <v>2</v>
      </c>
      <c r="D2825" s="970" t="str">
        <f t="shared" ref="D2825" si="2807">B2825&amp;" "&amp;" "&amp;C2825</f>
        <v>SP-031  ダイ</v>
      </c>
      <c r="E2825" s="1011" t="s">
        <v>629</v>
      </c>
      <c r="F2825" s="972" t="s">
        <v>34</v>
      </c>
      <c r="G2825" s="973" t="s">
        <v>19</v>
      </c>
      <c r="H2825" s="973" t="s">
        <v>19</v>
      </c>
      <c r="I2825" s="975"/>
      <c r="J2825" s="975"/>
      <c r="K2825" s="58" t="s">
        <v>21</v>
      </c>
      <c r="L2825" s="56" t="s">
        <v>131</v>
      </c>
      <c r="M2825" s="51" t="s">
        <v>2026</v>
      </c>
      <c r="N2825" s="52" t="s">
        <v>490</v>
      </c>
      <c r="O2825" s="976"/>
      <c r="P2825" s="271"/>
      <c r="Q2825" s="977">
        <v>1200</v>
      </c>
      <c r="R2825" s="978">
        <v>900</v>
      </c>
      <c r="S2825" s="979">
        <v>350</v>
      </c>
      <c r="T2825" s="980">
        <v>860</v>
      </c>
      <c r="U2825" s="981">
        <v>500</v>
      </c>
      <c r="V2825" s="982">
        <f t="shared" ref="V2825" si="2808">SUM(Q2825:U2826)</f>
        <v>3810</v>
      </c>
      <c r="W2825" s="976" t="s">
        <v>3317</v>
      </c>
      <c r="X2825" s="976"/>
      <c r="Y2825" s="706"/>
      <c r="Z2825" s="976"/>
    </row>
    <row r="2826" spans="1:26">
      <c r="A2826" s="1018" t="s">
        <v>2138</v>
      </c>
      <c r="B2826" s="984"/>
      <c r="C2826" s="969" t="s">
        <v>2</v>
      </c>
      <c r="D2826" s="970" t="s">
        <v>2</v>
      </c>
      <c r="E2826" s="1011" t="s">
        <v>629</v>
      </c>
      <c r="F2826" s="972" t="s">
        <v>34</v>
      </c>
      <c r="G2826" s="973" t="s">
        <v>19</v>
      </c>
      <c r="H2826" s="973" t="s">
        <v>19</v>
      </c>
      <c r="I2826" s="975"/>
      <c r="J2826" s="975"/>
      <c r="K2826" s="48"/>
      <c r="L2826" s="48"/>
      <c r="M2826" s="51"/>
      <c r="N2826" s="53"/>
      <c r="O2826" s="976"/>
      <c r="P2826" s="271"/>
      <c r="Q2826" s="977"/>
      <c r="R2826" s="978"/>
      <c r="S2826" s="979"/>
      <c r="T2826" s="980"/>
      <c r="U2826" s="981"/>
      <c r="V2826" s="982"/>
      <c r="W2826" s="976" t="s">
        <v>3317</v>
      </c>
      <c r="X2826" s="976"/>
      <c r="Y2826" s="706"/>
      <c r="Z2826" s="976"/>
    </row>
    <row r="2827" spans="1:26">
      <c r="A2827" s="967" t="s">
        <v>2151</v>
      </c>
      <c r="B2827" s="984" t="s">
        <v>3009</v>
      </c>
      <c r="C2827" s="969" t="s">
        <v>172</v>
      </c>
      <c r="D2827" s="970" t="str">
        <f t="shared" ref="D2827" si="2809">B2827&amp;" "&amp;" "&amp;C2827</f>
        <v>SP-032  ヒュンケル</v>
      </c>
      <c r="E2827" s="971" t="s">
        <v>2632</v>
      </c>
      <c r="F2827" s="1013" t="s">
        <v>129</v>
      </c>
      <c r="G2827" s="973" t="s">
        <v>19</v>
      </c>
      <c r="H2827" s="973" t="s">
        <v>19</v>
      </c>
      <c r="I2827" s="975"/>
      <c r="J2827" s="975"/>
      <c r="K2827" s="7" t="s">
        <v>37</v>
      </c>
      <c r="L2827" s="59" t="s">
        <v>453</v>
      </c>
      <c r="M2827" s="51" t="s">
        <v>3658</v>
      </c>
      <c r="N2827" s="52" t="s">
        <v>491</v>
      </c>
      <c r="O2827" s="976"/>
      <c r="P2827" s="271"/>
      <c r="Q2827" s="977">
        <v>1610</v>
      </c>
      <c r="R2827" s="978">
        <v>1290</v>
      </c>
      <c r="S2827" s="979">
        <v>550</v>
      </c>
      <c r="T2827" s="980">
        <v>700</v>
      </c>
      <c r="U2827" s="981">
        <v>1000</v>
      </c>
      <c r="V2827" s="982">
        <f t="shared" ref="V2827" si="2810">SUM(Q2827:U2828)</f>
        <v>5150</v>
      </c>
      <c r="W2827" s="976" t="s">
        <v>4572</v>
      </c>
      <c r="X2827" s="976"/>
      <c r="Y2827" s="983" t="s">
        <v>5345</v>
      </c>
      <c r="Z2827" s="976"/>
    </row>
    <row r="2828" spans="1:26">
      <c r="A2828" s="967" t="s">
        <v>2151</v>
      </c>
      <c r="B2828" s="984"/>
      <c r="C2828" s="969" t="s">
        <v>172</v>
      </c>
      <c r="D2828" s="970" t="s">
        <v>2</v>
      </c>
      <c r="E2828" s="971" t="s">
        <v>2632</v>
      </c>
      <c r="F2828" s="1013" t="s">
        <v>129</v>
      </c>
      <c r="G2828" s="973" t="s">
        <v>19</v>
      </c>
      <c r="H2828" s="973" t="s">
        <v>19</v>
      </c>
      <c r="I2828" s="975"/>
      <c r="J2828" s="975"/>
      <c r="K2828" s="48"/>
      <c r="L2828" s="48"/>
      <c r="M2828" s="51"/>
      <c r="N2828" s="53"/>
      <c r="O2828" s="976"/>
      <c r="P2828" s="271"/>
      <c r="Q2828" s="977"/>
      <c r="R2828" s="978"/>
      <c r="S2828" s="979"/>
      <c r="T2828" s="980"/>
      <c r="U2828" s="981"/>
      <c r="V2828" s="982"/>
      <c r="W2828" s="976" t="s">
        <v>4572</v>
      </c>
      <c r="X2828" s="976"/>
      <c r="Y2828" s="983"/>
      <c r="Z2828" s="976"/>
    </row>
    <row r="2829" spans="1:26">
      <c r="A2829" s="984" t="s">
        <v>2628</v>
      </c>
      <c r="B2829" s="984" t="s">
        <v>3010</v>
      </c>
      <c r="C2829" s="969" t="s">
        <v>4</v>
      </c>
      <c r="D2829" s="970" t="str">
        <f t="shared" ref="D2829" si="2811">B2829&amp;" "&amp;" "&amp;C2829</f>
        <v>SP-033  クロコダイン</v>
      </c>
      <c r="E2829" s="1015" t="s">
        <v>608</v>
      </c>
      <c r="F2829" s="1014" t="s">
        <v>128</v>
      </c>
      <c r="G2829" s="1006" t="s">
        <v>89</v>
      </c>
      <c r="H2829" s="973" t="s">
        <v>19</v>
      </c>
      <c r="I2829" s="15"/>
      <c r="J2829" s="15"/>
      <c r="K2829" s="7" t="s">
        <v>37</v>
      </c>
      <c r="L2829" s="59" t="s">
        <v>453</v>
      </c>
      <c r="M2829" s="51" t="s">
        <v>1998</v>
      </c>
      <c r="N2829" s="52" t="s">
        <v>491</v>
      </c>
      <c r="O2829" s="976"/>
      <c r="P2829" s="271"/>
      <c r="Q2829" s="977">
        <v>1420</v>
      </c>
      <c r="R2829" s="978">
        <v>1000</v>
      </c>
      <c r="S2829" s="979">
        <v>370</v>
      </c>
      <c r="T2829" s="980">
        <v>480</v>
      </c>
      <c r="U2829" s="981">
        <v>800</v>
      </c>
      <c r="V2829" s="982">
        <f t="shared" ref="V2829" si="2812">SUM(Q2829:U2830)</f>
        <v>4070</v>
      </c>
      <c r="W2829" s="976" t="s">
        <v>4572</v>
      </c>
      <c r="X2829" s="976"/>
      <c r="Y2829" s="983" t="s">
        <v>5326</v>
      </c>
      <c r="Z2829" s="976"/>
    </row>
    <row r="2830" spans="1:26">
      <c r="A2830" s="984" t="s">
        <v>2628</v>
      </c>
      <c r="B2830" s="984"/>
      <c r="C2830" s="969" t="s">
        <v>4</v>
      </c>
      <c r="D2830" s="970" t="s">
        <v>2</v>
      </c>
      <c r="E2830" s="1015" t="s">
        <v>608</v>
      </c>
      <c r="F2830" s="1014" t="s">
        <v>128</v>
      </c>
      <c r="G2830" s="1006" t="s">
        <v>89</v>
      </c>
      <c r="H2830" s="973" t="s">
        <v>19</v>
      </c>
      <c r="I2830" s="15"/>
      <c r="J2830" s="15"/>
      <c r="K2830" s="19"/>
      <c r="L2830" s="49"/>
      <c r="M2830" s="51"/>
      <c r="N2830" s="54"/>
      <c r="O2830" s="976"/>
      <c r="P2830" s="271"/>
      <c r="Q2830" s="977"/>
      <c r="R2830" s="978"/>
      <c r="S2830" s="979"/>
      <c r="T2830" s="980"/>
      <c r="U2830" s="981"/>
      <c r="V2830" s="982"/>
      <c r="W2830" s="976" t="s">
        <v>4572</v>
      </c>
      <c r="X2830" s="976"/>
      <c r="Y2830" s="983"/>
      <c r="Z2830" s="976"/>
    </row>
    <row r="2831" spans="1:26">
      <c r="A2831" s="967" t="s">
        <v>2151</v>
      </c>
      <c r="B2831" s="984" t="s">
        <v>3011</v>
      </c>
      <c r="C2831" s="969" t="s">
        <v>2</v>
      </c>
      <c r="D2831" s="970" t="str">
        <f t="shared" ref="D2831" si="2813">B2831&amp;" "&amp;" "&amp;C2831</f>
        <v>SP-034  ダイ</v>
      </c>
      <c r="E2831" s="971" t="s">
        <v>2632</v>
      </c>
      <c r="F2831" s="972" t="s">
        <v>34</v>
      </c>
      <c r="G2831" s="973" t="s">
        <v>19</v>
      </c>
      <c r="H2831" s="973" t="s">
        <v>19</v>
      </c>
      <c r="I2831" s="15"/>
      <c r="J2831" s="15"/>
      <c r="K2831" s="7" t="s">
        <v>37</v>
      </c>
      <c r="L2831" s="59" t="s">
        <v>453</v>
      </c>
      <c r="M2831" s="51" t="s">
        <v>1999</v>
      </c>
      <c r="N2831" s="52" t="s">
        <v>491</v>
      </c>
      <c r="O2831" s="976"/>
      <c r="P2831" s="271"/>
      <c r="Q2831" s="977">
        <v>1680</v>
      </c>
      <c r="R2831" s="978">
        <v>1250</v>
      </c>
      <c r="S2831" s="979">
        <v>560</v>
      </c>
      <c r="T2831" s="980">
        <v>900</v>
      </c>
      <c r="U2831" s="981">
        <v>750</v>
      </c>
      <c r="V2831" s="982">
        <f t="shared" ref="V2831" si="2814">SUM(Q2831:U2832)</f>
        <v>5140</v>
      </c>
      <c r="W2831" s="976" t="s">
        <v>3317</v>
      </c>
      <c r="X2831" s="976"/>
      <c r="Y2831" s="983" t="s">
        <v>5350</v>
      </c>
      <c r="Z2831" s="976"/>
    </row>
    <row r="2832" spans="1:26">
      <c r="A2832" s="967" t="s">
        <v>2151</v>
      </c>
      <c r="B2832" s="984"/>
      <c r="C2832" s="969" t="s">
        <v>2</v>
      </c>
      <c r="D2832" s="970" t="s">
        <v>2</v>
      </c>
      <c r="E2832" s="971" t="s">
        <v>2632</v>
      </c>
      <c r="F2832" s="972" t="s">
        <v>34</v>
      </c>
      <c r="G2832" s="973" t="s">
        <v>19</v>
      </c>
      <c r="H2832" s="973" t="s">
        <v>19</v>
      </c>
      <c r="I2832" s="15"/>
      <c r="J2832" s="15"/>
      <c r="K2832" s="7" t="s">
        <v>37</v>
      </c>
      <c r="L2832" s="59" t="s">
        <v>98</v>
      </c>
      <c r="M2832" s="51" t="s">
        <v>3659</v>
      </c>
      <c r="N2832" s="54" t="s">
        <v>491</v>
      </c>
      <c r="O2832" s="976"/>
      <c r="P2832" s="271"/>
      <c r="Q2832" s="977"/>
      <c r="R2832" s="978"/>
      <c r="S2832" s="979"/>
      <c r="T2832" s="980"/>
      <c r="U2832" s="981"/>
      <c r="V2832" s="982"/>
      <c r="W2832" s="976" t="s">
        <v>3317</v>
      </c>
      <c r="X2832" s="976"/>
      <c r="Y2832" s="983"/>
      <c r="Z2832" s="976"/>
    </row>
    <row r="2833" spans="1:26">
      <c r="A2833" s="967" t="s">
        <v>2151</v>
      </c>
      <c r="B2833" s="984" t="s">
        <v>3012</v>
      </c>
      <c r="C2833" s="989" t="s">
        <v>249</v>
      </c>
      <c r="D2833" s="970" t="str">
        <f t="shared" ref="D2833" si="2815">B2833&amp;" "&amp;" "&amp;C2833</f>
        <v>SP-035  フレイザード</v>
      </c>
      <c r="E2833" s="971" t="s">
        <v>2632</v>
      </c>
      <c r="F2833" s="1012" t="s">
        <v>130</v>
      </c>
      <c r="G2833" s="973" t="s">
        <v>19</v>
      </c>
      <c r="H2833" s="986" t="s">
        <v>40</v>
      </c>
      <c r="I2833" s="15"/>
      <c r="J2833" s="15"/>
      <c r="K2833" s="7" t="s">
        <v>37</v>
      </c>
      <c r="L2833" s="61" t="s">
        <v>39</v>
      </c>
      <c r="M2833" s="51" t="s">
        <v>3660</v>
      </c>
      <c r="N2833" s="52" t="s">
        <v>492</v>
      </c>
      <c r="O2833" s="976"/>
      <c r="P2833" s="271"/>
      <c r="Q2833" s="977">
        <v>1860</v>
      </c>
      <c r="R2833" s="978">
        <v>1030</v>
      </c>
      <c r="S2833" s="979">
        <v>1000</v>
      </c>
      <c r="T2833" s="980">
        <v>680</v>
      </c>
      <c r="U2833" s="981">
        <v>820</v>
      </c>
      <c r="V2833" s="982">
        <f t="shared" ref="V2833" si="2816">SUM(Q2833:U2834)</f>
        <v>5390</v>
      </c>
      <c r="W2833" s="194" t="s">
        <v>3321</v>
      </c>
      <c r="X2833" s="976"/>
      <c r="Y2833" s="983" t="s">
        <v>5341</v>
      </c>
      <c r="Z2833" s="976"/>
    </row>
    <row r="2834" spans="1:26">
      <c r="A2834" s="967" t="s">
        <v>2151</v>
      </c>
      <c r="B2834" s="984"/>
      <c r="C2834" s="989" t="s">
        <v>249</v>
      </c>
      <c r="D2834" s="970" t="s">
        <v>2</v>
      </c>
      <c r="E2834" s="971" t="s">
        <v>2632</v>
      </c>
      <c r="F2834" s="1012" t="s">
        <v>130</v>
      </c>
      <c r="G2834" s="973" t="s">
        <v>19</v>
      </c>
      <c r="H2834" s="986" t="s">
        <v>40</v>
      </c>
      <c r="I2834" s="17"/>
      <c r="J2834" s="17"/>
      <c r="K2834" s="20"/>
      <c r="L2834" s="16"/>
      <c r="M2834" s="51"/>
      <c r="N2834" s="54"/>
      <c r="O2834" s="976"/>
      <c r="P2834" s="271"/>
      <c r="Q2834" s="977"/>
      <c r="R2834" s="978"/>
      <c r="S2834" s="979"/>
      <c r="T2834" s="980"/>
      <c r="U2834" s="981"/>
      <c r="V2834" s="982"/>
      <c r="W2834" s="194" t="s">
        <v>3323</v>
      </c>
      <c r="X2834" s="976"/>
      <c r="Y2834" s="983"/>
      <c r="Z2834" s="976"/>
    </row>
    <row r="2835" spans="1:26">
      <c r="A2835" s="984" t="s">
        <v>2628</v>
      </c>
      <c r="B2835" s="984" t="s">
        <v>3013</v>
      </c>
      <c r="C2835" s="969" t="s">
        <v>172</v>
      </c>
      <c r="D2835" s="970" t="str">
        <f t="shared" ref="D2835" si="2817">B2835&amp;" "&amp;" "&amp;C2835</f>
        <v>SP-036  ヒュンケル</v>
      </c>
      <c r="E2835" s="971" t="s">
        <v>2632</v>
      </c>
      <c r="F2835" s="1013" t="s">
        <v>129</v>
      </c>
      <c r="G2835" s="973" t="s">
        <v>19</v>
      </c>
      <c r="H2835" s="973" t="s">
        <v>19</v>
      </c>
      <c r="I2835" s="15"/>
      <c r="J2835" s="15"/>
      <c r="K2835" s="62" t="s">
        <v>21</v>
      </c>
      <c r="L2835" s="59" t="s">
        <v>506</v>
      </c>
      <c r="M2835" s="51" t="s">
        <v>3661</v>
      </c>
      <c r="N2835" s="52" t="s">
        <v>491</v>
      </c>
      <c r="O2835" s="976"/>
      <c r="P2835" s="271"/>
      <c r="Q2835" s="977">
        <v>1780</v>
      </c>
      <c r="R2835" s="978">
        <v>1230</v>
      </c>
      <c r="S2835" s="979">
        <v>510</v>
      </c>
      <c r="T2835" s="980">
        <v>790</v>
      </c>
      <c r="U2835" s="981">
        <v>1060</v>
      </c>
      <c r="V2835" s="982">
        <f t="shared" ref="V2835" si="2818">SUM(Q2835:U2836)</f>
        <v>5370</v>
      </c>
      <c r="W2835" s="976" t="s">
        <v>4572</v>
      </c>
      <c r="X2835" s="976"/>
      <c r="Y2835" s="983" t="s">
        <v>5325</v>
      </c>
      <c r="Z2835" s="976"/>
    </row>
    <row r="2836" spans="1:26">
      <c r="A2836" s="984" t="s">
        <v>2628</v>
      </c>
      <c r="B2836" s="984"/>
      <c r="C2836" s="969" t="s">
        <v>172</v>
      </c>
      <c r="D2836" s="970" t="s">
        <v>2</v>
      </c>
      <c r="E2836" s="971" t="s">
        <v>2632</v>
      </c>
      <c r="F2836" s="1013" t="s">
        <v>129</v>
      </c>
      <c r="G2836" s="973" t="s">
        <v>19</v>
      </c>
      <c r="H2836" s="973" t="s">
        <v>19</v>
      </c>
      <c r="I2836" s="15"/>
      <c r="J2836" s="15"/>
      <c r="K2836" s="20"/>
      <c r="L2836" s="16"/>
      <c r="M2836" s="51"/>
      <c r="N2836" s="54"/>
      <c r="O2836" s="976"/>
      <c r="P2836" s="271"/>
      <c r="Q2836" s="977"/>
      <c r="R2836" s="978"/>
      <c r="S2836" s="979"/>
      <c r="T2836" s="980"/>
      <c r="U2836" s="981"/>
      <c r="V2836" s="982"/>
      <c r="W2836" s="976" t="s">
        <v>4572</v>
      </c>
      <c r="X2836" s="976"/>
      <c r="Y2836" s="983"/>
      <c r="Z2836" s="976"/>
    </row>
    <row r="2837" spans="1:26" ht="13.15" customHeight="1">
      <c r="A2837" s="1038" t="s">
        <v>2141</v>
      </c>
      <c r="B2837" s="984" t="s">
        <v>3014</v>
      </c>
      <c r="C2837" s="969" t="s">
        <v>2</v>
      </c>
      <c r="D2837" s="970" t="str">
        <f t="shared" ref="D2837" si="2819">B2837&amp;" "&amp;" "&amp;C2837</f>
        <v>SP-037  ダイ</v>
      </c>
      <c r="E2837" s="1032" t="s">
        <v>2634</v>
      </c>
      <c r="F2837" s="972" t="s">
        <v>34</v>
      </c>
      <c r="G2837" s="973" t="s">
        <v>19</v>
      </c>
      <c r="H2837" s="973" t="s">
        <v>19</v>
      </c>
      <c r="I2837" s="17"/>
      <c r="J2837" s="17"/>
      <c r="K2837" s="58" t="s">
        <v>21</v>
      </c>
      <c r="L2837" s="56" t="s">
        <v>131</v>
      </c>
      <c r="M2837" s="51" t="s">
        <v>6240</v>
      </c>
      <c r="N2837" s="52" t="s">
        <v>491</v>
      </c>
      <c r="O2837" s="976"/>
      <c r="P2837" s="271"/>
      <c r="Q2837" s="977">
        <v>2080</v>
      </c>
      <c r="R2837" s="978">
        <v>1470</v>
      </c>
      <c r="S2837" s="979">
        <v>530</v>
      </c>
      <c r="T2837" s="980">
        <v>1120</v>
      </c>
      <c r="U2837" s="981">
        <v>950</v>
      </c>
      <c r="V2837" s="982">
        <f t="shared" ref="V2837" si="2820">SUM(Q2837:U2838)</f>
        <v>6150</v>
      </c>
      <c r="W2837" s="976" t="s">
        <v>3317</v>
      </c>
      <c r="X2837" s="976"/>
      <c r="Y2837" s="706"/>
      <c r="Z2837" s="976"/>
    </row>
    <row r="2838" spans="1:26">
      <c r="A2838" s="984" t="s">
        <v>2141</v>
      </c>
      <c r="B2838" s="984"/>
      <c r="C2838" s="969" t="s">
        <v>2</v>
      </c>
      <c r="D2838" s="970" t="s">
        <v>2</v>
      </c>
      <c r="E2838" s="1032" t="s">
        <v>2634</v>
      </c>
      <c r="F2838" s="972" t="s">
        <v>34</v>
      </c>
      <c r="G2838" s="973" t="s">
        <v>19</v>
      </c>
      <c r="H2838" s="973" t="s">
        <v>19</v>
      </c>
      <c r="I2838" s="17"/>
      <c r="J2838" s="17"/>
      <c r="K2838" s="62" t="s">
        <v>21</v>
      </c>
      <c r="L2838" s="59" t="s">
        <v>105</v>
      </c>
      <c r="M2838" s="37" t="s">
        <v>2027</v>
      </c>
      <c r="N2838" s="54" t="s">
        <v>490</v>
      </c>
      <c r="O2838" s="976"/>
      <c r="P2838" s="271"/>
      <c r="Q2838" s="977"/>
      <c r="R2838" s="978"/>
      <c r="S2838" s="979"/>
      <c r="T2838" s="980"/>
      <c r="U2838" s="981"/>
      <c r="V2838" s="982"/>
      <c r="W2838" s="976" t="s">
        <v>3317</v>
      </c>
      <c r="X2838" s="976"/>
      <c r="Y2838" s="706"/>
      <c r="Z2838" s="976"/>
    </row>
    <row r="2839" spans="1:26" ht="13.15" customHeight="1">
      <c r="A2839" s="1038" t="s">
        <v>2141</v>
      </c>
      <c r="B2839" s="984" t="s">
        <v>3015</v>
      </c>
      <c r="C2839" s="969" t="s">
        <v>38</v>
      </c>
      <c r="D2839" s="970" t="str">
        <f t="shared" ref="D2839" si="2821">B2839&amp;" "&amp;" "&amp;C2839</f>
        <v>SP-038  ポップ</v>
      </c>
      <c r="E2839" s="971" t="s">
        <v>2632</v>
      </c>
      <c r="F2839" s="972" t="s">
        <v>34</v>
      </c>
      <c r="G2839" s="986" t="s">
        <v>40</v>
      </c>
      <c r="H2839" s="986" t="s">
        <v>40</v>
      </c>
      <c r="I2839" s="17"/>
      <c r="J2839" s="17"/>
      <c r="K2839" s="62" t="s">
        <v>21</v>
      </c>
      <c r="L2839" s="59" t="s">
        <v>106</v>
      </c>
      <c r="M2839" s="51" t="s">
        <v>6241</v>
      </c>
      <c r="N2839" s="52" t="s">
        <v>491</v>
      </c>
      <c r="O2839" s="976"/>
      <c r="P2839" s="271"/>
      <c r="Q2839" s="977">
        <v>1670</v>
      </c>
      <c r="R2839" s="978">
        <v>560</v>
      </c>
      <c r="S2839" s="979">
        <v>1350</v>
      </c>
      <c r="T2839" s="980">
        <v>980</v>
      </c>
      <c r="U2839" s="981">
        <v>820</v>
      </c>
      <c r="V2839" s="982">
        <f t="shared" ref="V2839" si="2822">SUM(Q2839:U2840)</f>
        <v>5380</v>
      </c>
      <c r="W2839" s="976" t="s">
        <v>3317</v>
      </c>
      <c r="X2839" s="976"/>
      <c r="Y2839" s="706"/>
      <c r="Z2839" s="976"/>
    </row>
    <row r="2840" spans="1:26">
      <c r="A2840" s="984" t="s">
        <v>2141</v>
      </c>
      <c r="B2840" s="984"/>
      <c r="C2840" s="969" t="s">
        <v>38</v>
      </c>
      <c r="D2840" s="970" t="s">
        <v>2</v>
      </c>
      <c r="E2840" s="971" t="s">
        <v>2632</v>
      </c>
      <c r="F2840" s="972" t="s">
        <v>34</v>
      </c>
      <c r="G2840" s="986" t="s">
        <v>40</v>
      </c>
      <c r="H2840" s="986" t="s">
        <v>40</v>
      </c>
      <c r="I2840" s="17"/>
      <c r="J2840" s="17"/>
      <c r="K2840" s="62" t="s">
        <v>21</v>
      </c>
      <c r="L2840" s="59" t="s">
        <v>105</v>
      </c>
      <c r="M2840" s="51" t="s">
        <v>2028</v>
      </c>
      <c r="N2840" s="54" t="s">
        <v>491</v>
      </c>
      <c r="O2840" s="976"/>
      <c r="P2840" s="271"/>
      <c r="Q2840" s="977"/>
      <c r="R2840" s="978"/>
      <c r="S2840" s="979"/>
      <c r="T2840" s="980"/>
      <c r="U2840" s="981"/>
      <c r="V2840" s="982"/>
      <c r="W2840" s="976" t="s">
        <v>3317</v>
      </c>
      <c r="X2840" s="976"/>
      <c r="Y2840" s="706"/>
      <c r="Z2840" s="976"/>
    </row>
    <row r="2841" spans="1:26" ht="13.15" customHeight="1">
      <c r="A2841" s="1038" t="s">
        <v>2141</v>
      </c>
      <c r="B2841" s="984" t="s">
        <v>3016</v>
      </c>
      <c r="C2841" s="969" t="s">
        <v>42</v>
      </c>
      <c r="D2841" s="970" t="str">
        <f t="shared" ref="D2841" si="2823">B2841&amp;" "&amp;" "&amp;C2841</f>
        <v>SP-039  レオナ</v>
      </c>
      <c r="E2841" s="971" t="s">
        <v>2632</v>
      </c>
      <c r="F2841" s="972" t="s">
        <v>34</v>
      </c>
      <c r="G2841" s="986" t="s">
        <v>40</v>
      </c>
      <c r="H2841" s="995" t="s">
        <v>80</v>
      </c>
      <c r="I2841" s="17"/>
      <c r="J2841" s="17"/>
      <c r="K2841" s="11" t="s">
        <v>81</v>
      </c>
      <c r="L2841" s="59" t="s">
        <v>81</v>
      </c>
      <c r="M2841" s="51" t="s">
        <v>2008</v>
      </c>
      <c r="N2841" s="52" t="s">
        <v>491</v>
      </c>
      <c r="O2841" s="976"/>
      <c r="P2841" s="271"/>
      <c r="Q2841" s="977">
        <v>1580</v>
      </c>
      <c r="R2841" s="978">
        <v>560</v>
      </c>
      <c r="S2841" s="979">
        <v>1330</v>
      </c>
      <c r="T2841" s="980">
        <v>1020</v>
      </c>
      <c r="U2841" s="981">
        <v>870</v>
      </c>
      <c r="V2841" s="982">
        <f t="shared" ref="V2841" si="2824">SUM(Q2841:U2842)</f>
        <v>5360</v>
      </c>
      <c r="W2841" s="976" t="s">
        <v>3317</v>
      </c>
      <c r="X2841" s="976"/>
      <c r="Y2841" s="706"/>
      <c r="Z2841" s="976"/>
    </row>
    <row r="2842" spans="1:26">
      <c r="A2842" s="984" t="s">
        <v>2141</v>
      </c>
      <c r="B2842" s="984"/>
      <c r="C2842" s="969" t="s">
        <v>42</v>
      </c>
      <c r="D2842" s="970" t="s">
        <v>2</v>
      </c>
      <c r="E2842" s="971" t="s">
        <v>2632</v>
      </c>
      <c r="F2842" s="972" t="s">
        <v>34</v>
      </c>
      <c r="G2842" s="986" t="s">
        <v>40</v>
      </c>
      <c r="H2842" s="995" t="s">
        <v>80</v>
      </c>
      <c r="I2842" s="17"/>
      <c r="J2842" s="17"/>
      <c r="K2842" s="58" t="s">
        <v>21</v>
      </c>
      <c r="L2842" s="56" t="s">
        <v>131</v>
      </c>
      <c r="M2842" s="51" t="s">
        <v>2029</v>
      </c>
      <c r="N2842" s="54" t="s">
        <v>496</v>
      </c>
      <c r="O2842" s="976"/>
      <c r="P2842" s="271"/>
      <c r="Q2842" s="977"/>
      <c r="R2842" s="978"/>
      <c r="S2842" s="979"/>
      <c r="T2842" s="980"/>
      <c r="U2842" s="981"/>
      <c r="V2842" s="982"/>
      <c r="W2842" s="976" t="s">
        <v>3317</v>
      </c>
      <c r="X2842" s="976"/>
      <c r="Y2842" s="706"/>
      <c r="Z2842" s="976"/>
    </row>
    <row r="2843" spans="1:26" ht="13.15" customHeight="1">
      <c r="A2843" s="1038" t="s">
        <v>2141</v>
      </c>
      <c r="B2843" s="984" t="s">
        <v>3017</v>
      </c>
      <c r="C2843" s="989" t="s">
        <v>267</v>
      </c>
      <c r="D2843" s="970" t="str">
        <f t="shared" ref="D2843" si="2825">B2843&amp;" "&amp;" "&amp;C2843</f>
        <v>SP-040  ヒドラ</v>
      </c>
      <c r="E2843" s="971" t="s">
        <v>2632</v>
      </c>
      <c r="F2843" s="1003" t="s">
        <v>35</v>
      </c>
      <c r="G2843" s="973" t="s">
        <v>19</v>
      </c>
      <c r="H2843" s="1006" t="s">
        <v>89</v>
      </c>
      <c r="I2843" s="15"/>
      <c r="J2843" s="15"/>
      <c r="K2843" s="58" t="s">
        <v>21</v>
      </c>
      <c r="L2843" s="56" t="s">
        <v>131</v>
      </c>
      <c r="M2843" s="51" t="s">
        <v>6242</v>
      </c>
      <c r="N2843" s="52" t="s">
        <v>491</v>
      </c>
      <c r="O2843" s="976"/>
      <c r="P2843" s="271"/>
      <c r="Q2843" s="977">
        <v>1700</v>
      </c>
      <c r="R2843" s="978">
        <v>1270</v>
      </c>
      <c r="S2843" s="979">
        <v>610</v>
      </c>
      <c r="T2843" s="980">
        <v>780</v>
      </c>
      <c r="U2843" s="981">
        <v>980</v>
      </c>
      <c r="V2843" s="982">
        <f t="shared" ref="V2843" si="2826">SUM(Q2843:U2844)</f>
        <v>5340</v>
      </c>
      <c r="W2843" s="976"/>
      <c r="X2843" s="976"/>
      <c r="Y2843" s="706"/>
      <c r="Z2843" s="976"/>
    </row>
    <row r="2844" spans="1:26">
      <c r="A2844" s="984" t="s">
        <v>2141</v>
      </c>
      <c r="B2844" s="984"/>
      <c r="C2844" s="989" t="s">
        <v>267</v>
      </c>
      <c r="D2844" s="970" t="s">
        <v>2</v>
      </c>
      <c r="E2844" s="971" t="s">
        <v>2632</v>
      </c>
      <c r="F2844" s="1003" t="s">
        <v>35</v>
      </c>
      <c r="G2844" s="973" t="s">
        <v>19</v>
      </c>
      <c r="H2844" s="1006" t="s">
        <v>89</v>
      </c>
      <c r="I2844" s="15"/>
      <c r="J2844" s="15"/>
      <c r="K2844" s="7" t="s">
        <v>37</v>
      </c>
      <c r="L2844" s="114" t="s">
        <v>2713</v>
      </c>
      <c r="M2844" s="51" t="s">
        <v>1396</v>
      </c>
      <c r="N2844" s="54" t="s">
        <v>491</v>
      </c>
      <c r="O2844" s="976"/>
      <c r="P2844" s="271"/>
      <c r="Q2844" s="977"/>
      <c r="R2844" s="978"/>
      <c r="S2844" s="979"/>
      <c r="T2844" s="980"/>
      <c r="U2844" s="981"/>
      <c r="V2844" s="982"/>
      <c r="W2844" s="976"/>
      <c r="X2844" s="976"/>
      <c r="Y2844" s="706"/>
      <c r="Z2844" s="976"/>
    </row>
    <row r="2845" spans="1:26" ht="13.15" customHeight="1">
      <c r="A2845" s="1038" t="s">
        <v>2141</v>
      </c>
      <c r="B2845" s="984" t="s">
        <v>3018</v>
      </c>
      <c r="C2845" s="969" t="s">
        <v>542</v>
      </c>
      <c r="D2845" s="970" t="str">
        <f t="shared" ref="D2845" si="2827">B2845&amp;" "&amp;" "&amp;C2845</f>
        <v>SP-041  ドラゴン</v>
      </c>
      <c r="E2845" s="971" t="s">
        <v>2632</v>
      </c>
      <c r="F2845" s="1003" t="s">
        <v>35</v>
      </c>
      <c r="G2845" s="973" t="s">
        <v>19</v>
      </c>
      <c r="H2845" s="1006" t="s">
        <v>89</v>
      </c>
      <c r="I2845" s="17"/>
      <c r="J2845" s="17"/>
      <c r="K2845" s="62" t="s">
        <v>21</v>
      </c>
      <c r="L2845" s="59" t="s">
        <v>506</v>
      </c>
      <c r="M2845" s="51" t="s">
        <v>6243</v>
      </c>
      <c r="N2845" s="52" t="s">
        <v>491</v>
      </c>
      <c r="O2845" s="976"/>
      <c r="P2845" s="271"/>
      <c r="Q2845" s="977">
        <v>1640</v>
      </c>
      <c r="R2845" s="978">
        <v>1110</v>
      </c>
      <c r="S2845" s="979">
        <v>670</v>
      </c>
      <c r="T2845" s="980">
        <v>880</v>
      </c>
      <c r="U2845" s="981">
        <v>970</v>
      </c>
      <c r="V2845" s="982">
        <f>SUM(Q2845:U2846)</f>
        <v>5270</v>
      </c>
      <c r="W2845" s="976" t="s">
        <v>4344</v>
      </c>
      <c r="X2845" s="976"/>
      <c r="Y2845" s="706"/>
      <c r="Z2845" s="976"/>
    </row>
    <row r="2846" spans="1:26">
      <c r="A2846" s="984" t="s">
        <v>2141</v>
      </c>
      <c r="B2846" s="984"/>
      <c r="C2846" s="969" t="s">
        <v>542</v>
      </c>
      <c r="D2846" s="970" t="s">
        <v>2</v>
      </c>
      <c r="E2846" s="971" t="s">
        <v>2632</v>
      </c>
      <c r="F2846" s="1003" t="s">
        <v>35</v>
      </c>
      <c r="G2846" s="973" t="s">
        <v>19</v>
      </c>
      <c r="H2846" s="1006" t="s">
        <v>89</v>
      </c>
      <c r="I2846" s="17"/>
      <c r="J2846" s="17"/>
      <c r="K2846" s="7" t="s">
        <v>37</v>
      </c>
      <c r="L2846" s="59" t="s">
        <v>98</v>
      </c>
      <c r="M2846" s="51" t="s">
        <v>2030</v>
      </c>
      <c r="N2846" s="54" t="s">
        <v>491</v>
      </c>
      <c r="O2846" s="976"/>
      <c r="P2846" s="271"/>
      <c r="Q2846" s="977"/>
      <c r="R2846" s="978"/>
      <c r="S2846" s="979"/>
      <c r="T2846" s="980"/>
      <c r="U2846" s="981"/>
      <c r="V2846" s="982"/>
      <c r="W2846" s="976" t="s">
        <v>4344</v>
      </c>
      <c r="X2846" s="976"/>
      <c r="Y2846" s="706"/>
      <c r="Z2846" s="976"/>
    </row>
    <row r="2847" spans="1:26">
      <c r="A2847" s="967" t="s">
        <v>2151</v>
      </c>
      <c r="B2847" s="984" t="s">
        <v>3019</v>
      </c>
      <c r="C2847" s="969" t="s">
        <v>316</v>
      </c>
      <c r="D2847" s="970" t="str">
        <f t="shared" ref="D2847" si="2828">B2847&amp;" "&amp;" "&amp;C2847</f>
        <v>SP-042  鎧武装フレイザード</v>
      </c>
      <c r="E2847" s="971" t="s">
        <v>2632</v>
      </c>
      <c r="F2847" s="994" t="s">
        <v>78</v>
      </c>
      <c r="G2847" s="973" t="s">
        <v>19</v>
      </c>
      <c r="H2847" s="973" t="s">
        <v>19</v>
      </c>
      <c r="I2847" s="17"/>
      <c r="J2847" s="17"/>
      <c r="K2847" s="62" t="s">
        <v>21</v>
      </c>
      <c r="L2847" s="59" t="s">
        <v>3</v>
      </c>
      <c r="M2847" s="51" t="s">
        <v>2126</v>
      </c>
      <c r="N2847" s="52" t="s">
        <v>494</v>
      </c>
      <c r="O2847" s="976"/>
      <c r="P2847" s="271"/>
      <c r="Q2847" s="977">
        <v>2000</v>
      </c>
      <c r="R2847" s="978">
        <v>1000</v>
      </c>
      <c r="S2847" s="979">
        <v>870</v>
      </c>
      <c r="T2847" s="980">
        <v>610</v>
      </c>
      <c r="U2847" s="981">
        <v>930</v>
      </c>
      <c r="V2847" s="982">
        <f t="shared" ref="V2847" si="2829">SUM(Q2847:U2848)</f>
        <v>5410</v>
      </c>
      <c r="W2847" s="976"/>
      <c r="X2847" s="976"/>
      <c r="Y2847" s="983" t="s">
        <v>5347</v>
      </c>
      <c r="Z2847" s="976"/>
    </row>
    <row r="2848" spans="1:26">
      <c r="A2848" s="967" t="s">
        <v>2151</v>
      </c>
      <c r="B2848" s="984"/>
      <c r="C2848" s="969" t="s">
        <v>316</v>
      </c>
      <c r="D2848" s="970" t="s">
        <v>2</v>
      </c>
      <c r="E2848" s="971" t="s">
        <v>2632</v>
      </c>
      <c r="F2848" s="994" t="s">
        <v>78</v>
      </c>
      <c r="G2848" s="973" t="s">
        <v>19</v>
      </c>
      <c r="H2848" s="973" t="s">
        <v>19</v>
      </c>
      <c r="I2848" s="17"/>
      <c r="J2848" s="17"/>
      <c r="K2848" s="7" t="s">
        <v>37</v>
      </c>
      <c r="L2848" s="59" t="s">
        <v>98</v>
      </c>
      <c r="M2848" s="51" t="s">
        <v>1061</v>
      </c>
      <c r="N2848" s="54" t="s">
        <v>491</v>
      </c>
      <c r="O2848" s="976"/>
      <c r="P2848" s="271"/>
      <c r="Q2848" s="977"/>
      <c r="R2848" s="978"/>
      <c r="S2848" s="979"/>
      <c r="T2848" s="980"/>
      <c r="U2848" s="981"/>
      <c r="V2848" s="982"/>
      <c r="W2848" s="976"/>
      <c r="X2848" s="976"/>
      <c r="Y2848" s="983"/>
      <c r="Z2848" s="976"/>
    </row>
    <row r="2849" spans="1:26">
      <c r="A2849" s="1018" t="s">
        <v>2139</v>
      </c>
      <c r="B2849" s="984" t="s">
        <v>3020</v>
      </c>
      <c r="C2849" s="969" t="s">
        <v>125</v>
      </c>
      <c r="D2849" s="970" t="str">
        <f t="shared" ref="D2849" si="2830">B2849&amp;" "&amp;" "&amp;C2849</f>
        <v>SP-043  アークデーモン</v>
      </c>
      <c r="E2849" s="1015" t="s">
        <v>608</v>
      </c>
      <c r="F2849" s="1009" t="s">
        <v>75</v>
      </c>
      <c r="G2849" s="973" t="s">
        <v>19</v>
      </c>
      <c r="H2849" s="986" t="s">
        <v>40</v>
      </c>
      <c r="I2849" s="17"/>
      <c r="J2849" s="17"/>
      <c r="K2849" s="7" t="s">
        <v>37</v>
      </c>
      <c r="L2849" s="56" t="s">
        <v>20</v>
      </c>
      <c r="M2849" s="51" t="s">
        <v>3662</v>
      </c>
      <c r="N2849" s="52" t="s">
        <v>491</v>
      </c>
      <c r="O2849" s="976"/>
      <c r="P2849" s="271"/>
      <c r="Q2849" s="977">
        <v>1220</v>
      </c>
      <c r="R2849" s="978">
        <v>780</v>
      </c>
      <c r="S2849" s="979">
        <v>790</v>
      </c>
      <c r="T2849" s="980">
        <v>560</v>
      </c>
      <c r="U2849" s="981">
        <v>610</v>
      </c>
      <c r="V2849" s="982">
        <f t="shared" ref="V2849" si="2831">SUM(Q2849:U2850)</f>
        <v>3960</v>
      </c>
      <c r="W2849" s="976" t="s">
        <v>4155</v>
      </c>
      <c r="X2849" s="976"/>
      <c r="Y2849" s="706"/>
      <c r="Z2849" s="976"/>
    </row>
    <row r="2850" spans="1:26">
      <c r="A2850" s="1018" t="s">
        <v>2139</v>
      </c>
      <c r="B2850" s="984"/>
      <c r="C2850" s="969" t="s">
        <v>125</v>
      </c>
      <c r="D2850" s="970" t="s">
        <v>2</v>
      </c>
      <c r="E2850" s="1015" t="s">
        <v>608</v>
      </c>
      <c r="F2850" s="1009" t="s">
        <v>75</v>
      </c>
      <c r="G2850" s="973" t="s">
        <v>19</v>
      </c>
      <c r="H2850" s="986" t="s">
        <v>40</v>
      </c>
      <c r="I2850" s="17"/>
      <c r="J2850" s="17"/>
      <c r="K2850" s="20"/>
      <c r="L2850" s="16"/>
      <c r="M2850" s="51"/>
      <c r="N2850" s="54"/>
      <c r="O2850" s="976"/>
      <c r="P2850" s="271"/>
      <c r="Q2850" s="977"/>
      <c r="R2850" s="978"/>
      <c r="S2850" s="979"/>
      <c r="T2850" s="980"/>
      <c r="U2850" s="981"/>
      <c r="V2850" s="982"/>
      <c r="W2850" s="976" t="s">
        <v>4155</v>
      </c>
      <c r="X2850" s="976"/>
      <c r="Y2850" s="706"/>
      <c r="Z2850" s="976"/>
    </row>
    <row r="2851" spans="1:26">
      <c r="A2851" s="1018" t="s">
        <v>2139</v>
      </c>
      <c r="B2851" s="984" t="s">
        <v>3021</v>
      </c>
      <c r="C2851" s="969" t="s">
        <v>1191</v>
      </c>
      <c r="D2851" s="970" t="str">
        <f t="shared" ref="D2851" si="2832">B2851&amp;" "&amp;" "&amp;C2851</f>
        <v>SP-044  フレイム</v>
      </c>
      <c r="E2851" s="1015" t="s">
        <v>608</v>
      </c>
      <c r="F2851" s="1012" t="s">
        <v>130</v>
      </c>
      <c r="G2851" s="973" t="s">
        <v>19</v>
      </c>
      <c r="H2851" s="1006" t="s">
        <v>89</v>
      </c>
      <c r="I2851" s="17"/>
      <c r="J2851" s="17"/>
      <c r="K2851" s="8" t="s">
        <v>99</v>
      </c>
      <c r="L2851" s="59" t="s">
        <v>131</v>
      </c>
      <c r="M2851" s="51" t="s">
        <v>3663</v>
      </c>
      <c r="N2851" s="52" t="s">
        <v>491</v>
      </c>
      <c r="O2851" s="976"/>
      <c r="P2851" s="271"/>
      <c r="Q2851" s="977">
        <v>1210</v>
      </c>
      <c r="R2851" s="978">
        <v>620</v>
      </c>
      <c r="S2851" s="979">
        <v>810</v>
      </c>
      <c r="T2851" s="980">
        <v>610</v>
      </c>
      <c r="U2851" s="981">
        <v>690</v>
      </c>
      <c r="V2851" s="982">
        <f t="shared" ref="V2851" si="2833">SUM(Q2851:U2852)</f>
        <v>3940</v>
      </c>
      <c r="W2851" s="969" t="s">
        <v>3320</v>
      </c>
      <c r="X2851" s="976"/>
      <c r="Y2851" s="706"/>
      <c r="Z2851" s="976"/>
    </row>
    <row r="2852" spans="1:26">
      <c r="A2852" s="1018" t="s">
        <v>2139</v>
      </c>
      <c r="B2852" s="984"/>
      <c r="C2852" s="969" t="s">
        <v>1191</v>
      </c>
      <c r="D2852" s="970" t="s">
        <v>2</v>
      </c>
      <c r="E2852" s="1015" t="s">
        <v>608</v>
      </c>
      <c r="F2852" s="1012" t="s">
        <v>130</v>
      </c>
      <c r="G2852" s="973" t="s">
        <v>19</v>
      </c>
      <c r="H2852" s="1006" t="s">
        <v>89</v>
      </c>
      <c r="I2852" s="17"/>
      <c r="J2852" s="17"/>
      <c r="K2852" s="20"/>
      <c r="L2852" s="16"/>
      <c r="M2852" s="51"/>
      <c r="N2852" s="54"/>
      <c r="O2852" s="976"/>
      <c r="P2852" s="271"/>
      <c r="Q2852" s="977"/>
      <c r="R2852" s="978"/>
      <c r="S2852" s="979"/>
      <c r="T2852" s="980"/>
      <c r="U2852" s="981"/>
      <c r="V2852" s="982"/>
      <c r="W2852" s="969" t="s">
        <v>3320</v>
      </c>
      <c r="X2852" s="976"/>
      <c r="Y2852" s="706"/>
      <c r="Z2852" s="976"/>
    </row>
    <row r="2853" spans="1:26">
      <c r="A2853" s="1018" t="s">
        <v>2139</v>
      </c>
      <c r="B2853" s="984" t="s">
        <v>3022</v>
      </c>
      <c r="C2853" s="969" t="s">
        <v>542</v>
      </c>
      <c r="D2853" s="970" t="str">
        <f t="shared" ref="D2853" si="2834">B2853&amp;" "&amp;" "&amp;C2853</f>
        <v>SP-045  ドラゴン</v>
      </c>
      <c r="E2853" s="1015" t="s">
        <v>608</v>
      </c>
      <c r="F2853" s="1003" t="s">
        <v>35</v>
      </c>
      <c r="G2853" s="973" t="s">
        <v>19</v>
      </c>
      <c r="H2853" s="1006" t="s">
        <v>89</v>
      </c>
      <c r="I2853" s="17"/>
      <c r="J2853" s="17"/>
      <c r="K2853" s="58" t="s">
        <v>21</v>
      </c>
      <c r="L2853" s="56" t="s">
        <v>131</v>
      </c>
      <c r="M2853" s="51" t="s">
        <v>6244</v>
      </c>
      <c r="N2853" s="52" t="s">
        <v>491</v>
      </c>
      <c r="O2853" s="976"/>
      <c r="P2853" s="271"/>
      <c r="Q2853" s="977">
        <v>1220</v>
      </c>
      <c r="R2853" s="978">
        <v>830</v>
      </c>
      <c r="S2853" s="979">
        <v>460</v>
      </c>
      <c r="T2853" s="980">
        <v>650</v>
      </c>
      <c r="U2853" s="981">
        <v>760</v>
      </c>
      <c r="V2853" s="982">
        <f t="shared" ref="V2853" si="2835">SUM(Q2853:U2854)</f>
        <v>3920</v>
      </c>
      <c r="W2853" s="976" t="s">
        <v>4344</v>
      </c>
      <c r="X2853" s="976"/>
      <c r="Y2853" s="706"/>
      <c r="Z2853" s="976"/>
    </row>
    <row r="2854" spans="1:26">
      <c r="A2854" s="1018" t="s">
        <v>2139</v>
      </c>
      <c r="B2854" s="984"/>
      <c r="C2854" s="969" t="s">
        <v>542</v>
      </c>
      <c r="D2854" s="970" t="s">
        <v>2</v>
      </c>
      <c r="E2854" s="1015" t="s">
        <v>608</v>
      </c>
      <c r="F2854" s="1003" t="s">
        <v>35</v>
      </c>
      <c r="G2854" s="973" t="s">
        <v>19</v>
      </c>
      <c r="H2854" s="1006" t="s">
        <v>89</v>
      </c>
      <c r="I2854" s="17"/>
      <c r="J2854" s="17"/>
      <c r="K2854" s="20"/>
      <c r="L2854" s="47"/>
      <c r="M2854" s="51"/>
      <c r="N2854" s="54"/>
      <c r="O2854" s="976"/>
      <c r="P2854" s="271"/>
      <c r="Q2854" s="977"/>
      <c r="R2854" s="978"/>
      <c r="S2854" s="979"/>
      <c r="T2854" s="980"/>
      <c r="U2854" s="981"/>
      <c r="V2854" s="982"/>
      <c r="W2854" s="976" t="s">
        <v>4344</v>
      </c>
      <c r="X2854" s="976"/>
      <c r="Y2854" s="706"/>
      <c r="Z2854" s="976"/>
    </row>
    <row r="2855" spans="1:26">
      <c r="A2855" s="1018" t="s">
        <v>2139</v>
      </c>
      <c r="B2855" s="984" t="s">
        <v>3023</v>
      </c>
      <c r="C2855" s="969" t="s">
        <v>38</v>
      </c>
      <c r="D2855" s="970" t="str">
        <f t="shared" ref="D2855" si="2836">B2855&amp;" "&amp;" "&amp;C2855</f>
        <v>SP-046  ポップ</v>
      </c>
      <c r="E2855" s="1015" t="s">
        <v>608</v>
      </c>
      <c r="F2855" s="972" t="s">
        <v>34</v>
      </c>
      <c r="G2855" s="986" t="s">
        <v>40</v>
      </c>
      <c r="H2855" s="986" t="s">
        <v>40</v>
      </c>
      <c r="I2855" s="17"/>
      <c r="J2855" s="17"/>
      <c r="K2855" s="7" t="s">
        <v>37</v>
      </c>
      <c r="L2855" s="56" t="s">
        <v>20</v>
      </c>
      <c r="M2855" s="51" t="s">
        <v>2000</v>
      </c>
      <c r="N2855" s="52" t="s">
        <v>491</v>
      </c>
      <c r="O2855" s="976"/>
      <c r="P2855" s="271"/>
      <c r="Q2855" s="977">
        <v>1240</v>
      </c>
      <c r="R2855" s="978">
        <v>400</v>
      </c>
      <c r="S2855" s="979">
        <v>1010</v>
      </c>
      <c r="T2855" s="980">
        <v>720</v>
      </c>
      <c r="U2855" s="981">
        <v>620</v>
      </c>
      <c r="V2855" s="982">
        <f t="shared" ref="V2855" si="2837">SUM(Q2855:U2856)</f>
        <v>3990</v>
      </c>
      <c r="W2855" s="976" t="s">
        <v>3317</v>
      </c>
      <c r="X2855" s="976"/>
      <c r="Y2855" s="706"/>
      <c r="Z2855" s="976"/>
    </row>
    <row r="2856" spans="1:26">
      <c r="A2856" s="1018" t="s">
        <v>2139</v>
      </c>
      <c r="B2856" s="984"/>
      <c r="C2856" s="969" t="s">
        <v>38</v>
      </c>
      <c r="D2856" s="970" t="s">
        <v>2</v>
      </c>
      <c r="E2856" s="1015" t="s">
        <v>608</v>
      </c>
      <c r="F2856" s="972" t="s">
        <v>34</v>
      </c>
      <c r="G2856" s="986" t="s">
        <v>40</v>
      </c>
      <c r="H2856" s="986" t="s">
        <v>40</v>
      </c>
      <c r="I2856" s="17"/>
      <c r="J2856" s="17"/>
      <c r="K2856" s="19"/>
      <c r="L2856" s="57"/>
      <c r="M2856" s="51"/>
      <c r="N2856" s="54"/>
      <c r="O2856" s="976"/>
      <c r="P2856" s="271"/>
      <c r="Q2856" s="977"/>
      <c r="R2856" s="978"/>
      <c r="S2856" s="979"/>
      <c r="T2856" s="980"/>
      <c r="U2856" s="981"/>
      <c r="V2856" s="982"/>
      <c r="W2856" s="976" t="s">
        <v>3317</v>
      </c>
      <c r="X2856" s="976"/>
      <c r="Y2856" s="706"/>
      <c r="Z2856" s="976"/>
    </row>
    <row r="2857" spans="1:26">
      <c r="A2857" s="1018" t="s">
        <v>2139</v>
      </c>
      <c r="B2857" s="984" t="s">
        <v>3024</v>
      </c>
      <c r="C2857" s="969" t="s">
        <v>2</v>
      </c>
      <c r="D2857" s="970" t="str">
        <f t="shared" ref="D2857" si="2838">B2857&amp;" "&amp;" "&amp;C2857</f>
        <v>SP-047  ダイ</v>
      </c>
      <c r="E2857" s="1015" t="s">
        <v>608</v>
      </c>
      <c r="F2857" s="972" t="s">
        <v>34</v>
      </c>
      <c r="G2857" s="973" t="s">
        <v>19</v>
      </c>
      <c r="H2857" s="973" t="s">
        <v>19</v>
      </c>
      <c r="I2857" s="17"/>
      <c r="J2857" s="17"/>
      <c r="K2857" s="7" t="s">
        <v>37</v>
      </c>
      <c r="L2857" s="59" t="s">
        <v>98</v>
      </c>
      <c r="M2857" s="51" t="s">
        <v>2031</v>
      </c>
      <c r="N2857" s="52" t="s">
        <v>1411</v>
      </c>
      <c r="O2857" s="976"/>
      <c r="P2857" s="271"/>
      <c r="Q2857" s="977">
        <v>1330</v>
      </c>
      <c r="R2857" s="978">
        <v>960</v>
      </c>
      <c r="S2857" s="979">
        <v>370</v>
      </c>
      <c r="T2857" s="980">
        <v>730</v>
      </c>
      <c r="U2857" s="981">
        <v>610</v>
      </c>
      <c r="V2857" s="982">
        <f t="shared" ref="V2857" si="2839">SUM(Q2857:U2858)</f>
        <v>4000</v>
      </c>
      <c r="W2857" s="976" t="s">
        <v>3317</v>
      </c>
      <c r="X2857" s="976"/>
      <c r="Y2857" s="706"/>
      <c r="Z2857" s="976"/>
    </row>
    <row r="2858" spans="1:26">
      <c r="A2858" s="1018" t="s">
        <v>2139</v>
      </c>
      <c r="B2858" s="984"/>
      <c r="C2858" s="969" t="s">
        <v>2</v>
      </c>
      <c r="D2858" s="970" t="s">
        <v>2</v>
      </c>
      <c r="E2858" s="1015" t="s">
        <v>608</v>
      </c>
      <c r="F2858" s="972" t="s">
        <v>34</v>
      </c>
      <c r="G2858" s="973" t="s">
        <v>19</v>
      </c>
      <c r="H2858" s="973" t="s">
        <v>19</v>
      </c>
      <c r="I2858" s="17"/>
      <c r="J2858" s="17"/>
      <c r="K2858" s="19"/>
      <c r="L2858" s="57"/>
      <c r="M2858" s="51"/>
      <c r="N2858" s="54"/>
      <c r="O2858" s="976"/>
      <c r="P2858" s="271"/>
      <c r="Q2858" s="977"/>
      <c r="R2858" s="978"/>
      <c r="S2858" s="979"/>
      <c r="T2858" s="980"/>
      <c r="U2858" s="981"/>
      <c r="V2858" s="982"/>
      <c r="W2858" s="976" t="s">
        <v>3317</v>
      </c>
      <c r="X2858" s="976"/>
      <c r="Y2858" s="706"/>
      <c r="Z2858" s="976"/>
    </row>
    <row r="2859" spans="1:26">
      <c r="A2859" s="1018" t="s">
        <v>2139</v>
      </c>
      <c r="B2859" s="984" t="s">
        <v>3025</v>
      </c>
      <c r="C2859" s="989" t="s">
        <v>247</v>
      </c>
      <c r="D2859" s="970" t="str">
        <f t="shared" ref="D2859" si="2840">B2859&amp;" "&amp;" "&amp;C2859</f>
        <v>SP-048  ザボエラ</v>
      </c>
      <c r="E2859" s="1011" t="s">
        <v>629</v>
      </c>
      <c r="F2859" s="1009" t="s">
        <v>75</v>
      </c>
      <c r="G2859" s="992" t="s">
        <v>88</v>
      </c>
      <c r="H2859" s="986" t="s">
        <v>40</v>
      </c>
      <c r="I2859" s="17"/>
      <c r="J2859" s="17"/>
      <c r="K2859" s="8" t="s">
        <v>99</v>
      </c>
      <c r="L2859" s="59" t="s">
        <v>270</v>
      </c>
      <c r="M2859" s="51" t="s">
        <v>3664</v>
      </c>
      <c r="N2859" s="52" t="s">
        <v>491</v>
      </c>
      <c r="O2859" s="976"/>
      <c r="P2859" s="271"/>
      <c r="Q2859" s="977">
        <v>1300</v>
      </c>
      <c r="R2859" s="978">
        <v>480</v>
      </c>
      <c r="S2859" s="979">
        <v>1140</v>
      </c>
      <c r="T2859" s="980">
        <v>910</v>
      </c>
      <c r="U2859" s="981">
        <v>500</v>
      </c>
      <c r="V2859" s="982">
        <f t="shared" ref="V2859" si="2841">SUM(Q2859:U2860)</f>
        <v>4330</v>
      </c>
      <c r="W2859" s="976" t="s">
        <v>4572</v>
      </c>
      <c r="X2859" s="976"/>
      <c r="Y2859" s="706"/>
      <c r="Z2859" s="976"/>
    </row>
    <row r="2860" spans="1:26">
      <c r="A2860" s="1018" t="s">
        <v>2139</v>
      </c>
      <c r="B2860" s="984"/>
      <c r="C2860" s="989" t="s">
        <v>247</v>
      </c>
      <c r="D2860" s="970" t="s">
        <v>2</v>
      </c>
      <c r="E2860" s="1011" t="s">
        <v>629</v>
      </c>
      <c r="F2860" s="1009" t="s">
        <v>75</v>
      </c>
      <c r="G2860" s="992" t="s">
        <v>88</v>
      </c>
      <c r="H2860" s="986" t="s">
        <v>40</v>
      </c>
      <c r="I2860" s="17"/>
      <c r="J2860" s="17"/>
      <c r="K2860" s="19"/>
      <c r="L2860" s="57"/>
      <c r="M2860" s="51"/>
      <c r="N2860" s="52"/>
      <c r="O2860" s="976"/>
      <c r="P2860" s="271"/>
      <c r="Q2860" s="977"/>
      <c r="R2860" s="978"/>
      <c r="S2860" s="979"/>
      <c r="T2860" s="980"/>
      <c r="U2860" s="981"/>
      <c r="V2860" s="982"/>
      <c r="W2860" s="976" t="s">
        <v>4572</v>
      </c>
      <c r="X2860" s="976"/>
      <c r="Y2860" s="706"/>
      <c r="Z2860" s="976"/>
    </row>
    <row r="2861" spans="1:26">
      <c r="A2861" s="1018" t="s">
        <v>2139</v>
      </c>
      <c r="B2861" s="984" t="s">
        <v>3026</v>
      </c>
      <c r="C2861" s="989" t="s">
        <v>595</v>
      </c>
      <c r="D2861" s="970" t="str">
        <f t="shared" ref="D2861" si="2842">B2861&amp;" "&amp;" "&amp;C2861</f>
        <v>SP-049  ハドラー</v>
      </c>
      <c r="E2861" s="1011" t="s">
        <v>629</v>
      </c>
      <c r="F2861" s="985" t="s">
        <v>74</v>
      </c>
      <c r="G2861" s="986" t="s">
        <v>40</v>
      </c>
      <c r="H2861" s="986" t="s">
        <v>40</v>
      </c>
      <c r="I2861" s="17"/>
      <c r="J2861" s="17"/>
      <c r="K2861" s="62" t="s">
        <v>21</v>
      </c>
      <c r="L2861" s="59" t="s">
        <v>106</v>
      </c>
      <c r="M2861" s="51" t="s">
        <v>2032</v>
      </c>
      <c r="N2861" s="52" t="s">
        <v>495</v>
      </c>
      <c r="O2861" s="976"/>
      <c r="P2861" s="271"/>
      <c r="Q2861" s="977">
        <v>1410</v>
      </c>
      <c r="R2861" s="978">
        <v>730</v>
      </c>
      <c r="S2861" s="979">
        <v>810</v>
      </c>
      <c r="T2861" s="980">
        <v>690</v>
      </c>
      <c r="U2861" s="981">
        <v>720</v>
      </c>
      <c r="V2861" s="982">
        <f t="shared" ref="V2861" si="2843">SUM(Q2861:U2862)</f>
        <v>4360</v>
      </c>
      <c r="W2861" s="976"/>
      <c r="X2861" s="976"/>
      <c r="Y2861" s="706"/>
      <c r="Z2861" s="976"/>
    </row>
    <row r="2862" spans="1:26">
      <c r="A2862" s="1018" t="s">
        <v>2139</v>
      </c>
      <c r="B2862" s="984"/>
      <c r="C2862" s="989" t="s">
        <v>595</v>
      </c>
      <c r="D2862" s="970" t="s">
        <v>2</v>
      </c>
      <c r="E2862" s="1011" t="s">
        <v>629</v>
      </c>
      <c r="F2862" s="985" t="s">
        <v>74</v>
      </c>
      <c r="G2862" s="986" t="s">
        <v>40</v>
      </c>
      <c r="H2862" s="986" t="s">
        <v>40</v>
      </c>
      <c r="I2862" s="17"/>
      <c r="J2862" s="17"/>
      <c r="K2862" s="19"/>
      <c r="L2862" s="57"/>
      <c r="M2862" s="51"/>
      <c r="N2862" s="54"/>
      <c r="O2862" s="976"/>
      <c r="P2862" s="271"/>
      <c r="Q2862" s="977"/>
      <c r="R2862" s="978"/>
      <c r="S2862" s="979"/>
      <c r="T2862" s="980"/>
      <c r="U2862" s="981"/>
      <c r="V2862" s="982"/>
      <c r="W2862" s="976"/>
      <c r="X2862" s="976"/>
      <c r="Y2862" s="706"/>
      <c r="Z2862" s="976"/>
    </row>
    <row r="2863" spans="1:26">
      <c r="A2863" s="1018" t="s">
        <v>2139</v>
      </c>
      <c r="B2863" s="984" t="s">
        <v>3027</v>
      </c>
      <c r="C2863" s="969" t="s">
        <v>4</v>
      </c>
      <c r="D2863" s="970" t="str">
        <f t="shared" ref="D2863" si="2844">B2863&amp;" "&amp;" "&amp;C2863</f>
        <v>SP-050  クロコダイン</v>
      </c>
      <c r="E2863" s="1011" t="s">
        <v>629</v>
      </c>
      <c r="F2863" s="1014" t="s">
        <v>128</v>
      </c>
      <c r="G2863" s="1006" t="s">
        <v>89</v>
      </c>
      <c r="H2863" s="973" t="s">
        <v>19</v>
      </c>
      <c r="I2863" s="17"/>
      <c r="J2863" s="17"/>
      <c r="K2863" s="58" t="s">
        <v>21</v>
      </c>
      <c r="L2863" s="56" t="s">
        <v>131</v>
      </c>
      <c r="M2863" s="51" t="s">
        <v>2033</v>
      </c>
      <c r="N2863" s="52" t="s">
        <v>491</v>
      </c>
      <c r="O2863" s="976"/>
      <c r="P2863" s="271"/>
      <c r="Q2863" s="977">
        <v>1480</v>
      </c>
      <c r="R2863" s="978">
        <v>1000</v>
      </c>
      <c r="S2863" s="979">
        <v>390</v>
      </c>
      <c r="T2863" s="980">
        <v>540</v>
      </c>
      <c r="U2863" s="981">
        <v>920</v>
      </c>
      <c r="V2863" s="982">
        <f t="shared" ref="V2863" si="2845">SUM(Q2863:U2864)</f>
        <v>4330</v>
      </c>
      <c r="W2863" s="976" t="s">
        <v>4572</v>
      </c>
      <c r="X2863" s="976"/>
      <c r="Y2863" s="706"/>
      <c r="Z2863" s="976"/>
    </row>
    <row r="2864" spans="1:26">
      <c r="A2864" s="1018" t="s">
        <v>2139</v>
      </c>
      <c r="B2864" s="984"/>
      <c r="C2864" s="969" t="s">
        <v>4</v>
      </c>
      <c r="D2864" s="970" t="s">
        <v>2</v>
      </c>
      <c r="E2864" s="1011" t="s">
        <v>629</v>
      </c>
      <c r="F2864" s="1014" t="s">
        <v>128</v>
      </c>
      <c r="G2864" s="1006" t="s">
        <v>89</v>
      </c>
      <c r="H2864" s="973" t="s">
        <v>19</v>
      </c>
      <c r="I2864" s="17"/>
      <c r="J2864" s="17"/>
      <c r="K2864" s="19"/>
      <c r="L2864" s="57"/>
      <c r="M2864" s="51"/>
      <c r="N2864" s="54"/>
      <c r="O2864" s="976"/>
      <c r="P2864" s="271"/>
      <c r="Q2864" s="977"/>
      <c r="R2864" s="978"/>
      <c r="S2864" s="979"/>
      <c r="T2864" s="980"/>
      <c r="U2864" s="981"/>
      <c r="V2864" s="982"/>
      <c r="W2864" s="976" t="s">
        <v>4572</v>
      </c>
      <c r="X2864" s="976"/>
      <c r="Y2864" s="706"/>
      <c r="Z2864" s="976"/>
    </row>
    <row r="2865" spans="1:26">
      <c r="A2865" s="1018" t="s">
        <v>2139</v>
      </c>
      <c r="B2865" s="984" t="s">
        <v>3028</v>
      </c>
      <c r="C2865" s="969" t="s">
        <v>42</v>
      </c>
      <c r="D2865" s="970" t="str">
        <f t="shared" ref="D2865" si="2846">B2865&amp;" "&amp;" "&amp;C2865</f>
        <v>SP-051  レオナ</v>
      </c>
      <c r="E2865" s="1011" t="s">
        <v>629</v>
      </c>
      <c r="F2865" s="972" t="s">
        <v>34</v>
      </c>
      <c r="G2865" s="986" t="s">
        <v>40</v>
      </c>
      <c r="H2865" s="995" t="s">
        <v>80</v>
      </c>
      <c r="I2865" s="15"/>
      <c r="J2865" s="15"/>
      <c r="K2865" s="62" t="s">
        <v>21</v>
      </c>
      <c r="L2865" s="59" t="s">
        <v>106</v>
      </c>
      <c r="M2865" s="51" t="s">
        <v>3665</v>
      </c>
      <c r="N2865" s="52" t="s">
        <v>491</v>
      </c>
      <c r="O2865" s="976"/>
      <c r="P2865" s="271"/>
      <c r="Q2865" s="977">
        <v>1270</v>
      </c>
      <c r="R2865" s="978">
        <v>420</v>
      </c>
      <c r="S2865" s="979">
        <v>1070</v>
      </c>
      <c r="T2865" s="980">
        <v>860</v>
      </c>
      <c r="U2865" s="981">
        <v>710</v>
      </c>
      <c r="V2865" s="982">
        <f t="shared" ref="V2865" si="2847">SUM(Q2865:U2866)</f>
        <v>4330</v>
      </c>
      <c r="W2865" s="976" t="s">
        <v>3317</v>
      </c>
      <c r="X2865" s="976"/>
      <c r="Y2865" s="706"/>
      <c r="Z2865" s="976"/>
    </row>
    <row r="2866" spans="1:26">
      <c r="A2866" s="1018" t="s">
        <v>2139</v>
      </c>
      <c r="B2866" s="984"/>
      <c r="C2866" s="969" t="s">
        <v>42</v>
      </c>
      <c r="D2866" s="970" t="s">
        <v>2</v>
      </c>
      <c r="E2866" s="1011" t="s">
        <v>629</v>
      </c>
      <c r="F2866" s="972" t="s">
        <v>34</v>
      </c>
      <c r="G2866" s="986" t="s">
        <v>40</v>
      </c>
      <c r="H2866" s="995" t="s">
        <v>80</v>
      </c>
      <c r="I2866" s="15"/>
      <c r="J2866" s="15"/>
      <c r="K2866" s="19"/>
      <c r="L2866" s="57"/>
      <c r="M2866" s="51"/>
      <c r="N2866" s="52"/>
      <c r="O2866" s="976"/>
      <c r="P2866" s="271"/>
      <c r="Q2866" s="977"/>
      <c r="R2866" s="978"/>
      <c r="S2866" s="979"/>
      <c r="T2866" s="980"/>
      <c r="U2866" s="981"/>
      <c r="V2866" s="982"/>
      <c r="W2866" s="976" t="s">
        <v>3317</v>
      </c>
      <c r="X2866" s="976"/>
      <c r="Y2866" s="706"/>
      <c r="Z2866" s="976"/>
    </row>
    <row r="2867" spans="1:26">
      <c r="A2867" s="1018" t="s">
        <v>2139</v>
      </c>
      <c r="B2867" s="984" t="s">
        <v>3029</v>
      </c>
      <c r="C2867" s="969" t="s">
        <v>183</v>
      </c>
      <c r="D2867" s="970" t="str">
        <f t="shared" ref="D2867" si="2848">B2867&amp;" "&amp;" "&amp;C2867</f>
        <v>SP-052  マァム</v>
      </c>
      <c r="E2867" s="1011" t="s">
        <v>629</v>
      </c>
      <c r="F2867" s="972" t="s">
        <v>34</v>
      </c>
      <c r="G2867" s="973" t="s">
        <v>19</v>
      </c>
      <c r="H2867" s="986" t="s">
        <v>40</v>
      </c>
      <c r="I2867" s="17"/>
      <c r="J2867" s="17"/>
      <c r="K2867" s="62" t="s">
        <v>21</v>
      </c>
      <c r="L2867" s="59" t="s">
        <v>105</v>
      </c>
      <c r="M2867" s="51" t="s">
        <v>2034</v>
      </c>
      <c r="N2867" s="52" t="s">
        <v>1411</v>
      </c>
      <c r="O2867" s="976"/>
      <c r="P2867" s="271"/>
      <c r="Q2867" s="977">
        <v>1370</v>
      </c>
      <c r="R2867" s="978">
        <v>780</v>
      </c>
      <c r="S2867" s="979">
        <v>790</v>
      </c>
      <c r="T2867" s="980">
        <v>710</v>
      </c>
      <c r="U2867" s="981">
        <v>690</v>
      </c>
      <c r="V2867" s="982">
        <f t="shared" ref="V2867" si="2849">SUM(Q2867:U2868)</f>
        <v>4340</v>
      </c>
      <c r="W2867" s="976" t="s">
        <v>3317</v>
      </c>
      <c r="X2867" s="976"/>
      <c r="Y2867" s="706"/>
      <c r="Z2867" s="976"/>
    </row>
    <row r="2868" spans="1:26">
      <c r="A2868" s="1018" t="s">
        <v>2139</v>
      </c>
      <c r="B2868" s="984"/>
      <c r="C2868" s="969" t="s">
        <v>183</v>
      </c>
      <c r="D2868" s="970" t="s">
        <v>2</v>
      </c>
      <c r="E2868" s="1011" t="s">
        <v>629</v>
      </c>
      <c r="F2868" s="972" t="s">
        <v>34</v>
      </c>
      <c r="G2868" s="973" t="s">
        <v>19</v>
      </c>
      <c r="H2868" s="986" t="s">
        <v>40</v>
      </c>
      <c r="I2868" s="17"/>
      <c r="J2868" s="17"/>
      <c r="K2868" s="19"/>
      <c r="L2868" s="57"/>
      <c r="M2868" s="51"/>
      <c r="N2868" s="54"/>
      <c r="O2868" s="976"/>
      <c r="P2868" s="271"/>
      <c r="Q2868" s="977"/>
      <c r="R2868" s="978"/>
      <c r="S2868" s="979"/>
      <c r="T2868" s="980"/>
      <c r="U2868" s="981"/>
      <c r="V2868" s="982"/>
      <c r="W2868" s="976" t="s">
        <v>3317</v>
      </c>
      <c r="X2868" s="976"/>
      <c r="Y2868" s="706"/>
      <c r="Z2868" s="976"/>
    </row>
    <row r="2869" spans="1:26">
      <c r="A2869" s="1018" t="s">
        <v>2139</v>
      </c>
      <c r="B2869" s="984" t="s">
        <v>3030</v>
      </c>
      <c r="C2869" s="989" t="s">
        <v>249</v>
      </c>
      <c r="D2869" s="970" t="str">
        <f t="shared" ref="D2869" si="2850">B2869&amp;" "&amp;" "&amp;C2869</f>
        <v>SP-053  フレイザード</v>
      </c>
      <c r="E2869" s="1010" t="s">
        <v>120</v>
      </c>
      <c r="F2869" s="1012" t="s">
        <v>130</v>
      </c>
      <c r="G2869" s="973" t="s">
        <v>19</v>
      </c>
      <c r="H2869" s="986" t="s">
        <v>40</v>
      </c>
      <c r="I2869" s="15"/>
      <c r="J2869" s="15"/>
      <c r="K2869" s="8" t="s">
        <v>99</v>
      </c>
      <c r="L2869" s="59" t="s">
        <v>131</v>
      </c>
      <c r="M2869" s="51" t="s">
        <v>3666</v>
      </c>
      <c r="N2869" s="52" t="s">
        <v>491</v>
      </c>
      <c r="O2869" s="976"/>
      <c r="P2869" s="271"/>
      <c r="Q2869" s="977">
        <v>1860</v>
      </c>
      <c r="R2869" s="978">
        <v>1030</v>
      </c>
      <c r="S2869" s="979">
        <v>1000</v>
      </c>
      <c r="T2869" s="980">
        <v>720</v>
      </c>
      <c r="U2869" s="981">
        <v>780</v>
      </c>
      <c r="V2869" s="982">
        <f t="shared" ref="V2869" si="2851">SUM(Q2869:U2870)</f>
        <v>5390</v>
      </c>
      <c r="W2869" s="969" t="s">
        <v>3322</v>
      </c>
      <c r="X2869" s="976"/>
      <c r="Y2869" s="706"/>
      <c r="Z2869" s="976"/>
    </row>
    <row r="2870" spans="1:26">
      <c r="A2870" s="1018" t="s">
        <v>2139</v>
      </c>
      <c r="B2870" s="984"/>
      <c r="C2870" s="989" t="s">
        <v>249</v>
      </c>
      <c r="D2870" s="970" t="s">
        <v>2</v>
      </c>
      <c r="E2870" s="1010" t="s">
        <v>120</v>
      </c>
      <c r="F2870" s="1012" t="s">
        <v>130</v>
      </c>
      <c r="G2870" s="973" t="s">
        <v>19</v>
      </c>
      <c r="H2870" s="986" t="s">
        <v>40</v>
      </c>
      <c r="I2870" s="15"/>
      <c r="J2870" s="15"/>
      <c r="K2870" s="62" t="s">
        <v>21</v>
      </c>
      <c r="L2870" s="312" t="s">
        <v>4150</v>
      </c>
      <c r="M2870" s="51" t="s">
        <v>2035</v>
      </c>
      <c r="N2870" s="52" t="s">
        <v>491</v>
      </c>
      <c r="O2870" s="976"/>
      <c r="P2870" s="271"/>
      <c r="Q2870" s="977"/>
      <c r="R2870" s="978"/>
      <c r="S2870" s="979"/>
      <c r="T2870" s="980"/>
      <c r="U2870" s="981"/>
      <c r="V2870" s="982"/>
      <c r="W2870" s="969" t="s">
        <v>3322</v>
      </c>
      <c r="X2870" s="976"/>
      <c r="Y2870" s="706"/>
      <c r="Z2870" s="976"/>
    </row>
    <row r="2871" spans="1:26">
      <c r="A2871" s="1018" t="s">
        <v>2139</v>
      </c>
      <c r="B2871" s="984" t="s">
        <v>3031</v>
      </c>
      <c r="C2871" s="969" t="s">
        <v>172</v>
      </c>
      <c r="D2871" s="970" t="str">
        <f t="shared" ref="D2871" si="2852">B2871&amp;" "&amp;" "&amp;C2871</f>
        <v>SP-054  ヒュンケル</v>
      </c>
      <c r="E2871" s="1010" t="s">
        <v>120</v>
      </c>
      <c r="F2871" s="972" t="s">
        <v>34</v>
      </c>
      <c r="G2871" s="973" t="s">
        <v>19</v>
      </c>
      <c r="H2871" s="992" t="s">
        <v>88</v>
      </c>
      <c r="I2871" s="15"/>
      <c r="J2871" s="15"/>
      <c r="K2871" s="7" t="s">
        <v>37</v>
      </c>
      <c r="L2871" s="59" t="s">
        <v>101</v>
      </c>
      <c r="M2871" s="51" t="s">
        <v>1987</v>
      </c>
      <c r="N2871" s="52" t="s">
        <v>1411</v>
      </c>
      <c r="O2871" s="976"/>
      <c r="P2871" s="271"/>
      <c r="Q2871" s="977">
        <v>1780</v>
      </c>
      <c r="R2871" s="978">
        <v>1280</v>
      </c>
      <c r="S2871" s="979">
        <v>490</v>
      </c>
      <c r="T2871" s="980">
        <v>740</v>
      </c>
      <c r="U2871" s="981">
        <v>1120</v>
      </c>
      <c r="V2871" s="982">
        <f t="shared" ref="V2871" si="2853">SUM(Q2871:U2872)</f>
        <v>5410</v>
      </c>
      <c r="W2871" s="976" t="s">
        <v>3317</v>
      </c>
      <c r="X2871" s="976"/>
      <c r="Y2871" s="706"/>
      <c r="Z2871" s="976"/>
    </row>
    <row r="2872" spans="1:26">
      <c r="A2872" s="1018" t="s">
        <v>2139</v>
      </c>
      <c r="B2872" s="984"/>
      <c r="C2872" s="969" t="s">
        <v>172</v>
      </c>
      <c r="D2872" s="970" t="s">
        <v>2</v>
      </c>
      <c r="E2872" s="1010" t="s">
        <v>120</v>
      </c>
      <c r="F2872" s="972" t="s">
        <v>34</v>
      </c>
      <c r="G2872" s="973" t="s">
        <v>19</v>
      </c>
      <c r="H2872" s="992" t="s">
        <v>88</v>
      </c>
      <c r="I2872" s="15"/>
      <c r="J2872" s="15"/>
      <c r="K2872" s="7" t="s">
        <v>37</v>
      </c>
      <c r="L2872" s="59" t="s">
        <v>98</v>
      </c>
      <c r="M2872" s="51" t="s">
        <v>1828</v>
      </c>
      <c r="N2872" s="52" t="s">
        <v>491</v>
      </c>
      <c r="O2872" s="976"/>
      <c r="P2872" s="271"/>
      <c r="Q2872" s="977"/>
      <c r="R2872" s="978"/>
      <c r="S2872" s="979"/>
      <c r="T2872" s="980"/>
      <c r="U2872" s="981"/>
      <c r="V2872" s="982"/>
      <c r="W2872" s="976" t="s">
        <v>3317</v>
      </c>
      <c r="X2872" s="976"/>
      <c r="Y2872" s="706"/>
      <c r="Z2872" s="976"/>
    </row>
    <row r="2873" spans="1:26">
      <c r="A2873" s="1018" t="s">
        <v>2139</v>
      </c>
      <c r="B2873" s="984" t="s">
        <v>3032</v>
      </c>
      <c r="C2873" s="969" t="s">
        <v>2</v>
      </c>
      <c r="D2873" s="970" t="str">
        <f t="shared" ref="D2873" si="2854">B2873&amp;" "&amp;" "&amp;C2873</f>
        <v>SP-055  ダイ</v>
      </c>
      <c r="E2873" s="1010" t="s">
        <v>120</v>
      </c>
      <c r="F2873" s="972" t="s">
        <v>34</v>
      </c>
      <c r="G2873" s="973" t="s">
        <v>19</v>
      </c>
      <c r="H2873" s="973" t="s">
        <v>19</v>
      </c>
      <c r="I2873" s="17"/>
      <c r="J2873" s="17"/>
      <c r="K2873" s="7" t="s">
        <v>37</v>
      </c>
      <c r="L2873" s="59" t="s">
        <v>453</v>
      </c>
      <c r="M2873" s="51" t="s">
        <v>1709</v>
      </c>
      <c r="N2873" s="52" t="s">
        <v>491</v>
      </c>
      <c r="O2873" s="976"/>
      <c r="P2873" s="271"/>
      <c r="Q2873" s="977">
        <v>1790</v>
      </c>
      <c r="R2873" s="978">
        <v>1300</v>
      </c>
      <c r="S2873" s="979">
        <v>490</v>
      </c>
      <c r="T2873" s="980">
        <v>990</v>
      </c>
      <c r="U2873" s="981">
        <v>810</v>
      </c>
      <c r="V2873" s="982">
        <f t="shared" ref="V2873" si="2855">SUM(Q2873:U2874)</f>
        <v>5380</v>
      </c>
      <c r="W2873" s="976" t="s">
        <v>3317</v>
      </c>
      <c r="X2873" s="976"/>
      <c r="Y2873" s="706"/>
      <c r="Z2873" s="976"/>
    </row>
    <row r="2874" spans="1:26">
      <c r="A2874" s="1018" t="s">
        <v>2139</v>
      </c>
      <c r="B2874" s="984"/>
      <c r="C2874" s="969" t="s">
        <v>2</v>
      </c>
      <c r="D2874" s="970" t="s">
        <v>2</v>
      </c>
      <c r="E2874" s="1010" t="s">
        <v>120</v>
      </c>
      <c r="F2874" s="972" t="s">
        <v>34</v>
      </c>
      <c r="G2874" s="973" t="s">
        <v>19</v>
      </c>
      <c r="H2874" s="973" t="s">
        <v>19</v>
      </c>
      <c r="I2874" s="17"/>
      <c r="J2874" s="17"/>
      <c r="K2874" s="7" t="s">
        <v>37</v>
      </c>
      <c r="L2874" s="59" t="s">
        <v>98</v>
      </c>
      <c r="M2874" s="51" t="s">
        <v>2036</v>
      </c>
      <c r="N2874" s="54" t="s">
        <v>491</v>
      </c>
      <c r="O2874" s="976"/>
      <c r="P2874" s="271"/>
      <c r="Q2874" s="977"/>
      <c r="R2874" s="978"/>
      <c r="S2874" s="979"/>
      <c r="T2874" s="980"/>
      <c r="U2874" s="981"/>
      <c r="V2874" s="982"/>
      <c r="W2874" s="976" t="s">
        <v>3317</v>
      </c>
      <c r="X2874" s="976"/>
      <c r="Y2874" s="706"/>
      <c r="Z2874" s="976"/>
    </row>
    <row r="2875" spans="1:26">
      <c r="A2875" s="967" t="s">
        <v>2151</v>
      </c>
      <c r="B2875" s="984" t="s">
        <v>3033</v>
      </c>
      <c r="C2875" s="969" t="s">
        <v>172</v>
      </c>
      <c r="D2875" s="970" t="str">
        <f t="shared" ref="D2875" si="2856">B2875&amp;" "&amp;" "&amp;C2875</f>
        <v>SP-056  ヒュンケル</v>
      </c>
      <c r="E2875" s="971" t="s">
        <v>2632</v>
      </c>
      <c r="F2875" s="972" t="s">
        <v>34</v>
      </c>
      <c r="G2875" s="973" t="s">
        <v>19</v>
      </c>
      <c r="H2875" s="992" t="s">
        <v>88</v>
      </c>
      <c r="I2875" s="17"/>
      <c r="J2875" s="17"/>
      <c r="K2875" s="58" t="s">
        <v>21</v>
      </c>
      <c r="L2875" s="56" t="s">
        <v>131</v>
      </c>
      <c r="M2875" s="51" t="s">
        <v>2037</v>
      </c>
      <c r="N2875" s="52" t="s">
        <v>491</v>
      </c>
      <c r="O2875" s="976"/>
      <c r="P2875" s="271"/>
      <c r="Q2875" s="977">
        <v>1870</v>
      </c>
      <c r="R2875" s="978">
        <v>1320</v>
      </c>
      <c r="S2875" s="979">
        <v>550</v>
      </c>
      <c r="T2875" s="980">
        <v>770</v>
      </c>
      <c r="U2875" s="981">
        <v>1110</v>
      </c>
      <c r="V2875" s="982">
        <f t="shared" ref="V2875" si="2857">SUM(Q2875:U2876)</f>
        <v>5620</v>
      </c>
      <c r="W2875" s="976" t="s">
        <v>3317</v>
      </c>
      <c r="X2875" s="976"/>
      <c r="Y2875" s="983" t="s">
        <v>5340</v>
      </c>
      <c r="Z2875" s="976"/>
    </row>
    <row r="2876" spans="1:26">
      <c r="A2876" s="967" t="s">
        <v>2151</v>
      </c>
      <c r="B2876" s="984"/>
      <c r="C2876" s="969" t="s">
        <v>172</v>
      </c>
      <c r="D2876" s="970" t="s">
        <v>2</v>
      </c>
      <c r="E2876" s="971" t="s">
        <v>2632</v>
      </c>
      <c r="F2876" s="972" t="s">
        <v>34</v>
      </c>
      <c r="G2876" s="973" t="s">
        <v>19</v>
      </c>
      <c r="H2876" s="992" t="s">
        <v>88</v>
      </c>
      <c r="I2876" s="17"/>
      <c r="J2876" s="17"/>
      <c r="K2876" s="62" t="s">
        <v>21</v>
      </c>
      <c r="L2876" s="59" t="s">
        <v>105</v>
      </c>
      <c r="M2876" s="51" t="s">
        <v>2038</v>
      </c>
      <c r="N2876" s="54" t="s">
        <v>490</v>
      </c>
      <c r="O2876" s="976"/>
      <c r="P2876" s="271"/>
      <c r="Q2876" s="977"/>
      <c r="R2876" s="978"/>
      <c r="S2876" s="979"/>
      <c r="T2876" s="980"/>
      <c r="U2876" s="981"/>
      <c r="V2876" s="982"/>
      <c r="W2876" s="976" t="s">
        <v>3317</v>
      </c>
      <c r="X2876" s="976"/>
      <c r="Y2876" s="983"/>
      <c r="Z2876" s="976"/>
    </row>
    <row r="2877" spans="1:26">
      <c r="A2877" s="984" t="s">
        <v>2628</v>
      </c>
      <c r="B2877" s="984" t="s">
        <v>3034</v>
      </c>
      <c r="C2877" s="969" t="s">
        <v>38</v>
      </c>
      <c r="D2877" s="970" t="str">
        <f t="shared" ref="D2877" si="2858">B2877&amp;" "&amp;" "&amp;C2877</f>
        <v>SP-057  ポップ</v>
      </c>
      <c r="E2877" s="971" t="s">
        <v>2632</v>
      </c>
      <c r="F2877" s="972" t="s">
        <v>34</v>
      </c>
      <c r="G2877" s="986" t="s">
        <v>40</v>
      </c>
      <c r="H2877" s="986" t="s">
        <v>40</v>
      </c>
      <c r="I2877" s="15"/>
      <c r="J2877" s="15"/>
      <c r="K2877" s="58" t="s">
        <v>21</v>
      </c>
      <c r="L2877" s="56" t="s">
        <v>131</v>
      </c>
      <c r="M2877" s="51" t="s">
        <v>3667</v>
      </c>
      <c r="N2877" s="52" t="s">
        <v>491</v>
      </c>
      <c r="O2877" s="976"/>
      <c r="P2877" s="271"/>
      <c r="Q2877" s="977">
        <v>1750</v>
      </c>
      <c r="R2877" s="978">
        <v>590</v>
      </c>
      <c r="S2877" s="979">
        <v>1410</v>
      </c>
      <c r="T2877" s="980">
        <v>1010</v>
      </c>
      <c r="U2877" s="981">
        <v>830</v>
      </c>
      <c r="V2877" s="982">
        <f t="shared" ref="V2877" si="2859">SUM(Q2877:U2878)</f>
        <v>5590</v>
      </c>
      <c r="W2877" s="976" t="s">
        <v>3317</v>
      </c>
      <c r="X2877" s="976"/>
      <c r="Y2877" s="983" t="s">
        <v>5324</v>
      </c>
      <c r="Z2877" s="976"/>
    </row>
    <row r="2878" spans="1:26">
      <c r="A2878" s="984" t="s">
        <v>2628</v>
      </c>
      <c r="B2878" s="984"/>
      <c r="C2878" s="969" t="s">
        <v>38</v>
      </c>
      <c r="D2878" s="970" t="s">
        <v>2</v>
      </c>
      <c r="E2878" s="971" t="s">
        <v>2632</v>
      </c>
      <c r="F2878" s="972" t="s">
        <v>34</v>
      </c>
      <c r="G2878" s="986" t="s">
        <v>40</v>
      </c>
      <c r="H2878" s="986" t="s">
        <v>40</v>
      </c>
      <c r="I2878" s="15"/>
      <c r="J2878" s="15"/>
      <c r="K2878" s="11" t="s">
        <v>81</v>
      </c>
      <c r="L2878" s="59" t="s">
        <v>81</v>
      </c>
      <c r="M2878" s="51" t="s">
        <v>3668</v>
      </c>
      <c r="N2878" s="52" t="s">
        <v>1411</v>
      </c>
      <c r="O2878" s="976"/>
      <c r="P2878" s="271"/>
      <c r="Q2878" s="977"/>
      <c r="R2878" s="978"/>
      <c r="S2878" s="979"/>
      <c r="T2878" s="980"/>
      <c r="U2878" s="981"/>
      <c r="V2878" s="982"/>
      <c r="W2878" s="976" t="s">
        <v>3317</v>
      </c>
      <c r="X2878" s="976"/>
      <c r="Y2878" s="983"/>
      <c r="Z2878" s="976"/>
    </row>
    <row r="2879" spans="1:26" ht="13.15" customHeight="1">
      <c r="A2879" s="1038" t="s">
        <v>2145</v>
      </c>
      <c r="B2879" s="984" t="s">
        <v>3035</v>
      </c>
      <c r="C2879" s="989" t="s">
        <v>266</v>
      </c>
      <c r="D2879" s="970" t="str">
        <f t="shared" ref="D2879" si="2860">B2879&amp;" "&amp;" "&amp;C2879</f>
        <v>SP-058  グレイトドラゴン</v>
      </c>
      <c r="E2879" s="971" t="s">
        <v>2632</v>
      </c>
      <c r="F2879" s="1003" t="s">
        <v>35</v>
      </c>
      <c r="G2879" s="1006" t="s">
        <v>89</v>
      </c>
      <c r="H2879" s="1006" t="s">
        <v>89</v>
      </c>
      <c r="I2879" s="15"/>
      <c r="J2879" s="15"/>
      <c r="K2879" s="58" t="s">
        <v>21</v>
      </c>
      <c r="L2879" s="56" t="s">
        <v>131</v>
      </c>
      <c r="M2879" s="51" t="s">
        <v>2039</v>
      </c>
      <c r="N2879" s="52" t="s">
        <v>491</v>
      </c>
      <c r="O2879" s="976"/>
      <c r="P2879" s="271"/>
      <c r="Q2879" s="977">
        <v>1700</v>
      </c>
      <c r="R2879" s="978">
        <v>1040</v>
      </c>
      <c r="S2879" s="979">
        <v>660</v>
      </c>
      <c r="T2879" s="980">
        <v>740</v>
      </c>
      <c r="U2879" s="981">
        <v>1000</v>
      </c>
      <c r="V2879" s="982">
        <f t="shared" ref="V2879" si="2861">SUM(Q2879:U2880)</f>
        <v>5140</v>
      </c>
      <c r="W2879" s="976"/>
      <c r="X2879" s="976"/>
      <c r="Y2879" s="983" t="s">
        <v>5327</v>
      </c>
      <c r="Z2879" s="976"/>
    </row>
    <row r="2880" spans="1:26">
      <c r="A2880" s="1038" t="s">
        <v>2145</v>
      </c>
      <c r="B2880" s="984"/>
      <c r="C2880" s="989" t="s">
        <v>266</v>
      </c>
      <c r="D2880" s="970" t="s">
        <v>2</v>
      </c>
      <c r="E2880" s="971" t="s">
        <v>2632</v>
      </c>
      <c r="F2880" s="1003" t="s">
        <v>35</v>
      </c>
      <c r="G2880" s="1006" t="s">
        <v>89</v>
      </c>
      <c r="H2880" s="1006" t="s">
        <v>89</v>
      </c>
      <c r="I2880" s="15"/>
      <c r="J2880" s="15"/>
      <c r="K2880" s="19"/>
      <c r="L2880" s="57"/>
      <c r="M2880" s="51"/>
      <c r="N2880" s="52"/>
      <c r="O2880" s="976"/>
      <c r="P2880" s="271"/>
      <c r="Q2880" s="977"/>
      <c r="R2880" s="978"/>
      <c r="S2880" s="979"/>
      <c r="T2880" s="980"/>
      <c r="U2880" s="981"/>
      <c r="V2880" s="982"/>
      <c r="W2880" s="976"/>
      <c r="X2880" s="976"/>
      <c r="Y2880" s="983" t="s">
        <v>5327</v>
      </c>
      <c r="Z2880" s="976"/>
    </row>
    <row r="2881" spans="1:26" ht="13.15" customHeight="1">
      <c r="A2881" s="1038" t="s">
        <v>2145</v>
      </c>
      <c r="B2881" s="984" t="s">
        <v>3036</v>
      </c>
      <c r="C2881" s="989" t="s">
        <v>595</v>
      </c>
      <c r="D2881" s="970" t="str">
        <f t="shared" ref="D2881" si="2862">B2881&amp;" "&amp;" "&amp;C2881</f>
        <v>SP-059  ハドラー</v>
      </c>
      <c r="E2881" s="971" t="s">
        <v>2632</v>
      </c>
      <c r="F2881" s="985" t="s">
        <v>74</v>
      </c>
      <c r="G2881" s="986" t="s">
        <v>40</v>
      </c>
      <c r="H2881" s="973" t="s">
        <v>19</v>
      </c>
      <c r="I2881" s="15"/>
      <c r="J2881" s="15"/>
      <c r="K2881" s="58" t="s">
        <v>21</v>
      </c>
      <c r="L2881" s="56" t="s">
        <v>131</v>
      </c>
      <c r="M2881" s="51" t="s">
        <v>3669</v>
      </c>
      <c r="N2881" s="52" t="s">
        <v>491</v>
      </c>
      <c r="O2881" s="976"/>
      <c r="P2881" s="271"/>
      <c r="Q2881" s="977">
        <v>1680</v>
      </c>
      <c r="R2881" s="978">
        <v>900</v>
      </c>
      <c r="S2881" s="979">
        <v>970</v>
      </c>
      <c r="T2881" s="980">
        <v>810</v>
      </c>
      <c r="U2881" s="981">
        <v>890</v>
      </c>
      <c r="V2881" s="982">
        <f t="shared" ref="V2881" si="2863">SUM(Q2881:U2882)</f>
        <v>5250</v>
      </c>
      <c r="W2881" s="976"/>
      <c r="X2881" s="976"/>
      <c r="Y2881" s="983" t="s">
        <v>5327</v>
      </c>
      <c r="Z2881" s="976"/>
    </row>
    <row r="2882" spans="1:26" ht="13.15" customHeight="1">
      <c r="A2882" s="1038" t="s">
        <v>2145</v>
      </c>
      <c r="B2882" s="984"/>
      <c r="C2882" s="989" t="s">
        <v>595</v>
      </c>
      <c r="D2882" s="970" t="s">
        <v>2</v>
      </c>
      <c r="E2882" s="971" t="s">
        <v>2632</v>
      </c>
      <c r="F2882" s="985" t="s">
        <v>74</v>
      </c>
      <c r="G2882" s="986" t="s">
        <v>40</v>
      </c>
      <c r="H2882" s="973" t="s">
        <v>19</v>
      </c>
      <c r="I2882" s="15"/>
      <c r="J2882" s="15"/>
      <c r="K2882" s="7" t="s">
        <v>37</v>
      </c>
      <c r="L2882" s="56" t="s">
        <v>20</v>
      </c>
      <c r="M2882" s="51" t="s">
        <v>1988</v>
      </c>
      <c r="N2882" s="52" t="s">
        <v>491</v>
      </c>
      <c r="O2882" s="976"/>
      <c r="P2882" s="271"/>
      <c r="Q2882" s="977"/>
      <c r="R2882" s="978"/>
      <c r="S2882" s="979"/>
      <c r="T2882" s="980"/>
      <c r="U2882" s="981"/>
      <c r="V2882" s="982"/>
      <c r="W2882" s="976"/>
      <c r="X2882" s="976"/>
      <c r="Y2882" s="983" t="s">
        <v>5327</v>
      </c>
      <c r="Z2882" s="976"/>
    </row>
    <row r="2883" spans="1:26">
      <c r="A2883" s="1038" t="s">
        <v>2145</v>
      </c>
      <c r="B2883" s="984" t="s">
        <v>3037</v>
      </c>
      <c r="C2883" s="969" t="s">
        <v>172</v>
      </c>
      <c r="D2883" s="970" t="str">
        <f t="shared" ref="D2883" si="2864">B2883&amp;" "&amp;" "&amp;C2883</f>
        <v>SP-060  ヒュンケル</v>
      </c>
      <c r="E2883" s="971" t="s">
        <v>2632</v>
      </c>
      <c r="F2883" s="1013" t="s">
        <v>129</v>
      </c>
      <c r="G2883" s="973" t="s">
        <v>19</v>
      </c>
      <c r="H2883" s="973" t="s">
        <v>19</v>
      </c>
      <c r="I2883" s="17"/>
      <c r="J2883" s="17"/>
      <c r="K2883" s="7" t="s">
        <v>37</v>
      </c>
      <c r="L2883" s="59" t="s">
        <v>98</v>
      </c>
      <c r="M2883" s="51" t="s">
        <v>2040</v>
      </c>
      <c r="N2883" s="52" t="s">
        <v>491</v>
      </c>
      <c r="O2883" s="976"/>
      <c r="P2883" s="271"/>
      <c r="Q2883" s="977">
        <v>1710</v>
      </c>
      <c r="R2883" s="978">
        <v>1190</v>
      </c>
      <c r="S2883" s="979">
        <v>500</v>
      </c>
      <c r="T2883" s="980">
        <v>760</v>
      </c>
      <c r="U2883" s="981">
        <v>1030</v>
      </c>
      <c r="V2883" s="982">
        <f t="shared" ref="V2883" si="2865">SUM(Q2883:U2884)</f>
        <v>5190</v>
      </c>
      <c r="W2883" s="976" t="s">
        <v>4572</v>
      </c>
      <c r="X2883" s="976"/>
      <c r="Y2883" s="983" t="s">
        <v>5327</v>
      </c>
      <c r="Z2883" s="976"/>
    </row>
    <row r="2884" spans="1:26">
      <c r="A2884" s="1038" t="s">
        <v>2145</v>
      </c>
      <c r="B2884" s="984"/>
      <c r="C2884" s="969" t="s">
        <v>172</v>
      </c>
      <c r="D2884" s="970" t="s">
        <v>2</v>
      </c>
      <c r="E2884" s="971" t="s">
        <v>2632</v>
      </c>
      <c r="F2884" s="1013" t="s">
        <v>129</v>
      </c>
      <c r="G2884" s="973" t="s">
        <v>19</v>
      </c>
      <c r="H2884" s="973" t="s">
        <v>19</v>
      </c>
      <c r="I2884" s="17"/>
      <c r="J2884" s="17"/>
      <c r="K2884" s="8" t="s">
        <v>99</v>
      </c>
      <c r="L2884" s="59" t="s">
        <v>131</v>
      </c>
      <c r="M2884" s="51" t="s">
        <v>3670</v>
      </c>
      <c r="N2884" s="52" t="s">
        <v>491</v>
      </c>
      <c r="O2884" s="976"/>
      <c r="P2884" s="271"/>
      <c r="Q2884" s="977"/>
      <c r="R2884" s="978"/>
      <c r="S2884" s="979"/>
      <c r="T2884" s="980"/>
      <c r="U2884" s="981"/>
      <c r="V2884" s="982"/>
      <c r="W2884" s="976" t="s">
        <v>4572</v>
      </c>
      <c r="X2884" s="976"/>
      <c r="Y2884" s="983" t="s">
        <v>5327</v>
      </c>
      <c r="Z2884" s="976"/>
    </row>
    <row r="2885" spans="1:26">
      <c r="A2885" s="1038" t="s">
        <v>2145</v>
      </c>
      <c r="B2885" s="984" t="s">
        <v>3038</v>
      </c>
      <c r="C2885" s="969" t="s">
        <v>38</v>
      </c>
      <c r="D2885" s="970" t="str">
        <f t="shared" ref="D2885" si="2866">B2885&amp;" "&amp;" "&amp;C2885</f>
        <v>SP-061  ポップ</v>
      </c>
      <c r="E2885" s="971" t="s">
        <v>2632</v>
      </c>
      <c r="F2885" s="972" t="s">
        <v>34</v>
      </c>
      <c r="G2885" s="986" t="s">
        <v>40</v>
      </c>
      <c r="H2885" s="986" t="s">
        <v>40</v>
      </c>
      <c r="I2885" s="17"/>
      <c r="J2885" s="17"/>
      <c r="K2885" s="58" t="s">
        <v>21</v>
      </c>
      <c r="L2885" s="56" t="s">
        <v>131</v>
      </c>
      <c r="M2885" s="51" t="s">
        <v>2041</v>
      </c>
      <c r="N2885" s="52" t="s">
        <v>491</v>
      </c>
      <c r="O2885" s="976"/>
      <c r="P2885" s="271"/>
      <c r="Q2885" s="977">
        <v>1610</v>
      </c>
      <c r="R2885" s="978">
        <v>570</v>
      </c>
      <c r="S2885" s="979">
        <v>1300</v>
      </c>
      <c r="T2885" s="980">
        <v>940</v>
      </c>
      <c r="U2885" s="981">
        <v>750</v>
      </c>
      <c r="V2885" s="982">
        <f t="shared" ref="V2885" si="2867">SUM(Q2885:U2886)</f>
        <v>5170</v>
      </c>
      <c r="W2885" s="976" t="s">
        <v>3317</v>
      </c>
      <c r="X2885" s="976"/>
      <c r="Y2885" s="983" t="s">
        <v>5327</v>
      </c>
      <c r="Z2885" s="976"/>
    </row>
    <row r="2886" spans="1:26">
      <c r="A2886" s="1038" t="s">
        <v>2145</v>
      </c>
      <c r="B2886" s="984"/>
      <c r="C2886" s="969" t="s">
        <v>38</v>
      </c>
      <c r="D2886" s="970" t="s">
        <v>2</v>
      </c>
      <c r="E2886" s="971" t="s">
        <v>2632</v>
      </c>
      <c r="F2886" s="972" t="s">
        <v>34</v>
      </c>
      <c r="G2886" s="986" t="s">
        <v>40</v>
      </c>
      <c r="H2886" s="986" t="s">
        <v>40</v>
      </c>
      <c r="I2886" s="17"/>
      <c r="J2886" s="17"/>
      <c r="K2886" s="7" t="s">
        <v>37</v>
      </c>
      <c r="L2886" s="59" t="s">
        <v>98</v>
      </c>
      <c r="M2886" s="51" t="s">
        <v>1819</v>
      </c>
      <c r="N2886" s="54" t="s">
        <v>491</v>
      </c>
      <c r="O2886" s="976"/>
      <c r="P2886" s="271"/>
      <c r="Q2886" s="977"/>
      <c r="R2886" s="978"/>
      <c r="S2886" s="979"/>
      <c r="T2886" s="980"/>
      <c r="U2886" s="981"/>
      <c r="V2886" s="982"/>
      <c r="W2886" s="976" t="s">
        <v>3317</v>
      </c>
      <c r="X2886" s="976"/>
      <c r="Y2886" s="983" t="s">
        <v>5327</v>
      </c>
      <c r="Z2886" s="976"/>
    </row>
    <row r="2887" spans="1:26">
      <c r="A2887" s="1038" t="s">
        <v>2145</v>
      </c>
      <c r="B2887" s="984" t="s">
        <v>3039</v>
      </c>
      <c r="C2887" s="969" t="s">
        <v>2</v>
      </c>
      <c r="D2887" s="970" t="str">
        <f t="shared" ref="D2887" si="2868">B2887&amp;" "&amp;" "&amp;C2887</f>
        <v>SP-062  ダイ</v>
      </c>
      <c r="E2887" s="971" t="s">
        <v>2632</v>
      </c>
      <c r="F2887" s="972" t="s">
        <v>34</v>
      </c>
      <c r="G2887" s="973" t="s">
        <v>19</v>
      </c>
      <c r="H2887" s="973" t="s">
        <v>19</v>
      </c>
      <c r="I2887" s="17"/>
      <c r="J2887" s="17"/>
      <c r="K2887" s="58" t="s">
        <v>21</v>
      </c>
      <c r="L2887" s="56" t="s">
        <v>131</v>
      </c>
      <c r="M2887" s="51" t="s">
        <v>2042</v>
      </c>
      <c r="N2887" s="52" t="s">
        <v>491</v>
      </c>
      <c r="O2887" s="976"/>
      <c r="P2887" s="271"/>
      <c r="Q2887" s="977">
        <v>1720</v>
      </c>
      <c r="R2887" s="978">
        <v>1230</v>
      </c>
      <c r="S2887" s="979">
        <v>450</v>
      </c>
      <c r="T2887" s="980">
        <v>960</v>
      </c>
      <c r="U2887" s="981">
        <v>770</v>
      </c>
      <c r="V2887" s="982">
        <f t="shared" ref="V2887" si="2869">SUM(Q2887:U2888)</f>
        <v>5130</v>
      </c>
      <c r="W2887" s="976" t="s">
        <v>3317</v>
      </c>
      <c r="X2887" s="976"/>
      <c r="Y2887" s="983" t="s">
        <v>5357</v>
      </c>
      <c r="Z2887" s="976"/>
    </row>
    <row r="2888" spans="1:26">
      <c r="A2888" s="1038" t="s">
        <v>2145</v>
      </c>
      <c r="B2888" s="984"/>
      <c r="C2888" s="969" t="s">
        <v>2</v>
      </c>
      <c r="D2888" s="970" t="s">
        <v>2</v>
      </c>
      <c r="E2888" s="971" t="s">
        <v>2632</v>
      </c>
      <c r="F2888" s="972" t="s">
        <v>34</v>
      </c>
      <c r="G2888" s="973" t="s">
        <v>19</v>
      </c>
      <c r="H2888" s="973" t="s">
        <v>19</v>
      </c>
      <c r="I2888" s="17"/>
      <c r="J2888" s="17"/>
      <c r="K2888" s="7" t="s">
        <v>37</v>
      </c>
      <c r="L2888" s="56" t="s">
        <v>20</v>
      </c>
      <c r="M2888" s="51" t="s">
        <v>1988</v>
      </c>
      <c r="N2888" s="52" t="s">
        <v>491</v>
      </c>
      <c r="O2888" s="976"/>
      <c r="P2888" s="271"/>
      <c r="Q2888" s="977"/>
      <c r="R2888" s="978"/>
      <c r="S2888" s="979"/>
      <c r="T2888" s="980"/>
      <c r="U2888" s="981"/>
      <c r="V2888" s="982"/>
      <c r="W2888" s="976" t="s">
        <v>3317</v>
      </c>
      <c r="X2888" s="976"/>
      <c r="Y2888" s="983"/>
      <c r="Z2888" s="976"/>
    </row>
    <row r="2889" spans="1:26">
      <c r="A2889" s="984" t="s">
        <v>2628</v>
      </c>
      <c r="B2889" s="984" t="s">
        <v>3040</v>
      </c>
      <c r="C2889" s="969" t="s">
        <v>32</v>
      </c>
      <c r="D2889" s="970" t="str">
        <f t="shared" ref="D2889" si="2870">B2889&amp;" "&amp;" "&amp;C2889</f>
        <v>SP-063  バラン</v>
      </c>
      <c r="E2889" s="971" t="s">
        <v>2632</v>
      </c>
      <c r="F2889" s="1003" t="s">
        <v>35</v>
      </c>
      <c r="G2889" s="973" t="s">
        <v>19</v>
      </c>
      <c r="H2889" s="973" t="s">
        <v>19</v>
      </c>
      <c r="I2889" s="17"/>
      <c r="J2889" s="17"/>
      <c r="K2889" s="62" t="s">
        <v>21</v>
      </c>
      <c r="L2889" s="59" t="s">
        <v>105</v>
      </c>
      <c r="M2889" s="51" t="s">
        <v>6245</v>
      </c>
      <c r="N2889" s="52" t="s">
        <v>491</v>
      </c>
      <c r="O2889" s="976"/>
      <c r="P2889" s="271"/>
      <c r="Q2889" s="977">
        <v>1930</v>
      </c>
      <c r="R2889" s="978">
        <v>1180</v>
      </c>
      <c r="S2889" s="979">
        <v>990</v>
      </c>
      <c r="T2889" s="980">
        <v>980</v>
      </c>
      <c r="U2889" s="981">
        <v>730</v>
      </c>
      <c r="V2889" s="982">
        <f t="shared" ref="V2889" si="2871">SUM(Q2889:U2890)</f>
        <v>5810</v>
      </c>
      <c r="W2889" s="976" t="s">
        <v>4572</v>
      </c>
      <c r="X2889" s="976"/>
      <c r="Y2889" s="983" t="s">
        <v>5323</v>
      </c>
      <c r="Z2889" s="976"/>
    </row>
    <row r="2890" spans="1:26">
      <c r="A2890" s="984" t="s">
        <v>2628</v>
      </c>
      <c r="B2890" s="984"/>
      <c r="C2890" s="969" t="s">
        <v>32</v>
      </c>
      <c r="D2890" s="970" t="s">
        <v>2</v>
      </c>
      <c r="E2890" s="971" t="s">
        <v>2632</v>
      </c>
      <c r="F2890" s="1003" t="s">
        <v>35</v>
      </c>
      <c r="G2890" s="973" t="s">
        <v>19</v>
      </c>
      <c r="H2890" s="973" t="s">
        <v>19</v>
      </c>
      <c r="I2890" s="17"/>
      <c r="J2890" s="17"/>
      <c r="K2890" s="58" t="s">
        <v>21</v>
      </c>
      <c r="L2890" s="56" t="s">
        <v>131</v>
      </c>
      <c r="M2890" s="51" t="s">
        <v>2043</v>
      </c>
      <c r="N2890" s="54" t="s">
        <v>491</v>
      </c>
      <c r="O2890" s="976"/>
      <c r="P2890" s="271"/>
      <c r="Q2890" s="977"/>
      <c r="R2890" s="978"/>
      <c r="S2890" s="979"/>
      <c r="T2890" s="980"/>
      <c r="U2890" s="981"/>
      <c r="V2890" s="982"/>
      <c r="W2890" s="976" t="s">
        <v>4572</v>
      </c>
      <c r="X2890" s="976"/>
      <c r="Y2890" s="983"/>
      <c r="Z2890" s="976"/>
    </row>
    <row r="2891" spans="1:26" ht="13.15" customHeight="1">
      <c r="A2891" s="1038" t="s">
        <v>2149</v>
      </c>
      <c r="B2891" s="984" t="s">
        <v>3041</v>
      </c>
      <c r="C2891" s="969" t="s">
        <v>43</v>
      </c>
      <c r="D2891" s="970" t="str">
        <f t="shared" ref="D2891" si="2872">B2891&amp;" "&amp;" "&amp;C2891</f>
        <v>SP-064  ラーハルト</v>
      </c>
      <c r="E2891" s="971" t="s">
        <v>2632</v>
      </c>
      <c r="F2891" s="1003" t="s">
        <v>35</v>
      </c>
      <c r="G2891" s="973" t="s">
        <v>19</v>
      </c>
      <c r="H2891" s="973" t="s">
        <v>19</v>
      </c>
      <c r="I2891" s="17"/>
      <c r="J2891" s="17"/>
      <c r="K2891" s="58" t="s">
        <v>21</v>
      </c>
      <c r="L2891" s="56" t="s">
        <v>131</v>
      </c>
      <c r="M2891" s="51" t="s">
        <v>2044</v>
      </c>
      <c r="N2891" s="52" t="s">
        <v>491</v>
      </c>
      <c r="O2891" s="976"/>
      <c r="P2891" s="271"/>
      <c r="Q2891" s="977">
        <v>2030</v>
      </c>
      <c r="R2891" s="978">
        <v>1170</v>
      </c>
      <c r="S2891" s="979">
        <v>910</v>
      </c>
      <c r="T2891" s="980">
        <v>1240</v>
      </c>
      <c r="U2891" s="981">
        <v>680</v>
      </c>
      <c r="V2891" s="982">
        <f t="shared" ref="V2891" si="2873">SUM(Q2891:U2892)</f>
        <v>6030</v>
      </c>
      <c r="W2891" s="378" t="s">
        <v>3325</v>
      </c>
      <c r="X2891" s="976"/>
      <c r="Y2891" s="706"/>
      <c r="Z2891" s="976"/>
    </row>
    <row r="2892" spans="1:26">
      <c r="A2892" s="1038" t="s">
        <v>2149</v>
      </c>
      <c r="B2892" s="984"/>
      <c r="C2892" s="969" t="s">
        <v>43</v>
      </c>
      <c r="D2892" s="970" t="s">
        <v>2</v>
      </c>
      <c r="E2892" s="971" t="s">
        <v>2632</v>
      </c>
      <c r="F2892" s="1003" t="s">
        <v>35</v>
      </c>
      <c r="G2892" s="973" t="s">
        <v>19</v>
      </c>
      <c r="H2892" s="973" t="s">
        <v>19</v>
      </c>
      <c r="I2892" s="17"/>
      <c r="J2892" s="17"/>
      <c r="K2892" s="62" t="s">
        <v>21</v>
      </c>
      <c r="L2892" s="59" t="s">
        <v>105</v>
      </c>
      <c r="M2892" s="51" t="s">
        <v>2045</v>
      </c>
      <c r="N2892" s="52" t="s">
        <v>491</v>
      </c>
      <c r="O2892" s="976"/>
      <c r="P2892" s="271"/>
      <c r="Q2892" s="977"/>
      <c r="R2892" s="978"/>
      <c r="S2892" s="979"/>
      <c r="T2892" s="980"/>
      <c r="U2892" s="981"/>
      <c r="V2892" s="982"/>
      <c r="W2892" s="378" t="s">
        <v>4343</v>
      </c>
      <c r="X2892" s="976"/>
      <c r="Y2892" s="706"/>
      <c r="Z2892" s="976"/>
    </row>
    <row r="2893" spans="1:26" ht="13.15" customHeight="1">
      <c r="A2893" s="1038" t="s">
        <v>2149</v>
      </c>
      <c r="B2893" s="984" t="s">
        <v>3042</v>
      </c>
      <c r="C2893" s="969" t="s">
        <v>32</v>
      </c>
      <c r="D2893" s="970" t="str">
        <f t="shared" ref="D2893" si="2874">B2893&amp;" "&amp;" "&amp;C2893</f>
        <v>SP-065  バラン</v>
      </c>
      <c r="E2893" s="971" t="s">
        <v>2632</v>
      </c>
      <c r="F2893" s="1003" t="s">
        <v>35</v>
      </c>
      <c r="G2893" s="973" t="s">
        <v>19</v>
      </c>
      <c r="H2893" s="973" t="s">
        <v>19</v>
      </c>
      <c r="I2893" s="17"/>
      <c r="J2893" s="17"/>
      <c r="K2893" s="62" t="s">
        <v>21</v>
      </c>
      <c r="L2893" s="59" t="s">
        <v>270</v>
      </c>
      <c r="M2893" s="51" t="s">
        <v>3671</v>
      </c>
      <c r="N2893" s="52" t="s">
        <v>491</v>
      </c>
      <c r="O2893" s="976"/>
      <c r="P2893" s="271"/>
      <c r="Q2893" s="977">
        <v>2020</v>
      </c>
      <c r="R2893" s="978">
        <v>1300</v>
      </c>
      <c r="S2893" s="979">
        <v>990</v>
      </c>
      <c r="T2893" s="980">
        <v>980</v>
      </c>
      <c r="U2893" s="981">
        <v>750</v>
      </c>
      <c r="V2893" s="982">
        <f t="shared" ref="V2893" si="2875">SUM(Q2893:U2894)</f>
        <v>6040</v>
      </c>
      <c r="W2893" s="976" t="s">
        <v>4572</v>
      </c>
      <c r="X2893" s="976"/>
      <c r="Y2893" s="706"/>
      <c r="Z2893" s="976"/>
    </row>
    <row r="2894" spans="1:26" ht="13.15" customHeight="1">
      <c r="A2894" s="1038" t="s">
        <v>2149</v>
      </c>
      <c r="B2894" s="984"/>
      <c r="C2894" s="969" t="s">
        <v>32</v>
      </c>
      <c r="D2894" s="970" t="s">
        <v>2</v>
      </c>
      <c r="E2894" s="971" t="s">
        <v>2632</v>
      </c>
      <c r="F2894" s="1003" t="s">
        <v>35</v>
      </c>
      <c r="G2894" s="973" t="s">
        <v>19</v>
      </c>
      <c r="H2894" s="973" t="s">
        <v>19</v>
      </c>
      <c r="I2894" s="17"/>
      <c r="J2894" s="17"/>
      <c r="K2894" s="62" t="s">
        <v>21</v>
      </c>
      <c r="L2894" s="59" t="s">
        <v>3</v>
      </c>
      <c r="M2894" s="51" t="s">
        <v>3672</v>
      </c>
      <c r="N2894" s="52" t="s">
        <v>494</v>
      </c>
      <c r="O2894" s="976"/>
      <c r="P2894" s="271"/>
      <c r="Q2894" s="977"/>
      <c r="R2894" s="978"/>
      <c r="S2894" s="979"/>
      <c r="T2894" s="980"/>
      <c r="U2894" s="981"/>
      <c r="V2894" s="982"/>
      <c r="W2894" s="976" t="s">
        <v>4572</v>
      </c>
      <c r="X2894" s="976"/>
      <c r="Y2894" s="706"/>
      <c r="Z2894" s="976"/>
    </row>
    <row r="2895" spans="1:26">
      <c r="A2895" s="1038" t="s">
        <v>2149</v>
      </c>
      <c r="B2895" s="984" t="s">
        <v>3043</v>
      </c>
      <c r="C2895" s="969" t="s">
        <v>2</v>
      </c>
      <c r="D2895" s="970" t="str">
        <f t="shared" ref="D2895" si="2876">B2895&amp;" "&amp;" "&amp;C2895</f>
        <v>SP-066  ダイ</v>
      </c>
      <c r="E2895" s="971" t="s">
        <v>2632</v>
      </c>
      <c r="F2895" s="972" t="s">
        <v>34</v>
      </c>
      <c r="G2895" s="973" t="s">
        <v>19</v>
      </c>
      <c r="H2895" s="973" t="s">
        <v>19</v>
      </c>
      <c r="I2895" s="17"/>
      <c r="J2895" s="17"/>
      <c r="K2895" s="62" t="s">
        <v>21</v>
      </c>
      <c r="L2895" s="59" t="s">
        <v>105</v>
      </c>
      <c r="M2895" s="51" t="s">
        <v>3673</v>
      </c>
      <c r="N2895" s="52" t="s">
        <v>491</v>
      </c>
      <c r="O2895" s="976"/>
      <c r="P2895" s="271"/>
      <c r="Q2895" s="977">
        <v>2000</v>
      </c>
      <c r="R2895" s="978">
        <v>1400</v>
      </c>
      <c r="S2895" s="979">
        <v>720</v>
      </c>
      <c r="T2895" s="980">
        <v>1050</v>
      </c>
      <c r="U2895" s="981">
        <v>850</v>
      </c>
      <c r="V2895" s="982">
        <f t="shared" ref="V2895" si="2877">SUM(Q2895:U2896)</f>
        <v>6020</v>
      </c>
      <c r="W2895" s="976" t="s">
        <v>3317</v>
      </c>
      <c r="X2895" s="976"/>
      <c r="Y2895" s="706"/>
      <c r="Z2895" s="976"/>
    </row>
    <row r="2896" spans="1:26">
      <c r="A2896" s="1038" t="s">
        <v>2149</v>
      </c>
      <c r="B2896" s="984"/>
      <c r="C2896" s="969" t="s">
        <v>2</v>
      </c>
      <c r="D2896" s="970" t="s">
        <v>2</v>
      </c>
      <c r="E2896" s="971" t="s">
        <v>2632</v>
      </c>
      <c r="F2896" s="972" t="s">
        <v>34</v>
      </c>
      <c r="G2896" s="973" t="s">
        <v>19</v>
      </c>
      <c r="H2896" s="973" t="s">
        <v>19</v>
      </c>
      <c r="I2896" s="17"/>
      <c r="J2896" s="17"/>
      <c r="K2896" s="7" t="s">
        <v>37</v>
      </c>
      <c r="L2896" s="59" t="s">
        <v>98</v>
      </c>
      <c r="M2896" s="51" t="s">
        <v>3674</v>
      </c>
      <c r="N2896" s="52" t="s">
        <v>490</v>
      </c>
      <c r="O2896" s="976"/>
      <c r="P2896" s="271"/>
      <c r="Q2896" s="977"/>
      <c r="R2896" s="978"/>
      <c r="S2896" s="979"/>
      <c r="T2896" s="980"/>
      <c r="U2896" s="981"/>
      <c r="V2896" s="982"/>
      <c r="W2896" s="976" t="s">
        <v>3317</v>
      </c>
      <c r="X2896" s="976"/>
      <c r="Y2896" s="706"/>
      <c r="Z2896" s="976"/>
    </row>
    <row r="2897" spans="1:26">
      <c r="A2897" s="967" t="s">
        <v>2151</v>
      </c>
      <c r="B2897" s="984" t="s">
        <v>3044</v>
      </c>
      <c r="C2897" s="969" t="s">
        <v>3298</v>
      </c>
      <c r="D2897" s="970" t="str">
        <f t="shared" ref="D2897" si="2878">B2897&amp;" "&amp;" "&amp;C2897</f>
        <v>SP-067  アバン (勇者アバン)</v>
      </c>
      <c r="E2897" s="971" t="s">
        <v>2632</v>
      </c>
      <c r="F2897" s="972" t="s">
        <v>34</v>
      </c>
      <c r="G2897" s="973" t="s">
        <v>19</v>
      </c>
      <c r="H2897" s="973" t="s">
        <v>19</v>
      </c>
      <c r="I2897" s="15"/>
      <c r="J2897" s="15"/>
      <c r="K2897" s="62" t="s">
        <v>21</v>
      </c>
      <c r="L2897" s="59" t="s">
        <v>270</v>
      </c>
      <c r="M2897" s="51" t="s">
        <v>3675</v>
      </c>
      <c r="N2897" s="54" t="s">
        <v>494</v>
      </c>
      <c r="O2897" s="976"/>
      <c r="P2897" s="271"/>
      <c r="Q2897" s="977">
        <v>1870</v>
      </c>
      <c r="R2897" s="978">
        <v>1020</v>
      </c>
      <c r="S2897" s="979">
        <v>980</v>
      </c>
      <c r="T2897" s="980">
        <v>970</v>
      </c>
      <c r="U2897" s="981">
        <v>940</v>
      </c>
      <c r="V2897" s="982">
        <f t="shared" ref="V2897" si="2879">SUM(Q2897:U2898)</f>
        <v>5780</v>
      </c>
      <c r="W2897" s="976"/>
      <c r="X2897" s="976"/>
      <c r="Y2897" s="983" t="s">
        <v>5343</v>
      </c>
      <c r="Z2897" s="976"/>
    </row>
    <row r="2898" spans="1:26">
      <c r="A2898" s="967" t="s">
        <v>2151</v>
      </c>
      <c r="B2898" s="984"/>
      <c r="C2898" s="969" t="s">
        <v>3298</v>
      </c>
      <c r="D2898" s="970" t="s">
        <v>2</v>
      </c>
      <c r="E2898" s="971" t="s">
        <v>2632</v>
      </c>
      <c r="F2898" s="972" t="s">
        <v>34</v>
      </c>
      <c r="G2898" s="973" t="s">
        <v>19</v>
      </c>
      <c r="H2898" s="973" t="s">
        <v>19</v>
      </c>
      <c r="I2898" s="15"/>
      <c r="J2898" s="15"/>
      <c r="K2898" s="58" t="s">
        <v>21</v>
      </c>
      <c r="L2898" s="56" t="s">
        <v>131</v>
      </c>
      <c r="M2898" s="51" t="s">
        <v>3676</v>
      </c>
      <c r="N2898" s="54" t="s">
        <v>491</v>
      </c>
      <c r="O2898" s="976"/>
      <c r="P2898" s="271"/>
      <c r="Q2898" s="977"/>
      <c r="R2898" s="978"/>
      <c r="S2898" s="979"/>
      <c r="T2898" s="980"/>
      <c r="U2898" s="981"/>
      <c r="V2898" s="982"/>
      <c r="W2898" s="976"/>
      <c r="X2898" s="976"/>
      <c r="Y2898" s="983"/>
      <c r="Z2898" s="976"/>
    </row>
    <row r="2899" spans="1:26">
      <c r="A2899" s="984" t="s">
        <v>2628</v>
      </c>
      <c r="B2899" s="984" t="s">
        <v>3045</v>
      </c>
      <c r="C2899" s="969" t="s">
        <v>2</v>
      </c>
      <c r="D2899" s="970" t="str">
        <f t="shared" ref="D2899" si="2880">B2899&amp;" "&amp;" "&amp;C2899</f>
        <v>SP-068  ダイ</v>
      </c>
      <c r="E2899" s="971" t="s">
        <v>2632</v>
      </c>
      <c r="F2899" s="972" t="s">
        <v>34</v>
      </c>
      <c r="G2899" s="973" t="s">
        <v>19</v>
      </c>
      <c r="H2899" s="973" t="s">
        <v>19</v>
      </c>
      <c r="I2899" s="975"/>
      <c r="J2899" s="975"/>
      <c r="K2899" s="62" t="s">
        <v>21</v>
      </c>
      <c r="L2899" s="59" t="s">
        <v>105</v>
      </c>
      <c r="M2899" s="51" t="s">
        <v>2046</v>
      </c>
      <c r="N2899" s="52" t="s">
        <v>490</v>
      </c>
      <c r="O2899" s="976"/>
      <c r="P2899" s="271"/>
      <c r="Q2899" s="977">
        <v>1790</v>
      </c>
      <c r="R2899" s="978">
        <v>1320</v>
      </c>
      <c r="S2899" s="979">
        <v>490</v>
      </c>
      <c r="T2899" s="980">
        <v>970</v>
      </c>
      <c r="U2899" s="981">
        <v>810</v>
      </c>
      <c r="V2899" s="982">
        <f t="shared" ref="V2899" si="2881">SUM(Q2899:U2900)</f>
        <v>5380</v>
      </c>
      <c r="W2899" s="976" t="s">
        <v>3317</v>
      </c>
      <c r="X2899" s="976"/>
      <c r="Y2899" s="983" t="s">
        <v>5360</v>
      </c>
      <c r="Z2899" s="976"/>
    </row>
    <row r="2900" spans="1:26">
      <c r="A2900" s="984" t="s">
        <v>2628</v>
      </c>
      <c r="B2900" s="984"/>
      <c r="C2900" s="969" t="s">
        <v>2</v>
      </c>
      <c r="D2900" s="970" t="s">
        <v>2</v>
      </c>
      <c r="E2900" s="971" t="s">
        <v>2632</v>
      </c>
      <c r="F2900" s="972" t="s">
        <v>34</v>
      </c>
      <c r="G2900" s="973" t="s">
        <v>19</v>
      </c>
      <c r="H2900" s="973" t="s">
        <v>19</v>
      </c>
      <c r="I2900" s="975"/>
      <c r="J2900" s="975"/>
      <c r="K2900" s="11" t="s">
        <v>81</v>
      </c>
      <c r="L2900" s="59" t="s">
        <v>81</v>
      </c>
      <c r="M2900" s="51" t="s">
        <v>2009</v>
      </c>
      <c r="N2900" s="53" t="s">
        <v>491</v>
      </c>
      <c r="O2900" s="976"/>
      <c r="P2900" s="271"/>
      <c r="Q2900" s="977"/>
      <c r="R2900" s="978"/>
      <c r="S2900" s="979"/>
      <c r="T2900" s="980"/>
      <c r="U2900" s="981"/>
      <c r="V2900" s="982"/>
      <c r="W2900" s="976" t="s">
        <v>3317</v>
      </c>
      <c r="X2900" s="976"/>
      <c r="Y2900" s="983"/>
      <c r="Z2900" s="976"/>
    </row>
    <row r="2901" spans="1:26">
      <c r="A2901" s="984" t="s">
        <v>2628</v>
      </c>
      <c r="B2901" s="984" t="s">
        <v>3046</v>
      </c>
      <c r="C2901" s="969" t="s">
        <v>2</v>
      </c>
      <c r="D2901" s="970" t="str">
        <f t="shared" ref="D2901" si="2882">B2901&amp;" "&amp;" "&amp;C2901</f>
        <v>SP-069  ダイ</v>
      </c>
      <c r="E2901" s="971" t="s">
        <v>2632</v>
      </c>
      <c r="F2901" s="972" t="s">
        <v>34</v>
      </c>
      <c r="G2901" s="973" t="s">
        <v>19</v>
      </c>
      <c r="H2901" s="973" t="s">
        <v>19</v>
      </c>
      <c r="I2901" s="975"/>
      <c r="J2901" s="975"/>
      <c r="K2901" s="58" t="s">
        <v>21</v>
      </c>
      <c r="L2901" s="56" t="s">
        <v>131</v>
      </c>
      <c r="M2901" s="51" t="s">
        <v>2047</v>
      </c>
      <c r="N2901" s="52" t="s">
        <v>491</v>
      </c>
      <c r="O2901" s="976"/>
      <c r="P2901" s="271"/>
      <c r="Q2901" s="977">
        <v>1880</v>
      </c>
      <c r="R2901" s="978">
        <v>1370</v>
      </c>
      <c r="S2901" s="979">
        <v>690</v>
      </c>
      <c r="T2901" s="980">
        <v>1040</v>
      </c>
      <c r="U2901" s="981">
        <v>850</v>
      </c>
      <c r="V2901" s="982">
        <f t="shared" ref="V2901" si="2883">SUM(Q2901:U2902)</f>
        <v>5830</v>
      </c>
      <c r="W2901" s="976" t="s">
        <v>3317</v>
      </c>
      <c r="X2901" s="976"/>
      <c r="Y2901" s="983" t="s">
        <v>5322</v>
      </c>
      <c r="Z2901" s="976"/>
    </row>
    <row r="2902" spans="1:26">
      <c r="A2902" s="984" t="s">
        <v>2628</v>
      </c>
      <c r="B2902" s="984"/>
      <c r="C2902" s="969" t="s">
        <v>2</v>
      </c>
      <c r="D2902" s="970" t="s">
        <v>2</v>
      </c>
      <c r="E2902" s="971" t="s">
        <v>2632</v>
      </c>
      <c r="F2902" s="972" t="s">
        <v>34</v>
      </c>
      <c r="G2902" s="973" t="s">
        <v>19</v>
      </c>
      <c r="H2902" s="973" t="s">
        <v>19</v>
      </c>
      <c r="I2902" s="975"/>
      <c r="J2902" s="975"/>
      <c r="K2902" s="62" t="s">
        <v>21</v>
      </c>
      <c r="L2902" s="59" t="s">
        <v>105</v>
      </c>
      <c r="M2902" s="51" t="s">
        <v>2048</v>
      </c>
      <c r="N2902" s="53" t="s">
        <v>490</v>
      </c>
      <c r="O2902" s="976"/>
      <c r="P2902" s="271"/>
      <c r="Q2902" s="977"/>
      <c r="R2902" s="978"/>
      <c r="S2902" s="979"/>
      <c r="T2902" s="980"/>
      <c r="U2902" s="981"/>
      <c r="V2902" s="982"/>
      <c r="W2902" s="976" t="s">
        <v>3317</v>
      </c>
      <c r="X2902" s="976"/>
      <c r="Y2902" s="983"/>
      <c r="Z2902" s="976"/>
    </row>
    <row r="2903" spans="1:26">
      <c r="A2903" s="967" t="s">
        <v>2151</v>
      </c>
      <c r="B2903" s="984" t="s">
        <v>3047</v>
      </c>
      <c r="C2903" s="969" t="s">
        <v>2</v>
      </c>
      <c r="D2903" s="970" t="str">
        <f t="shared" ref="D2903" si="2884">B2903&amp;" "&amp;" "&amp;C2903</f>
        <v>SP-070  ダイ</v>
      </c>
      <c r="E2903" s="971" t="s">
        <v>2632</v>
      </c>
      <c r="F2903" s="972" t="s">
        <v>34</v>
      </c>
      <c r="G2903" s="973" t="s">
        <v>19</v>
      </c>
      <c r="H2903" s="973" t="s">
        <v>19</v>
      </c>
      <c r="I2903" s="975"/>
      <c r="J2903" s="975"/>
      <c r="K2903" s="62" t="s">
        <v>21</v>
      </c>
      <c r="L2903" s="59" t="s">
        <v>105</v>
      </c>
      <c r="M2903" s="51" t="s">
        <v>2049</v>
      </c>
      <c r="N2903" s="52" t="s">
        <v>491</v>
      </c>
      <c r="O2903" s="976"/>
      <c r="P2903" s="271"/>
      <c r="Q2903" s="977">
        <v>1880</v>
      </c>
      <c r="R2903" s="978">
        <v>1300</v>
      </c>
      <c r="S2903" s="979">
        <v>760</v>
      </c>
      <c r="T2903" s="980">
        <v>1020</v>
      </c>
      <c r="U2903" s="981">
        <v>830</v>
      </c>
      <c r="V2903" s="982">
        <f t="shared" ref="V2903" si="2885">SUM(Q2903:U2904)</f>
        <v>5790</v>
      </c>
      <c r="W2903" s="976" t="s">
        <v>3317</v>
      </c>
      <c r="X2903" s="976"/>
      <c r="Y2903" s="983" t="s">
        <v>5358</v>
      </c>
      <c r="Z2903" s="976"/>
    </row>
    <row r="2904" spans="1:26">
      <c r="A2904" s="967" t="s">
        <v>2151</v>
      </c>
      <c r="B2904" s="984"/>
      <c r="C2904" s="969" t="s">
        <v>2</v>
      </c>
      <c r="D2904" s="970" t="s">
        <v>2</v>
      </c>
      <c r="E2904" s="971" t="s">
        <v>2632</v>
      </c>
      <c r="F2904" s="972" t="s">
        <v>34</v>
      </c>
      <c r="G2904" s="973" t="s">
        <v>19</v>
      </c>
      <c r="H2904" s="973" t="s">
        <v>19</v>
      </c>
      <c r="I2904" s="975"/>
      <c r="J2904" s="975"/>
      <c r="K2904" s="7" t="s">
        <v>37</v>
      </c>
      <c r="L2904" s="59" t="s">
        <v>98</v>
      </c>
      <c r="M2904" s="39" t="s">
        <v>2050</v>
      </c>
      <c r="N2904" s="53" t="s">
        <v>492</v>
      </c>
      <c r="O2904" s="976"/>
      <c r="P2904" s="271"/>
      <c r="Q2904" s="977"/>
      <c r="R2904" s="978"/>
      <c r="S2904" s="979"/>
      <c r="T2904" s="980"/>
      <c r="U2904" s="981"/>
      <c r="V2904" s="982"/>
      <c r="W2904" s="976" t="s">
        <v>3317</v>
      </c>
      <c r="X2904" s="976"/>
      <c r="Y2904" s="983"/>
      <c r="Z2904" s="976"/>
    </row>
    <row r="2905" spans="1:26">
      <c r="A2905" s="967" t="s">
        <v>2151</v>
      </c>
      <c r="B2905" s="984" t="s">
        <v>3048</v>
      </c>
      <c r="C2905" s="969" t="s">
        <v>172</v>
      </c>
      <c r="D2905" s="970" t="str">
        <f t="shared" ref="D2905" si="2886">B2905&amp;" "&amp;" "&amp;C2905</f>
        <v>SP-071  ヒュンケル</v>
      </c>
      <c r="E2905" s="971" t="s">
        <v>2632</v>
      </c>
      <c r="F2905" s="972" t="s">
        <v>34</v>
      </c>
      <c r="G2905" s="973" t="s">
        <v>19</v>
      </c>
      <c r="H2905" s="973" t="s">
        <v>19</v>
      </c>
      <c r="I2905" s="975"/>
      <c r="J2905" s="975"/>
      <c r="K2905" s="58" t="s">
        <v>21</v>
      </c>
      <c r="L2905" s="56" t="s">
        <v>131</v>
      </c>
      <c r="M2905" s="51" t="s">
        <v>3677</v>
      </c>
      <c r="N2905" s="52" t="s">
        <v>491</v>
      </c>
      <c r="O2905" s="976"/>
      <c r="P2905" s="271"/>
      <c r="Q2905" s="977">
        <v>1850</v>
      </c>
      <c r="R2905" s="978">
        <v>1330</v>
      </c>
      <c r="S2905" s="979">
        <v>560</v>
      </c>
      <c r="T2905" s="980">
        <v>920</v>
      </c>
      <c r="U2905" s="981">
        <v>1130</v>
      </c>
      <c r="V2905" s="982">
        <f t="shared" ref="V2905" si="2887">SUM(Q2905:U2906)</f>
        <v>5790</v>
      </c>
      <c r="W2905" s="378" t="s">
        <v>3317</v>
      </c>
      <c r="X2905" s="976"/>
      <c r="Y2905" s="983" t="s">
        <v>5329</v>
      </c>
      <c r="Z2905" s="976"/>
    </row>
    <row r="2906" spans="1:26">
      <c r="A2906" s="967" t="s">
        <v>2151</v>
      </c>
      <c r="B2906" s="984"/>
      <c r="C2906" s="969" t="s">
        <v>172</v>
      </c>
      <c r="D2906" s="970" t="s">
        <v>2</v>
      </c>
      <c r="E2906" s="971" t="s">
        <v>2632</v>
      </c>
      <c r="F2906" s="972" t="s">
        <v>34</v>
      </c>
      <c r="G2906" s="973" t="s">
        <v>19</v>
      </c>
      <c r="H2906" s="973" t="s">
        <v>19</v>
      </c>
      <c r="I2906" s="975"/>
      <c r="J2906" s="975"/>
      <c r="K2906" s="62" t="s">
        <v>21</v>
      </c>
      <c r="L2906" s="59" t="s">
        <v>105</v>
      </c>
      <c r="M2906" s="51" t="s">
        <v>2051</v>
      </c>
      <c r="N2906" s="53" t="s">
        <v>496</v>
      </c>
      <c r="O2906" s="976"/>
      <c r="P2906" s="271"/>
      <c r="Q2906" s="977"/>
      <c r="R2906" s="978"/>
      <c r="S2906" s="979"/>
      <c r="T2906" s="980"/>
      <c r="U2906" s="981"/>
      <c r="V2906" s="982"/>
      <c r="W2906" s="380" t="s">
        <v>4343</v>
      </c>
      <c r="X2906" s="976"/>
      <c r="Y2906" s="983"/>
      <c r="Z2906" s="976"/>
    </row>
    <row r="2907" spans="1:26">
      <c r="A2907" s="967" t="s">
        <v>2151</v>
      </c>
      <c r="B2907" s="984" t="s">
        <v>3049</v>
      </c>
      <c r="C2907" s="969" t="s">
        <v>183</v>
      </c>
      <c r="D2907" s="970" t="str">
        <f t="shared" ref="D2907" si="2888">B2907&amp;" "&amp;" "&amp;C2907</f>
        <v>SP-072  マァム</v>
      </c>
      <c r="E2907" s="971" t="s">
        <v>2632</v>
      </c>
      <c r="F2907" s="972" t="s">
        <v>34</v>
      </c>
      <c r="G2907" s="973" t="s">
        <v>19</v>
      </c>
      <c r="H2907" s="973" t="s">
        <v>19</v>
      </c>
      <c r="I2907" s="975"/>
      <c r="J2907" s="975"/>
      <c r="K2907" s="58" t="s">
        <v>21</v>
      </c>
      <c r="L2907" s="56" t="s">
        <v>131</v>
      </c>
      <c r="M2907" s="51" t="s">
        <v>2052</v>
      </c>
      <c r="N2907" s="52" t="s">
        <v>491</v>
      </c>
      <c r="O2907" s="976"/>
      <c r="P2907" s="271"/>
      <c r="Q2907" s="977">
        <v>1900</v>
      </c>
      <c r="R2907" s="978">
        <v>1230</v>
      </c>
      <c r="S2907" s="979">
        <v>780</v>
      </c>
      <c r="T2907" s="980">
        <v>1200</v>
      </c>
      <c r="U2907" s="981">
        <v>930</v>
      </c>
      <c r="V2907" s="982">
        <f t="shared" ref="V2907" si="2889">SUM(Q2907:U2908)</f>
        <v>6040</v>
      </c>
      <c r="W2907" s="976" t="s">
        <v>3317</v>
      </c>
      <c r="X2907" s="976"/>
      <c r="Y2907" s="983" t="s">
        <v>5344</v>
      </c>
      <c r="Z2907" s="976"/>
    </row>
    <row r="2908" spans="1:26">
      <c r="A2908" s="967" t="s">
        <v>2151</v>
      </c>
      <c r="B2908" s="984"/>
      <c r="C2908" s="969" t="s">
        <v>183</v>
      </c>
      <c r="D2908" s="970" t="s">
        <v>2</v>
      </c>
      <c r="E2908" s="971" t="s">
        <v>2632</v>
      </c>
      <c r="F2908" s="972" t="s">
        <v>34</v>
      </c>
      <c r="G2908" s="973" t="s">
        <v>19</v>
      </c>
      <c r="H2908" s="973" t="s">
        <v>19</v>
      </c>
      <c r="I2908" s="975"/>
      <c r="J2908" s="975"/>
      <c r="K2908" s="62" t="s">
        <v>21</v>
      </c>
      <c r="L2908" s="59" t="s">
        <v>105</v>
      </c>
      <c r="M2908" s="51" t="s">
        <v>1769</v>
      </c>
      <c r="N2908" s="53" t="s">
        <v>491</v>
      </c>
      <c r="O2908" s="976"/>
      <c r="P2908" s="271"/>
      <c r="Q2908" s="977"/>
      <c r="R2908" s="978"/>
      <c r="S2908" s="979"/>
      <c r="T2908" s="980"/>
      <c r="U2908" s="981"/>
      <c r="V2908" s="982"/>
      <c r="W2908" s="976" t="s">
        <v>3317</v>
      </c>
      <c r="X2908" s="976"/>
      <c r="Y2908" s="983"/>
      <c r="Z2908" s="976"/>
    </row>
    <row r="2909" spans="1:26">
      <c r="A2909" s="984" t="s">
        <v>2628</v>
      </c>
      <c r="B2909" s="984" t="s">
        <v>3050</v>
      </c>
      <c r="C2909" s="969" t="s">
        <v>172</v>
      </c>
      <c r="D2909" s="970" t="str">
        <f t="shared" ref="D2909" si="2890">B2909&amp;" "&amp;" "&amp;C2909</f>
        <v>SP-073  ヒュンケル</v>
      </c>
      <c r="E2909" s="971" t="s">
        <v>2632</v>
      </c>
      <c r="F2909" s="972" t="s">
        <v>34</v>
      </c>
      <c r="G2909" s="973" t="s">
        <v>19</v>
      </c>
      <c r="H2909" s="973" t="s">
        <v>19</v>
      </c>
      <c r="I2909" s="975"/>
      <c r="J2909" s="975"/>
      <c r="K2909" s="7" t="s">
        <v>37</v>
      </c>
      <c r="L2909" s="59" t="s">
        <v>98</v>
      </c>
      <c r="M2909" s="51" t="s">
        <v>2053</v>
      </c>
      <c r="N2909" s="52" t="s">
        <v>492</v>
      </c>
      <c r="O2909" s="976"/>
      <c r="P2909" s="271"/>
      <c r="Q2909" s="977">
        <v>1970</v>
      </c>
      <c r="R2909" s="978">
        <v>1370</v>
      </c>
      <c r="S2909" s="979">
        <v>590</v>
      </c>
      <c r="T2909" s="980">
        <v>910</v>
      </c>
      <c r="U2909" s="981">
        <v>1210</v>
      </c>
      <c r="V2909" s="982">
        <f t="shared" ref="V2909" si="2891">SUM(Q2909:U2910)</f>
        <v>6050</v>
      </c>
      <c r="W2909" s="378" t="s">
        <v>3317</v>
      </c>
      <c r="X2909" s="976"/>
      <c r="Y2909" s="983" t="s">
        <v>5321</v>
      </c>
      <c r="Z2909" s="976"/>
    </row>
    <row r="2910" spans="1:26">
      <c r="A2910" s="984" t="s">
        <v>2628</v>
      </c>
      <c r="B2910" s="984"/>
      <c r="C2910" s="969" t="s">
        <v>172</v>
      </c>
      <c r="D2910" s="970" t="s">
        <v>2</v>
      </c>
      <c r="E2910" s="971" t="s">
        <v>2632</v>
      </c>
      <c r="F2910" s="972" t="s">
        <v>34</v>
      </c>
      <c r="G2910" s="973" t="s">
        <v>19</v>
      </c>
      <c r="H2910" s="973" t="s">
        <v>19</v>
      </c>
      <c r="I2910" s="975"/>
      <c r="J2910" s="975"/>
      <c r="K2910" s="62" t="s">
        <v>21</v>
      </c>
      <c r="L2910" s="59" t="s">
        <v>3</v>
      </c>
      <c r="M2910" s="51" t="s">
        <v>3678</v>
      </c>
      <c r="N2910" s="53" t="s">
        <v>494</v>
      </c>
      <c r="O2910" s="976"/>
      <c r="P2910" s="271"/>
      <c r="Q2910" s="977"/>
      <c r="R2910" s="978"/>
      <c r="S2910" s="979"/>
      <c r="T2910" s="980"/>
      <c r="U2910" s="981"/>
      <c r="V2910" s="982"/>
      <c r="W2910" s="380" t="s">
        <v>4343</v>
      </c>
      <c r="X2910" s="976"/>
      <c r="Y2910" s="983"/>
      <c r="Z2910" s="976"/>
    </row>
    <row r="2911" spans="1:26">
      <c r="A2911" s="1018" t="s">
        <v>2629</v>
      </c>
      <c r="B2911" s="984" t="s">
        <v>3051</v>
      </c>
      <c r="C2911" s="969" t="s">
        <v>2</v>
      </c>
      <c r="D2911" s="970" t="str">
        <f t="shared" ref="D2911" si="2892">B2911&amp;" "&amp;" "&amp;C2911</f>
        <v>SP-074  ダイ</v>
      </c>
      <c r="E2911" s="1039" t="s">
        <v>4321</v>
      </c>
      <c r="F2911" s="972" t="s">
        <v>34</v>
      </c>
      <c r="G2911" s="973" t="s">
        <v>19</v>
      </c>
      <c r="H2911" s="973" t="s">
        <v>19</v>
      </c>
      <c r="I2911" s="975"/>
      <c r="J2911" s="975"/>
      <c r="K2911" s="58" t="s">
        <v>21</v>
      </c>
      <c r="L2911" s="56" t="s">
        <v>131</v>
      </c>
      <c r="M2911" s="51" t="s">
        <v>2054</v>
      </c>
      <c r="N2911" s="52" t="s">
        <v>491</v>
      </c>
      <c r="O2911" s="976"/>
      <c r="P2911" s="271"/>
      <c r="Q2911" s="977">
        <v>2320</v>
      </c>
      <c r="R2911" s="978">
        <v>1600</v>
      </c>
      <c r="S2911" s="979">
        <v>940</v>
      </c>
      <c r="T2911" s="980">
        <v>1320</v>
      </c>
      <c r="U2911" s="981">
        <v>1010</v>
      </c>
      <c r="V2911" s="982">
        <f t="shared" ref="V2911" si="2893">SUM(Q2911:U2912)</f>
        <v>7190</v>
      </c>
      <c r="W2911" s="976" t="s">
        <v>3317</v>
      </c>
      <c r="X2911" s="976"/>
      <c r="Y2911" s="983" t="s">
        <v>5313</v>
      </c>
      <c r="Z2911" s="976"/>
    </row>
    <row r="2912" spans="1:26">
      <c r="A2912" s="1018" t="s">
        <v>2629</v>
      </c>
      <c r="B2912" s="984"/>
      <c r="C2912" s="969" t="s">
        <v>2</v>
      </c>
      <c r="D2912" s="970" t="s">
        <v>2</v>
      </c>
      <c r="E2912" s="1039" t="s">
        <v>4321</v>
      </c>
      <c r="F2912" s="972" t="s">
        <v>34</v>
      </c>
      <c r="G2912" s="973" t="s">
        <v>19</v>
      </c>
      <c r="H2912" s="973" t="s">
        <v>19</v>
      </c>
      <c r="I2912" s="975"/>
      <c r="J2912" s="975"/>
      <c r="K2912" s="7" t="s">
        <v>37</v>
      </c>
      <c r="L2912" s="59" t="s">
        <v>98</v>
      </c>
      <c r="M2912" s="51" t="s">
        <v>2055</v>
      </c>
      <c r="N2912" s="53" t="s">
        <v>490</v>
      </c>
      <c r="O2912" s="976"/>
      <c r="P2912" s="271"/>
      <c r="Q2912" s="977"/>
      <c r="R2912" s="978"/>
      <c r="S2912" s="979"/>
      <c r="T2912" s="980"/>
      <c r="U2912" s="981"/>
      <c r="V2912" s="982"/>
      <c r="W2912" s="976" t="s">
        <v>3317</v>
      </c>
      <c r="X2912" s="976"/>
      <c r="Y2912" s="983"/>
      <c r="Z2912" s="976"/>
    </row>
    <row r="2913" spans="1:26">
      <c r="A2913" s="967" t="s">
        <v>2151</v>
      </c>
      <c r="B2913" s="984" t="s">
        <v>3052</v>
      </c>
      <c r="C2913" s="969" t="s">
        <v>187</v>
      </c>
      <c r="D2913" s="970" t="str">
        <f t="shared" ref="D2913" si="2894">B2913&amp;" "&amp;" "&amp;C2913</f>
        <v>SP-075  ミストバーン</v>
      </c>
      <c r="E2913" s="971" t="s">
        <v>2632</v>
      </c>
      <c r="F2913" s="994" t="s">
        <v>78</v>
      </c>
      <c r="G2913" s="973" t="s">
        <v>19</v>
      </c>
      <c r="H2913" s="973" t="s">
        <v>19</v>
      </c>
      <c r="I2913" s="975"/>
      <c r="J2913" s="975"/>
      <c r="K2913" s="62" t="s">
        <v>21</v>
      </c>
      <c r="L2913" s="59" t="s">
        <v>270</v>
      </c>
      <c r="M2913" s="51" t="s">
        <v>2122</v>
      </c>
      <c r="N2913" s="52" t="s">
        <v>491</v>
      </c>
      <c r="O2913" s="976"/>
      <c r="P2913" s="271"/>
      <c r="Q2913" s="977">
        <v>1880</v>
      </c>
      <c r="R2913" s="978">
        <v>1230</v>
      </c>
      <c r="S2913" s="979">
        <v>1140</v>
      </c>
      <c r="T2913" s="980">
        <v>840</v>
      </c>
      <c r="U2913" s="981">
        <v>950</v>
      </c>
      <c r="V2913" s="982">
        <f t="shared" ref="V2913" si="2895">SUM(Q2913:U2914)</f>
        <v>6040</v>
      </c>
      <c r="W2913" s="976" t="s">
        <v>4572</v>
      </c>
      <c r="X2913" s="976"/>
      <c r="Y2913" s="983" t="s">
        <v>5346</v>
      </c>
      <c r="Z2913" s="976"/>
    </row>
    <row r="2914" spans="1:26">
      <c r="A2914" s="967" t="s">
        <v>2151</v>
      </c>
      <c r="B2914" s="984"/>
      <c r="C2914" s="969" t="s">
        <v>187</v>
      </c>
      <c r="D2914" s="970" t="s">
        <v>2</v>
      </c>
      <c r="E2914" s="971" t="s">
        <v>2632</v>
      </c>
      <c r="F2914" s="994" t="s">
        <v>78</v>
      </c>
      <c r="G2914" s="973" t="s">
        <v>19</v>
      </c>
      <c r="H2914" s="973" t="s">
        <v>19</v>
      </c>
      <c r="I2914" s="975"/>
      <c r="J2914" s="975"/>
      <c r="K2914" s="7" t="s">
        <v>37</v>
      </c>
      <c r="L2914" s="59" t="s">
        <v>98</v>
      </c>
      <c r="M2914" s="51" t="s">
        <v>2056</v>
      </c>
      <c r="N2914" s="53" t="s">
        <v>492</v>
      </c>
      <c r="O2914" s="976"/>
      <c r="P2914" s="271"/>
      <c r="Q2914" s="977"/>
      <c r="R2914" s="978"/>
      <c r="S2914" s="979"/>
      <c r="T2914" s="980"/>
      <c r="U2914" s="981"/>
      <c r="V2914" s="982"/>
      <c r="W2914" s="976" t="s">
        <v>4572</v>
      </c>
      <c r="X2914" s="976"/>
      <c r="Y2914" s="983"/>
      <c r="Z2914" s="976"/>
    </row>
    <row r="2915" spans="1:26" ht="13.15" customHeight="1">
      <c r="A2915" s="1038" t="s">
        <v>2142</v>
      </c>
      <c r="B2915" s="984" t="s">
        <v>3053</v>
      </c>
      <c r="C2915" s="969" t="s">
        <v>4</v>
      </c>
      <c r="D2915" s="970" t="str">
        <f t="shared" ref="D2915" si="2896">B2915&amp;" "&amp;" "&amp;C2915</f>
        <v>SP-076  クロコダイン</v>
      </c>
      <c r="E2915" s="971" t="s">
        <v>2632</v>
      </c>
      <c r="F2915" s="972" t="s">
        <v>34</v>
      </c>
      <c r="G2915" s="1006" t="s">
        <v>89</v>
      </c>
      <c r="H2915" s="973" t="s">
        <v>19</v>
      </c>
      <c r="I2915" s="975"/>
      <c r="J2915" s="975"/>
      <c r="K2915" s="58" t="s">
        <v>21</v>
      </c>
      <c r="L2915" s="56" t="s">
        <v>131</v>
      </c>
      <c r="M2915" s="51" t="s">
        <v>3679</v>
      </c>
      <c r="N2915" s="52" t="s">
        <v>496</v>
      </c>
      <c r="O2915" s="976"/>
      <c r="P2915" s="271"/>
      <c r="Q2915" s="977">
        <v>2400</v>
      </c>
      <c r="R2915" s="978">
        <v>1450</v>
      </c>
      <c r="S2915" s="979">
        <v>590</v>
      </c>
      <c r="T2915" s="980">
        <v>790</v>
      </c>
      <c r="U2915" s="981">
        <v>1380</v>
      </c>
      <c r="V2915" s="982">
        <f t="shared" ref="V2915" si="2897">SUM(Q2915:U2916)</f>
        <v>6610</v>
      </c>
      <c r="W2915" s="976"/>
      <c r="X2915" s="976"/>
      <c r="Y2915" s="706"/>
      <c r="Z2915" s="976"/>
    </row>
    <row r="2916" spans="1:26">
      <c r="A2916" s="984" t="s">
        <v>2142</v>
      </c>
      <c r="B2916" s="984"/>
      <c r="C2916" s="969" t="s">
        <v>4</v>
      </c>
      <c r="D2916" s="970" t="s">
        <v>2</v>
      </c>
      <c r="E2916" s="971" t="s">
        <v>2632</v>
      </c>
      <c r="F2916" s="972" t="s">
        <v>34</v>
      </c>
      <c r="G2916" s="1006" t="s">
        <v>89</v>
      </c>
      <c r="H2916" s="973" t="s">
        <v>19</v>
      </c>
      <c r="I2916" s="975"/>
      <c r="J2916" s="975"/>
      <c r="K2916" s="62" t="s">
        <v>21</v>
      </c>
      <c r="L2916" s="59" t="s">
        <v>3</v>
      </c>
      <c r="M2916" s="51" t="s">
        <v>2127</v>
      </c>
      <c r="N2916" s="53" t="s">
        <v>494</v>
      </c>
      <c r="O2916" s="976"/>
      <c r="P2916" s="271"/>
      <c r="Q2916" s="977"/>
      <c r="R2916" s="978"/>
      <c r="S2916" s="979"/>
      <c r="T2916" s="980"/>
      <c r="U2916" s="981"/>
      <c r="V2916" s="982"/>
      <c r="W2916" s="976"/>
      <c r="X2916" s="976"/>
      <c r="Y2916" s="706"/>
      <c r="Z2916" s="976"/>
    </row>
    <row r="2917" spans="1:26" ht="13.15" customHeight="1">
      <c r="A2917" s="1038" t="s">
        <v>2142</v>
      </c>
      <c r="B2917" s="984" t="s">
        <v>3054</v>
      </c>
      <c r="C2917" s="969" t="s">
        <v>172</v>
      </c>
      <c r="D2917" s="970" t="str">
        <f t="shared" ref="D2917" si="2898">B2917&amp;" "&amp;" "&amp;C2917</f>
        <v>SP-077  ヒュンケル</v>
      </c>
      <c r="E2917" s="971" t="s">
        <v>2632</v>
      </c>
      <c r="F2917" s="972" t="s">
        <v>34</v>
      </c>
      <c r="G2917" s="973" t="s">
        <v>19</v>
      </c>
      <c r="H2917" s="973" t="s">
        <v>19</v>
      </c>
      <c r="I2917" s="975"/>
      <c r="J2917" s="975"/>
      <c r="K2917" s="62" t="s">
        <v>21</v>
      </c>
      <c r="L2917" s="61" t="s">
        <v>205</v>
      </c>
      <c r="M2917" s="51" t="s">
        <v>3680</v>
      </c>
      <c r="N2917" s="52" t="s">
        <v>496</v>
      </c>
      <c r="O2917" s="976"/>
      <c r="P2917" s="271"/>
      <c r="Q2917" s="977">
        <v>2210</v>
      </c>
      <c r="R2917" s="978">
        <v>1410</v>
      </c>
      <c r="S2917" s="979">
        <v>630</v>
      </c>
      <c r="T2917" s="980">
        <v>1000</v>
      </c>
      <c r="U2917" s="981">
        <v>1350</v>
      </c>
      <c r="V2917" s="982">
        <f t="shared" ref="V2917" si="2899">SUM(Q2917:U2918)</f>
        <v>6600</v>
      </c>
      <c r="W2917" s="378" t="s">
        <v>3317</v>
      </c>
      <c r="X2917" s="976"/>
      <c r="Y2917" s="706"/>
      <c r="Z2917" s="976"/>
    </row>
    <row r="2918" spans="1:26">
      <c r="A2918" s="984" t="s">
        <v>2142</v>
      </c>
      <c r="B2918" s="984"/>
      <c r="C2918" s="969" t="s">
        <v>172</v>
      </c>
      <c r="D2918" s="970" t="s">
        <v>2</v>
      </c>
      <c r="E2918" s="971" t="s">
        <v>2632</v>
      </c>
      <c r="F2918" s="972" t="s">
        <v>34</v>
      </c>
      <c r="G2918" s="973" t="s">
        <v>19</v>
      </c>
      <c r="H2918" s="973" t="s">
        <v>19</v>
      </c>
      <c r="I2918" s="975"/>
      <c r="J2918" s="975"/>
      <c r="K2918" s="58" t="s">
        <v>21</v>
      </c>
      <c r="L2918" s="56" t="s">
        <v>131</v>
      </c>
      <c r="M2918" s="51" t="s">
        <v>2057</v>
      </c>
      <c r="N2918" s="53" t="s">
        <v>491</v>
      </c>
      <c r="O2918" s="976"/>
      <c r="P2918" s="271"/>
      <c r="Q2918" s="977"/>
      <c r="R2918" s="978"/>
      <c r="S2918" s="979"/>
      <c r="T2918" s="980"/>
      <c r="U2918" s="981"/>
      <c r="V2918" s="982"/>
      <c r="W2918" s="380" t="s">
        <v>4343</v>
      </c>
      <c r="X2918" s="976"/>
      <c r="Y2918" s="706"/>
      <c r="Z2918" s="976"/>
    </row>
    <row r="2919" spans="1:26" ht="13.15" customHeight="1">
      <c r="A2919" s="1038" t="s">
        <v>2142</v>
      </c>
      <c r="B2919" s="984" t="s">
        <v>3055</v>
      </c>
      <c r="C2919" s="969" t="s">
        <v>183</v>
      </c>
      <c r="D2919" s="970" t="str">
        <f t="shared" ref="D2919" si="2900">B2919&amp;" "&amp;" "&amp;C2919</f>
        <v>SP-078  マァム</v>
      </c>
      <c r="E2919" s="971" t="s">
        <v>2632</v>
      </c>
      <c r="F2919" s="972" t="s">
        <v>34</v>
      </c>
      <c r="G2919" s="973" t="s">
        <v>19</v>
      </c>
      <c r="H2919" s="973" t="s">
        <v>19</v>
      </c>
      <c r="I2919" s="975"/>
      <c r="J2919" s="975"/>
      <c r="K2919" s="58" t="s">
        <v>21</v>
      </c>
      <c r="L2919" s="56" t="s">
        <v>131</v>
      </c>
      <c r="M2919" s="51" t="s">
        <v>2058</v>
      </c>
      <c r="N2919" s="52" t="s">
        <v>491</v>
      </c>
      <c r="O2919" s="976"/>
      <c r="P2919" s="271"/>
      <c r="Q2919" s="977">
        <v>2150</v>
      </c>
      <c r="R2919" s="978">
        <v>1340</v>
      </c>
      <c r="S2919" s="979">
        <v>850</v>
      </c>
      <c r="T2919" s="980">
        <v>1290</v>
      </c>
      <c r="U2919" s="981">
        <v>970</v>
      </c>
      <c r="V2919" s="982">
        <f t="shared" ref="V2919" si="2901">SUM(Q2919:U2920)</f>
        <v>6600</v>
      </c>
      <c r="W2919" s="976" t="s">
        <v>3317</v>
      </c>
      <c r="X2919" s="976"/>
      <c r="Y2919" s="706"/>
      <c r="Z2919" s="976"/>
    </row>
    <row r="2920" spans="1:26">
      <c r="A2920" s="984" t="s">
        <v>2142</v>
      </c>
      <c r="B2920" s="984"/>
      <c r="C2920" s="969" t="s">
        <v>183</v>
      </c>
      <c r="D2920" s="970" t="s">
        <v>2</v>
      </c>
      <c r="E2920" s="971" t="s">
        <v>2632</v>
      </c>
      <c r="F2920" s="972" t="s">
        <v>34</v>
      </c>
      <c r="G2920" s="973" t="s">
        <v>19</v>
      </c>
      <c r="H2920" s="973" t="s">
        <v>19</v>
      </c>
      <c r="I2920" s="975"/>
      <c r="J2920" s="975"/>
      <c r="K2920" s="58" t="s">
        <v>21</v>
      </c>
      <c r="L2920" s="56" t="s">
        <v>131</v>
      </c>
      <c r="M2920" s="51" t="s">
        <v>3681</v>
      </c>
      <c r="N2920" s="53" t="s">
        <v>494</v>
      </c>
      <c r="O2920" s="976"/>
      <c r="P2920" s="271"/>
      <c r="Q2920" s="977"/>
      <c r="R2920" s="978"/>
      <c r="S2920" s="979"/>
      <c r="T2920" s="980"/>
      <c r="U2920" s="981"/>
      <c r="V2920" s="982"/>
      <c r="W2920" s="976" t="s">
        <v>3317</v>
      </c>
      <c r="X2920" s="976"/>
      <c r="Y2920" s="706"/>
      <c r="Z2920" s="976"/>
    </row>
    <row r="2921" spans="1:26" ht="13.15" customHeight="1">
      <c r="A2921" s="1038" t="s">
        <v>2142</v>
      </c>
      <c r="B2921" s="984" t="s">
        <v>3056</v>
      </c>
      <c r="C2921" s="969" t="s">
        <v>38</v>
      </c>
      <c r="D2921" s="970" t="str">
        <f t="shared" ref="D2921" si="2902">B2921&amp;" "&amp;" "&amp;C2921</f>
        <v>SP-079  ポップ</v>
      </c>
      <c r="E2921" s="971" t="s">
        <v>2632</v>
      </c>
      <c r="F2921" s="972" t="s">
        <v>34</v>
      </c>
      <c r="G2921" s="986" t="s">
        <v>40</v>
      </c>
      <c r="H2921" s="986" t="s">
        <v>40</v>
      </c>
      <c r="I2921" s="975"/>
      <c r="J2921" s="975"/>
      <c r="K2921" s="7" t="s">
        <v>37</v>
      </c>
      <c r="L2921" s="61" t="s">
        <v>205</v>
      </c>
      <c r="M2921" s="51" t="s">
        <v>3682</v>
      </c>
      <c r="N2921" s="52" t="s">
        <v>490</v>
      </c>
      <c r="O2921" s="976"/>
      <c r="P2921" s="271"/>
      <c r="Q2921" s="977">
        <v>2110</v>
      </c>
      <c r="R2921" s="978">
        <v>730</v>
      </c>
      <c r="S2921" s="979">
        <v>1600</v>
      </c>
      <c r="T2921" s="980">
        <v>1200</v>
      </c>
      <c r="U2921" s="981">
        <v>960</v>
      </c>
      <c r="V2921" s="982">
        <f t="shared" ref="V2921" si="2903">SUM(Q2921:U2922)</f>
        <v>6600</v>
      </c>
      <c r="W2921" s="976" t="s">
        <v>3317</v>
      </c>
      <c r="X2921" s="976"/>
      <c r="Y2921" s="706"/>
      <c r="Z2921" s="976" t="s">
        <v>4601</v>
      </c>
    </row>
    <row r="2922" spans="1:26">
      <c r="A2922" s="984" t="s">
        <v>2142</v>
      </c>
      <c r="B2922" s="984"/>
      <c r="C2922" s="969" t="s">
        <v>38</v>
      </c>
      <c r="D2922" s="970" t="s">
        <v>2</v>
      </c>
      <c r="E2922" s="971" t="s">
        <v>2632</v>
      </c>
      <c r="F2922" s="972" t="s">
        <v>34</v>
      </c>
      <c r="G2922" s="986" t="s">
        <v>40</v>
      </c>
      <c r="H2922" s="986" t="s">
        <v>40</v>
      </c>
      <c r="I2922" s="975"/>
      <c r="J2922" s="975"/>
      <c r="K2922" s="58" t="s">
        <v>21</v>
      </c>
      <c r="L2922" s="56" t="s">
        <v>131</v>
      </c>
      <c r="M2922" s="51" t="s">
        <v>2059</v>
      </c>
      <c r="N2922" s="53" t="s">
        <v>491</v>
      </c>
      <c r="O2922" s="976"/>
      <c r="P2922" s="271"/>
      <c r="Q2922" s="977"/>
      <c r="R2922" s="978"/>
      <c r="S2922" s="979"/>
      <c r="T2922" s="980"/>
      <c r="U2922" s="981"/>
      <c r="V2922" s="982"/>
      <c r="W2922" s="976" t="s">
        <v>3317</v>
      </c>
      <c r="X2922" s="976"/>
      <c r="Y2922" s="706"/>
      <c r="Z2922" s="976" t="s">
        <v>4601</v>
      </c>
    </row>
    <row r="2923" spans="1:26" ht="13.15" customHeight="1">
      <c r="A2923" s="1038" t="s">
        <v>2142</v>
      </c>
      <c r="B2923" s="984" t="s">
        <v>3057</v>
      </c>
      <c r="C2923" s="969" t="s">
        <v>2</v>
      </c>
      <c r="D2923" s="970" t="str">
        <f t="shared" ref="D2923" si="2904">B2923&amp;" "&amp;" "&amp;C2923</f>
        <v>SP-080  ダイ</v>
      </c>
      <c r="E2923" s="1032" t="s">
        <v>2634</v>
      </c>
      <c r="F2923" s="972" t="s">
        <v>34</v>
      </c>
      <c r="G2923" s="973" t="s">
        <v>19</v>
      </c>
      <c r="H2923" s="973" t="s">
        <v>19</v>
      </c>
      <c r="I2923" s="975"/>
      <c r="J2923" s="975"/>
      <c r="K2923" s="58" t="s">
        <v>21</v>
      </c>
      <c r="L2923" s="56" t="s">
        <v>131</v>
      </c>
      <c r="M2923" s="51" t="s">
        <v>2060</v>
      </c>
      <c r="N2923" s="52" t="s">
        <v>491</v>
      </c>
      <c r="O2923" s="976"/>
      <c r="P2923" s="271"/>
      <c r="Q2923" s="977">
        <v>2230</v>
      </c>
      <c r="R2923" s="978">
        <v>1610</v>
      </c>
      <c r="S2923" s="979">
        <v>960</v>
      </c>
      <c r="T2923" s="980">
        <v>1340</v>
      </c>
      <c r="U2923" s="981">
        <v>1070</v>
      </c>
      <c r="V2923" s="982">
        <f t="shared" ref="V2923" si="2905">SUM(Q2923:U2924)</f>
        <v>7210</v>
      </c>
      <c r="W2923" s="976" t="s">
        <v>3317</v>
      </c>
      <c r="X2923" s="976"/>
      <c r="Y2923" s="706"/>
      <c r="Z2923" s="976"/>
    </row>
    <row r="2924" spans="1:26">
      <c r="A2924" s="984" t="s">
        <v>2142</v>
      </c>
      <c r="B2924" s="984"/>
      <c r="C2924" s="969" t="s">
        <v>2</v>
      </c>
      <c r="D2924" s="970" t="s">
        <v>2</v>
      </c>
      <c r="E2924" s="1032" t="s">
        <v>2634</v>
      </c>
      <c r="F2924" s="972" t="s">
        <v>34</v>
      </c>
      <c r="G2924" s="973" t="s">
        <v>19</v>
      </c>
      <c r="H2924" s="973" t="s">
        <v>19</v>
      </c>
      <c r="I2924" s="975"/>
      <c r="J2924" s="975"/>
      <c r="K2924" s="62" t="s">
        <v>21</v>
      </c>
      <c r="L2924" s="59" t="s">
        <v>105</v>
      </c>
      <c r="M2924" s="51" t="s">
        <v>1769</v>
      </c>
      <c r="N2924" s="53" t="s">
        <v>490</v>
      </c>
      <c r="O2924" s="976"/>
      <c r="P2924" s="271"/>
      <c r="Q2924" s="977"/>
      <c r="R2924" s="978"/>
      <c r="S2924" s="979"/>
      <c r="T2924" s="980"/>
      <c r="U2924" s="981"/>
      <c r="V2924" s="982"/>
      <c r="W2924" s="976" t="s">
        <v>3317</v>
      </c>
      <c r="X2924" s="976"/>
      <c r="Y2924" s="706"/>
      <c r="Z2924" s="976"/>
    </row>
    <row r="2925" spans="1:26" ht="13.15" customHeight="1">
      <c r="A2925" s="984" t="s">
        <v>2628</v>
      </c>
      <c r="B2925" s="984" t="s">
        <v>3058</v>
      </c>
      <c r="C2925" s="969" t="s">
        <v>2</v>
      </c>
      <c r="D2925" s="970" t="str">
        <f t="shared" ref="D2925" si="2906">B2925&amp;" "&amp;" "&amp;C2925</f>
        <v>SP-081  ダイ</v>
      </c>
      <c r="E2925" s="971" t="s">
        <v>2632</v>
      </c>
      <c r="F2925" s="972" t="s">
        <v>34</v>
      </c>
      <c r="G2925" s="973" t="s">
        <v>19</v>
      </c>
      <c r="H2925" s="973" t="s">
        <v>19</v>
      </c>
      <c r="I2925" s="975"/>
      <c r="J2925" s="975"/>
      <c r="K2925" s="62" t="s">
        <v>21</v>
      </c>
      <c r="L2925" s="59" t="s">
        <v>270</v>
      </c>
      <c r="M2925" s="51" t="s">
        <v>2061</v>
      </c>
      <c r="N2925" s="52" t="s">
        <v>491</v>
      </c>
      <c r="O2925" s="976"/>
      <c r="P2925" s="271"/>
      <c r="Q2925" s="977">
        <v>2170</v>
      </c>
      <c r="R2925" s="978">
        <v>1450</v>
      </c>
      <c r="S2925" s="979">
        <v>830</v>
      </c>
      <c r="T2925" s="980">
        <v>1120</v>
      </c>
      <c r="U2925" s="981">
        <v>910</v>
      </c>
      <c r="V2925" s="982">
        <f t="shared" ref="V2925" si="2907">SUM(Q2925:U2926)</f>
        <v>6480</v>
      </c>
      <c r="W2925" s="976" t="s">
        <v>3317</v>
      </c>
      <c r="X2925" s="976"/>
      <c r="Y2925" s="983" t="s">
        <v>5320</v>
      </c>
      <c r="Z2925" s="976"/>
    </row>
    <row r="2926" spans="1:26">
      <c r="A2926" s="984" t="s">
        <v>2628</v>
      </c>
      <c r="B2926" s="984"/>
      <c r="C2926" s="969" t="s">
        <v>2</v>
      </c>
      <c r="D2926" s="970" t="s">
        <v>2</v>
      </c>
      <c r="E2926" s="971" t="s">
        <v>2632</v>
      </c>
      <c r="F2926" s="972" t="s">
        <v>34</v>
      </c>
      <c r="G2926" s="973" t="s">
        <v>19</v>
      </c>
      <c r="H2926" s="973" t="s">
        <v>19</v>
      </c>
      <c r="I2926" s="975"/>
      <c r="J2926" s="975"/>
      <c r="K2926" s="58" t="s">
        <v>21</v>
      </c>
      <c r="L2926" s="56" t="s">
        <v>131</v>
      </c>
      <c r="M2926" s="51" t="s">
        <v>3683</v>
      </c>
      <c r="N2926" s="53" t="s">
        <v>494</v>
      </c>
      <c r="O2926" s="976"/>
      <c r="P2926" s="271"/>
      <c r="Q2926" s="977"/>
      <c r="R2926" s="978"/>
      <c r="S2926" s="979"/>
      <c r="T2926" s="980"/>
      <c r="U2926" s="981"/>
      <c r="V2926" s="982"/>
      <c r="W2926" s="976" t="s">
        <v>3317</v>
      </c>
      <c r="X2926" s="976"/>
      <c r="Y2926" s="983"/>
      <c r="Z2926" s="976"/>
    </row>
    <row r="2927" spans="1:26">
      <c r="A2927" s="967" t="s">
        <v>2151</v>
      </c>
      <c r="B2927" s="984" t="s">
        <v>3059</v>
      </c>
      <c r="C2927" s="989" t="s">
        <v>5650</v>
      </c>
      <c r="D2927" s="970" t="str">
        <f t="shared" ref="D2927" si="2908">B2927&amp;" "&amp;" "&amp;C2927</f>
        <v>SP-082  ハドラー (超魔生物)</v>
      </c>
      <c r="E2927" s="971" t="s">
        <v>2632</v>
      </c>
      <c r="F2927" s="985" t="s">
        <v>74</v>
      </c>
      <c r="G2927" s="973" t="s">
        <v>19</v>
      </c>
      <c r="H2927" s="973" t="s">
        <v>19</v>
      </c>
      <c r="I2927" s="975"/>
      <c r="J2927" s="975"/>
      <c r="K2927" s="7" t="s">
        <v>37</v>
      </c>
      <c r="L2927" s="61" t="s">
        <v>205</v>
      </c>
      <c r="M2927" s="51" t="s">
        <v>942</v>
      </c>
      <c r="N2927" s="52" t="s">
        <v>490</v>
      </c>
      <c r="O2927" s="976"/>
      <c r="P2927" s="271"/>
      <c r="Q2927" s="977">
        <v>2050</v>
      </c>
      <c r="R2927" s="978">
        <v>1380</v>
      </c>
      <c r="S2927" s="979">
        <v>1070</v>
      </c>
      <c r="T2927" s="980">
        <v>940</v>
      </c>
      <c r="U2927" s="981">
        <v>1040</v>
      </c>
      <c r="V2927" s="982">
        <f t="shared" ref="V2927" si="2909">SUM(Q2927:U2928)</f>
        <v>6480</v>
      </c>
      <c r="W2927" s="976"/>
      <c r="X2927" s="976"/>
      <c r="Y2927" s="983" t="s">
        <v>5339</v>
      </c>
      <c r="Z2927" s="976"/>
    </row>
    <row r="2928" spans="1:26">
      <c r="A2928" s="967" t="s">
        <v>2151</v>
      </c>
      <c r="B2928" s="984"/>
      <c r="C2928" s="989" t="s">
        <v>5650</v>
      </c>
      <c r="D2928" s="970" t="s">
        <v>2</v>
      </c>
      <c r="E2928" s="971" t="s">
        <v>2632</v>
      </c>
      <c r="F2928" s="985" t="s">
        <v>74</v>
      </c>
      <c r="G2928" s="973" t="s">
        <v>19</v>
      </c>
      <c r="H2928" s="973" t="s">
        <v>19</v>
      </c>
      <c r="I2928" s="975"/>
      <c r="J2928" s="975"/>
      <c r="K2928" s="11" t="s">
        <v>81</v>
      </c>
      <c r="L2928" s="59" t="s">
        <v>81</v>
      </c>
      <c r="M2928" s="51" t="s">
        <v>1989</v>
      </c>
      <c r="N2928" s="53" t="s">
        <v>492</v>
      </c>
      <c r="O2928" s="976"/>
      <c r="P2928" s="271"/>
      <c r="Q2928" s="977"/>
      <c r="R2928" s="978"/>
      <c r="S2928" s="979"/>
      <c r="T2928" s="980"/>
      <c r="U2928" s="981"/>
      <c r="V2928" s="982"/>
      <c r="W2928" s="976"/>
      <c r="X2928" s="976"/>
      <c r="Y2928" s="983"/>
      <c r="Z2928" s="976"/>
    </row>
    <row r="2929" spans="1:26">
      <c r="A2929" s="967" t="s">
        <v>2151</v>
      </c>
      <c r="B2929" s="984" t="s">
        <v>3060</v>
      </c>
      <c r="C2929" s="969" t="s">
        <v>189</v>
      </c>
      <c r="D2929" s="970" t="str">
        <f t="shared" ref="D2929" si="2910">B2929&amp;" "&amp;" "&amp;C2929</f>
        <v>SP-083  アバン</v>
      </c>
      <c r="E2929" s="971" t="s">
        <v>2632</v>
      </c>
      <c r="F2929" s="972" t="s">
        <v>34</v>
      </c>
      <c r="G2929" s="973" t="s">
        <v>19</v>
      </c>
      <c r="H2929" s="973" t="s">
        <v>19</v>
      </c>
      <c r="I2929" s="975"/>
      <c r="J2929" s="975"/>
      <c r="K2929" s="7" t="s">
        <v>37</v>
      </c>
      <c r="L2929" s="61" t="s">
        <v>205</v>
      </c>
      <c r="M2929" s="51" t="s">
        <v>2062</v>
      </c>
      <c r="N2929" s="52" t="s">
        <v>490</v>
      </c>
      <c r="O2929" s="976"/>
      <c r="P2929" s="271"/>
      <c r="Q2929" s="977">
        <v>2190</v>
      </c>
      <c r="R2929" s="978">
        <v>1100</v>
      </c>
      <c r="S2929" s="979">
        <v>1070</v>
      </c>
      <c r="T2929" s="980">
        <v>1020</v>
      </c>
      <c r="U2929" s="981">
        <v>1080</v>
      </c>
      <c r="V2929" s="982">
        <f t="shared" ref="V2929" si="2911">SUM(Q2929:U2930)</f>
        <v>6460</v>
      </c>
      <c r="W2929" s="976"/>
      <c r="X2929" s="976"/>
      <c r="Y2929" s="983" t="s">
        <v>5296</v>
      </c>
      <c r="Z2929" s="976"/>
    </row>
    <row r="2930" spans="1:26">
      <c r="A2930" s="967" t="s">
        <v>2151</v>
      </c>
      <c r="B2930" s="984"/>
      <c r="C2930" s="969" t="s">
        <v>189</v>
      </c>
      <c r="D2930" s="970" t="s">
        <v>2</v>
      </c>
      <c r="E2930" s="971" t="s">
        <v>2632</v>
      </c>
      <c r="F2930" s="972" t="s">
        <v>34</v>
      </c>
      <c r="G2930" s="973" t="s">
        <v>19</v>
      </c>
      <c r="H2930" s="973" t="s">
        <v>19</v>
      </c>
      <c r="I2930" s="975"/>
      <c r="J2930" s="975"/>
      <c r="K2930" s="62" t="s">
        <v>21</v>
      </c>
      <c r="L2930" s="59" t="s">
        <v>3</v>
      </c>
      <c r="M2930" s="51" t="s">
        <v>2128</v>
      </c>
      <c r="N2930" s="53" t="s">
        <v>491</v>
      </c>
      <c r="O2930" s="976"/>
      <c r="P2930" s="271"/>
      <c r="Q2930" s="977"/>
      <c r="R2930" s="978"/>
      <c r="S2930" s="979"/>
      <c r="T2930" s="980"/>
      <c r="U2930" s="981"/>
      <c r="V2930" s="982"/>
      <c r="W2930" s="976"/>
      <c r="X2930" s="976"/>
      <c r="Y2930" s="983"/>
      <c r="Z2930" s="976"/>
    </row>
    <row r="2931" spans="1:26">
      <c r="A2931" s="967" t="s">
        <v>2151</v>
      </c>
      <c r="B2931" s="984" t="s">
        <v>3061</v>
      </c>
      <c r="C2931" s="969" t="s">
        <v>2</v>
      </c>
      <c r="D2931" s="970" t="str">
        <f t="shared" ref="D2931" si="2912">B2931&amp;" "&amp;" "&amp;C2931</f>
        <v>SP-084  ダイ</v>
      </c>
      <c r="E2931" s="971" t="s">
        <v>2632</v>
      </c>
      <c r="F2931" s="972" t="s">
        <v>34</v>
      </c>
      <c r="G2931" s="973" t="s">
        <v>19</v>
      </c>
      <c r="H2931" s="973" t="s">
        <v>19</v>
      </c>
      <c r="I2931" s="975"/>
      <c r="J2931" s="975"/>
      <c r="K2931" s="58" t="s">
        <v>21</v>
      </c>
      <c r="L2931" s="56" t="s">
        <v>131</v>
      </c>
      <c r="M2931" s="51" t="s">
        <v>3683</v>
      </c>
      <c r="N2931" s="52" t="s">
        <v>494</v>
      </c>
      <c r="O2931" s="976"/>
      <c r="P2931" s="271"/>
      <c r="Q2931" s="977">
        <v>2120</v>
      </c>
      <c r="R2931" s="978">
        <v>1430</v>
      </c>
      <c r="S2931" s="979">
        <v>830</v>
      </c>
      <c r="T2931" s="980">
        <v>1160</v>
      </c>
      <c r="U2931" s="981">
        <v>940</v>
      </c>
      <c r="V2931" s="982">
        <f t="shared" ref="V2931" si="2913">SUM(Q2931:U2932)</f>
        <v>6480</v>
      </c>
      <c r="W2931" s="976" t="s">
        <v>3317</v>
      </c>
      <c r="X2931" s="976"/>
      <c r="Y2931" s="983" t="s">
        <v>5296</v>
      </c>
      <c r="Z2931" s="976"/>
    </row>
    <row r="2932" spans="1:26">
      <c r="A2932" s="967" t="s">
        <v>2151</v>
      </c>
      <c r="B2932" s="984"/>
      <c r="C2932" s="969" t="s">
        <v>2</v>
      </c>
      <c r="D2932" s="970" t="s">
        <v>2</v>
      </c>
      <c r="E2932" s="971" t="s">
        <v>2632</v>
      </c>
      <c r="F2932" s="972" t="s">
        <v>34</v>
      </c>
      <c r="G2932" s="973" t="s">
        <v>19</v>
      </c>
      <c r="H2932" s="973" t="s">
        <v>19</v>
      </c>
      <c r="I2932" s="975"/>
      <c r="J2932" s="975"/>
      <c r="K2932" s="58" t="s">
        <v>21</v>
      </c>
      <c r="L2932" s="56" t="s">
        <v>131</v>
      </c>
      <c r="M2932" s="51" t="s">
        <v>2063</v>
      </c>
      <c r="N2932" s="53" t="s">
        <v>491</v>
      </c>
      <c r="O2932" s="976"/>
      <c r="P2932" s="271"/>
      <c r="Q2932" s="977"/>
      <c r="R2932" s="978"/>
      <c r="S2932" s="979"/>
      <c r="T2932" s="980"/>
      <c r="U2932" s="981"/>
      <c r="V2932" s="982"/>
      <c r="W2932" s="976" t="s">
        <v>3317</v>
      </c>
      <c r="X2932" s="976"/>
      <c r="Y2932" s="983"/>
      <c r="Z2932" s="976"/>
    </row>
    <row r="2933" spans="1:26" ht="13.15" customHeight="1">
      <c r="A2933" s="1038" t="s">
        <v>2146</v>
      </c>
      <c r="B2933" s="984" t="s">
        <v>3062</v>
      </c>
      <c r="C2933" s="989" t="s">
        <v>1325</v>
      </c>
      <c r="D2933" s="970" t="str">
        <f t="shared" ref="D2933" si="2914">B2933&amp;" "&amp;" "&amp;C2933</f>
        <v>SP-085  マトリフ</v>
      </c>
      <c r="E2933" s="971" t="s">
        <v>2632</v>
      </c>
      <c r="F2933" s="972" t="s">
        <v>34</v>
      </c>
      <c r="G2933" s="986" t="s">
        <v>40</v>
      </c>
      <c r="H2933" s="986" t="s">
        <v>40</v>
      </c>
      <c r="I2933" s="975"/>
      <c r="J2933" s="975"/>
      <c r="K2933" s="62" t="s">
        <v>21</v>
      </c>
      <c r="L2933" s="59" t="s">
        <v>270</v>
      </c>
      <c r="M2933" s="51" t="s">
        <v>2064</v>
      </c>
      <c r="N2933" s="52" t="s">
        <v>494</v>
      </c>
      <c r="O2933" s="976"/>
      <c r="P2933" s="271"/>
      <c r="Q2933" s="977">
        <v>2140</v>
      </c>
      <c r="R2933" s="978">
        <v>850</v>
      </c>
      <c r="S2933" s="979">
        <v>1610</v>
      </c>
      <c r="T2933" s="980">
        <v>950</v>
      </c>
      <c r="U2933" s="981">
        <v>1000</v>
      </c>
      <c r="V2933" s="982">
        <f t="shared" ref="V2933" si="2915">SUM(Q2933:U2934)</f>
        <v>6550</v>
      </c>
      <c r="W2933" s="976"/>
      <c r="X2933" s="976"/>
      <c r="Y2933" s="983" t="s">
        <v>5327</v>
      </c>
      <c r="Z2933" s="976"/>
    </row>
    <row r="2934" spans="1:26" ht="13.15" customHeight="1">
      <c r="A2934" s="1038" t="s">
        <v>2146</v>
      </c>
      <c r="B2934" s="984"/>
      <c r="C2934" s="989" t="s">
        <v>1325</v>
      </c>
      <c r="D2934" s="970" t="s">
        <v>2</v>
      </c>
      <c r="E2934" s="971" t="s">
        <v>2632</v>
      </c>
      <c r="F2934" s="972" t="s">
        <v>34</v>
      </c>
      <c r="G2934" s="986" t="s">
        <v>40</v>
      </c>
      <c r="H2934" s="986" t="s">
        <v>40</v>
      </c>
      <c r="I2934" s="975"/>
      <c r="J2934" s="975"/>
      <c r="K2934" s="62" t="s">
        <v>21</v>
      </c>
      <c r="L2934" s="59" t="s">
        <v>106</v>
      </c>
      <c r="M2934" s="51" t="s">
        <v>3684</v>
      </c>
      <c r="N2934" s="53" t="s">
        <v>491</v>
      </c>
      <c r="O2934" s="976"/>
      <c r="P2934" s="271"/>
      <c r="Q2934" s="977"/>
      <c r="R2934" s="978"/>
      <c r="S2934" s="979"/>
      <c r="T2934" s="980"/>
      <c r="U2934" s="981"/>
      <c r="V2934" s="982"/>
      <c r="W2934" s="976"/>
      <c r="X2934" s="976"/>
      <c r="Y2934" s="983" t="s">
        <v>5327</v>
      </c>
      <c r="Z2934" s="976"/>
    </row>
    <row r="2935" spans="1:26" ht="13.15" customHeight="1">
      <c r="A2935" s="1038" t="s">
        <v>2146</v>
      </c>
      <c r="B2935" s="984" t="s">
        <v>3063</v>
      </c>
      <c r="C2935" s="969" t="s">
        <v>188</v>
      </c>
      <c r="D2935" s="970" t="str">
        <f t="shared" ref="D2935" si="2916">B2935&amp;" "&amp;" "&amp;C2935</f>
        <v>SP-086  キルバーン</v>
      </c>
      <c r="E2935" s="971" t="s">
        <v>2632</v>
      </c>
      <c r="F2935" s="985" t="s">
        <v>74</v>
      </c>
      <c r="G2935" s="973" t="s">
        <v>19</v>
      </c>
      <c r="H2935" s="973" t="s">
        <v>19</v>
      </c>
      <c r="I2935" s="975"/>
      <c r="J2935" s="975"/>
      <c r="K2935" s="8" t="s">
        <v>99</v>
      </c>
      <c r="L2935" s="59" t="s">
        <v>131</v>
      </c>
      <c r="M2935" s="51" t="s">
        <v>2123</v>
      </c>
      <c r="N2935" s="52" t="s">
        <v>496</v>
      </c>
      <c r="O2935" s="976"/>
      <c r="P2935" s="271"/>
      <c r="Q2935" s="977">
        <v>2050</v>
      </c>
      <c r="R2935" s="978">
        <v>1210</v>
      </c>
      <c r="S2935" s="979">
        <v>1150</v>
      </c>
      <c r="T2935" s="980">
        <v>1120</v>
      </c>
      <c r="U2935" s="981">
        <v>1070</v>
      </c>
      <c r="V2935" s="982">
        <f t="shared" ref="V2935" si="2917">SUM(Q2935:U2936)</f>
        <v>6600</v>
      </c>
      <c r="W2935" s="976"/>
      <c r="X2935" s="976"/>
      <c r="Y2935" s="983" t="s">
        <v>5327</v>
      </c>
      <c r="Z2935" s="976"/>
    </row>
    <row r="2936" spans="1:26" ht="13.15" customHeight="1">
      <c r="A2936" s="1038" t="s">
        <v>2146</v>
      </c>
      <c r="B2936" s="984"/>
      <c r="C2936" s="969" t="s">
        <v>188</v>
      </c>
      <c r="D2936" s="970" t="s">
        <v>2</v>
      </c>
      <c r="E2936" s="971" t="s">
        <v>2632</v>
      </c>
      <c r="F2936" s="985" t="s">
        <v>74</v>
      </c>
      <c r="G2936" s="973" t="s">
        <v>19</v>
      </c>
      <c r="H2936" s="973" t="s">
        <v>19</v>
      </c>
      <c r="I2936" s="975"/>
      <c r="J2936" s="975"/>
      <c r="K2936" s="8" t="s">
        <v>99</v>
      </c>
      <c r="L2936" s="61" t="s">
        <v>205</v>
      </c>
      <c r="M2936" s="51" t="s">
        <v>3685</v>
      </c>
      <c r="N2936" s="53" t="s">
        <v>490</v>
      </c>
      <c r="O2936" s="976"/>
      <c r="P2936" s="271"/>
      <c r="Q2936" s="977"/>
      <c r="R2936" s="978"/>
      <c r="S2936" s="979"/>
      <c r="T2936" s="980"/>
      <c r="U2936" s="981"/>
      <c r="V2936" s="982"/>
      <c r="W2936" s="976"/>
      <c r="X2936" s="976"/>
      <c r="Y2936" s="983" t="s">
        <v>5327</v>
      </c>
      <c r="Z2936" s="976"/>
    </row>
    <row r="2937" spans="1:26" ht="13.15" customHeight="1">
      <c r="A2937" s="1038" t="s">
        <v>2146</v>
      </c>
      <c r="B2937" s="984" t="s">
        <v>3064</v>
      </c>
      <c r="C2937" s="969" t="s">
        <v>183</v>
      </c>
      <c r="D2937" s="970" t="str">
        <f t="shared" ref="D2937" si="2918">B2937&amp;" "&amp;" "&amp;C2937</f>
        <v>SP-087  マァム</v>
      </c>
      <c r="E2937" s="971" t="s">
        <v>2632</v>
      </c>
      <c r="F2937" s="972" t="s">
        <v>34</v>
      </c>
      <c r="G2937" s="973" t="s">
        <v>19</v>
      </c>
      <c r="H2937" s="973" t="s">
        <v>19</v>
      </c>
      <c r="I2937" s="975"/>
      <c r="J2937" s="975"/>
      <c r="K2937" s="62" t="s">
        <v>21</v>
      </c>
      <c r="L2937" s="59" t="s">
        <v>270</v>
      </c>
      <c r="M2937" s="51" t="s">
        <v>2065</v>
      </c>
      <c r="N2937" s="52" t="s">
        <v>494</v>
      </c>
      <c r="O2937" s="976"/>
      <c r="P2937" s="271"/>
      <c r="Q2937" s="977">
        <v>2160</v>
      </c>
      <c r="R2937" s="978">
        <v>1350</v>
      </c>
      <c r="S2937" s="979">
        <v>880</v>
      </c>
      <c r="T2937" s="980">
        <v>1260</v>
      </c>
      <c r="U2937" s="981">
        <v>950</v>
      </c>
      <c r="V2937" s="982">
        <f t="shared" ref="V2937" si="2919">SUM(Q2937:U2938)</f>
        <v>6600</v>
      </c>
      <c r="W2937" s="976" t="s">
        <v>3317</v>
      </c>
      <c r="X2937" s="976"/>
      <c r="Y2937" s="983" t="s">
        <v>5327</v>
      </c>
      <c r="Z2937" s="976"/>
    </row>
    <row r="2938" spans="1:26" ht="13.15" customHeight="1">
      <c r="A2938" s="1038" t="s">
        <v>2146</v>
      </c>
      <c r="B2938" s="984"/>
      <c r="C2938" s="969" t="s">
        <v>183</v>
      </c>
      <c r="D2938" s="970" t="s">
        <v>2</v>
      </c>
      <c r="E2938" s="971" t="s">
        <v>2632</v>
      </c>
      <c r="F2938" s="972" t="s">
        <v>34</v>
      </c>
      <c r="G2938" s="973" t="s">
        <v>19</v>
      </c>
      <c r="H2938" s="973" t="s">
        <v>19</v>
      </c>
      <c r="I2938" s="975"/>
      <c r="J2938" s="975"/>
      <c r="K2938" s="62" t="s">
        <v>21</v>
      </c>
      <c r="L2938" s="59" t="s">
        <v>105</v>
      </c>
      <c r="M2938" s="51" t="s">
        <v>6246</v>
      </c>
      <c r="N2938" s="53" t="s">
        <v>491</v>
      </c>
      <c r="O2938" s="976"/>
      <c r="P2938" s="271"/>
      <c r="Q2938" s="977"/>
      <c r="R2938" s="978"/>
      <c r="S2938" s="979"/>
      <c r="T2938" s="980"/>
      <c r="U2938" s="981"/>
      <c r="V2938" s="982"/>
      <c r="W2938" s="976" t="s">
        <v>3317</v>
      </c>
      <c r="X2938" s="976"/>
      <c r="Y2938" s="983" t="s">
        <v>5327</v>
      </c>
      <c r="Z2938" s="976"/>
    </row>
    <row r="2939" spans="1:26" ht="13.15" customHeight="1">
      <c r="A2939" s="1038" t="s">
        <v>2146</v>
      </c>
      <c r="B2939" s="984" t="s">
        <v>3065</v>
      </c>
      <c r="C2939" s="969" t="s">
        <v>2</v>
      </c>
      <c r="D2939" s="970" t="str">
        <f t="shared" ref="D2939" si="2920">B2939&amp;" "&amp;" "&amp;C2939</f>
        <v>SP-088  ダイ</v>
      </c>
      <c r="E2939" s="971" t="s">
        <v>2632</v>
      </c>
      <c r="F2939" s="972" t="s">
        <v>34</v>
      </c>
      <c r="G2939" s="973" t="s">
        <v>19</v>
      </c>
      <c r="H2939" s="973" t="s">
        <v>19</v>
      </c>
      <c r="I2939" s="975"/>
      <c r="J2939" s="975"/>
      <c r="K2939" s="58" t="s">
        <v>21</v>
      </c>
      <c r="L2939" s="56" t="s">
        <v>131</v>
      </c>
      <c r="M2939" s="51" t="s">
        <v>2066</v>
      </c>
      <c r="N2939" s="52" t="s">
        <v>494</v>
      </c>
      <c r="O2939" s="976"/>
      <c r="P2939" s="271"/>
      <c r="Q2939" s="977">
        <v>2150</v>
      </c>
      <c r="R2939" s="978">
        <v>1490</v>
      </c>
      <c r="S2939" s="979">
        <v>860</v>
      </c>
      <c r="T2939" s="980">
        <v>1100</v>
      </c>
      <c r="U2939" s="981">
        <v>930</v>
      </c>
      <c r="V2939" s="982">
        <f t="shared" ref="V2939" si="2921">SUM(Q2939:U2940)</f>
        <v>6530</v>
      </c>
      <c r="W2939" s="976" t="s">
        <v>3317</v>
      </c>
      <c r="X2939" s="976"/>
      <c r="Y2939" s="983" t="s">
        <v>5327</v>
      </c>
      <c r="Z2939" s="976"/>
    </row>
    <row r="2940" spans="1:26" ht="13.15" customHeight="1">
      <c r="A2940" s="1038" t="s">
        <v>2146</v>
      </c>
      <c r="B2940" s="984"/>
      <c r="C2940" s="969" t="s">
        <v>2</v>
      </c>
      <c r="D2940" s="970" t="s">
        <v>2</v>
      </c>
      <c r="E2940" s="971" t="s">
        <v>2632</v>
      </c>
      <c r="F2940" s="972" t="s">
        <v>34</v>
      </c>
      <c r="G2940" s="973" t="s">
        <v>19</v>
      </c>
      <c r="H2940" s="973" t="s">
        <v>19</v>
      </c>
      <c r="I2940" s="975"/>
      <c r="J2940" s="975"/>
      <c r="K2940" s="7" t="s">
        <v>37</v>
      </c>
      <c r="L2940" s="59" t="s">
        <v>453</v>
      </c>
      <c r="M2940" s="51" t="s">
        <v>3686</v>
      </c>
      <c r="N2940" s="53" t="s">
        <v>491</v>
      </c>
      <c r="O2940" s="976"/>
      <c r="P2940" s="271"/>
      <c r="Q2940" s="977"/>
      <c r="R2940" s="978"/>
      <c r="S2940" s="979"/>
      <c r="T2940" s="980"/>
      <c r="U2940" s="981"/>
      <c r="V2940" s="982"/>
      <c r="W2940" s="976" t="s">
        <v>3317</v>
      </c>
      <c r="X2940" s="976"/>
      <c r="Y2940" s="983" t="s">
        <v>5327</v>
      </c>
      <c r="Z2940" s="976"/>
    </row>
    <row r="2941" spans="1:26" ht="13.15" customHeight="1">
      <c r="A2941" s="1038" t="s">
        <v>2146</v>
      </c>
      <c r="B2941" s="984" t="s">
        <v>3066</v>
      </c>
      <c r="C2941" s="969" t="s">
        <v>38</v>
      </c>
      <c r="D2941" s="970" t="str">
        <f t="shared" ref="D2941" si="2922">B2941&amp;" "&amp;" "&amp;C2941</f>
        <v>SP-089  ポップ</v>
      </c>
      <c r="E2941" s="971" t="s">
        <v>2632</v>
      </c>
      <c r="F2941" s="972" t="s">
        <v>34</v>
      </c>
      <c r="G2941" s="986" t="s">
        <v>40</v>
      </c>
      <c r="H2941" s="986" t="s">
        <v>40</v>
      </c>
      <c r="I2941" s="975"/>
      <c r="J2941" s="975"/>
      <c r="K2941" s="62" t="s">
        <v>21</v>
      </c>
      <c r="L2941" s="59" t="s">
        <v>3</v>
      </c>
      <c r="M2941" s="51" t="s">
        <v>2129</v>
      </c>
      <c r="N2941" s="52" t="s">
        <v>491</v>
      </c>
      <c r="O2941" s="976"/>
      <c r="P2941" s="271"/>
      <c r="Q2941" s="977">
        <v>2160</v>
      </c>
      <c r="R2941" s="978">
        <v>670</v>
      </c>
      <c r="S2941" s="979">
        <v>1570</v>
      </c>
      <c r="T2941" s="980">
        <v>1110</v>
      </c>
      <c r="U2941" s="981">
        <v>970</v>
      </c>
      <c r="V2941" s="982">
        <f t="shared" ref="V2941" si="2923">SUM(Q2941:U2942)</f>
        <v>6480</v>
      </c>
      <c r="W2941" s="976" t="s">
        <v>3317</v>
      </c>
      <c r="X2941" s="976"/>
      <c r="Y2941" s="983" t="s">
        <v>5356</v>
      </c>
      <c r="Z2941" s="976"/>
    </row>
    <row r="2942" spans="1:26" ht="13.15" customHeight="1">
      <c r="A2942" s="1038" t="s">
        <v>2146</v>
      </c>
      <c r="B2942" s="984"/>
      <c r="C2942" s="969" t="s">
        <v>38</v>
      </c>
      <c r="D2942" s="970" t="s">
        <v>2</v>
      </c>
      <c r="E2942" s="971" t="s">
        <v>2632</v>
      </c>
      <c r="F2942" s="972" t="s">
        <v>34</v>
      </c>
      <c r="G2942" s="986" t="s">
        <v>40</v>
      </c>
      <c r="H2942" s="986" t="s">
        <v>40</v>
      </c>
      <c r="I2942" s="975"/>
      <c r="J2942" s="975"/>
      <c r="K2942" s="58" t="s">
        <v>21</v>
      </c>
      <c r="L2942" s="56" t="s">
        <v>131</v>
      </c>
      <c r="M2942" s="51" t="s">
        <v>2067</v>
      </c>
      <c r="N2942" s="53" t="s">
        <v>491</v>
      </c>
      <c r="O2942" s="976"/>
      <c r="P2942" s="271"/>
      <c r="Q2942" s="977"/>
      <c r="R2942" s="978"/>
      <c r="S2942" s="979"/>
      <c r="T2942" s="980"/>
      <c r="U2942" s="981"/>
      <c r="V2942" s="982"/>
      <c r="W2942" s="976" t="s">
        <v>3317</v>
      </c>
      <c r="X2942" s="976"/>
      <c r="Y2942" s="983"/>
      <c r="Z2942" s="976"/>
    </row>
    <row r="2943" spans="1:26">
      <c r="A2943" s="967" t="s">
        <v>2151</v>
      </c>
      <c r="B2943" s="984" t="s">
        <v>3067</v>
      </c>
      <c r="C2943" s="969" t="s">
        <v>32</v>
      </c>
      <c r="D2943" s="970" t="str">
        <f t="shared" ref="D2943" si="2924">B2943&amp;" "&amp;" "&amp;C2943</f>
        <v>SP-090  バラン</v>
      </c>
      <c r="E2943" s="971" t="s">
        <v>2632</v>
      </c>
      <c r="F2943" s="1003" t="s">
        <v>35</v>
      </c>
      <c r="G2943" s="973" t="s">
        <v>19</v>
      </c>
      <c r="H2943" s="973" t="s">
        <v>19</v>
      </c>
      <c r="I2943" s="975"/>
      <c r="J2943" s="975"/>
      <c r="K2943" s="62" t="s">
        <v>21</v>
      </c>
      <c r="L2943" s="59" t="s">
        <v>105</v>
      </c>
      <c r="M2943" s="51" t="s">
        <v>915</v>
      </c>
      <c r="N2943" s="52" t="s">
        <v>490</v>
      </c>
      <c r="O2943" s="976"/>
      <c r="P2943" s="271"/>
      <c r="Q2943" s="977">
        <v>2220</v>
      </c>
      <c r="R2943" s="978">
        <v>1310</v>
      </c>
      <c r="S2943" s="979">
        <v>1050</v>
      </c>
      <c r="T2943" s="980">
        <v>1070</v>
      </c>
      <c r="U2943" s="981">
        <v>820</v>
      </c>
      <c r="V2943" s="982">
        <f t="shared" ref="V2943" si="2925">SUM(Q2943:U2944)</f>
        <v>6470</v>
      </c>
      <c r="W2943" s="976" t="s">
        <v>4572</v>
      </c>
      <c r="X2943" s="976"/>
      <c r="Y2943" s="983" t="s">
        <v>5334</v>
      </c>
      <c r="Z2943" s="976"/>
    </row>
    <row r="2944" spans="1:26">
      <c r="A2944" s="967" t="s">
        <v>2151</v>
      </c>
      <c r="B2944" s="984"/>
      <c r="C2944" s="969" t="s">
        <v>32</v>
      </c>
      <c r="D2944" s="970" t="s">
        <v>2</v>
      </c>
      <c r="E2944" s="971" t="s">
        <v>2632</v>
      </c>
      <c r="F2944" s="1003" t="s">
        <v>35</v>
      </c>
      <c r="G2944" s="973" t="s">
        <v>19</v>
      </c>
      <c r="H2944" s="973" t="s">
        <v>19</v>
      </c>
      <c r="I2944" s="975"/>
      <c r="J2944" s="975"/>
      <c r="K2944" s="62" t="s">
        <v>21</v>
      </c>
      <c r="L2944" s="312" t="s">
        <v>4150</v>
      </c>
      <c r="M2944" s="51" t="s">
        <v>6247</v>
      </c>
      <c r="N2944" s="53" t="s">
        <v>491</v>
      </c>
      <c r="O2944" s="976"/>
      <c r="P2944" s="271"/>
      <c r="Q2944" s="977"/>
      <c r="R2944" s="978"/>
      <c r="S2944" s="979"/>
      <c r="T2944" s="980"/>
      <c r="U2944" s="981"/>
      <c r="V2944" s="982"/>
      <c r="W2944" s="976" t="s">
        <v>4572</v>
      </c>
      <c r="X2944" s="976"/>
      <c r="Y2944" s="983"/>
      <c r="Z2944" s="976"/>
    </row>
    <row r="2945" spans="1:26" ht="13.15" customHeight="1">
      <c r="A2945" s="1037" t="s">
        <v>2144</v>
      </c>
      <c r="B2945" s="984" t="s">
        <v>3068</v>
      </c>
      <c r="C2945" s="969" t="s">
        <v>32</v>
      </c>
      <c r="D2945" s="970" t="str">
        <f t="shared" ref="D2945" si="2926">B2945&amp;" "&amp;" "&amp;C2945</f>
        <v>SP-091  バラン</v>
      </c>
      <c r="E2945" s="971" t="s">
        <v>2632</v>
      </c>
      <c r="F2945" s="1003" t="s">
        <v>35</v>
      </c>
      <c r="G2945" s="973" t="s">
        <v>19</v>
      </c>
      <c r="H2945" s="986" t="s">
        <v>40</v>
      </c>
      <c r="I2945" s="975"/>
      <c r="J2945" s="975"/>
      <c r="K2945" s="58" t="s">
        <v>21</v>
      </c>
      <c r="L2945" s="56" t="s">
        <v>131</v>
      </c>
      <c r="M2945" s="51" t="s">
        <v>2068</v>
      </c>
      <c r="N2945" s="52" t="s">
        <v>491</v>
      </c>
      <c r="O2945" s="976"/>
      <c r="P2945" s="271"/>
      <c r="Q2945" s="977">
        <v>2230</v>
      </c>
      <c r="R2945" s="978">
        <v>1400</v>
      </c>
      <c r="S2945" s="979">
        <v>1120</v>
      </c>
      <c r="T2945" s="980">
        <v>1130</v>
      </c>
      <c r="U2945" s="981">
        <v>840</v>
      </c>
      <c r="V2945" s="982">
        <f t="shared" ref="V2945" si="2927">SUM(Q2945:U2946)</f>
        <v>6720</v>
      </c>
      <c r="W2945" s="976" t="s">
        <v>4572</v>
      </c>
      <c r="X2945" s="976"/>
      <c r="Y2945" s="706"/>
      <c r="Z2945" s="976"/>
    </row>
    <row r="2946" spans="1:26">
      <c r="A2946" s="1037" t="s">
        <v>2144</v>
      </c>
      <c r="B2946" s="984"/>
      <c r="C2946" s="969" t="s">
        <v>32</v>
      </c>
      <c r="D2946" s="970" t="s">
        <v>2</v>
      </c>
      <c r="E2946" s="971" t="s">
        <v>2632</v>
      </c>
      <c r="F2946" s="1003" t="s">
        <v>35</v>
      </c>
      <c r="G2946" s="973" t="s">
        <v>19</v>
      </c>
      <c r="H2946" s="986" t="s">
        <v>40</v>
      </c>
      <c r="I2946" s="975"/>
      <c r="J2946" s="975"/>
      <c r="K2946" s="7" t="s">
        <v>37</v>
      </c>
      <c r="L2946" s="59" t="s">
        <v>98</v>
      </c>
      <c r="M2946" s="39" t="s">
        <v>6248</v>
      </c>
      <c r="N2946" s="53" t="s">
        <v>492</v>
      </c>
      <c r="O2946" s="976"/>
      <c r="P2946" s="271"/>
      <c r="Q2946" s="977"/>
      <c r="R2946" s="978"/>
      <c r="S2946" s="979"/>
      <c r="T2946" s="980"/>
      <c r="U2946" s="981"/>
      <c r="V2946" s="982"/>
      <c r="W2946" s="976" t="s">
        <v>4572</v>
      </c>
      <c r="X2946" s="976"/>
      <c r="Y2946" s="706"/>
      <c r="Z2946" s="976"/>
    </row>
    <row r="2947" spans="1:26" ht="13.15" customHeight="1">
      <c r="A2947" s="1037" t="s">
        <v>2144</v>
      </c>
      <c r="B2947" s="984" t="s">
        <v>3069</v>
      </c>
      <c r="C2947" s="969" t="s">
        <v>188</v>
      </c>
      <c r="D2947" s="970" t="str">
        <f t="shared" ref="D2947" si="2928">B2947&amp;" "&amp;" "&amp;C2947</f>
        <v>SP-092  キルバーン</v>
      </c>
      <c r="E2947" s="971" t="s">
        <v>2632</v>
      </c>
      <c r="F2947" s="985" t="s">
        <v>74</v>
      </c>
      <c r="G2947" s="973" t="s">
        <v>1195</v>
      </c>
      <c r="H2947" s="973" t="s">
        <v>1195</v>
      </c>
      <c r="I2947" s="975"/>
      <c r="J2947" s="975"/>
      <c r="K2947" s="8" t="s">
        <v>99</v>
      </c>
      <c r="L2947" s="59" t="s">
        <v>131</v>
      </c>
      <c r="M2947" s="51" t="s">
        <v>2124</v>
      </c>
      <c r="N2947" s="52" t="s">
        <v>491</v>
      </c>
      <c r="O2947" s="976"/>
      <c r="P2947" s="271"/>
      <c r="Q2947" s="977">
        <v>2060</v>
      </c>
      <c r="R2947" s="978">
        <v>1280</v>
      </c>
      <c r="S2947" s="979">
        <v>1200</v>
      </c>
      <c r="T2947" s="980">
        <v>1130</v>
      </c>
      <c r="U2947" s="981">
        <v>1050</v>
      </c>
      <c r="V2947" s="982">
        <f t="shared" ref="V2947" si="2929">SUM(Q2947:U2948)</f>
        <v>6720</v>
      </c>
      <c r="W2947" s="976"/>
      <c r="X2947" s="976"/>
      <c r="Y2947" s="706"/>
      <c r="Z2947" s="976"/>
    </row>
    <row r="2948" spans="1:26" ht="13.15" customHeight="1">
      <c r="A2948" s="1037" t="s">
        <v>2144</v>
      </c>
      <c r="B2948" s="984"/>
      <c r="C2948" s="969" t="s">
        <v>188</v>
      </c>
      <c r="D2948" s="970" t="s">
        <v>2</v>
      </c>
      <c r="E2948" s="971" t="s">
        <v>2632</v>
      </c>
      <c r="F2948" s="985" t="s">
        <v>74</v>
      </c>
      <c r="G2948" s="973" t="s">
        <v>19</v>
      </c>
      <c r="H2948" s="973" t="s">
        <v>19</v>
      </c>
      <c r="I2948" s="975"/>
      <c r="J2948" s="975"/>
      <c r="K2948" s="62" t="s">
        <v>21</v>
      </c>
      <c r="L2948" s="59" t="s">
        <v>270</v>
      </c>
      <c r="M2948" s="51" t="s">
        <v>2069</v>
      </c>
      <c r="N2948" s="53" t="s">
        <v>491</v>
      </c>
      <c r="O2948" s="976"/>
      <c r="P2948" s="271"/>
      <c r="Q2948" s="977"/>
      <c r="R2948" s="978"/>
      <c r="S2948" s="979"/>
      <c r="T2948" s="980"/>
      <c r="U2948" s="981"/>
      <c r="V2948" s="982"/>
      <c r="W2948" s="976"/>
      <c r="X2948" s="976"/>
      <c r="Y2948" s="706"/>
      <c r="Z2948" s="976"/>
    </row>
    <row r="2949" spans="1:26">
      <c r="A2949" s="1037" t="s">
        <v>2144</v>
      </c>
      <c r="B2949" s="984" t="s">
        <v>3070</v>
      </c>
      <c r="C2949" s="969" t="s">
        <v>187</v>
      </c>
      <c r="D2949" s="970" t="str">
        <f t="shared" ref="D2949" si="2930">B2949&amp;" "&amp;" "&amp;C2949</f>
        <v>SP-093  ミストバーン</v>
      </c>
      <c r="E2949" s="971" t="s">
        <v>2632</v>
      </c>
      <c r="F2949" s="994" t="s">
        <v>78</v>
      </c>
      <c r="G2949" s="973" t="s">
        <v>19</v>
      </c>
      <c r="H2949" s="973" t="s">
        <v>19</v>
      </c>
      <c r="I2949" s="975"/>
      <c r="J2949" s="975"/>
      <c r="K2949" s="58" t="s">
        <v>21</v>
      </c>
      <c r="L2949" s="56" t="s">
        <v>131</v>
      </c>
      <c r="M2949" s="51" t="s">
        <v>2070</v>
      </c>
      <c r="N2949" s="52" t="s">
        <v>496</v>
      </c>
      <c r="O2949" s="976"/>
      <c r="P2949" s="271"/>
      <c r="Q2949" s="977">
        <v>2110</v>
      </c>
      <c r="R2949" s="978">
        <v>1420</v>
      </c>
      <c r="S2949" s="979">
        <v>1180</v>
      </c>
      <c r="T2949" s="980">
        <v>960</v>
      </c>
      <c r="U2949" s="981">
        <v>1060</v>
      </c>
      <c r="V2949" s="982">
        <f t="shared" ref="V2949" si="2931">SUM(Q2949:U2950)</f>
        <v>6730</v>
      </c>
      <c r="W2949" s="976" t="s">
        <v>4572</v>
      </c>
      <c r="X2949" s="976"/>
      <c r="Y2949" s="706"/>
      <c r="Z2949" s="976"/>
    </row>
    <row r="2950" spans="1:26">
      <c r="A2950" s="1037" t="s">
        <v>2144</v>
      </c>
      <c r="B2950" s="984"/>
      <c r="C2950" s="969" t="s">
        <v>187</v>
      </c>
      <c r="D2950" s="970" t="s">
        <v>2</v>
      </c>
      <c r="E2950" s="971" t="s">
        <v>2632</v>
      </c>
      <c r="F2950" s="994" t="s">
        <v>78</v>
      </c>
      <c r="G2950" s="973" t="s">
        <v>19</v>
      </c>
      <c r="H2950" s="973" t="s">
        <v>19</v>
      </c>
      <c r="I2950" s="975"/>
      <c r="J2950" s="975"/>
      <c r="K2950" s="62" t="s">
        <v>21</v>
      </c>
      <c r="L2950" s="59" t="s">
        <v>105</v>
      </c>
      <c r="M2950" s="51" t="s">
        <v>3687</v>
      </c>
      <c r="N2950" s="53" t="s">
        <v>491</v>
      </c>
      <c r="O2950" s="976"/>
      <c r="P2950" s="271"/>
      <c r="Q2950" s="977"/>
      <c r="R2950" s="978"/>
      <c r="S2950" s="979"/>
      <c r="T2950" s="980"/>
      <c r="U2950" s="981"/>
      <c r="V2950" s="982"/>
      <c r="W2950" s="976" t="s">
        <v>4572</v>
      </c>
      <c r="X2950" s="976"/>
      <c r="Y2950" s="706"/>
      <c r="Z2950" s="976"/>
    </row>
    <row r="2951" spans="1:26">
      <c r="A2951" s="1037" t="s">
        <v>2144</v>
      </c>
      <c r="B2951" s="984" t="s">
        <v>3071</v>
      </c>
      <c r="C2951" s="969" t="s">
        <v>5</v>
      </c>
      <c r="D2951" s="970" t="str">
        <f t="shared" ref="D2951" si="2932">B2951&amp;" "&amp;" "&amp;C2951</f>
        <v>SP-094  ブロック</v>
      </c>
      <c r="E2951" s="971" t="s">
        <v>2632</v>
      </c>
      <c r="F2951" s="985" t="s">
        <v>74</v>
      </c>
      <c r="G2951" s="973" t="s">
        <v>19</v>
      </c>
      <c r="H2951" s="973" t="s">
        <v>19</v>
      </c>
      <c r="I2951" s="975"/>
      <c r="J2951" s="975"/>
      <c r="K2951" s="62" t="s">
        <v>21</v>
      </c>
      <c r="L2951" s="59" t="s">
        <v>3</v>
      </c>
      <c r="M2951" s="51" t="s">
        <v>3688</v>
      </c>
      <c r="N2951" s="52" t="s">
        <v>492</v>
      </c>
      <c r="O2951" s="976"/>
      <c r="P2951" s="271"/>
      <c r="Q2951" s="977">
        <v>2390</v>
      </c>
      <c r="R2951" s="978">
        <v>1250</v>
      </c>
      <c r="S2951" s="979">
        <v>660</v>
      </c>
      <c r="T2951" s="980">
        <v>780</v>
      </c>
      <c r="U2951" s="981">
        <v>1640</v>
      </c>
      <c r="V2951" s="982">
        <f t="shared" ref="V2951" si="2933">SUM(Q2951:U2952)</f>
        <v>6720</v>
      </c>
      <c r="W2951" s="976" t="s">
        <v>3330</v>
      </c>
      <c r="X2951" s="976"/>
      <c r="Y2951" s="706"/>
      <c r="Z2951" s="976"/>
    </row>
    <row r="2952" spans="1:26">
      <c r="A2952" s="1037" t="s">
        <v>2144</v>
      </c>
      <c r="B2952" s="984"/>
      <c r="C2952" s="969" t="s">
        <v>5</v>
      </c>
      <c r="D2952" s="970" t="s">
        <v>2</v>
      </c>
      <c r="E2952" s="971" t="s">
        <v>2632</v>
      </c>
      <c r="F2952" s="985" t="s">
        <v>74</v>
      </c>
      <c r="G2952" s="973" t="s">
        <v>19</v>
      </c>
      <c r="H2952" s="973" t="s">
        <v>19</v>
      </c>
      <c r="I2952" s="975"/>
      <c r="J2952" s="975"/>
      <c r="K2952" s="58" t="s">
        <v>21</v>
      </c>
      <c r="L2952" s="56" t="s">
        <v>131</v>
      </c>
      <c r="M2952" s="51" t="s">
        <v>2071</v>
      </c>
      <c r="N2952" s="53" t="s">
        <v>491</v>
      </c>
      <c r="O2952" s="976"/>
      <c r="P2952" s="271"/>
      <c r="Q2952" s="977"/>
      <c r="R2952" s="978"/>
      <c r="S2952" s="979"/>
      <c r="T2952" s="980"/>
      <c r="U2952" s="981"/>
      <c r="V2952" s="982"/>
      <c r="W2952" s="976" t="s">
        <v>3330</v>
      </c>
      <c r="X2952" s="976"/>
      <c r="Y2952" s="706"/>
      <c r="Z2952" s="976"/>
    </row>
    <row r="2953" spans="1:26">
      <c r="A2953" s="1037" t="s">
        <v>2144</v>
      </c>
      <c r="B2953" s="984" t="s">
        <v>3072</v>
      </c>
      <c r="C2953" s="969" t="s">
        <v>322</v>
      </c>
      <c r="D2953" s="970" t="str">
        <f t="shared" ref="D2953" si="2934">B2953&amp;" "&amp;" "&amp;C2953</f>
        <v>SP-095  フェンブレン</v>
      </c>
      <c r="E2953" s="971" t="s">
        <v>2632</v>
      </c>
      <c r="F2953" s="985" t="s">
        <v>74</v>
      </c>
      <c r="G2953" s="973" t="s">
        <v>19</v>
      </c>
      <c r="H2953" s="973" t="s">
        <v>19</v>
      </c>
      <c r="I2953" s="975"/>
      <c r="J2953" s="975"/>
      <c r="K2953" s="8" t="s">
        <v>99</v>
      </c>
      <c r="L2953" s="61" t="s">
        <v>205</v>
      </c>
      <c r="M2953" s="51" t="s">
        <v>3689</v>
      </c>
      <c r="N2953" s="52" t="s">
        <v>496</v>
      </c>
      <c r="O2953" s="976"/>
      <c r="P2953" s="271"/>
      <c r="Q2953" s="977">
        <v>2040</v>
      </c>
      <c r="R2953" s="978">
        <v>1320</v>
      </c>
      <c r="S2953" s="979">
        <v>950</v>
      </c>
      <c r="T2953" s="980">
        <v>1270</v>
      </c>
      <c r="U2953" s="981">
        <v>1130</v>
      </c>
      <c r="V2953" s="982">
        <f t="shared" ref="V2953" si="2935">SUM(Q2953:U2954)</f>
        <v>6710</v>
      </c>
      <c r="W2953" s="976" t="s">
        <v>3330</v>
      </c>
      <c r="X2953" s="976"/>
      <c r="Y2953" s="706"/>
      <c r="Z2953" s="976"/>
    </row>
    <row r="2954" spans="1:26">
      <c r="A2954" s="1037" t="s">
        <v>2144</v>
      </c>
      <c r="B2954" s="984"/>
      <c r="C2954" s="969" t="s">
        <v>322</v>
      </c>
      <c r="D2954" s="970" t="s">
        <v>2</v>
      </c>
      <c r="E2954" s="971" t="s">
        <v>2632</v>
      </c>
      <c r="F2954" s="985" t="s">
        <v>74</v>
      </c>
      <c r="G2954" s="973" t="s">
        <v>19</v>
      </c>
      <c r="H2954" s="973" t="s">
        <v>19</v>
      </c>
      <c r="I2954" s="975"/>
      <c r="J2954" s="975"/>
      <c r="K2954" s="7" t="s">
        <v>37</v>
      </c>
      <c r="L2954" s="59" t="s">
        <v>98</v>
      </c>
      <c r="M2954" s="51" t="s">
        <v>1838</v>
      </c>
      <c r="N2954" s="53" t="s">
        <v>491</v>
      </c>
      <c r="O2954" s="976"/>
      <c r="P2954" s="271"/>
      <c r="Q2954" s="977"/>
      <c r="R2954" s="978"/>
      <c r="S2954" s="979"/>
      <c r="T2954" s="980"/>
      <c r="U2954" s="981"/>
      <c r="V2954" s="982"/>
      <c r="W2954" s="976" t="s">
        <v>3330</v>
      </c>
      <c r="X2954" s="976"/>
      <c r="Y2954" s="706"/>
      <c r="Z2954" s="976"/>
    </row>
    <row r="2955" spans="1:26">
      <c r="A2955" s="1037" t="s">
        <v>2144</v>
      </c>
      <c r="B2955" s="984" t="s">
        <v>3073</v>
      </c>
      <c r="C2955" s="969" t="s">
        <v>321</v>
      </c>
      <c r="D2955" s="970" t="str">
        <f t="shared" ref="D2955" si="2936">B2955&amp;" "&amp;" "&amp;C2955</f>
        <v>SP-096  シグマ</v>
      </c>
      <c r="E2955" s="971" t="s">
        <v>2632</v>
      </c>
      <c r="F2955" s="985" t="s">
        <v>74</v>
      </c>
      <c r="G2955" s="973" t="s">
        <v>19</v>
      </c>
      <c r="H2955" s="992" t="s">
        <v>88</v>
      </c>
      <c r="I2955" s="975"/>
      <c r="J2955" s="975"/>
      <c r="K2955" s="58" t="s">
        <v>21</v>
      </c>
      <c r="L2955" s="56" t="s">
        <v>131</v>
      </c>
      <c r="M2955" s="51" t="s">
        <v>2072</v>
      </c>
      <c r="N2955" s="52" t="s">
        <v>491</v>
      </c>
      <c r="O2955" s="976"/>
      <c r="P2955" s="271"/>
      <c r="Q2955" s="977">
        <v>2110</v>
      </c>
      <c r="R2955" s="978">
        <v>1320</v>
      </c>
      <c r="S2955" s="979">
        <v>740</v>
      </c>
      <c r="T2955" s="980">
        <v>1380</v>
      </c>
      <c r="U2955" s="981">
        <v>1170</v>
      </c>
      <c r="V2955" s="982">
        <f t="shared" ref="V2955" si="2937">SUM(Q2955:U2956)</f>
        <v>6720</v>
      </c>
      <c r="W2955" s="443" t="s">
        <v>3330</v>
      </c>
      <c r="X2955" s="976"/>
      <c r="Y2955" s="706"/>
      <c r="Z2955" s="976"/>
    </row>
    <row r="2956" spans="1:26">
      <c r="A2956" s="1037" t="s">
        <v>2144</v>
      </c>
      <c r="B2956" s="984"/>
      <c r="C2956" s="969" t="s">
        <v>321</v>
      </c>
      <c r="D2956" s="970" t="s">
        <v>2</v>
      </c>
      <c r="E2956" s="971" t="s">
        <v>2632</v>
      </c>
      <c r="F2956" s="985" t="s">
        <v>74</v>
      </c>
      <c r="G2956" s="973" t="s">
        <v>19</v>
      </c>
      <c r="H2956" s="992" t="s">
        <v>88</v>
      </c>
      <c r="I2956" s="975"/>
      <c r="J2956" s="975"/>
      <c r="K2956" s="62" t="s">
        <v>21</v>
      </c>
      <c r="L2956" s="59" t="s">
        <v>3</v>
      </c>
      <c r="M2956" s="51" t="s">
        <v>3690</v>
      </c>
      <c r="N2956" s="53" t="s">
        <v>491</v>
      </c>
      <c r="O2956" s="976"/>
      <c r="P2956" s="271"/>
      <c r="Q2956" s="977"/>
      <c r="R2956" s="978"/>
      <c r="S2956" s="979"/>
      <c r="T2956" s="980"/>
      <c r="U2956" s="981"/>
      <c r="V2956" s="982"/>
      <c r="W2956" s="443" t="s">
        <v>4335</v>
      </c>
      <c r="X2956" s="976"/>
      <c r="Y2956" s="706"/>
      <c r="Z2956" s="976"/>
    </row>
    <row r="2957" spans="1:26">
      <c r="A2957" s="1037" t="s">
        <v>2144</v>
      </c>
      <c r="B2957" s="984" t="s">
        <v>3074</v>
      </c>
      <c r="C2957" s="989" t="s">
        <v>320</v>
      </c>
      <c r="D2957" s="970" t="str">
        <f t="shared" ref="D2957" si="2938">B2957&amp;" "&amp;" "&amp;C2957</f>
        <v>SP-097  アルビナス</v>
      </c>
      <c r="E2957" s="971" t="s">
        <v>2632</v>
      </c>
      <c r="F2957" s="985" t="s">
        <v>74</v>
      </c>
      <c r="G2957" s="992" t="s">
        <v>88</v>
      </c>
      <c r="H2957" s="992" t="s">
        <v>88</v>
      </c>
      <c r="I2957" s="975"/>
      <c r="J2957" s="975"/>
      <c r="K2957" s="58" t="s">
        <v>21</v>
      </c>
      <c r="L2957" s="56" t="s">
        <v>131</v>
      </c>
      <c r="M2957" s="51" t="s">
        <v>3691</v>
      </c>
      <c r="N2957" s="52" t="s">
        <v>491</v>
      </c>
      <c r="O2957" s="976"/>
      <c r="P2957" s="271"/>
      <c r="Q2957" s="977">
        <v>2270</v>
      </c>
      <c r="R2957" s="978">
        <v>660</v>
      </c>
      <c r="S2957" s="979">
        <v>1290</v>
      </c>
      <c r="T2957" s="980">
        <v>1370</v>
      </c>
      <c r="U2957" s="981">
        <v>1120</v>
      </c>
      <c r="V2957" s="982">
        <f t="shared" ref="V2957" si="2939">SUM(Q2957:U2958)</f>
        <v>6710</v>
      </c>
      <c r="W2957" s="976" t="s">
        <v>3330</v>
      </c>
      <c r="X2957" s="976"/>
      <c r="Y2957" s="706"/>
      <c r="Z2957" s="976"/>
    </row>
    <row r="2958" spans="1:26">
      <c r="A2958" s="1037" t="s">
        <v>2144</v>
      </c>
      <c r="B2958" s="984"/>
      <c r="C2958" s="989" t="s">
        <v>320</v>
      </c>
      <c r="D2958" s="970" t="s">
        <v>2</v>
      </c>
      <c r="E2958" s="971" t="s">
        <v>2632</v>
      </c>
      <c r="F2958" s="985" t="s">
        <v>74</v>
      </c>
      <c r="G2958" s="992" t="s">
        <v>88</v>
      </c>
      <c r="H2958" s="992" t="s">
        <v>88</v>
      </c>
      <c r="I2958" s="975"/>
      <c r="J2958" s="975"/>
      <c r="K2958" s="7" t="s">
        <v>37</v>
      </c>
      <c r="L2958" s="61" t="s">
        <v>205</v>
      </c>
      <c r="M2958" s="51" t="s">
        <v>2073</v>
      </c>
      <c r="N2958" s="53" t="s">
        <v>490</v>
      </c>
      <c r="O2958" s="976"/>
      <c r="P2958" s="271"/>
      <c r="Q2958" s="977"/>
      <c r="R2958" s="978"/>
      <c r="S2958" s="979"/>
      <c r="T2958" s="980"/>
      <c r="U2958" s="981"/>
      <c r="V2958" s="982"/>
      <c r="W2958" s="976" t="s">
        <v>3330</v>
      </c>
      <c r="X2958" s="976"/>
      <c r="Y2958" s="706"/>
      <c r="Z2958" s="976"/>
    </row>
    <row r="2959" spans="1:26">
      <c r="A2959" s="1037" t="s">
        <v>2144</v>
      </c>
      <c r="B2959" s="984" t="s">
        <v>3075</v>
      </c>
      <c r="C2959" s="969" t="s">
        <v>44</v>
      </c>
      <c r="D2959" s="970" t="str">
        <f t="shared" ref="D2959" si="2940">B2959&amp;" "&amp;" "&amp;C2959</f>
        <v>SP-098  ヒム</v>
      </c>
      <c r="E2959" s="971" t="s">
        <v>2632</v>
      </c>
      <c r="F2959" s="985" t="s">
        <v>74</v>
      </c>
      <c r="G2959" s="973" t="s">
        <v>19</v>
      </c>
      <c r="H2959" s="973" t="s">
        <v>19</v>
      </c>
      <c r="I2959" s="15"/>
      <c r="J2959" s="15"/>
      <c r="K2959" s="7" t="s">
        <v>37</v>
      </c>
      <c r="L2959" s="59" t="s">
        <v>98</v>
      </c>
      <c r="M2959" s="51" t="s">
        <v>2074</v>
      </c>
      <c r="N2959" s="52" t="s">
        <v>492</v>
      </c>
      <c r="O2959" s="976"/>
      <c r="P2959" s="271"/>
      <c r="Q2959" s="977">
        <v>2120</v>
      </c>
      <c r="R2959" s="978">
        <v>1300</v>
      </c>
      <c r="S2959" s="979">
        <v>970</v>
      </c>
      <c r="T2959" s="980">
        <v>1120</v>
      </c>
      <c r="U2959" s="981">
        <v>1210</v>
      </c>
      <c r="V2959" s="982">
        <f t="shared" ref="V2959" si="2941">SUM(Q2959:U2960)</f>
        <v>6720</v>
      </c>
      <c r="W2959" s="976" t="s">
        <v>3330</v>
      </c>
      <c r="X2959" s="976"/>
      <c r="Y2959" s="706"/>
      <c r="Z2959" s="976"/>
    </row>
    <row r="2960" spans="1:26">
      <c r="A2960" s="1037" t="s">
        <v>2144</v>
      </c>
      <c r="B2960" s="984"/>
      <c r="C2960" s="969" t="s">
        <v>44</v>
      </c>
      <c r="D2960" s="970" t="s">
        <v>2</v>
      </c>
      <c r="E2960" s="971" t="s">
        <v>2632</v>
      </c>
      <c r="F2960" s="985" t="s">
        <v>74</v>
      </c>
      <c r="G2960" s="973" t="s">
        <v>19</v>
      </c>
      <c r="H2960" s="973" t="s">
        <v>19</v>
      </c>
      <c r="I2960" s="15"/>
      <c r="J2960" s="15"/>
      <c r="K2960" s="58" t="s">
        <v>21</v>
      </c>
      <c r="L2960" s="56" t="s">
        <v>131</v>
      </c>
      <c r="M2960" s="51" t="s">
        <v>2075</v>
      </c>
      <c r="N2960" s="54" t="s">
        <v>494</v>
      </c>
      <c r="O2960" s="976"/>
      <c r="P2960" s="271"/>
      <c r="Q2960" s="977"/>
      <c r="R2960" s="978"/>
      <c r="S2960" s="979"/>
      <c r="T2960" s="980"/>
      <c r="U2960" s="981"/>
      <c r="V2960" s="982"/>
      <c r="W2960" s="976" t="s">
        <v>3330</v>
      </c>
      <c r="X2960" s="976"/>
      <c r="Y2960" s="706"/>
      <c r="Z2960" s="976"/>
    </row>
    <row r="2961" spans="1:26">
      <c r="A2961" s="1037" t="s">
        <v>2144</v>
      </c>
      <c r="B2961" s="984" t="s">
        <v>3076</v>
      </c>
      <c r="C2961" s="989" t="s">
        <v>5650</v>
      </c>
      <c r="D2961" s="970" t="str">
        <f t="shared" ref="D2961" si="2942">B2961&amp;" "&amp;" "&amp;C2961</f>
        <v>SP-099  ハドラー (超魔生物)</v>
      </c>
      <c r="E2961" s="1032" t="s">
        <v>2634</v>
      </c>
      <c r="F2961" s="985" t="s">
        <v>74</v>
      </c>
      <c r="G2961" s="973" t="s">
        <v>19</v>
      </c>
      <c r="H2961" s="973" t="s">
        <v>19</v>
      </c>
      <c r="I2961" s="15"/>
      <c r="J2961" s="15"/>
      <c r="K2961" s="58" t="s">
        <v>21</v>
      </c>
      <c r="L2961" s="56" t="s">
        <v>131</v>
      </c>
      <c r="M2961" s="51" t="s">
        <v>2076</v>
      </c>
      <c r="N2961" s="52" t="s">
        <v>491</v>
      </c>
      <c r="O2961" s="976"/>
      <c r="P2961" s="271"/>
      <c r="Q2961" s="977">
        <v>2050</v>
      </c>
      <c r="R2961" s="978">
        <v>1580</v>
      </c>
      <c r="S2961" s="979">
        <v>1180</v>
      </c>
      <c r="T2961" s="980">
        <v>1030</v>
      </c>
      <c r="U2961" s="981">
        <v>1180</v>
      </c>
      <c r="V2961" s="982">
        <f t="shared" ref="V2961" si="2943">SUM(Q2961:U2962)</f>
        <v>7020</v>
      </c>
      <c r="W2961" s="976"/>
      <c r="X2961" s="976"/>
      <c r="Y2961" s="706"/>
      <c r="Z2961" s="976"/>
    </row>
    <row r="2962" spans="1:26">
      <c r="A2962" s="1037" t="s">
        <v>2144</v>
      </c>
      <c r="B2962" s="984"/>
      <c r="C2962" s="989" t="s">
        <v>5650</v>
      </c>
      <c r="D2962" s="970" t="s">
        <v>2</v>
      </c>
      <c r="E2962" s="1032" t="s">
        <v>2634</v>
      </c>
      <c r="F2962" s="985" t="s">
        <v>74</v>
      </c>
      <c r="G2962" s="973" t="s">
        <v>19</v>
      </c>
      <c r="H2962" s="973" t="s">
        <v>19</v>
      </c>
      <c r="I2962" s="15"/>
      <c r="J2962" s="15"/>
      <c r="K2962" s="11" t="s">
        <v>81</v>
      </c>
      <c r="L2962" s="59" t="s">
        <v>81</v>
      </c>
      <c r="M2962" s="51" t="s">
        <v>2003</v>
      </c>
      <c r="N2962" s="54" t="s">
        <v>492</v>
      </c>
      <c r="O2962" s="976"/>
      <c r="P2962" s="271"/>
      <c r="Q2962" s="977"/>
      <c r="R2962" s="978"/>
      <c r="S2962" s="979"/>
      <c r="T2962" s="980"/>
      <c r="U2962" s="981"/>
      <c r="V2962" s="982"/>
      <c r="W2962" s="976"/>
      <c r="X2962" s="976"/>
      <c r="Y2962" s="706"/>
      <c r="Z2962" s="976"/>
    </row>
    <row r="2963" spans="1:26">
      <c r="A2963" s="1037" t="s">
        <v>2144</v>
      </c>
      <c r="B2963" s="984" t="s">
        <v>3077</v>
      </c>
      <c r="C2963" s="969" t="s">
        <v>4</v>
      </c>
      <c r="D2963" s="970" t="str">
        <f t="shared" ref="D2963" si="2944">B2963&amp;" "&amp;" "&amp;C2963</f>
        <v>SP-100  クロコダイン</v>
      </c>
      <c r="E2963" s="971" t="s">
        <v>2632</v>
      </c>
      <c r="F2963" s="972" t="s">
        <v>34</v>
      </c>
      <c r="G2963" s="1006" t="s">
        <v>89</v>
      </c>
      <c r="H2963" s="973" t="s">
        <v>19</v>
      </c>
      <c r="I2963" s="15"/>
      <c r="J2963" s="15"/>
      <c r="K2963" s="62" t="s">
        <v>21</v>
      </c>
      <c r="L2963" s="59" t="s">
        <v>105</v>
      </c>
      <c r="M2963" s="51" t="s">
        <v>2077</v>
      </c>
      <c r="N2963" s="52" t="s">
        <v>496</v>
      </c>
      <c r="O2963" s="976"/>
      <c r="P2963" s="271"/>
      <c r="Q2963" s="977">
        <v>2350</v>
      </c>
      <c r="R2963" s="978">
        <v>1500</v>
      </c>
      <c r="S2963" s="979">
        <v>610</v>
      </c>
      <c r="T2963" s="980">
        <v>780</v>
      </c>
      <c r="U2963" s="981">
        <v>1470</v>
      </c>
      <c r="V2963" s="982">
        <f t="shared" ref="V2963" si="2945">SUM(Q2963:U2964)</f>
        <v>6710</v>
      </c>
      <c r="W2963" s="976"/>
      <c r="X2963" s="976"/>
      <c r="Y2963" s="706"/>
      <c r="Z2963" s="976"/>
    </row>
    <row r="2964" spans="1:26">
      <c r="A2964" s="1037" t="s">
        <v>2144</v>
      </c>
      <c r="B2964" s="984"/>
      <c r="C2964" s="969" t="s">
        <v>4</v>
      </c>
      <c r="D2964" s="970" t="s">
        <v>2</v>
      </c>
      <c r="E2964" s="971" t="s">
        <v>2632</v>
      </c>
      <c r="F2964" s="972" t="s">
        <v>34</v>
      </c>
      <c r="G2964" s="1006" t="s">
        <v>89</v>
      </c>
      <c r="H2964" s="973" t="s">
        <v>19</v>
      </c>
      <c r="I2964" s="17"/>
      <c r="J2964" s="17"/>
      <c r="K2964" s="62" t="s">
        <v>21</v>
      </c>
      <c r="L2964" s="59" t="s">
        <v>3</v>
      </c>
      <c r="M2964" s="51" t="s">
        <v>2130</v>
      </c>
      <c r="N2964" s="54" t="s">
        <v>491</v>
      </c>
      <c r="O2964" s="976"/>
      <c r="P2964" s="271"/>
      <c r="Q2964" s="977"/>
      <c r="R2964" s="978"/>
      <c r="S2964" s="979"/>
      <c r="T2964" s="980"/>
      <c r="U2964" s="981"/>
      <c r="V2964" s="982"/>
      <c r="W2964" s="976"/>
      <c r="X2964" s="976"/>
      <c r="Y2964" s="706"/>
      <c r="Z2964" s="976"/>
    </row>
    <row r="2965" spans="1:26">
      <c r="A2965" s="1037" t="s">
        <v>2144</v>
      </c>
      <c r="B2965" s="984" t="s">
        <v>3078</v>
      </c>
      <c r="C2965" s="969" t="s">
        <v>172</v>
      </c>
      <c r="D2965" s="970" t="str">
        <f t="shared" ref="D2965" si="2946">B2965&amp;" "&amp;" "&amp;C2965</f>
        <v>SP-101  ヒュンケル</v>
      </c>
      <c r="E2965" s="971" t="s">
        <v>2632</v>
      </c>
      <c r="F2965" s="972" t="s">
        <v>34</v>
      </c>
      <c r="G2965" s="973" t="s">
        <v>19</v>
      </c>
      <c r="H2965" s="973" t="s">
        <v>19</v>
      </c>
      <c r="I2965" s="15"/>
      <c r="J2965" s="15"/>
      <c r="K2965" s="62" t="s">
        <v>21</v>
      </c>
      <c r="L2965" s="59" t="s">
        <v>270</v>
      </c>
      <c r="M2965" s="51" t="s">
        <v>2078</v>
      </c>
      <c r="N2965" s="52" t="s">
        <v>491</v>
      </c>
      <c r="O2965" s="976"/>
      <c r="P2965" s="271"/>
      <c r="Q2965" s="977">
        <v>2160</v>
      </c>
      <c r="R2965" s="978">
        <v>1490</v>
      </c>
      <c r="S2965" s="979">
        <v>670</v>
      </c>
      <c r="T2965" s="980">
        <v>1070</v>
      </c>
      <c r="U2965" s="981">
        <v>1330</v>
      </c>
      <c r="V2965" s="982">
        <f t="shared" ref="V2965" si="2947">SUM(Q2965:U2966)</f>
        <v>6720</v>
      </c>
      <c r="W2965" s="378" t="s">
        <v>3317</v>
      </c>
      <c r="X2965" s="976"/>
      <c r="Y2965" s="706"/>
      <c r="Z2965" s="976"/>
    </row>
    <row r="2966" spans="1:26">
      <c r="A2966" s="1037" t="s">
        <v>2144</v>
      </c>
      <c r="B2966" s="984"/>
      <c r="C2966" s="969" t="s">
        <v>172</v>
      </c>
      <c r="D2966" s="970" t="s">
        <v>2</v>
      </c>
      <c r="E2966" s="971" t="s">
        <v>2632</v>
      </c>
      <c r="F2966" s="972" t="s">
        <v>34</v>
      </c>
      <c r="G2966" s="973" t="s">
        <v>19</v>
      </c>
      <c r="H2966" s="973" t="s">
        <v>19</v>
      </c>
      <c r="I2966" s="15"/>
      <c r="J2966" s="15"/>
      <c r="K2966" s="7" t="s">
        <v>37</v>
      </c>
      <c r="L2966" s="59" t="s">
        <v>98</v>
      </c>
      <c r="M2966" s="51" t="s">
        <v>1037</v>
      </c>
      <c r="N2966" s="54" t="s">
        <v>492</v>
      </c>
      <c r="O2966" s="976"/>
      <c r="P2966" s="271"/>
      <c r="Q2966" s="977"/>
      <c r="R2966" s="978"/>
      <c r="S2966" s="979"/>
      <c r="T2966" s="980"/>
      <c r="U2966" s="981"/>
      <c r="V2966" s="982"/>
      <c r="W2966" s="380" t="s">
        <v>4343</v>
      </c>
      <c r="X2966" s="976"/>
      <c r="Y2966" s="706"/>
      <c r="Z2966" s="976"/>
    </row>
    <row r="2967" spans="1:26">
      <c r="A2967" s="1037" t="s">
        <v>2144</v>
      </c>
      <c r="B2967" s="984" t="s">
        <v>3079</v>
      </c>
      <c r="C2967" s="969" t="s">
        <v>42</v>
      </c>
      <c r="D2967" s="970" t="str">
        <f t="shared" ref="D2967" si="2948">B2967&amp;" "&amp;" "&amp;C2967</f>
        <v>SP-102  レオナ</v>
      </c>
      <c r="E2967" s="971" t="s">
        <v>2632</v>
      </c>
      <c r="F2967" s="972" t="s">
        <v>34</v>
      </c>
      <c r="G2967" s="986" t="s">
        <v>40</v>
      </c>
      <c r="H2967" s="995" t="s">
        <v>80</v>
      </c>
      <c r="I2967" s="17"/>
      <c r="J2967" s="17"/>
      <c r="K2967" s="58" t="s">
        <v>21</v>
      </c>
      <c r="L2967" s="56" t="s">
        <v>131</v>
      </c>
      <c r="M2967" s="51" t="s">
        <v>2079</v>
      </c>
      <c r="N2967" s="52" t="s">
        <v>491</v>
      </c>
      <c r="O2967" s="976"/>
      <c r="P2967" s="271"/>
      <c r="Q2967" s="977">
        <v>2010</v>
      </c>
      <c r="R2967" s="978">
        <v>670</v>
      </c>
      <c r="S2967" s="979">
        <v>1620</v>
      </c>
      <c r="T2967" s="980">
        <v>1320</v>
      </c>
      <c r="U2967" s="981">
        <v>1060</v>
      </c>
      <c r="V2967" s="982">
        <f t="shared" ref="V2967" si="2949">SUM(Q2967:U2968)</f>
        <v>6680</v>
      </c>
      <c r="W2967" s="976" t="s">
        <v>3317</v>
      </c>
      <c r="X2967" s="976"/>
      <c r="Y2967" s="706"/>
      <c r="Z2967" s="976" t="s">
        <v>4601</v>
      </c>
    </row>
    <row r="2968" spans="1:26">
      <c r="A2968" s="1037" t="s">
        <v>2144</v>
      </c>
      <c r="B2968" s="984"/>
      <c r="C2968" s="969" t="s">
        <v>42</v>
      </c>
      <c r="D2968" s="970" t="s">
        <v>2</v>
      </c>
      <c r="E2968" s="971" t="s">
        <v>2632</v>
      </c>
      <c r="F2968" s="972" t="s">
        <v>34</v>
      </c>
      <c r="G2968" s="986" t="s">
        <v>40</v>
      </c>
      <c r="H2968" s="995" t="s">
        <v>80</v>
      </c>
      <c r="I2968" s="17"/>
      <c r="J2968" s="17"/>
      <c r="K2968" s="62" t="s">
        <v>21</v>
      </c>
      <c r="L2968" s="59" t="s">
        <v>270</v>
      </c>
      <c r="M2968" s="51" t="s">
        <v>2080</v>
      </c>
      <c r="N2968" s="54" t="s">
        <v>496</v>
      </c>
      <c r="O2968" s="976"/>
      <c r="P2968" s="271"/>
      <c r="Q2968" s="977"/>
      <c r="R2968" s="978"/>
      <c r="S2968" s="979"/>
      <c r="T2968" s="980"/>
      <c r="U2968" s="981"/>
      <c r="V2968" s="982"/>
      <c r="W2968" s="976" t="s">
        <v>3317</v>
      </c>
      <c r="X2968" s="976"/>
      <c r="Y2968" s="706"/>
      <c r="Z2968" s="976" t="s">
        <v>4601</v>
      </c>
    </row>
    <row r="2969" spans="1:26">
      <c r="A2969" s="1037" t="s">
        <v>2144</v>
      </c>
      <c r="B2969" s="984" t="s">
        <v>3080</v>
      </c>
      <c r="C2969" s="969" t="s">
        <v>183</v>
      </c>
      <c r="D2969" s="970" t="str">
        <f t="shared" ref="D2969" si="2950">B2969&amp;" "&amp;" "&amp;C2969</f>
        <v>SP-103  マァム</v>
      </c>
      <c r="E2969" s="971" t="s">
        <v>2632</v>
      </c>
      <c r="F2969" s="972" t="s">
        <v>34</v>
      </c>
      <c r="G2969" s="973" t="s">
        <v>19</v>
      </c>
      <c r="H2969" s="973" t="s">
        <v>19</v>
      </c>
      <c r="I2969" s="17"/>
      <c r="J2969" s="17"/>
      <c r="K2969" s="58" t="s">
        <v>21</v>
      </c>
      <c r="L2969" s="56" t="s">
        <v>131</v>
      </c>
      <c r="M2969" s="51" t="s">
        <v>2081</v>
      </c>
      <c r="N2969" s="52" t="s">
        <v>491</v>
      </c>
      <c r="O2969" s="976"/>
      <c r="P2969" s="271"/>
      <c r="Q2969" s="977">
        <v>2190</v>
      </c>
      <c r="R2969" s="978">
        <v>1310</v>
      </c>
      <c r="S2969" s="979">
        <v>870</v>
      </c>
      <c r="T2969" s="980">
        <v>1330</v>
      </c>
      <c r="U2969" s="981">
        <v>1020</v>
      </c>
      <c r="V2969" s="982">
        <f t="shared" ref="V2969" si="2951">SUM(Q2969:U2970)</f>
        <v>6720</v>
      </c>
      <c r="W2969" s="976" t="s">
        <v>3317</v>
      </c>
      <c r="X2969" s="976"/>
      <c r="Y2969" s="706"/>
      <c r="Z2969" s="976"/>
    </row>
    <row r="2970" spans="1:26">
      <c r="A2970" s="1037" t="s">
        <v>2144</v>
      </c>
      <c r="B2970" s="984"/>
      <c r="C2970" s="969" t="s">
        <v>183</v>
      </c>
      <c r="D2970" s="970" t="s">
        <v>2</v>
      </c>
      <c r="E2970" s="971" t="s">
        <v>2632</v>
      </c>
      <c r="F2970" s="972" t="s">
        <v>34</v>
      </c>
      <c r="G2970" s="973" t="s">
        <v>19</v>
      </c>
      <c r="H2970" s="973" t="s">
        <v>19</v>
      </c>
      <c r="I2970" s="17"/>
      <c r="J2970" s="17"/>
      <c r="K2970" s="11" t="s">
        <v>81</v>
      </c>
      <c r="L2970" s="59" t="s">
        <v>81</v>
      </c>
      <c r="M2970" s="51" t="s">
        <v>2010</v>
      </c>
      <c r="N2970" s="54" t="s">
        <v>492</v>
      </c>
      <c r="O2970" s="976"/>
      <c r="P2970" s="271"/>
      <c r="Q2970" s="977"/>
      <c r="R2970" s="978"/>
      <c r="S2970" s="979"/>
      <c r="T2970" s="980"/>
      <c r="U2970" s="981"/>
      <c r="V2970" s="982"/>
      <c r="W2970" s="976" t="s">
        <v>3317</v>
      </c>
      <c r="X2970" s="976"/>
      <c r="Y2970" s="706"/>
      <c r="Z2970" s="976"/>
    </row>
    <row r="2971" spans="1:26">
      <c r="A2971" s="1037" t="s">
        <v>2144</v>
      </c>
      <c r="B2971" s="984" t="s">
        <v>3081</v>
      </c>
      <c r="C2971" s="969" t="s">
        <v>38</v>
      </c>
      <c r="D2971" s="970" t="str">
        <f t="shared" ref="D2971" si="2952">B2971&amp;" "&amp;" "&amp;C2971</f>
        <v>SP-104  ポップ</v>
      </c>
      <c r="E2971" s="971" t="s">
        <v>2632</v>
      </c>
      <c r="F2971" s="972" t="s">
        <v>34</v>
      </c>
      <c r="G2971" s="986" t="s">
        <v>40</v>
      </c>
      <c r="H2971" s="986" t="s">
        <v>40</v>
      </c>
      <c r="I2971" s="17"/>
      <c r="J2971" s="17"/>
      <c r="K2971" s="58" t="s">
        <v>21</v>
      </c>
      <c r="L2971" s="56" t="s">
        <v>131</v>
      </c>
      <c r="M2971" s="51" t="s">
        <v>3692</v>
      </c>
      <c r="N2971" s="52" t="s">
        <v>494</v>
      </c>
      <c r="O2971" s="976"/>
      <c r="P2971" s="271"/>
      <c r="Q2971" s="977">
        <v>2160</v>
      </c>
      <c r="R2971" s="978">
        <v>700</v>
      </c>
      <c r="S2971" s="979">
        <v>1630</v>
      </c>
      <c r="T2971" s="980">
        <v>1200</v>
      </c>
      <c r="U2971" s="981">
        <v>1030</v>
      </c>
      <c r="V2971" s="982">
        <f t="shared" ref="V2971" si="2953">SUM(Q2971:U2972)</f>
        <v>6720</v>
      </c>
      <c r="W2971" s="976" t="s">
        <v>3317</v>
      </c>
      <c r="X2971" s="976"/>
      <c r="Y2971" s="706"/>
      <c r="Z2971" s="976"/>
    </row>
    <row r="2972" spans="1:26">
      <c r="A2972" s="1037" t="s">
        <v>2144</v>
      </c>
      <c r="B2972" s="984"/>
      <c r="C2972" s="969" t="s">
        <v>38</v>
      </c>
      <c r="D2972" s="970" t="s">
        <v>2</v>
      </c>
      <c r="E2972" s="971" t="s">
        <v>2632</v>
      </c>
      <c r="F2972" s="972" t="s">
        <v>34</v>
      </c>
      <c r="G2972" s="986" t="s">
        <v>40</v>
      </c>
      <c r="H2972" s="986" t="s">
        <v>40</v>
      </c>
      <c r="I2972" s="17"/>
      <c r="J2972" s="17"/>
      <c r="K2972" s="62" t="s">
        <v>21</v>
      </c>
      <c r="L2972" s="59" t="s">
        <v>106</v>
      </c>
      <c r="M2972" s="51" t="s">
        <v>850</v>
      </c>
      <c r="N2972" s="54" t="s">
        <v>491</v>
      </c>
      <c r="O2972" s="976"/>
      <c r="P2972" s="271"/>
      <c r="Q2972" s="977"/>
      <c r="R2972" s="978"/>
      <c r="S2972" s="979"/>
      <c r="T2972" s="980"/>
      <c r="U2972" s="981"/>
      <c r="V2972" s="982"/>
      <c r="W2972" s="976" t="s">
        <v>3317</v>
      </c>
      <c r="X2972" s="976"/>
      <c r="Y2972" s="706"/>
      <c r="Z2972" s="976"/>
    </row>
    <row r="2973" spans="1:26">
      <c r="A2973" s="1037" t="s">
        <v>2144</v>
      </c>
      <c r="B2973" s="984" t="s">
        <v>3082</v>
      </c>
      <c r="C2973" s="969" t="s">
        <v>2</v>
      </c>
      <c r="D2973" s="970" t="str">
        <f t="shared" ref="D2973" si="2954">B2973&amp;" "&amp;" "&amp;C2973</f>
        <v>SP-105  ダイ</v>
      </c>
      <c r="E2973" s="1032" t="s">
        <v>2634</v>
      </c>
      <c r="F2973" s="972" t="s">
        <v>34</v>
      </c>
      <c r="G2973" s="973" t="s">
        <v>19</v>
      </c>
      <c r="H2973" s="973" t="s">
        <v>19</v>
      </c>
      <c r="I2973" s="15"/>
      <c r="J2973" s="15"/>
      <c r="K2973" s="7" t="s">
        <v>37</v>
      </c>
      <c r="L2973" s="61" t="s">
        <v>205</v>
      </c>
      <c r="M2973" s="51" t="s">
        <v>2062</v>
      </c>
      <c r="N2973" s="52" t="s">
        <v>490</v>
      </c>
      <c r="O2973" s="976"/>
      <c r="P2973" s="271"/>
      <c r="Q2973" s="977">
        <v>2200</v>
      </c>
      <c r="R2973" s="978">
        <v>1570</v>
      </c>
      <c r="S2973" s="979">
        <v>950</v>
      </c>
      <c r="T2973" s="980">
        <v>1300</v>
      </c>
      <c r="U2973" s="981">
        <v>1010</v>
      </c>
      <c r="V2973" s="982">
        <f t="shared" ref="V2973" si="2955">SUM(Q2973:U2974)</f>
        <v>7030</v>
      </c>
      <c r="W2973" s="976" t="s">
        <v>3317</v>
      </c>
      <c r="X2973" s="976"/>
      <c r="Y2973" s="706"/>
      <c r="Z2973" s="976"/>
    </row>
    <row r="2974" spans="1:26">
      <c r="A2974" s="1037" t="s">
        <v>2144</v>
      </c>
      <c r="B2974" s="984"/>
      <c r="C2974" s="969" t="s">
        <v>2</v>
      </c>
      <c r="D2974" s="970" t="s">
        <v>2</v>
      </c>
      <c r="E2974" s="1032" t="s">
        <v>2634</v>
      </c>
      <c r="F2974" s="972" t="s">
        <v>34</v>
      </c>
      <c r="G2974" s="973" t="s">
        <v>19</v>
      </c>
      <c r="H2974" s="973" t="s">
        <v>19</v>
      </c>
      <c r="I2974" s="15"/>
      <c r="J2974" s="15"/>
      <c r="K2974" s="62" t="s">
        <v>21</v>
      </c>
      <c r="L2974" s="59" t="s">
        <v>3</v>
      </c>
      <c r="M2974" s="51" t="s">
        <v>2131</v>
      </c>
      <c r="N2974" s="54" t="s">
        <v>494</v>
      </c>
      <c r="O2974" s="976"/>
      <c r="P2974" s="271"/>
      <c r="Q2974" s="977"/>
      <c r="R2974" s="978"/>
      <c r="S2974" s="979"/>
      <c r="T2974" s="980"/>
      <c r="U2974" s="981"/>
      <c r="V2974" s="982"/>
      <c r="W2974" s="976" t="s">
        <v>3317</v>
      </c>
      <c r="X2974" s="976"/>
      <c r="Y2974" s="706"/>
      <c r="Z2974" s="976"/>
    </row>
    <row r="2975" spans="1:26">
      <c r="A2975" s="1018" t="s">
        <v>2140</v>
      </c>
      <c r="B2975" s="984" t="s">
        <v>3083</v>
      </c>
      <c r="C2975" s="969" t="s">
        <v>172</v>
      </c>
      <c r="D2975" s="970" t="str">
        <f t="shared" ref="D2975" si="2956">B2975&amp;" "&amp;" "&amp;C2975</f>
        <v>SP-106  ヒュンケル</v>
      </c>
      <c r="E2975" s="1015" t="s">
        <v>608</v>
      </c>
      <c r="F2975" s="1013" t="s">
        <v>129</v>
      </c>
      <c r="G2975" s="973" t="s">
        <v>19</v>
      </c>
      <c r="H2975" s="973" t="s">
        <v>19</v>
      </c>
      <c r="I2975" s="17"/>
      <c r="J2975" s="17"/>
      <c r="K2975" s="62" t="s">
        <v>21</v>
      </c>
      <c r="L2975" s="59" t="s">
        <v>3</v>
      </c>
      <c r="M2975" s="51" t="s">
        <v>2132</v>
      </c>
      <c r="N2975" s="52" t="s">
        <v>494</v>
      </c>
      <c r="O2975" s="976"/>
      <c r="P2975" s="271"/>
      <c r="Q2975" s="977">
        <v>1580</v>
      </c>
      <c r="R2975" s="978">
        <v>1060</v>
      </c>
      <c r="S2975" s="979">
        <v>480</v>
      </c>
      <c r="T2975" s="980">
        <v>760</v>
      </c>
      <c r="U2975" s="981">
        <v>1020</v>
      </c>
      <c r="V2975" s="982">
        <f t="shared" ref="V2975" si="2957">SUM(Q2975:U2976)</f>
        <v>4900</v>
      </c>
      <c r="W2975" s="976" t="s">
        <v>4572</v>
      </c>
      <c r="X2975" s="976"/>
      <c r="Y2975" s="706"/>
      <c r="Z2975" s="976"/>
    </row>
    <row r="2976" spans="1:26">
      <c r="A2976" s="1018" t="s">
        <v>2140</v>
      </c>
      <c r="B2976" s="984"/>
      <c r="C2976" s="969" t="s">
        <v>172</v>
      </c>
      <c r="D2976" s="970" t="s">
        <v>2</v>
      </c>
      <c r="E2976" s="1015" t="s">
        <v>608</v>
      </c>
      <c r="F2976" s="1013" t="s">
        <v>129</v>
      </c>
      <c r="G2976" s="973" t="s">
        <v>19</v>
      </c>
      <c r="H2976" s="973" t="s">
        <v>19</v>
      </c>
      <c r="I2976" s="17"/>
      <c r="J2976" s="17"/>
      <c r="K2976" s="20"/>
      <c r="L2976" s="16"/>
      <c r="M2976" s="51"/>
      <c r="N2976" s="54"/>
      <c r="O2976" s="976"/>
      <c r="P2976" s="271"/>
      <c r="Q2976" s="977"/>
      <c r="R2976" s="978"/>
      <c r="S2976" s="979"/>
      <c r="T2976" s="980"/>
      <c r="U2976" s="981"/>
      <c r="V2976" s="982"/>
      <c r="W2976" s="976" t="s">
        <v>4572</v>
      </c>
      <c r="X2976" s="976"/>
      <c r="Y2976" s="706"/>
      <c r="Z2976" s="976"/>
    </row>
    <row r="2977" spans="1:26">
      <c r="A2977" s="1018" t="s">
        <v>2140</v>
      </c>
      <c r="B2977" s="984" t="s">
        <v>3084</v>
      </c>
      <c r="C2977" s="969" t="s">
        <v>4</v>
      </c>
      <c r="D2977" s="970" t="str">
        <f t="shared" ref="D2977" si="2958">B2977&amp;" "&amp;" "&amp;C2977</f>
        <v>SP-107  クロコダイン</v>
      </c>
      <c r="E2977" s="1015" t="s">
        <v>608</v>
      </c>
      <c r="F2977" s="1014" t="s">
        <v>128</v>
      </c>
      <c r="G2977" s="1006" t="s">
        <v>89</v>
      </c>
      <c r="H2977" s="973" t="s">
        <v>19</v>
      </c>
      <c r="I2977" s="17"/>
      <c r="J2977" s="17"/>
      <c r="K2977" s="58" t="s">
        <v>21</v>
      </c>
      <c r="L2977" s="56" t="s">
        <v>131</v>
      </c>
      <c r="M2977" s="51" t="s">
        <v>2082</v>
      </c>
      <c r="N2977" s="52" t="s">
        <v>494</v>
      </c>
      <c r="O2977" s="976"/>
      <c r="P2977" s="271"/>
      <c r="Q2977" s="977">
        <v>1680</v>
      </c>
      <c r="R2977" s="978">
        <v>1110</v>
      </c>
      <c r="S2977" s="979">
        <v>440</v>
      </c>
      <c r="T2977" s="980">
        <v>580</v>
      </c>
      <c r="U2977" s="981">
        <v>1080</v>
      </c>
      <c r="V2977" s="982">
        <f t="shared" ref="V2977" si="2959">SUM(Q2977:U2978)</f>
        <v>4890</v>
      </c>
      <c r="W2977" s="976" t="s">
        <v>4572</v>
      </c>
      <c r="X2977" s="976"/>
      <c r="Y2977" s="706"/>
      <c r="Z2977" s="976"/>
    </row>
    <row r="2978" spans="1:26">
      <c r="A2978" s="1018" t="s">
        <v>2140</v>
      </c>
      <c r="B2978" s="984"/>
      <c r="C2978" s="969" t="s">
        <v>4</v>
      </c>
      <c r="D2978" s="970" t="s">
        <v>2</v>
      </c>
      <c r="E2978" s="1015" t="s">
        <v>608</v>
      </c>
      <c r="F2978" s="1014" t="s">
        <v>128</v>
      </c>
      <c r="G2978" s="1006" t="s">
        <v>89</v>
      </c>
      <c r="H2978" s="973" t="s">
        <v>19</v>
      </c>
      <c r="I2978" s="17"/>
      <c r="J2978" s="17"/>
      <c r="K2978" s="20"/>
      <c r="L2978" s="16"/>
      <c r="M2978" s="51"/>
      <c r="N2978" s="54"/>
      <c r="O2978" s="976"/>
      <c r="P2978" s="271"/>
      <c r="Q2978" s="977"/>
      <c r="R2978" s="978"/>
      <c r="S2978" s="979"/>
      <c r="T2978" s="980"/>
      <c r="U2978" s="981"/>
      <c r="V2978" s="982"/>
      <c r="W2978" s="976" t="s">
        <v>4572</v>
      </c>
      <c r="X2978" s="976"/>
      <c r="Y2978" s="706"/>
      <c r="Z2978" s="976"/>
    </row>
    <row r="2979" spans="1:26">
      <c r="A2979" s="1018" t="s">
        <v>2140</v>
      </c>
      <c r="B2979" s="984" t="s">
        <v>3085</v>
      </c>
      <c r="C2979" s="969" t="s">
        <v>42</v>
      </c>
      <c r="D2979" s="970" t="str">
        <f t="shared" ref="D2979" si="2960">B2979&amp;" "&amp;" "&amp;C2979</f>
        <v>SP-108  レオナ</v>
      </c>
      <c r="E2979" s="1015" t="s">
        <v>608</v>
      </c>
      <c r="F2979" s="972" t="s">
        <v>34</v>
      </c>
      <c r="G2979" s="986" t="s">
        <v>40</v>
      </c>
      <c r="H2979" s="995" t="s">
        <v>80</v>
      </c>
      <c r="I2979" s="17"/>
      <c r="J2979" s="17"/>
      <c r="K2979" s="62" t="s">
        <v>21</v>
      </c>
      <c r="L2979" s="59" t="s">
        <v>106</v>
      </c>
      <c r="M2979" s="51" t="s">
        <v>3693</v>
      </c>
      <c r="N2979" s="52" t="s">
        <v>491</v>
      </c>
      <c r="O2979" s="976"/>
      <c r="P2979" s="271"/>
      <c r="Q2979" s="977">
        <v>1470</v>
      </c>
      <c r="R2979" s="978">
        <v>480</v>
      </c>
      <c r="S2979" s="979">
        <v>1210</v>
      </c>
      <c r="T2979" s="980">
        <v>970</v>
      </c>
      <c r="U2979" s="981">
        <v>760</v>
      </c>
      <c r="V2979" s="982">
        <f t="shared" ref="V2979" si="2961">SUM(Q2979:U2980)</f>
        <v>4890</v>
      </c>
      <c r="W2979" s="976" t="s">
        <v>3317</v>
      </c>
      <c r="X2979" s="976"/>
      <c r="Y2979" s="706"/>
      <c r="Z2979" s="976"/>
    </row>
    <row r="2980" spans="1:26">
      <c r="A2980" s="1018" t="s">
        <v>2140</v>
      </c>
      <c r="B2980" s="984"/>
      <c r="C2980" s="969" t="s">
        <v>42</v>
      </c>
      <c r="D2980" s="970" t="s">
        <v>2</v>
      </c>
      <c r="E2980" s="1015" t="s">
        <v>608</v>
      </c>
      <c r="F2980" s="972" t="s">
        <v>34</v>
      </c>
      <c r="G2980" s="986" t="s">
        <v>40</v>
      </c>
      <c r="H2980" s="995" t="s">
        <v>80</v>
      </c>
      <c r="I2980" s="17"/>
      <c r="J2980" s="17"/>
      <c r="K2980" s="20"/>
      <c r="L2980" s="16"/>
      <c r="M2980" s="51"/>
      <c r="N2980" s="54"/>
      <c r="O2980" s="976"/>
      <c r="P2980" s="271"/>
      <c r="Q2980" s="977"/>
      <c r="R2980" s="978"/>
      <c r="S2980" s="979"/>
      <c r="T2980" s="980"/>
      <c r="U2980" s="981"/>
      <c r="V2980" s="982"/>
      <c r="W2980" s="976" t="s">
        <v>3317</v>
      </c>
      <c r="X2980" s="976"/>
      <c r="Y2980" s="706"/>
      <c r="Z2980" s="976"/>
    </row>
    <row r="2981" spans="1:26">
      <c r="A2981" s="1018" t="s">
        <v>2140</v>
      </c>
      <c r="B2981" s="984" t="s">
        <v>3086</v>
      </c>
      <c r="C2981" s="969" t="s">
        <v>2</v>
      </c>
      <c r="D2981" s="970" t="str">
        <f t="shared" ref="D2981" si="2962">B2981&amp;" "&amp;" "&amp;C2981</f>
        <v>SP-109  ダイ</v>
      </c>
      <c r="E2981" s="1015" t="s">
        <v>608</v>
      </c>
      <c r="F2981" s="972" t="s">
        <v>34</v>
      </c>
      <c r="G2981" s="973" t="s">
        <v>19</v>
      </c>
      <c r="H2981" s="973" t="s">
        <v>19</v>
      </c>
      <c r="I2981" s="17"/>
      <c r="J2981" s="17"/>
      <c r="K2981" s="58" t="s">
        <v>21</v>
      </c>
      <c r="L2981" s="56" t="s">
        <v>131</v>
      </c>
      <c r="M2981" s="51" t="s">
        <v>2083</v>
      </c>
      <c r="N2981" s="52" t="s">
        <v>496</v>
      </c>
      <c r="O2981" s="976"/>
      <c r="P2981" s="271"/>
      <c r="Q2981" s="977">
        <v>1560</v>
      </c>
      <c r="R2981" s="978">
        <v>1080</v>
      </c>
      <c r="S2981" s="979">
        <v>620</v>
      </c>
      <c r="T2981" s="980">
        <v>910</v>
      </c>
      <c r="U2981" s="981">
        <v>740</v>
      </c>
      <c r="V2981" s="982">
        <f t="shared" ref="V2981" si="2963">SUM(Q2981:U2982)</f>
        <v>4910</v>
      </c>
      <c r="W2981" s="976" t="s">
        <v>3317</v>
      </c>
      <c r="X2981" s="976"/>
      <c r="Y2981" s="706"/>
      <c r="Z2981" s="976"/>
    </row>
    <row r="2982" spans="1:26">
      <c r="A2982" s="1018" t="s">
        <v>2140</v>
      </c>
      <c r="B2982" s="984"/>
      <c r="C2982" s="969" t="s">
        <v>2</v>
      </c>
      <c r="D2982" s="970" t="s">
        <v>2</v>
      </c>
      <c r="E2982" s="1015" t="s">
        <v>608</v>
      </c>
      <c r="F2982" s="972" t="s">
        <v>34</v>
      </c>
      <c r="G2982" s="973" t="s">
        <v>19</v>
      </c>
      <c r="H2982" s="973" t="s">
        <v>19</v>
      </c>
      <c r="I2982" s="17"/>
      <c r="J2982" s="17"/>
      <c r="K2982" s="19"/>
      <c r="L2982" s="57"/>
      <c r="M2982" s="51"/>
      <c r="N2982" s="54"/>
      <c r="O2982" s="976"/>
      <c r="P2982" s="271"/>
      <c r="Q2982" s="977"/>
      <c r="R2982" s="978"/>
      <c r="S2982" s="979"/>
      <c r="T2982" s="980"/>
      <c r="U2982" s="981"/>
      <c r="V2982" s="982"/>
      <c r="W2982" s="976" t="s">
        <v>3317</v>
      </c>
      <c r="X2982" s="976"/>
      <c r="Y2982" s="706"/>
      <c r="Z2982" s="976"/>
    </row>
    <row r="2983" spans="1:26">
      <c r="A2983" s="1018" t="s">
        <v>2140</v>
      </c>
      <c r="B2983" s="984" t="s">
        <v>3087</v>
      </c>
      <c r="C2983" s="989" t="s">
        <v>247</v>
      </c>
      <c r="D2983" s="970" t="str">
        <f t="shared" ref="D2983" si="2964">B2983&amp;" "&amp;" "&amp;C2983</f>
        <v>SP-110  ザボエラ</v>
      </c>
      <c r="E2983" s="1011" t="s">
        <v>629</v>
      </c>
      <c r="F2983" s="1009" t="s">
        <v>75</v>
      </c>
      <c r="G2983" s="992" t="s">
        <v>88</v>
      </c>
      <c r="H2983" s="986" t="s">
        <v>40</v>
      </c>
      <c r="I2983" s="17"/>
      <c r="J2983" s="17"/>
      <c r="K2983" s="58" t="s">
        <v>21</v>
      </c>
      <c r="L2983" s="56" t="s">
        <v>131</v>
      </c>
      <c r="M2983" s="51" t="s">
        <v>2084</v>
      </c>
      <c r="N2983" s="52" t="s">
        <v>491</v>
      </c>
      <c r="O2983" s="976"/>
      <c r="P2983" s="271"/>
      <c r="Q2983" s="977">
        <v>1540</v>
      </c>
      <c r="R2983" s="978">
        <v>570</v>
      </c>
      <c r="S2983" s="979">
        <v>1380</v>
      </c>
      <c r="T2983" s="980">
        <v>1110</v>
      </c>
      <c r="U2983" s="981">
        <v>610</v>
      </c>
      <c r="V2983" s="982">
        <f t="shared" ref="V2983" si="2965">SUM(Q2983:U2984)</f>
        <v>5210</v>
      </c>
      <c r="W2983" s="976" t="s">
        <v>4572</v>
      </c>
      <c r="X2983" s="976"/>
      <c r="Y2983" s="706"/>
      <c r="Z2983" s="976"/>
    </row>
    <row r="2984" spans="1:26">
      <c r="A2984" s="1018" t="s">
        <v>2140</v>
      </c>
      <c r="B2984" s="984"/>
      <c r="C2984" s="989" t="s">
        <v>247</v>
      </c>
      <c r="D2984" s="970" t="s">
        <v>2</v>
      </c>
      <c r="E2984" s="1011" t="s">
        <v>629</v>
      </c>
      <c r="F2984" s="1009" t="s">
        <v>75</v>
      </c>
      <c r="G2984" s="992" t="s">
        <v>88</v>
      </c>
      <c r="H2984" s="986" t="s">
        <v>40</v>
      </c>
      <c r="I2984" s="17"/>
      <c r="J2984" s="17"/>
      <c r="K2984" s="19"/>
      <c r="L2984" s="57"/>
      <c r="M2984" s="51"/>
      <c r="N2984" s="54"/>
      <c r="O2984" s="976"/>
      <c r="P2984" s="271"/>
      <c r="Q2984" s="977"/>
      <c r="R2984" s="978"/>
      <c r="S2984" s="979"/>
      <c r="T2984" s="980"/>
      <c r="U2984" s="981"/>
      <c r="V2984" s="982"/>
      <c r="W2984" s="976" t="s">
        <v>4572</v>
      </c>
      <c r="X2984" s="976"/>
      <c r="Y2984" s="706"/>
      <c r="Z2984" s="976"/>
    </row>
    <row r="2985" spans="1:26">
      <c r="A2985" s="1018" t="s">
        <v>2140</v>
      </c>
      <c r="B2985" s="984" t="s">
        <v>3088</v>
      </c>
      <c r="C2985" s="989" t="s">
        <v>595</v>
      </c>
      <c r="D2985" s="970" t="str">
        <f t="shared" ref="D2985" si="2966">B2985&amp;" "&amp;" "&amp;C2985</f>
        <v>SP-111  ハドラー</v>
      </c>
      <c r="E2985" s="1011" t="s">
        <v>629</v>
      </c>
      <c r="F2985" s="985" t="s">
        <v>74</v>
      </c>
      <c r="G2985" s="986" t="s">
        <v>40</v>
      </c>
      <c r="H2985" s="986" t="s">
        <v>40</v>
      </c>
      <c r="I2985" s="17"/>
      <c r="J2985" s="17"/>
      <c r="K2985" s="11" t="s">
        <v>81</v>
      </c>
      <c r="L2985" s="59" t="s">
        <v>81</v>
      </c>
      <c r="M2985" s="51" t="s">
        <v>2011</v>
      </c>
      <c r="N2985" s="52" t="s">
        <v>492</v>
      </c>
      <c r="O2985" s="976"/>
      <c r="P2985" s="271"/>
      <c r="Q2985" s="977">
        <v>1740</v>
      </c>
      <c r="R2985" s="978">
        <v>810</v>
      </c>
      <c r="S2985" s="979">
        <v>1040</v>
      </c>
      <c r="T2985" s="980">
        <v>770</v>
      </c>
      <c r="U2985" s="981">
        <v>880</v>
      </c>
      <c r="V2985" s="982">
        <f t="shared" ref="V2985" si="2967">SUM(Q2985:U2986)</f>
        <v>5240</v>
      </c>
      <c r="W2985" s="976"/>
      <c r="X2985" s="976"/>
      <c r="Y2985" s="706"/>
      <c r="Z2985" s="976"/>
    </row>
    <row r="2986" spans="1:26">
      <c r="A2986" s="1018" t="s">
        <v>2140</v>
      </c>
      <c r="B2986" s="984"/>
      <c r="C2986" s="989" t="s">
        <v>595</v>
      </c>
      <c r="D2986" s="970" t="s">
        <v>2</v>
      </c>
      <c r="E2986" s="1011" t="s">
        <v>629</v>
      </c>
      <c r="F2986" s="985" t="s">
        <v>74</v>
      </c>
      <c r="G2986" s="986" t="s">
        <v>40</v>
      </c>
      <c r="H2986" s="986" t="s">
        <v>40</v>
      </c>
      <c r="I2986" s="17"/>
      <c r="J2986" s="17"/>
      <c r="K2986" s="19"/>
      <c r="L2986" s="57"/>
      <c r="M2986" s="51"/>
      <c r="N2986" s="54"/>
      <c r="O2986" s="976"/>
      <c r="P2986" s="271"/>
      <c r="Q2986" s="977"/>
      <c r="R2986" s="978"/>
      <c r="S2986" s="979"/>
      <c r="T2986" s="980"/>
      <c r="U2986" s="981"/>
      <c r="V2986" s="982"/>
      <c r="W2986" s="976"/>
      <c r="X2986" s="976"/>
      <c r="Y2986" s="706"/>
      <c r="Z2986" s="976"/>
    </row>
    <row r="2987" spans="1:26">
      <c r="A2987" s="1018" t="s">
        <v>2140</v>
      </c>
      <c r="B2987" s="984" t="s">
        <v>3089</v>
      </c>
      <c r="C2987" s="969" t="s">
        <v>172</v>
      </c>
      <c r="D2987" s="970" t="str">
        <f t="shared" ref="D2987" si="2968">B2987&amp;" "&amp;" "&amp;C2987</f>
        <v>SP-112  ヒュンケル</v>
      </c>
      <c r="E2987" s="1011" t="s">
        <v>629</v>
      </c>
      <c r="F2987" s="972" t="s">
        <v>34</v>
      </c>
      <c r="G2987" s="973" t="s">
        <v>19</v>
      </c>
      <c r="H2987" s="973" t="s">
        <v>19</v>
      </c>
      <c r="I2987" s="17"/>
      <c r="J2987" s="17"/>
      <c r="K2987" s="7" t="s">
        <v>37</v>
      </c>
      <c r="L2987" s="61" t="s">
        <v>205</v>
      </c>
      <c r="M2987" s="51" t="s">
        <v>2004</v>
      </c>
      <c r="N2987" s="52" t="s">
        <v>490</v>
      </c>
      <c r="O2987" s="976"/>
      <c r="P2987" s="271"/>
      <c r="Q2987" s="977">
        <v>1660</v>
      </c>
      <c r="R2987" s="978">
        <v>1160</v>
      </c>
      <c r="S2987" s="979">
        <v>500</v>
      </c>
      <c r="T2987" s="980">
        <v>880</v>
      </c>
      <c r="U2987" s="981">
        <v>1050</v>
      </c>
      <c r="V2987" s="982">
        <f t="shared" ref="V2987" si="2969">SUM(Q2987:U2988)</f>
        <v>5250</v>
      </c>
      <c r="W2987" s="378" t="s">
        <v>3317</v>
      </c>
      <c r="X2987" s="976"/>
      <c r="Y2987" s="706"/>
      <c r="Z2987" s="976"/>
    </row>
    <row r="2988" spans="1:26">
      <c r="A2988" s="1018" t="s">
        <v>2140</v>
      </c>
      <c r="B2988" s="984"/>
      <c r="C2988" s="969" t="s">
        <v>172</v>
      </c>
      <c r="D2988" s="970" t="s">
        <v>2</v>
      </c>
      <c r="E2988" s="1011" t="s">
        <v>629</v>
      </c>
      <c r="F2988" s="972" t="s">
        <v>34</v>
      </c>
      <c r="G2988" s="973" t="s">
        <v>19</v>
      </c>
      <c r="H2988" s="973" t="s">
        <v>19</v>
      </c>
      <c r="I2988" s="17"/>
      <c r="J2988" s="17"/>
      <c r="K2988" s="19"/>
      <c r="L2988" s="57"/>
      <c r="M2988" s="51"/>
      <c r="N2988" s="54"/>
      <c r="O2988" s="976"/>
      <c r="P2988" s="271"/>
      <c r="Q2988" s="977"/>
      <c r="R2988" s="978"/>
      <c r="S2988" s="979"/>
      <c r="T2988" s="980"/>
      <c r="U2988" s="981"/>
      <c r="V2988" s="982"/>
      <c r="W2988" s="380" t="s">
        <v>4343</v>
      </c>
      <c r="X2988" s="976"/>
      <c r="Y2988" s="706"/>
      <c r="Z2988" s="976"/>
    </row>
    <row r="2989" spans="1:26">
      <c r="A2989" s="1018" t="s">
        <v>2140</v>
      </c>
      <c r="B2989" s="984" t="s">
        <v>3090</v>
      </c>
      <c r="C2989" s="969" t="s">
        <v>183</v>
      </c>
      <c r="D2989" s="970" t="str">
        <f t="shared" ref="D2989" si="2970">B2989&amp;" "&amp;" "&amp;C2989</f>
        <v>SP-113  マァム</v>
      </c>
      <c r="E2989" s="1011" t="s">
        <v>629</v>
      </c>
      <c r="F2989" s="972" t="s">
        <v>34</v>
      </c>
      <c r="G2989" s="973" t="s">
        <v>19</v>
      </c>
      <c r="H2989" s="973" t="s">
        <v>19</v>
      </c>
      <c r="I2989" s="17"/>
      <c r="J2989" s="17"/>
      <c r="K2989" s="7" t="s">
        <v>37</v>
      </c>
      <c r="L2989" s="61" t="s">
        <v>205</v>
      </c>
      <c r="M2989" s="51" t="s">
        <v>3694</v>
      </c>
      <c r="N2989" s="52" t="s">
        <v>490</v>
      </c>
      <c r="O2989" s="976"/>
      <c r="P2989" s="271"/>
      <c r="Q2989" s="977">
        <v>1660</v>
      </c>
      <c r="R2989" s="978">
        <v>1030</v>
      </c>
      <c r="S2989" s="979">
        <v>680</v>
      </c>
      <c r="T2989" s="980">
        <v>1060</v>
      </c>
      <c r="U2989" s="981">
        <v>830</v>
      </c>
      <c r="V2989" s="982">
        <f t="shared" ref="V2989" si="2971">SUM(Q2989:U2990)</f>
        <v>5260</v>
      </c>
      <c r="W2989" s="976" t="s">
        <v>3317</v>
      </c>
      <c r="X2989" s="976"/>
      <c r="Y2989" s="706"/>
      <c r="Z2989" s="976"/>
    </row>
    <row r="2990" spans="1:26">
      <c r="A2990" s="1018" t="s">
        <v>2140</v>
      </c>
      <c r="B2990" s="984"/>
      <c r="C2990" s="969" t="s">
        <v>183</v>
      </c>
      <c r="D2990" s="970" t="s">
        <v>2</v>
      </c>
      <c r="E2990" s="1011" t="s">
        <v>629</v>
      </c>
      <c r="F2990" s="972" t="s">
        <v>34</v>
      </c>
      <c r="G2990" s="973" t="s">
        <v>19</v>
      </c>
      <c r="H2990" s="973" t="s">
        <v>19</v>
      </c>
      <c r="I2990" s="17"/>
      <c r="J2990" s="17"/>
      <c r="K2990" s="19"/>
      <c r="L2990" s="57"/>
      <c r="M2990" s="51"/>
      <c r="N2990" s="52"/>
      <c r="O2990" s="976"/>
      <c r="P2990" s="271"/>
      <c r="Q2990" s="977"/>
      <c r="R2990" s="978"/>
      <c r="S2990" s="979"/>
      <c r="T2990" s="980"/>
      <c r="U2990" s="981"/>
      <c r="V2990" s="982"/>
      <c r="W2990" s="976" t="s">
        <v>3317</v>
      </c>
      <c r="X2990" s="976"/>
      <c r="Y2990" s="706"/>
      <c r="Z2990" s="976"/>
    </row>
    <row r="2991" spans="1:26">
      <c r="A2991" s="1018" t="s">
        <v>2140</v>
      </c>
      <c r="B2991" s="984" t="s">
        <v>3091</v>
      </c>
      <c r="C2991" s="969" t="s">
        <v>38</v>
      </c>
      <c r="D2991" s="970" t="str">
        <f t="shared" ref="D2991" si="2972">B2991&amp;" "&amp;" "&amp;C2991</f>
        <v>SP-114  ポップ</v>
      </c>
      <c r="E2991" s="1011" t="s">
        <v>629</v>
      </c>
      <c r="F2991" s="972" t="s">
        <v>34</v>
      </c>
      <c r="G2991" s="986" t="s">
        <v>40</v>
      </c>
      <c r="H2991" s="986" t="s">
        <v>40</v>
      </c>
      <c r="I2991" s="17"/>
      <c r="J2991" s="17"/>
      <c r="K2991" s="58" t="s">
        <v>21</v>
      </c>
      <c r="L2991" s="56" t="s">
        <v>131</v>
      </c>
      <c r="M2991" s="51" t="s">
        <v>3695</v>
      </c>
      <c r="N2991" s="52" t="s">
        <v>496</v>
      </c>
      <c r="O2991" s="976"/>
      <c r="P2991" s="271"/>
      <c r="Q2991" s="977">
        <v>1620</v>
      </c>
      <c r="R2991" s="978">
        <v>550</v>
      </c>
      <c r="S2991" s="979">
        <v>1330</v>
      </c>
      <c r="T2991" s="980">
        <v>970</v>
      </c>
      <c r="U2991" s="981">
        <v>790</v>
      </c>
      <c r="V2991" s="982">
        <f t="shared" ref="V2991" si="2973">SUM(Q2991:U2992)</f>
        <v>5260</v>
      </c>
      <c r="W2991" s="976" t="s">
        <v>3317</v>
      </c>
      <c r="X2991" s="976"/>
      <c r="Y2991" s="706"/>
      <c r="Z2991" s="976"/>
    </row>
    <row r="2992" spans="1:26">
      <c r="A2992" s="1018" t="s">
        <v>2140</v>
      </c>
      <c r="B2992" s="984"/>
      <c r="C2992" s="969" t="s">
        <v>38</v>
      </c>
      <c r="D2992" s="970" t="s">
        <v>2</v>
      </c>
      <c r="E2992" s="1011" t="s">
        <v>629</v>
      </c>
      <c r="F2992" s="972" t="s">
        <v>34</v>
      </c>
      <c r="G2992" s="986" t="s">
        <v>40</v>
      </c>
      <c r="H2992" s="986" t="s">
        <v>40</v>
      </c>
      <c r="I2992" s="17"/>
      <c r="J2992" s="17"/>
      <c r="K2992" s="19"/>
      <c r="L2992" s="57"/>
      <c r="M2992" s="51"/>
      <c r="N2992" s="54"/>
      <c r="O2992" s="976"/>
      <c r="P2992" s="271"/>
      <c r="Q2992" s="977"/>
      <c r="R2992" s="978"/>
      <c r="S2992" s="979"/>
      <c r="T2992" s="980"/>
      <c r="U2992" s="981"/>
      <c r="V2992" s="982"/>
      <c r="W2992" s="976" t="s">
        <v>3317</v>
      </c>
      <c r="X2992" s="976"/>
      <c r="Y2992" s="706"/>
      <c r="Z2992" s="976"/>
    </row>
    <row r="2993" spans="1:26">
      <c r="A2993" s="1018" t="s">
        <v>2140</v>
      </c>
      <c r="B2993" s="984" t="s">
        <v>3092</v>
      </c>
      <c r="C2993" s="969" t="s">
        <v>44</v>
      </c>
      <c r="D2993" s="970" t="str">
        <f t="shared" ref="D2993" si="2974">B2993&amp;" "&amp;" "&amp;C2993</f>
        <v>SP-115  ヒム</v>
      </c>
      <c r="E2993" s="1010" t="s">
        <v>120</v>
      </c>
      <c r="F2993" s="985" t="s">
        <v>74</v>
      </c>
      <c r="G2993" s="973" t="s">
        <v>19</v>
      </c>
      <c r="H2993" s="973" t="s">
        <v>19</v>
      </c>
      <c r="I2993" s="17"/>
      <c r="J2993" s="17"/>
      <c r="K2993" s="58" t="s">
        <v>21</v>
      </c>
      <c r="L2993" s="56" t="s">
        <v>131</v>
      </c>
      <c r="M2993" s="51" t="s">
        <v>2085</v>
      </c>
      <c r="N2993" s="52" t="s">
        <v>494</v>
      </c>
      <c r="O2993" s="976"/>
      <c r="P2993" s="271"/>
      <c r="Q2993" s="977">
        <v>2070</v>
      </c>
      <c r="R2993" s="978">
        <v>1220</v>
      </c>
      <c r="S2993" s="979">
        <v>960</v>
      </c>
      <c r="T2993" s="980">
        <v>1100</v>
      </c>
      <c r="U2993" s="981">
        <v>1130</v>
      </c>
      <c r="V2993" s="982">
        <f t="shared" ref="V2993" si="2975">SUM(Q2993:U2994)</f>
        <v>6480</v>
      </c>
      <c r="W2993" s="976" t="s">
        <v>3330</v>
      </c>
      <c r="X2993" s="976"/>
      <c r="Y2993" s="706"/>
      <c r="Z2993" s="976"/>
    </row>
    <row r="2994" spans="1:26">
      <c r="A2994" s="1018" t="s">
        <v>2140</v>
      </c>
      <c r="B2994" s="984"/>
      <c r="C2994" s="969" t="s">
        <v>44</v>
      </c>
      <c r="D2994" s="970" t="s">
        <v>2</v>
      </c>
      <c r="E2994" s="1010" t="s">
        <v>120</v>
      </c>
      <c r="F2994" s="985" t="s">
        <v>74</v>
      </c>
      <c r="G2994" s="973" t="s">
        <v>19</v>
      </c>
      <c r="H2994" s="973" t="s">
        <v>19</v>
      </c>
      <c r="I2994" s="17"/>
      <c r="J2994" s="17"/>
      <c r="K2994" s="58" t="s">
        <v>21</v>
      </c>
      <c r="L2994" s="56" t="s">
        <v>131</v>
      </c>
      <c r="M2994" s="51" t="s">
        <v>2086</v>
      </c>
      <c r="N2994" s="54" t="s">
        <v>491</v>
      </c>
      <c r="O2994" s="976"/>
      <c r="P2994" s="271"/>
      <c r="Q2994" s="977"/>
      <c r="R2994" s="978"/>
      <c r="S2994" s="979"/>
      <c r="T2994" s="980"/>
      <c r="U2994" s="981"/>
      <c r="V2994" s="982"/>
      <c r="W2994" s="976" t="s">
        <v>3330</v>
      </c>
      <c r="X2994" s="976"/>
      <c r="Y2994" s="706"/>
      <c r="Z2994" s="976"/>
    </row>
    <row r="2995" spans="1:26">
      <c r="A2995" s="1018" t="s">
        <v>2140</v>
      </c>
      <c r="B2995" s="984" t="s">
        <v>3093</v>
      </c>
      <c r="C2995" s="969" t="s">
        <v>187</v>
      </c>
      <c r="D2995" s="970" t="str">
        <f t="shared" ref="D2995" si="2976">B2995&amp;" "&amp;" "&amp;C2995</f>
        <v>SP-116  ミストバーン</v>
      </c>
      <c r="E2995" s="1010" t="s">
        <v>120</v>
      </c>
      <c r="F2995" s="994" t="s">
        <v>78</v>
      </c>
      <c r="G2995" s="973" t="s">
        <v>19</v>
      </c>
      <c r="H2995" s="973" t="s">
        <v>19</v>
      </c>
      <c r="I2995" s="15"/>
      <c r="J2995" s="15"/>
      <c r="K2995" s="62" t="s">
        <v>21</v>
      </c>
      <c r="L2995" s="59" t="s">
        <v>3</v>
      </c>
      <c r="M2995" s="51" t="s">
        <v>6249</v>
      </c>
      <c r="N2995" s="52" t="s">
        <v>494</v>
      </c>
      <c r="O2995" s="976"/>
      <c r="P2995" s="271"/>
      <c r="Q2995" s="977">
        <v>2120</v>
      </c>
      <c r="R2995" s="978">
        <v>1310</v>
      </c>
      <c r="S2995" s="979">
        <v>1070</v>
      </c>
      <c r="T2995" s="980">
        <v>890</v>
      </c>
      <c r="U2995" s="981">
        <v>1050</v>
      </c>
      <c r="V2995" s="982">
        <f t="shared" ref="V2995" si="2977">SUM(Q2995:U2996)</f>
        <v>6440</v>
      </c>
      <c r="W2995" s="976" t="s">
        <v>4572</v>
      </c>
      <c r="X2995" s="976"/>
      <c r="Y2995" s="706"/>
      <c r="Z2995" s="976"/>
    </row>
    <row r="2996" spans="1:26">
      <c r="A2996" s="1018" t="s">
        <v>2140</v>
      </c>
      <c r="B2996" s="984"/>
      <c r="C2996" s="969" t="s">
        <v>187</v>
      </c>
      <c r="D2996" s="970" t="s">
        <v>2</v>
      </c>
      <c r="E2996" s="1010" t="s">
        <v>120</v>
      </c>
      <c r="F2996" s="994" t="s">
        <v>78</v>
      </c>
      <c r="G2996" s="973" t="s">
        <v>19</v>
      </c>
      <c r="H2996" s="973" t="s">
        <v>19</v>
      </c>
      <c r="I2996" s="15"/>
      <c r="J2996" s="15"/>
      <c r="K2996" s="58" t="s">
        <v>21</v>
      </c>
      <c r="L2996" s="56" t="s">
        <v>131</v>
      </c>
      <c r="M2996" s="51" t="s">
        <v>2087</v>
      </c>
      <c r="N2996" s="52" t="s">
        <v>491</v>
      </c>
      <c r="O2996" s="976"/>
      <c r="P2996" s="271"/>
      <c r="Q2996" s="977"/>
      <c r="R2996" s="978"/>
      <c r="S2996" s="979"/>
      <c r="T2996" s="980"/>
      <c r="U2996" s="981"/>
      <c r="V2996" s="982"/>
      <c r="W2996" s="976" t="s">
        <v>4572</v>
      </c>
      <c r="X2996" s="976"/>
      <c r="Y2996" s="706"/>
      <c r="Z2996" s="976"/>
    </row>
    <row r="2997" spans="1:26">
      <c r="A2997" s="1018" t="s">
        <v>2140</v>
      </c>
      <c r="B2997" s="984" t="s">
        <v>3094</v>
      </c>
      <c r="C2997" s="969" t="s">
        <v>2</v>
      </c>
      <c r="D2997" s="970" t="str">
        <f t="shared" ref="D2997" si="2978">B2997&amp;" "&amp;" "&amp;C2997</f>
        <v>SP-117  ダイ</v>
      </c>
      <c r="E2997" s="1010" t="s">
        <v>120</v>
      </c>
      <c r="F2997" s="972" t="s">
        <v>34</v>
      </c>
      <c r="G2997" s="973" t="s">
        <v>19</v>
      </c>
      <c r="H2997" s="973" t="s">
        <v>19</v>
      </c>
      <c r="I2997" s="17"/>
      <c r="J2997" s="17"/>
      <c r="K2997" s="62" t="s">
        <v>21</v>
      </c>
      <c r="L2997" s="61" t="s">
        <v>205</v>
      </c>
      <c r="M2997" s="51" t="s">
        <v>2088</v>
      </c>
      <c r="N2997" s="52" t="s">
        <v>491</v>
      </c>
      <c r="O2997" s="976"/>
      <c r="P2997" s="271"/>
      <c r="Q2997" s="977">
        <v>2210</v>
      </c>
      <c r="R2997" s="978">
        <v>1400</v>
      </c>
      <c r="S2997" s="979">
        <v>790</v>
      </c>
      <c r="T2997" s="980">
        <v>1140</v>
      </c>
      <c r="U2997" s="981">
        <v>940</v>
      </c>
      <c r="V2997" s="982">
        <f t="shared" ref="V2997" si="2979">SUM(Q2997:U2998)</f>
        <v>6480</v>
      </c>
      <c r="W2997" s="976" t="s">
        <v>3317</v>
      </c>
      <c r="X2997" s="976"/>
      <c r="Y2997" s="706"/>
      <c r="Z2997" s="976"/>
    </row>
    <row r="2998" spans="1:26">
      <c r="A2998" s="1018" t="s">
        <v>2140</v>
      </c>
      <c r="B2998" s="984"/>
      <c r="C2998" s="969" t="s">
        <v>2</v>
      </c>
      <c r="D2998" s="970" t="s">
        <v>2</v>
      </c>
      <c r="E2998" s="1010" t="s">
        <v>120</v>
      </c>
      <c r="F2998" s="972" t="s">
        <v>34</v>
      </c>
      <c r="G2998" s="973" t="s">
        <v>19</v>
      </c>
      <c r="H2998" s="973" t="s">
        <v>19</v>
      </c>
      <c r="I2998" s="17"/>
      <c r="J2998" s="17"/>
      <c r="K2998" s="62" t="s">
        <v>21</v>
      </c>
      <c r="L2998" s="61" t="s">
        <v>104</v>
      </c>
      <c r="M2998" s="51" t="s">
        <v>2089</v>
      </c>
      <c r="N2998" s="54" t="s">
        <v>491</v>
      </c>
      <c r="O2998" s="976"/>
      <c r="P2998" s="271"/>
      <c r="Q2998" s="977"/>
      <c r="R2998" s="978"/>
      <c r="S2998" s="979"/>
      <c r="T2998" s="980"/>
      <c r="U2998" s="981"/>
      <c r="V2998" s="982"/>
      <c r="W2998" s="976" t="s">
        <v>3317</v>
      </c>
      <c r="X2998" s="976"/>
      <c r="Y2998" s="706"/>
      <c r="Z2998" s="976"/>
    </row>
    <row r="2999" spans="1:26">
      <c r="A2999" s="1018" t="s">
        <v>2140</v>
      </c>
      <c r="B2999" s="984" t="s">
        <v>3095</v>
      </c>
      <c r="C2999" s="969" t="s">
        <v>32</v>
      </c>
      <c r="D2999" s="970" t="str">
        <f t="shared" ref="D2999" si="2980">B2999&amp;" "&amp;" "&amp;C2999</f>
        <v>SP-118  バラン</v>
      </c>
      <c r="E2999" s="1010" t="s">
        <v>120</v>
      </c>
      <c r="F2999" s="1003" t="s">
        <v>35</v>
      </c>
      <c r="G2999" s="973" t="s">
        <v>19</v>
      </c>
      <c r="H2999" s="973" t="s">
        <v>19</v>
      </c>
      <c r="I2999" s="15"/>
      <c r="J2999" s="15"/>
      <c r="K2999" s="58" t="s">
        <v>21</v>
      </c>
      <c r="L2999" s="56" t="s">
        <v>131</v>
      </c>
      <c r="M2999" s="51" t="s">
        <v>3696</v>
      </c>
      <c r="N2999" s="52" t="s">
        <v>491</v>
      </c>
      <c r="O2999" s="976"/>
      <c r="P2999" s="271"/>
      <c r="Q2999" s="977">
        <v>2230</v>
      </c>
      <c r="R2999" s="978">
        <v>1310</v>
      </c>
      <c r="S2999" s="979">
        <v>1060</v>
      </c>
      <c r="T2999" s="980">
        <v>1070</v>
      </c>
      <c r="U2999" s="981">
        <v>800</v>
      </c>
      <c r="V2999" s="982">
        <f t="shared" ref="V2999" si="2981">SUM(Q2999:U3000)</f>
        <v>6470</v>
      </c>
      <c r="W2999" s="976" t="s">
        <v>4572</v>
      </c>
      <c r="X2999" s="976"/>
      <c r="Y2999" s="983" t="s">
        <v>5327</v>
      </c>
      <c r="Z2999" s="976"/>
    </row>
    <row r="3000" spans="1:26">
      <c r="A3000" s="1018" t="s">
        <v>2140</v>
      </c>
      <c r="B3000" s="984"/>
      <c r="C3000" s="969" t="s">
        <v>32</v>
      </c>
      <c r="D3000" s="970" t="s">
        <v>2</v>
      </c>
      <c r="E3000" s="1010" t="s">
        <v>120</v>
      </c>
      <c r="F3000" s="1003" t="s">
        <v>35</v>
      </c>
      <c r="G3000" s="973" t="s">
        <v>19</v>
      </c>
      <c r="H3000" s="973" t="s">
        <v>19</v>
      </c>
      <c r="I3000" s="15"/>
      <c r="J3000" s="15"/>
      <c r="K3000" s="7" t="s">
        <v>37</v>
      </c>
      <c r="L3000" s="59" t="s">
        <v>98</v>
      </c>
      <c r="M3000" s="51" t="s">
        <v>3697</v>
      </c>
      <c r="N3000" s="52" t="s">
        <v>490</v>
      </c>
      <c r="O3000" s="976"/>
      <c r="P3000" s="271"/>
      <c r="Q3000" s="977"/>
      <c r="R3000" s="978"/>
      <c r="S3000" s="979"/>
      <c r="T3000" s="980"/>
      <c r="U3000" s="981"/>
      <c r="V3000" s="982"/>
      <c r="W3000" s="976" t="s">
        <v>4572</v>
      </c>
      <c r="X3000" s="976"/>
      <c r="Y3000" s="983" t="s">
        <v>5327</v>
      </c>
      <c r="Z3000" s="976"/>
    </row>
    <row r="3001" spans="1:26">
      <c r="A3001" s="967" t="s">
        <v>2151</v>
      </c>
      <c r="B3001" s="984" t="s">
        <v>3096</v>
      </c>
      <c r="C3001" s="969" t="s">
        <v>42</v>
      </c>
      <c r="D3001" s="970" t="str">
        <f t="shared" ref="D3001" si="2982">B3001&amp;" "&amp;" "&amp;C3001</f>
        <v>SP-119  レオナ</v>
      </c>
      <c r="E3001" s="971" t="s">
        <v>2632</v>
      </c>
      <c r="F3001" s="972" t="s">
        <v>34</v>
      </c>
      <c r="G3001" s="986" t="s">
        <v>40</v>
      </c>
      <c r="H3001" s="995" t="s">
        <v>80</v>
      </c>
      <c r="I3001" s="15"/>
      <c r="J3001" s="15"/>
      <c r="K3001" s="58" t="s">
        <v>21</v>
      </c>
      <c r="L3001" s="56" t="s">
        <v>131</v>
      </c>
      <c r="M3001" s="51" t="s">
        <v>3698</v>
      </c>
      <c r="N3001" s="52" t="s">
        <v>491</v>
      </c>
      <c r="O3001" s="976"/>
      <c r="P3001" s="271"/>
      <c r="Q3001" s="977">
        <v>2130</v>
      </c>
      <c r="R3001" s="978">
        <v>680</v>
      </c>
      <c r="S3001" s="979">
        <v>1510</v>
      </c>
      <c r="T3001" s="980">
        <v>1280</v>
      </c>
      <c r="U3001" s="981">
        <v>1070</v>
      </c>
      <c r="V3001" s="982">
        <f t="shared" ref="V3001" si="2983">SUM(Q3001:U3002)</f>
        <v>6670</v>
      </c>
      <c r="W3001" s="976" t="s">
        <v>3317</v>
      </c>
      <c r="X3001" s="976"/>
      <c r="Y3001" s="983" t="s">
        <v>5345</v>
      </c>
      <c r="Z3001" s="976"/>
    </row>
    <row r="3002" spans="1:26">
      <c r="A3002" s="967" t="s">
        <v>2151</v>
      </c>
      <c r="B3002" s="984"/>
      <c r="C3002" s="969" t="s">
        <v>42</v>
      </c>
      <c r="D3002" s="970" t="s">
        <v>2</v>
      </c>
      <c r="E3002" s="971" t="s">
        <v>2632</v>
      </c>
      <c r="F3002" s="972" t="s">
        <v>34</v>
      </c>
      <c r="G3002" s="986" t="s">
        <v>40</v>
      </c>
      <c r="H3002" s="995" t="s">
        <v>80</v>
      </c>
      <c r="I3002" s="15"/>
      <c r="J3002" s="15"/>
      <c r="K3002" s="11" t="s">
        <v>81</v>
      </c>
      <c r="L3002" s="59" t="s">
        <v>81</v>
      </c>
      <c r="M3002" s="37" t="s">
        <v>2005</v>
      </c>
      <c r="N3002" s="52" t="s">
        <v>492</v>
      </c>
      <c r="O3002" s="976"/>
      <c r="P3002" s="271"/>
      <c r="Q3002" s="977"/>
      <c r="R3002" s="978"/>
      <c r="S3002" s="979"/>
      <c r="T3002" s="980"/>
      <c r="U3002" s="981"/>
      <c r="V3002" s="982"/>
      <c r="W3002" s="976" t="s">
        <v>3317</v>
      </c>
      <c r="X3002" s="976"/>
      <c r="Y3002" s="983"/>
      <c r="Z3002" s="976"/>
    </row>
    <row r="3003" spans="1:26">
      <c r="A3003" s="984" t="s">
        <v>2628</v>
      </c>
      <c r="B3003" s="984" t="s">
        <v>3097</v>
      </c>
      <c r="C3003" s="969" t="s">
        <v>32</v>
      </c>
      <c r="D3003" s="970" t="str">
        <f t="shared" ref="D3003" si="2984">B3003&amp;" "&amp;" "&amp;C3003</f>
        <v>SP-120  バラン</v>
      </c>
      <c r="E3003" s="971" t="s">
        <v>2632</v>
      </c>
      <c r="F3003" s="1003" t="s">
        <v>35</v>
      </c>
      <c r="G3003" s="973" t="s">
        <v>19</v>
      </c>
      <c r="H3003" s="973" t="s">
        <v>19</v>
      </c>
      <c r="I3003" s="17"/>
      <c r="J3003" s="17"/>
      <c r="K3003" s="62" t="s">
        <v>21</v>
      </c>
      <c r="L3003" s="61" t="s">
        <v>205</v>
      </c>
      <c r="M3003" s="51" t="s">
        <v>6250</v>
      </c>
      <c r="N3003" s="52" t="s">
        <v>491</v>
      </c>
      <c r="O3003" s="976"/>
      <c r="P3003" s="271"/>
      <c r="Q3003" s="977">
        <v>2350</v>
      </c>
      <c r="R3003" s="978">
        <v>1380</v>
      </c>
      <c r="S3003" s="979">
        <v>1060</v>
      </c>
      <c r="T3003" s="980">
        <v>1070</v>
      </c>
      <c r="U3003" s="981">
        <v>850</v>
      </c>
      <c r="V3003" s="982">
        <f t="shared" ref="V3003" si="2985">SUM(Q3003:U3004)</f>
        <v>6710</v>
      </c>
      <c r="W3003" s="976" t="s">
        <v>4572</v>
      </c>
      <c r="X3003" s="976"/>
      <c r="Y3003" s="983" t="s">
        <v>5317</v>
      </c>
      <c r="Z3003" s="976"/>
    </row>
    <row r="3004" spans="1:26">
      <c r="A3004" s="984" t="s">
        <v>2628</v>
      </c>
      <c r="B3004" s="984"/>
      <c r="C3004" s="969" t="s">
        <v>32</v>
      </c>
      <c r="D3004" s="970" t="s">
        <v>2</v>
      </c>
      <c r="E3004" s="971" t="s">
        <v>2632</v>
      </c>
      <c r="F3004" s="1003" t="s">
        <v>35</v>
      </c>
      <c r="G3004" s="973" t="s">
        <v>19</v>
      </c>
      <c r="H3004" s="973" t="s">
        <v>19</v>
      </c>
      <c r="I3004" s="17"/>
      <c r="J3004" s="17"/>
      <c r="K3004" s="62" t="s">
        <v>21</v>
      </c>
      <c r="L3004" s="59" t="s">
        <v>105</v>
      </c>
      <c r="M3004" s="37" t="s">
        <v>2090</v>
      </c>
      <c r="N3004" s="54" t="s">
        <v>495</v>
      </c>
      <c r="O3004" s="976"/>
      <c r="P3004" s="271"/>
      <c r="Q3004" s="977"/>
      <c r="R3004" s="978"/>
      <c r="S3004" s="979"/>
      <c r="T3004" s="980"/>
      <c r="U3004" s="981"/>
      <c r="V3004" s="982"/>
      <c r="W3004" s="976" t="s">
        <v>4572</v>
      </c>
      <c r="X3004" s="976"/>
      <c r="Y3004" s="983"/>
      <c r="Z3004" s="976"/>
    </row>
    <row r="3005" spans="1:26">
      <c r="A3005" s="984" t="s">
        <v>2628</v>
      </c>
      <c r="B3005" s="984" t="s">
        <v>3098</v>
      </c>
      <c r="C3005" s="969" t="s">
        <v>172</v>
      </c>
      <c r="D3005" s="970" t="str">
        <f t="shared" ref="D3005" si="2986">B3005&amp;" "&amp;" "&amp;C3005</f>
        <v>SP-121  ヒュンケル</v>
      </c>
      <c r="E3005" s="971" t="s">
        <v>2632</v>
      </c>
      <c r="F3005" s="972" t="s">
        <v>34</v>
      </c>
      <c r="G3005" s="973" t="s">
        <v>19</v>
      </c>
      <c r="H3005" s="973" t="s">
        <v>19</v>
      </c>
      <c r="I3005" s="17"/>
      <c r="J3005" s="17"/>
      <c r="K3005" s="62" t="s">
        <v>21</v>
      </c>
      <c r="L3005" s="59" t="s">
        <v>270</v>
      </c>
      <c r="M3005" s="51" t="s">
        <v>2091</v>
      </c>
      <c r="N3005" s="52" t="s">
        <v>491</v>
      </c>
      <c r="O3005" s="976"/>
      <c r="P3005" s="271"/>
      <c r="Q3005" s="977">
        <v>2160</v>
      </c>
      <c r="R3005" s="978">
        <v>1400</v>
      </c>
      <c r="S3005" s="979">
        <v>620</v>
      </c>
      <c r="T3005" s="980">
        <v>980</v>
      </c>
      <c r="U3005" s="981">
        <v>1320</v>
      </c>
      <c r="V3005" s="982">
        <f t="shared" ref="V3005" si="2987">SUM(Q3005:U3006)</f>
        <v>6480</v>
      </c>
      <c r="W3005" s="378" t="s">
        <v>3317</v>
      </c>
      <c r="X3005" s="976"/>
      <c r="Y3005" s="983" t="s">
        <v>5319</v>
      </c>
      <c r="Z3005" s="976"/>
    </row>
    <row r="3006" spans="1:26">
      <c r="A3006" s="984" t="s">
        <v>2628</v>
      </c>
      <c r="B3006" s="984"/>
      <c r="C3006" s="969" t="s">
        <v>172</v>
      </c>
      <c r="D3006" s="970" t="s">
        <v>2</v>
      </c>
      <c r="E3006" s="971" t="s">
        <v>2632</v>
      </c>
      <c r="F3006" s="972" t="s">
        <v>34</v>
      </c>
      <c r="G3006" s="973" t="s">
        <v>19</v>
      </c>
      <c r="H3006" s="973" t="s">
        <v>19</v>
      </c>
      <c r="I3006" s="17"/>
      <c r="J3006" s="17"/>
      <c r="K3006" s="58" t="s">
        <v>21</v>
      </c>
      <c r="L3006" s="56" t="s">
        <v>131</v>
      </c>
      <c r="M3006" s="51" t="s">
        <v>3699</v>
      </c>
      <c r="N3006" s="54" t="s">
        <v>491</v>
      </c>
      <c r="O3006" s="976"/>
      <c r="P3006" s="271"/>
      <c r="Q3006" s="977"/>
      <c r="R3006" s="978"/>
      <c r="S3006" s="979"/>
      <c r="T3006" s="980"/>
      <c r="U3006" s="981"/>
      <c r="V3006" s="982"/>
      <c r="W3006" s="380" t="s">
        <v>4343</v>
      </c>
      <c r="X3006" s="976"/>
      <c r="Y3006" s="983"/>
      <c r="Z3006" s="976"/>
    </row>
    <row r="3007" spans="1:26">
      <c r="A3007" s="967" t="s">
        <v>2151</v>
      </c>
      <c r="B3007" s="984" t="s">
        <v>3099</v>
      </c>
      <c r="C3007" s="969" t="s">
        <v>188</v>
      </c>
      <c r="D3007" s="970" t="str">
        <f t="shared" ref="D3007" si="2988">B3007&amp;" "&amp;" "&amp;C3007</f>
        <v>SP-122  キルバーン</v>
      </c>
      <c r="E3007" s="971" t="s">
        <v>2632</v>
      </c>
      <c r="F3007" s="985" t="s">
        <v>74</v>
      </c>
      <c r="G3007" s="973" t="s">
        <v>19</v>
      </c>
      <c r="H3007" s="973" t="s">
        <v>19</v>
      </c>
      <c r="I3007" s="15"/>
      <c r="J3007" s="15"/>
      <c r="K3007" s="8" t="s">
        <v>99</v>
      </c>
      <c r="L3007" s="59" t="s">
        <v>131</v>
      </c>
      <c r="M3007" s="51" t="s">
        <v>3700</v>
      </c>
      <c r="N3007" s="52" t="s">
        <v>491</v>
      </c>
      <c r="O3007" s="976"/>
      <c r="P3007" s="271"/>
      <c r="Q3007" s="977">
        <v>2180</v>
      </c>
      <c r="R3007" s="978">
        <v>1210</v>
      </c>
      <c r="S3007" s="979">
        <v>1090</v>
      </c>
      <c r="T3007" s="980">
        <v>1220</v>
      </c>
      <c r="U3007" s="981">
        <v>1000</v>
      </c>
      <c r="V3007" s="982">
        <f t="shared" ref="V3007" si="2989">SUM(Q3007:U3008)</f>
        <v>6700</v>
      </c>
      <c r="W3007" s="976"/>
      <c r="X3007" s="976"/>
      <c r="Y3007" s="983" t="s">
        <v>5348</v>
      </c>
      <c r="Z3007" s="976"/>
    </row>
    <row r="3008" spans="1:26">
      <c r="A3008" s="967" t="s">
        <v>2151</v>
      </c>
      <c r="B3008" s="984"/>
      <c r="C3008" s="969" t="s">
        <v>188</v>
      </c>
      <c r="D3008" s="970" t="s">
        <v>2</v>
      </c>
      <c r="E3008" s="971" t="s">
        <v>2632</v>
      </c>
      <c r="F3008" s="985" t="s">
        <v>74</v>
      </c>
      <c r="G3008" s="973" t="s">
        <v>19</v>
      </c>
      <c r="H3008" s="973" t="s">
        <v>19</v>
      </c>
      <c r="I3008" s="15"/>
      <c r="J3008" s="15"/>
      <c r="K3008" s="11" t="s">
        <v>81</v>
      </c>
      <c r="L3008" s="59" t="s">
        <v>81</v>
      </c>
      <c r="M3008" s="51" t="s">
        <v>2006</v>
      </c>
      <c r="N3008" s="52" t="s">
        <v>490</v>
      </c>
      <c r="O3008" s="976"/>
      <c r="P3008" s="271"/>
      <c r="Q3008" s="977"/>
      <c r="R3008" s="978"/>
      <c r="S3008" s="979"/>
      <c r="T3008" s="980"/>
      <c r="U3008" s="981"/>
      <c r="V3008" s="982"/>
      <c r="W3008" s="976"/>
      <c r="X3008" s="976"/>
      <c r="Y3008" s="983"/>
      <c r="Z3008" s="976"/>
    </row>
    <row r="3009" spans="1:26">
      <c r="A3009" s="984" t="s">
        <v>2628</v>
      </c>
      <c r="B3009" s="984" t="s">
        <v>3100</v>
      </c>
      <c r="C3009" s="969" t="s">
        <v>2</v>
      </c>
      <c r="D3009" s="970" t="str">
        <f t="shared" ref="D3009" si="2990">B3009&amp;" "&amp;" "&amp;C3009</f>
        <v>SP-123  ダイ</v>
      </c>
      <c r="E3009" s="971" t="s">
        <v>2632</v>
      </c>
      <c r="F3009" s="972" t="s">
        <v>34</v>
      </c>
      <c r="G3009" s="973" t="s">
        <v>19</v>
      </c>
      <c r="H3009" s="973" t="s">
        <v>19</v>
      </c>
      <c r="I3009" s="15"/>
      <c r="J3009" s="15"/>
      <c r="K3009" s="7" t="s">
        <v>37</v>
      </c>
      <c r="L3009" s="59" t="s">
        <v>98</v>
      </c>
      <c r="M3009" s="51" t="s">
        <v>2092</v>
      </c>
      <c r="N3009" s="52" t="s">
        <v>490</v>
      </c>
      <c r="O3009" s="976"/>
      <c r="P3009" s="271"/>
      <c r="Q3009" s="977">
        <v>2130</v>
      </c>
      <c r="R3009" s="978">
        <v>1490</v>
      </c>
      <c r="S3009" s="979">
        <v>920</v>
      </c>
      <c r="T3009" s="980">
        <v>1160</v>
      </c>
      <c r="U3009" s="981">
        <v>950</v>
      </c>
      <c r="V3009" s="982">
        <f t="shared" ref="V3009" si="2991">SUM(Q3009:U3010)</f>
        <v>6650</v>
      </c>
      <c r="W3009" s="976" t="s">
        <v>3317</v>
      </c>
      <c r="X3009" s="976"/>
      <c r="Y3009" s="983" t="s">
        <v>5316</v>
      </c>
      <c r="Z3009" s="976"/>
    </row>
    <row r="3010" spans="1:26">
      <c r="A3010" s="984" t="s">
        <v>2628</v>
      </c>
      <c r="B3010" s="984"/>
      <c r="C3010" s="969" t="s">
        <v>2</v>
      </c>
      <c r="D3010" s="970" t="s">
        <v>2</v>
      </c>
      <c r="E3010" s="971" t="s">
        <v>2632</v>
      </c>
      <c r="F3010" s="972" t="s">
        <v>34</v>
      </c>
      <c r="G3010" s="973" t="s">
        <v>19</v>
      </c>
      <c r="H3010" s="973" t="s">
        <v>19</v>
      </c>
      <c r="I3010" s="15"/>
      <c r="J3010" s="15"/>
      <c r="K3010" s="58" t="s">
        <v>21</v>
      </c>
      <c r="L3010" s="56" t="s">
        <v>131</v>
      </c>
      <c r="M3010" s="51" t="s">
        <v>2093</v>
      </c>
      <c r="N3010" s="52" t="s">
        <v>490</v>
      </c>
      <c r="O3010" s="976"/>
      <c r="P3010" s="271"/>
      <c r="Q3010" s="977"/>
      <c r="R3010" s="978"/>
      <c r="S3010" s="979"/>
      <c r="T3010" s="980"/>
      <c r="U3010" s="981"/>
      <c r="V3010" s="982"/>
      <c r="W3010" s="976" t="s">
        <v>3317</v>
      </c>
      <c r="X3010" s="976"/>
      <c r="Y3010" s="983"/>
      <c r="Z3010" s="976"/>
    </row>
    <row r="3011" spans="1:26">
      <c r="A3011" s="967" t="s">
        <v>2151</v>
      </c>
      <c r="B3011" s="984" t="s">
        <v>3101</v>
      </c>
      <c r="C3011" s="969" t="s">
        <v>2</v>
      </c>
      <c r="D3011" s="970" t="str">
        <f t="shared" ref="D3011" si="2992">B3011&amp;" "&amp;" "&amp;C3011</f>
        <v>SP-124  ダイ</v>
      </c>
      <c r="E3011" s="971" t="s">
        <v>2632</v>
      </c>
      <c r="F3011" s="972" t="s">
        <v>34</v>
      </c>
      <c r="G3011" s="973" t="s">
        <v>19</v>
      </c>
      <c r="H3011" s="973" t="s">
        <v>19</v>
      </c>
      <c r="I3011" s="1000" t="s">
        <v>93</v>
      </c>
      <c r="J3011" s="984">
        <v>4</v>
      </c>
      <c r="K3011" s="58" t="s">
        <v>21</v>
      </c>
      <c r="L3011" s="56" t="s">
        <v>131</v>
      </c>
      <c r="M3011" s="51" t="s">
        <v>2094</v>
      </c>
      <c r="N3011" s="52" t="s">
        <v>491</v>
      </c>
      <c r="O3011" s="976"/>
      <c r="P3011" s="271"/>
      <c r="Q3011" s="977">
        <v>2340</v>
      </c>
      <c r="R3011" s="978">
        <v>1430</v>
      </c>
      <c r="S3011" s="979">
        <v>940</v>
      </c>
      <c r="T3011" s="980">
        <v>1210</v>
      </c>
      <c r="U3011" s="981">
        <v>1030</v>
      </c>
      <c r="V3011" s="982">
        <f t="shared" ref="V3011" si="2993">SUM(Q3011:U3012)</f>
        <v>6950</v>
      </c>
      <c r="W3011" s="976" t="s">
        <v>3317</v>
      </c>
      <c r="X3011" s="976"/>
      <c r="Y3011" s="983" t="s">
        <v>5341</v>
      </c>
      <c r="Z3011" s="976"/>
    </row>
    <row r="3012" spans="1:26">
      <c r="A3012" s="967" t="s">
        <v>2151</v>
      </c>
      <c r="B3012" s="984"/>
      <c r="C3012" s="969" t="s">
        <v>2</v>
      </c>
      <c r="D3012" s="970" t="s">
        <v>2</v>
      </c>
      <c r="E3012" s="971" t="s">
        <v>2632</v>
      </c>
      <c r="F3012" s="972" t="s">
        <v>34</v>
      </c>
      <c r="G3012" s="973" t="s">
        <v>19</v>
      </c>
      <c r="H3012" s="973" t="s">
        <v>19</v>
      </c>
      <c r="I3012" s="1000" t="s">
        <v>93</v>
      </c>
      <c r="J3012" s="984">
        <v>4</v>
      </c>
      <c r="K3012" s="19"/>
      <c r="L3012" s="57"/>
      <c r="M3012" s="51"/>
      <c r="N3012" s="52"/>
      <c r="O3012" s="976"/>
      <c r="P3012" s="271"/>
      <c r="Q3012" s="977"/>
      <c r="R3012" s="978"/>
      <c r="S3012" s="979"/>
      <c r="T3012" s="980"/>
      <c r="U3012" s="981"/>
      <c r="V3012" s="982"/>
      <c r="W3012" s="976" t="s">
        <v>3317</v>
      </c>
      <c r="X3012" s="976"/>
      <c r="Y3012" s="983"/>
      <c r="Z3012" s="976"/>
    </row>
    <row r="3013" spans="1:26">
      <c r="A3013" s="984" t="s">
        <v>2628</v>
      </c>
      <c r="B3013" s="984" t="s">
        <v>3102</v>
      </c>
      <c r="C3013" s="969" t="s">
        <v>38</v>
      </c>
      <c r="D3013" s="970" t="str">
        <f t="shared" ref="D3013" si="2994">B3013&amp;" "&amp;" "&amp;C3013</f>
        <v>SP-125  ポップ</v>
      </c>
      <c r="E3013" s="971" t="s">
        <v>2632</v>
      </c>
      <c r="F3013" s="972" t="s">
        <v>34</v>
      </c>
      <c r="G3013" s="986" t="s">
        <v>40</v>
      </c>
      <c r="H3013" s="986" t="s">
        <v>40</v>
      </c>
      <c r="I3013" s="1005" t="s">
        <v>90</v>
      </c>
      <c r="J3013" s="975">
        <v>3</v>
      </c>
      <c r="K3013" s="62" t="s">
        <v>21</v>
      </c>
      <c r="L3013" s="59" t="s">
        <v>106</v>
      </c>
      <c r="M3013" s="51" t="s">
        <v>2095</v>
      </c>
      <c r="N3013" s="52" t="s">
        <v>491</v>
      </c>
      <c r="O3013" s="976"/>
      <c r="P3013" s="271"/>
      <c r="Q3013" s="977">
        <v>2310</v>
      </c>
      <c r="R3013" s="978">
        <v>820</v>
      </c>
      <c r="S3013" s="979">
        <v>1550</v>
      </c>
      <c r="T3013" s="980">
        <v>1210</v>
      </c>
      <c r="U3013" s="981">
        <v>1040</v>
      </c>
      <c r="V3013" s="982">
        <f t="shared" ref="V3013" si="2995">SUM(Q3013:U3014)</f>
        <v>6930</v>
      </c>
      <c r="W3013" s="976" t="s">
        <v>3317</v>
      </c>
      <c r="X3013" s="976"/>
      <c r="Y3013" s="983" t="s">
        <v>5315</v>
      </c>
      <c r="Z3013" s="976"/>
    </row>
    <row r="3014" spans="1:26">
      <c r="A3014" s="984" t="s">
        <v>2628</v>
      </c>
      <c r="B3014" s="984"/>
      <c r="C3014" s="969" t="s">
        <v>38</v>
      </c>
      <c r="D3014" s="970" t="s">
        <v>2</v>
      </c>
      <c r="E3014" s="971" t="s">
        <v>2632</v>
      </c>
      <c r="F3014" s="972" t="s">
        <v>34</v>
      </c>
      <c r="G3014" s="986" t="s">
        <v>40</v>
      </c>
      <c r="H3014" s="986" t="s">
        <v>40</v>
      </c>
      <c r="I3014" s="1005" t="s">
        <v>90</v>
      </c>
      <c r="J3014" s="975">
        <v>3</v>
      </c>
      <c r="K3014" s="19"/>
      <c r="L3014" s="57"/>
      <c r="M3014" s="51"/>
      <c r="N3014" s="52"/>
      <c r="O3014" s="976"/>
      <c r="P3014" s="271"/>
      <c r="Q3014" s="977"/>
      <c r="R3014" s="978"/>
      <c r="S3014" s="979"/>
      <c r="T3014" s="980"/>
      <c r="U3014" s="981"/>
      <c r="V3014" s="982"/>
      <c r="W3014" s="976" t="s">
        <v>3317</v>
      </c>
      <c r="X3014" s="976"/>
      <c r="Y3014" s="983"/>
      <c r="Z3014" s="976"/>
    </row>
    <row r="3015" spans="1:26">
      <c r="A3015" s="967" t="s">
        <v>2151</v>
      </c>
      <c r="B3015" s="984" t="s">
        <v>3103</v>
      </c>
      <c r="C3015" s="969" t="s">
        <v>44</v>
      </c>
      <c r="D3015" s="970" t="str">
        <f t="shared" ref="D3015" si="2996">B3015&amp;" "&amp;" "&amp;C3015</f>
        <v>SP-126  ヒム</v>
      </c>
      <c r="E3015" s="971" t="s">
        <v>2632</v>
      </c>
      <c r="F3015" s="985" t="s">
        <v>74</v>
      </c>
      <c r="G3015" s="973" t="s">
        <v>19</v>
      </c>
      <c r="H3015" s="973" t="s">
        <v>19</v>
      </c>
      <c r="I3015" s="1036" t="s">
        <v>82</v>
      </c>
      <c r="J3015" s="984">
        <v>4</v>
      </c>
      <c r="K3015" s="7" t="s">
        <v>37</v>
      </c>
      <c r="L3015" s="61" t="s">
        <v>205</v>
      </c>
      <c r="M3015" s="51" t="s">
        <v>2096</v>
      </c>
      <c r="N3015" s="52" t="s">
        <v>490</v>
      </c>
      <c r="O3015" s="976"/>
      <c r="P3015" s="271"/>
      <c r="Q3015" s="977">
        <v>2300</v>
      </c>
      <c r="R3015" s="978">
        <v>1250</v>
      </c>
      <c r="S3015" s="979">
        <v>1040</v>
      </c>
      <c r="T3015" s="980">
        <v>1150</v>
      </c>
      <c r="U3015" s="981">
        <v>1190</v>
      </c>
      <c r="V3015" s="982">
        <f t="shared" ref="V3015" si="2997">SUM(Q3015:U3016)</f>
        <v>6930</v>
      </c>
      <c r="W3015" s="976" t="s">
        <v>3330</v>
      </c>
      <c r="X3015" s="976"/>
      <c r="Y3015" s="983" t="s">
        <v>5349</v>
      </c>
      <c r="Z3015" s="976"/>
    </row>
    <row r="3016" spans="1:26">
      <c r="A3016" s="967" t="s">
        <v>2151</v>
      </c>
      <c r="B3016" s="984"/>
      <c r="C3016" s="969" t="s">
        <v>44</v>
      </c>
      <c r="D3016" s="970" t="s">
        <v>2</v>
      </c>
      <c r="E3016" s="971" t="s">
        <v>2632</v>
      </c>
      <c r="F3016" s="985" t="s">
        <v>74</v>
      </c>
      <c r="G3016" s="973" t="s">
        <v>19</v>
      </c>
      <c r="H3016" s="973" t="s">
        <v>19</v>
      </c>
      <c r="I3016" s="1036" t="s">
        <v>82</v>
      </c>
      <c r="J3016" s="984">
        <v>4</v>
      </c>
      <c r="K3016" s="19"/>
      <c r="L3016" s="57"/>
      <c r="M3016" s="51"/>
      <c r="N3016" s="54"/>
      <c r="O3016" s="976"/>
      <c r="P3016" s="271"/>
      <c r="Q3016" s="977"/>
      <c r="R3016" s="978"/>
      <c r="S3016" s="979"/>
      <c r="T3016" s="980"/>
      <c r="U3016" s="981"/>
      <c r="V3016" s="982"/>
      <c r="W3016" s="976" t="s">
        <v>3330</v>
      </c>
      <c r="X3016" s="976"/>
      <c r="Y3016" s="983"/>
      <c r="Z3016" s="976"/>
    </row>
    <row r="3017" spans="1:26">
      <c r="A3017" s="967" t="s">
        <v>2151</v>
      </c>
      <c r="B3017" s="984" t="s">
        <v>3104</v>
      </c>
      <c r="C3017" s="969" t="s">
        <v>2</v>
      </c>
      <c r="D3017" s="970" t="str">
        <f t="shared" ref="D3017" si="2998">B3017&amp;" "&amp;" "&amp;C3017</f>
        <v>SP-127  ダイ</v>
      </c>
      <c r="E3017" s="971" t="s">
        <v>2632</v>
      </c>
      <c r="F3017" s="972" t="s">
        <v>34</v>
      </c>
      <c r="G3017" s="973" t="s">
        <v>19</v>
      </c>
      <c r="H3017" s="973" t="s">
        <v>19</v>
      </c>
      <c r="I3017" s="17"/>
      <c r="J3017" s="17"/>
      <c r="K3017" s="58" t="s">
        <v>21</v>
      </c>
      <c r="L3017" s="56" t="s">
        <v>131</v>
      </c>
      <c r="M3017" s="51" t="s">
        <v>2097</v>
      </c>
      <c r="N3017" s="52" t="s">
        <v>491</v>
      </c>
      <c r="O3017" s="976"/>
      <c r="P3017" s="271"/>
      <c r="Q3017" s="977">
        <v>2260</v>
      </c>
      <c r="R3017" s="978">
        <v>1290</v>
      </c>
      <c r="S3017" s="979">
        <v>940</v>
      </c>
      <c r="T3017" s="980">
        <v>1320</v>
      </c>
      <c r="U3017" s="981">
        <v>950</v>
      </c>
      <c r="V3017" s="982">
        <f t="shared" ref="V3017" si="2999">SUM(Q3017:U3018)</f>
        <v>6760</v>
      </c>
      <c r="W3017" s="976" t="s">
        <v>3317</v>
      </c>
      <c r="X3017" s="976"/>
      <c r="Y3017" s="983" t="s">
        <v>5359</v>
      </c>
      <c r="Z3017" s="976"/>
    </row>
    <row r="3018" spans="1:26">
      <c r="A3018" s="967" t="s">
        <v>2151</v>
      </c>
      <c r="B3018" s="984"/>
      <c r="C3018" s="969" t="s">
        <v>2</v>
      </c>
      <c r="D3018" s="970" t="s">
        <v>2</v>
      </c>
      <c r="E3018" s="971" t="s">
        <v>2632</v>
      </c>
      <c r="F3018" s="972" t="s">
        <v>34</v>
      </c>
      <c r="G3018" s="973" t="s">
        <v>19</v>
      </c>
      <c r="H3018" s="973" t="s">
        <v>19</v>
      </c>
      <c r="I3018" s="17"/>
      <c r="J3018" s="17"/>
      <c r="K3018" s="7" t="s">
        <v>37</v>
      </c>
      <c r="L3018" s="56" t="s">
        <v>20</v>
      </c>
      <c r="M3018" s="51" t="s">
        <v>1990</v>
      </c>
      <c r="N3018" s="52" t="s">
        <v>491</v>
      </c>
      <c r="O3018" s="976"/>
      <c r="P3018" s="271"/>
      <c r="Q3018" s="977"/>
      <c r="R3018" s="978"/>
      <c r="S3018" s="979"/>
      <c r="T3018" s="980"/>
      <c r="U3018" s="981"/>
      <c r="V3018" s="982"/>
      <c r="W3018" s="976" t="s">
        <v>3317</v>
      </c>
      <c r="X3018" s="976"/>
      <c r="Y3018" s="983"/>
      <c r="Z3018" s="976"/>
    </row>
    <row r="3019" spans="1:26">
      <c r="A3019" s="984" t="s">
        <v>2628</v>
      </c>
      <c r="B3019" s="984" t="s">
        <v>3105</v>
      </c>
      <c r="C3019" s="989" t="s">
        <v>5650</v>
      </c>
      <c r="D3019" s="970" t="str">
        <f t="shared" ref="D3019" si="3000">B3019&amp;" "&amp;" "&amp;C3019</f>
        <v>SP-128  ハドラー (超魔生物)</v>
      </c>
      <c r="E3019" s="971" t="s">
        <v>2632</v>
      </c>
      <c r="F3019" s="985" t="s">
        <v>74</v>
      </c>
      <c r="G3019" s="973" t="s">
        <v>19</v>
      </c>
      <c r="H3019" s="973" t="s">
        <v>19</v>
      </c>
      <c r="I3019" s="1007" t="s">
        <v>91</v>
      </c>
      <c r="J3019" s="975">
        <v>3</v>
      </c>
      <c r="K3019" s="7" t="s">
        <v>37</v>
      </c>
      <c r="L3019" s="59" t="s">
        <v>98</v>
      </c>
      <c r="M3019" s="51" t="s">
        <v>2098</v>
      </c>
      <c r="N3019" s="52" t="s">
        <v>1411</v>
      </c>
      <c r="O3019" s="976"/>
      <c r="P3019" s="271"/>
      <c r="Q3019" s="977">
        <v>2360</v>
      </c>
      <c r="R3019" s="978">
        <v>1390</v>
      </c>
      <c r="S3019" s="979">
        <v>1140</v>
      </c>
      <c r="T3019" s="980">
        <v>1020</v>
      </c>
      <c r="U3019" s="981">
        <v>1180</v>
      </c>
      <c r="V3019" s="982">
        <f t="shared" ref="V3019" si="3001">SUM(Q3019:U3020)</f>
        <v>7090</v>
      </c>
      <c r="W3019" s="976"/>
      <c r="X3019" s="976"/>
      <c r="Y3019" s="983" t="s">
        <v>5314</v>
      </c>
      <c r="Z3019" s="976"/>
    </row>
    <row r="3020" spans="1:26">
      <c r="A3020" s="984" t="s">
        <v>2628</v>
      </c>
      <c r="B3020" s="984"/>
      <c r="C3020" s="989" t="s">
        <v>5650</v>
      </c>
      <c r="D3020" s="970" t="s">
        <v>2</v>
      </c>
      <c r="E3020" s="971" t="s">
        <v>2632</v>
      </c>
      <c r="F3020" s="985" t="s">
        <v>74</v>
      </c>
      <c r="G3020" s="973" t="s">
        <v>19</v>
      </c>
      <c r="H3020" s="973" t="s">
        <v>19</v>
      </c>
      <c r="I3020" s="1007" t="s">
        <v>91</v>
      </c>
      <c r="J3020" s="975">
        <v>3</v>
      </c>
      <c r="K3020" s="19"/>
      <c r="L3020" s="57"/>
      <c r="M3020" s="51"/>
      <c r="N3020" s="54"/>
      <c r="O3020" s="976"/>
      <c r="P3020" s="271"/>
      <c r="Q3020" s="977"/>
      <c r="R3020" s="978"/>
      <c r="S3020" s="979"/>
      <c r="T3020" s="980"/>
      <c r="U3020" s="981"/>
      <c r="V3020" s="982"/>
      <c r="W3020" s="976"/>
      <c r="X3020" s="976"/>
      <c r="Y3020" s="983"/>
      <c r="Z3020" s="976"/>
    </row>
    <row r="3021" spans="1:26">
      <c r="A3021" s="967" t="s">
        <v>2151</v>
      </c>
      <c r="B3021" s="984" t="s">
        <v>3106</v>
      </c>
      <c r="C3021" s="969" t="s">
        <v>172</v>
      </c>
      <c r="D3021" s="970" t="str">
        <f t="shared" ref="D3021" si="3002">B3021&amp;" "&amp;" "&amp;C3021</f>
        <v>SP-129  ヒュンケル</v>
      </c>
      <c r="E3021" s="971" t="s">
        <v>2632</v>
      </c>
      <c r="F3021" s="972" t="s">
        <v>34</v>
      </c>
      <c r="G3021" s="973" t="s">
        <v>19</v>
      </c>
      <c r="H3021" s="973" t="s">
        <v>19</v>
      </c>
      <c r="I3021" s="1001" t="s">
        <v>87</v>
      </c>
      <c r="J3021" s="984">
        <v>1</v>
      </c>
      <c r="K3021" s="58" t="s">
        <v>21</v>
      </c>
      <c r="L3021" s="56" t="s">
        <v>131</v>
      </c>
      <c r="M3021" s="51" t="s">
        <v>2099</v>
      </c>
      <c r="N3021" s="52" t="s">
        <v>491</v>
      </c>
      <c r="O3021" s="976"/>
      <c r="P3021" s="271"/>
      <c r="Q3021" s="977">
        <v>2290</v>
      </c>
      <c r="R3021" s="978">
        <v>1440</v>
      </c>
      <c r="S3021" s="979">
        <v>810</v>
      </c>
      <c r="T3021" s="980">
        <v>1150</v>
      </c>
      <c r="U3021" s="981">
        <v>1390</v>
      </c>
      <c r="V3021" s="982">
        <f t="shared" ref="V3021" si="3003">SUM(Q3021:U3022)</f>
        <v>7080</v>
      </c>
      <c r="W3021" s="378" t="s">
        <v>3317</v>
      </c>
      <c r="X3021" s="976"/>
      <c r="Y3021" s="983" t="s">
        <v>5340</v>
      </c>
      <c r="Z3021" s="976"/>
    </row>
    <row r="3022" spans="1:26">
      <c r="A3022" s="967" t="s">
        <v>2151</v>
      </c>
      <c r="B3022" s="984"/>
      <c r="C3022" s="969" t="s">
        <v>172</v>
      </c>
      <c r="D3022" s="970" t="s">
        <v>2</v>
      </c>
      <c r="E3022" s="971" t="s">
        <v>2632</v>
      </c>
      <c r="F3022" s="972" t="s">
        <v>34</v>
      </c>
      <c r="G3022" s="973" t="s">
        <v>19</v>
      </c>
      <c r="H3022" s="973" t="s">
        <v>19</v>
      </c>
      <c r="I3022" s="1001" t="s">
        <v>87</v>
      </c>
      <c r="J3022" s="984">
        <v>1</v>
      </c>
      <c r="K3022" s="19"/>
      <c r="L3022" s="57"/>
      <c r="M3022" s="51"/>
      <c r="N3022" s="52"/>
      <c r="O3022" s="976"/>
      <c r="P3022" s="271"/>
      <c r="Q3022" s="977"/>
      <c r="R3022" s="978"/>
      <c r="S3022" s="979"/>
      <c r="T3022" s="980"/>
      <c r="U3022" s="981"/>
      <c r="V3022" s="982"/>
      <c r="W3022" s="380" t="s">
        <v>4343</v>
      </c>
      <c r="X3022" s="976"/>
      <c r="Y3022" s="983"/>
      <c r="Z3022" s="976"/>
    </row>
    <row r="3023" spans="1:26">
      <c r="A3023" s="967" t="s">
        <v>2151</v>
      </c>
      <c r="B3023" s="984" t="s">
        <v>3107</v>
      </c>
      <c r="C3023" s="969" t="s">
        <v>38</v>
      </c>
      <c r="D3023" s="970" t="str">
        <f t="shared" ref="D3023" si="3004">B3023&amp;" "&amp;" "&amp;C3023</f>
        <v>SP-130  ポップ</v>
      </c>
      <c r="E3023" s="971" t="s">
        <v>2632</v>
      </c>
      <c r="F3023" s="972" t="s">
        <v>34</v>
      </c>
      <c r="G3023" s="986" t="s">
        <v>40</v>
      </c>
      <c r="H3023" s="986" t="s">
        <v>40</v>
      </c>
      <c r="I3023" s="1007" t="s">
        <v>91</v>
      </c>
      <c r="J3023" s="975">
        <v>3</v>
      </c>
      <c r="K3023" s="11" t="s">
        <v>81</v>
      </c>
      <c r="L3023" s="59" t="s">
        <v>81</v>
      </c>
      <c r="M3023" s="51" t="s">
        <v>2002</v>
      </c>
      <c r="N3023" s="52" t="s">
        <v>490</v>
      </c>
      <c r="O3023" s="976"/>
      <c r="P3023" s="271"/>
      <c r="Q3023" s="977">
        <v>2350</v>
      </c>
      <c r="R3023" s="978">
        <v>800</v>
      </c>
      <c r="S3023" s="979">
        <v>1590</v>
      </c>
      <c r="T3023" s="980">
        <v>1200</v>
      </c>
      <c r="U3023" s="981">
        <v>1140</v>
      </c>
      <c r="V3023" s="982">
        <f t="shared" ref="V3023" si="3005">SUM(Q3023:U3024)</f>
        <v>7080</v>
      </c>
      <c r="W3023" s="976" t="s">
        <v>3317</v>
      </c>
      <c r="X3023" s="976"/>
      <c r="Y3023" s="983" t="s">
        <v>5337</v>
      </c>
      <c r="Z3023" s="976"/>
    </row>
    <row r="3024" spans="1:26">
      <c r="A3024" s="967" t="s">
        <v>2151</v>
      </c>
      <c r="B3024" s="984"/>
      <c r="C3024" s="969" t="s">
        <v>38</v>
      </c>
      <c r="D3024" s="970" t="s">
        <v>2</v>
      </c>
      <c r="E3024" s="971" t="s">
        <v>2632</v>
      </c>
      <c r="F3024" s="972" t="s">
        <v>34</v>
      </c>
      <c r="G3024" s="986" t="s">
        <v>40</v>
      </c>
      <c r="H3024" s="986" t="s">
        <v>40</v>
      </c>
      <c r="I3024" s="1007" t="s">
        <v>91</v>
      </c>
      <c r="J3024" s="975">
        <v>3</v>
      </c>
      <c r="K3024" s="48"/>
      <c r="L3024" s="47"/>
      <c r="M3024" s="51"/>
      <c r="N3024" s="52"/>
      <c r="O3024" s="976"/>
      <c r="P3024" s="271"/>
      <c r="Q3024" s="977"/>
      <c r="R3024" s="978"/>
      <c r="S3024" s="979"/>
      <c r="T3024" s="980"/>
      <c r="U3024" s="981"/>
      <c r="V3024" s="982"/>
      <c r="W3024" s="976" t="s">
        <v>3317</v>
      </c>
      <c r="X3024" s="976"/>
      <c r="Y3024" s="983"/>
      <c r="Z3024" s="976"/>
    </row>
    <row r="3025" spans="1:26" ht="13.15" customHeight="1">
      <c r="A3025" s="1038" t="s">
        <v>2147</v>
      </c>
      <c r="B3025" s="984" t="s">
        <v>3108</v>
      </c>
      <c r="C3025" s="989" t="s">
        <v>320</v>
      </c>
      <c r="D3025" s="970" t="str">
        <f t="shared" ref="D3025" si="3006">B3025&amp;" "&amp;" "&amp;C3025</f>
        <v>SP-131  アルビナス</v>
      </c>
      <c r="E3025" s="971" t="s">
        <v>2632</v>
      </c>
      <c r="F3025" s="985" t="s">
        <v>74</v>
      </c>
      <c r="G3025" s="992" t="s">
        <v>88</v>
      </c>
      <c r="H3025" s="992" t="s">
        <v>88</v>
      </c>
      <c r="I3025" s="17"/>
      <c r="J3025" s="17"/>
      <c r="K3025" s="58" t="s">
        <v>21</v>
      </c>
      <c r="L3025" s="56" t="s">
        <v>131</v>
      </c>
      <c r="M3025" s="51" t="s">
        <v>2100</v>
      </c>
      <c r="N3025" s="52" t="s">
        <v>491</v>
      </c>
      <c r="O3025" s="976"/>
      <c r="P3025" s="271"/>
      <c r="Q3025" s="977">
        <v>2480</v>
      </c>
      <c r="R3025" s="978">
        <v>720</v>
      </c>
      <c r="S3025" s="979">
        <v>1360</v>
      </c>
      <c r="T3025" s="980">
        <v>1400</v>
      </c>
      <c r="U3025" s="981">
        <v>1140</v>
      </c>
      <c r="V3025" s="982">
        <f t="shared" ref="V3025" si="3007">SUM(Q3025:U3026)</f>
        <v>7100</v>
      </c>
      <c r="W3025" s="976" t="s">
        <v>3330</v>
      </c>
      <c r="X3025" s="976"/>
      <c r="Y3025" s="983" t="s">
        <v>5327</v>
      </c>
      <c r="Z3025" s="976"/>
    </row>
    <row r="3026" spans="1:26" ht="13.15" customHeight="1">
      <c r="A3026" s="1038" t="s">
        <v>2147</v>
      </c>
      <c r="B3026" s="984"/>
      <c r="C3026" s="989" t="s">
        <v>320</v>
      </c>
      <c r="D3026" s="970" t="s">
        <v>2</v>
      </c>
      <c r="E3026" s="971" t="s">
        <v>2632</v>
      </c>
      <c r="F3026" s="985" t="s">
        <v>74</v>
      </c>
      <c r="G3026" s="992" t="s">
        <v>88</v>
      </c>
      <c r="H3026" s="992" t="s">
        <v>88</v>
      </c>
      <c r="I3026" s="17"/>
      <c r="J3026" s="17"/>
      <c r="K3026" s="62" t="s">
        <v>21</v>
      </c>
      <c r="L3026" s="59" t="s">
        <v>330</v>
      </c>
      <c r="M3026" s="37" t="s">
        <v>2101</v>
      </c>
      <c r="N3026" s="52" t="s">
        <v>490</v>
      </c>
      <c r="O3026" s="976"/>
      <c r="P3026" s="271"/>
      <c r="Q3026" s="977"/>
      <c r="R3026" s="978"/>
      <c r="S3026" s="979"/>
      <c r="T3026" s="980"/>
      <c r="U3026" s="981"/>
      <c r="V3026" s="982"/>
      <c r="W3026" s="976" t="s">
        <v>3330</v>
      </c>
      <c r="X3026" s="976"/>
      <c r="Y3026" s="983" t="s">
        <v>5327</v>
      </c>
      <c r="Z3026" s="976"/>
    </row>
    <row r="3027" spans="1:26" ht="13.15" customHeight="1">
      <c r="A3027" s="1038" t="s">
        <v>2147</v>
      </c>
      <c r="B3027" s="984" t="s">
        <v>3109</v>
      </c>
      <c r="C3027" s="989" t="s">
        <v>5650</v>
      </c>
      <c r="D3027" s="970" t="str">
        <f t="shared" ref="D3027" si="3008">B3027&amp;" "&amp;" "&amp;C3027</f>
        <v>SP-132  ハドラー (超魔生物)</v>
      </c>
      <c r="E3027" s="971" t="s">
        <v>2632</v>
      </c>
      <c r="F3027" s="985" t="s">
        <v>74</v>
      </c>
      <c r="G3027" s="973" t="s">
        <v>19</v>
      </c>
      <c r="H3027" s="986" t="s">
        <v>40</v>
      </c>
      <c r="I3027" s="17"/>
      <c r="J3027" s="17"/>
      <c r="K3027" s="62" t="s">
        <v>21</v>
      </c>
      <c r="L3027" s="59" t="s">
        <v>270</v>
      </c>
      <c r="M3027" s="51" t="s">
        <v>2102</v>
      </c>
      <c r="N3027" s="52" t="s">
        <v>491</v>
      </c>
      <c r="O3027" s="976"/>
      <c r="P3027" s="271"/>
      <c r="Q3027" s="977">
        <v>2150</v>
      </c>
      <c r="R3027" s="978">
        <v>1370</v>
      </c>
      <c r="S3027" s="979">
        <v>1350</v>
      </c>
      <c r="T3027" s="980">
        <v>1080</v>
      </c>
      <c r="U3027" s="981">
        <v>1140</v>
      </c>
      <c r="V3027" s="982">
        <f t="shared" ref="V3027" si="3009">SUM(Q3027:U3028)</f>
        <v>7090</v>
      </c>
      <c r="W3027" s="976"/>
      <c r="X3027" s="976"/>
      <c r="Y3027" s="983" t="s">
        <v>5327</v>
      </c>
      <c r="Z3027" s="976"/>
    </row>
    <row r="3028" spans="1:26" ht="13.15" customHeight="1">
      <c r="A3028" s="1038" t="s">
        <v>2147</v>
      </c>
      <c r="B3028" s="984"/>
      <c r="C3028" s="989" t="s">
        <v>5650</v>
      </c>
      <c r="D3028" s="970" t="s">
        <v>2</v>
      </c>
      <c r="E3028" s="971" t="s">
        <v>2632</v>
      </c>
      <c r="F3028" s="985" t="s">
        <v>74</v>
      </c>
      <c r="G3028" s="973" t="s">
        <v>19</v>
      </c>
      <c r="H3028" s="986" t="s">
        <v>40</v>
      </c>
      <c r="I3028" s="17"/>
      <c r="J3028" s="17"/>
      <c r="K3028" s="7" t="s">
        <v>37</v>
      </c>
      <c r="L3028" s="59" t="s">
        <v>98</v>
      </c>
      <c r="M3028" s="39" t="s">
        <v>3701</v>
      </c>
      <c r="N3028" s="52" t="s">
        <v>490</v>
      </c>
      <c r="O3028" s="976"/>
      <c r="P3028" s="271"/>
      <c r="Q3028" s="977"/>
      <c r="R3028" s="978"/>
      <c r="S3028" s="979"/>
      <c r="T3028" s="980"/>
      <c r="U3028" s="981"/>
      <c r="V3028" s="982"/>
      <c r="W3028" s="976"/>
      <c r="X3028" s="976"/>
      <c r="Y3028" s="983" t="s">
        <v>5327</v>
      </c>
      <c r="Z3028" s="976"/>
    </row>
    <row r="3029" spans="1:26" ht="13.15" customHeight="1">
      <c r="A3029" s="1038" t="s">
        <v>2147</v>
      </c>
      <c r="B3029" s="984" t="s">
        <v>3110</v>
      </c>
      <c r="C3029" s="969" t="s">
        <v>172</v>
      </c>
      <c r="D3029" s="970" t="str">
        <f t="shared" ref="D3029" si="3010">B3029&amp;" "&amp;" "&amp;C3029</f>
        <v>SP-133  ヒュンケル</v>
      </c>
      <c r="E3029" s="971" t="s">
        <v>2632</v>
      </c>
      <c r="F3029" s="972" t="s">
        <v>34</v>
      </c>
      <c r="G3029" s="973" t="s">
        <v>19</v>
      </c>
      <c r="H3029" s="973" t="s">
        <v>19</v>
      </c>
      <c r="I3029" s="15"/>
      <c r="J3029" s="15"/>
      <c r="K3029" s="62" t="s">
        <v>21</v>
      </c>
      <c r="L3029" s="61" t="s">
        <v>104</v>
      </c>
      <c r="M3029" s="51" t="s">
        <v>2103</v>
      </c>
      <c r="N3029" s="54" t="s">
        <v>491</v>
      </c>
      <c r="O3029" s="976"/>
      <c r="P3029" s="271"/>
      <c r="Q3029" s="977">
        <v>2330</v>
      </c>
      <c r="R3029" s="978">
        <v>1430</v>
      </c>
      <c r="S3029" s="979">
        <v>750</v>
      </c>
      <c r="T3029" s="980">
        <v>1110</v>
      </c>
      <c r="U3029" s="981">
        <v>1470</v>
      </c>
      <c r="V3029" s="982">
        <f t="shared" ref="V3029" si="3011">SUM(Q3029:U3030)</f>
        <v>7090</v>
      </c>
      <c r="W3029" s="378" t="s">
        <v>3317</v>
      </c>
      <c r="X3029" s="976"/>
      <c r="Y3029" s="983" t="s">
        <v>5327</v>
      </c>
      <c r="Z3029" s="976"/>
    </row>
    <row r="3030" spans="1:26" ht="13.15" customHeight="1">
      <c r="A3030" s="1038" t="s">
        <v>2147</v>
      </c>
      <c r="B3030" s="984"/>
      <c r="C3030" s="969" t="s">
        <v>172</v>
      </c>
      <c r="D3030" s="970" t="s">
        <v>2</v>
      </c>
      <c r="E3030" s="971" t="s">
        <v>2632</v>
      </c>
      <c r="F3030" s="972" t="s">
        <v>34</v>
      </c>
      <c r="G3030" s="973" t="s">
        <v>19</v>
      </c>
      <c r="H3030" s="973" t="s">
        <v>19</v>
      </c>
      <c r="I3030" s="15"/>
      <c r="J3030" s="15"/>
      <c r="K3030" s="62" t="s">
        <v>21</v>
      </c>
      <c r="L3030" s="59" t="s">
        <v>3</v>
      </c>
      <c r="M3030" s="51" t="s">
        <v>2133</v>
      </c>
      <c r="N3030" s="54" t="s">
        <v>491</v>
      </c>
      <c r="O3030" s="976"/>
      <c r="P3030" s="271"/>
      <c r="Q3030" s="977"/>
      <c r="R3030" s="978"/>
      <c r="S3030" s="979"/>
      <c r="T3030" s="980"/>
      <c r="U3030" s="981"/>
      <c r="V3030" s="982"/>
      <c r="W3030" s="380" t="s">
        <v>4343</v>
      </c>
      <c r="X3030" s="976"/>
      <c r="Y3030" s="983" t="s">
        <v>5327</v>
      </c>
      <c r="Z3030" s="976"/>
    </row>
    <row r="3031" spans="1:26" ht="13.15" customHeight="1">
      <c r="A3031" s="1038" t="s">
        <v>2147</v>
      </c>
      <c r="B3031" s="984" t="s">
        <v>3111</v>
      </c>
      <c r="C3031" s="969" t="s">
        <v>2</v>
      </c>
      <c r="D3031" s="970" t="str">
        <f t="shared" ref="D3031" si="3012">B3031&amp;" "&amp;" "&amp;C3031</f>
        <v>SP-134  ダイ</v>
      </c>
      <c r="E3031" s="971" t="s">
        <v>2632</v>
      </c>
      <c r="F3031" s="972" t="s">
        <v>34</v>
      </c>
      <c r="G3031" s="973" t="s">
        <v>19</v>
      </c>
      <c r="H3031" s="973" t="s">
        <v>1195</v>
      </c>
      <c r="I3031" s="975"/>
      <c r="J3031" s="975"/>
      <c r="K3031" s="62" t="s">
        <v>21</v>
      </c>
      <c r="L3031" s="61" t="s">
        <v>104</v>
      </c>
      <c r="M3031" s="51" t="s">
        <v>2104</v>
      </c>
      <c r="N3031" s="52" t="s">
        <v>491</v>
      </c>
      <c r="O3031" s="976"/>
      <c r="P3031" s="271"/>
      <c r="Q3031" s="977">
        <v>2510</v>
      </c>
      <c r="R3031" s="978">
        <v>1420</v>
      </c>
      <c r="S3031" s="979">
        <v>940</v>
      </c>
      <c r="T3031" s="980">
        <v>1200</v>
      </c>
      <c r="U3031" s="981">
        <v>1040</v>
      </c>
      <c r="V3031" s="982">
        <f t="shared" ref="V3031" si="3013">SUM(Q3031:U3032)</f>
        <v>7110</v>
      </c>
      <c r="W3031" s="976" t="s">
        <v>3317</v>
      </c>
      <c r="X3031" s="976"/>
      <c r="Y3031" s="983" t="s">
        <v>5327</v>
      </c>
      <c r="Z3031" s="976"/>
    </row>
    <row r="3032" spans="1:26" ht="13.15" customHeight="1">
      <c r="A3032" s="1038" t="s">
        <v>2147</v>
      </c>
      <c r="B3032" s="984"/>
      <c r="C3032" s="969" t="s">
        <v>2</v>
      </c>
      <c r="D3032" s="970" t="s">
        <v>2</v>
      </c>
      <c r="E3032" s="971" t="s">
        <v>2632</v>
      </c>
      <c r="F3032" s="972" t="s">
        <v>34</v>
      </c>
      <c r="G3032" s="973" t="s">
        <v>19</v>
      </c>
      <c r="H3032" s="973" t="s">
        <v>19</v>
      </c>
      <c r="I3032" s="975"/>
      <c r="J3032" s="975"/>
      <c r="K3032" s="7" t="s">
        <v>37</v>
      </c>
      <c r="L3032" s="59" t="s">
        <v>98</v>
      </c>
      <c r="M3032" s="51" t="s">
        <v>2105</v>
      </c>
      <c r="N3032" s="53" t="s">
        <v>490</v>
      </c>
      <c r="O3032" s="976"/>
      <c r="P3032" s="271"/>
      <c r="Q3032" s="977"/>
      <c r="R3032" s="978"/>
      <c r="S3032" s="979"/>
      <c r="T3032" s="980"/>
      <c r="U3032" s="981"/>
      <c r="V3032" s="982"/>
      <c r="W3032" s="976" t="s">
        <v>3317</v>
      </c>
      <c r="X3032" s="976"/>
      <c r="Y3032" s="983" t="s">
        <v>5327</v>
      </c>
      <c r="Z3032" s="976"/>
    </row>
    <row r="3033" spans="1:26" ht="13.15" customHeight="1">
      <c r="A3033" s="1038" t="s">
        <v>2147</v>
      </c>
      <c r="B3033" s="984" t="s">
        <v>3112</v>
      </c>
      <c r="C3033" s="969" t="s">
        <v>183</v>
      </c>
      <c r="D3033" s="970" t="str">
        <f t="shared" ref="D3033" si="3014">B3033&amp;" "&amp;" "&amp;C3033</f>
        <v>SP-135  マァム</v>
      </c>
      <c r="E3033" s="971" t="s">
        <v>2632</v>
      </c>
      <c r="F3033" s="972" t="s">
        <v>34</v>
      </c>
      <c r="G3033" s="973" t="s">
        <v>19</v>
      </c>
      <c r="H3033" s="973" t="s">
        <v>19</v>
      </c>
      <c r="I3033" s="975"/>
      <c r="J3033" s="975"/>
      <c r="K3033" s="58" t="s">
        <v>21</v>
      </c>
      <c r="L3033" s="56" t="s">
        <v>131</v>
      </c>
      <c r="M3033" s="51" t="s">
        <v>2106</v>
      </c>
      <c r="N3033" s="52" t="s">
        <v>491</v>
      </c>
      <c r="O3033" s="976"/>
      <c r="P3033" s="271"/>
      <c r="Q3033" s="977">
        <v>2280</v>
      </c>
      <c r="R3033" s="978">
        <v>1340</v>
      </c>
      <c r="S3033" s="979">
        <v>1010</v>
      </c>
      <c r="T3033" s="980">
        <v>1370</v>
      </c>
      <c r="U3033" s="981">
        <v>1080</v>
      </c>
      <c r="V3033" s="982">
        <f t="shared" ref="V3033" si="3015">SUM(Q3033:U3034)</f>
        <v>7080</v>
      </c>
      <c r="W3033" s="976" t="s">
        <v>3317</v>
      </c>
      <c r="X3033" s="976"/>
      <c r="Y3033" s="983" t="s">
        <v>5355</v>
      </c>
      <c r="Z3033" s="976"/>
    </row>
    <row r="3034" spans="1:26" ht="13.15" customHeight="1">
      <c r="A3034" s="1038" t="s">
        <v>2147</v>
      </c>
      <c r="B3034" s="984"/>
      <c r="C3034" s="969" t="s">
        <v>183</v>
      </c>
      <c r="D3034" s="970" t="s">
        <v>2</v>
      </c>
      <c r="E3034" s="971" t="s">
        <v>2632</v>
      </c>
      <c r="F3034" s="972" t="s">
        <v>34</v>
      </c>
      <c r="G3034" s="973" t="s">
        <v>19</v>
      </c>
      <c r="H3034" s="973" t="s">
        <v>19</v>
      </c>
      <c r="I3034" s="975"/>
      <c r="J3034" s="975"/>
      <c r="K3034" s="7" t="s">
        <v>37</v>
      </c>
      <c r="L3034" s="56" t="s">
        <v>20</v>
      </c>
      <c r="M3034" s="51" t="s">
        <v>2001</v>
      </c>
      <c r="N3034" s="53" t="s">
        <v>491</v>
      </c>
      <c r="O3034" s="976"/>
      <c r="P3034" s="271"/>
      <c r="Q3034" s="977"/>
      <c r="R3034" s="978"/>
      <c r="S3034" s="979"/>
      <c r="T3034" s="980"/>
      <c r="U3034" s="981"/>
      <c r="V3034" s="982"/>
      <c r="W3034" s="976" t="s">
        <v>3317</v>
      </c>
      <c r="X3034" s="976"/>
      <c r="Y3034" s="983"/>
      <c r="Z3034" s="976"/>
    </row>
    <row r="3035" spans="1:26">
      <c r="A3035" s="1018" t="s">
        <v>2629</v>
      </c>
      <c r="B3035" s="984" t="s">
        <v>3113</v>
      </c>
      <c r="C3035" s="969" t="s">
        <v>57</v>
      </c>
      <c r="D3035" s="970" t="str">
        <f t="shared" ref="D3035" si="3016">B3035&amp;" "&amp;" "&amp;C3035</f>
        <v>SP-136  ゴメちゃん</v>
      </c>
      <c r="E3035" s="1039" t="s">
        <v>4321</v>
      </c>
      <c r="F3035" s="972" t="s">
        <v>34</v>
      </c>
      <c r="G3035" s="973" t="s">
        <v>19</v>
      </c>
      <c r="H3035" s="973" t="s">
        <v>19</v>
      </c>
      <c r="I3035" s="975"/>
      <c r="J3035" s="975"/>
      <c r="K3035" s="58" t="s">
        <v>21</v>
      </c>
      <c r="L3035" s="56" t="s">
        <v>131</v>
      </c>
      <c r="M3035" s="51" t="s">
        <v>3702</v>
      </c>
      <c r="N3035" s="52" t="s">
        <v>491</v>
      </c>
      <c r="O3035" s="976"/>
      <c r="P3035" s="271"/>
      <c r="Q3035" s="977">
        <v>2450</v>
      </c>
      <c r="R3035" s="978">
        <v>1320</v>
      </c>
      <c r="S3035" s="979">
        <v>1040</v>
      </c>
      <c r="T3035" s="980">
        <v>1540</v>
      </c>
      <c r="U3035" s="981">
        <v>1590</v>
      </c>
      <c r="V3035" s="982">
        <f t="shared" ref="V3035" si="3017">SUM(Q3035:U3036)</f>
        <v>7940</v>
      </c>
      <c r="W3035" s="445" t="s">
        <v>4570</v>
      </c>
      <c r="X3035" s="976"/>
      <c r="Y3035" s="1017" t="s">
        <v>5594</v>
      </c>
      <c r="Z3035" s="976" t="s">
        <v>4601</v>
      </c>
    </row>
    <row r="3036" spans="1:26">
      <c r="A3036" s="1018" t="s">
        <v>2629</v>
      </c>
      <c r="B3036" s="984"/>
      <c r="C3036" s="969" t="s">
        <v>57</v>
      </c>
      <c r="D3036" s="970" t="s">
        <v>2</v>
      </c>
      <c r="E3036" s="1039" t="s">
        <v>4321</v>
      </c>
      <c r="F3036" s="972" t="s">
        <v>34</v>
      </c>
      <c r="G3036" s="973" t="s">
        <v>19</v>
      </c>
      <c r="H3036" s="973" t="s">
        <v>19</v>
      </c>
      <c r="I3036" s="975"/>
      <c r="J3036" s="975"/>
      <c r="K3036" s="11" t="s">
        <v>81</v>
      </c>
      <c r="L3036" s="59" t="s">
        <v>81</v>
      </c>
      <c r="M3036" s="51" t="s">
        <v>3703</v>
      </c>
      <c r="N3036" s="53" t="s">
        <v>490</v>
      </c>
      <c r="O3036" s="976"/>
      <c r="P3036" s="271"/>
      <c r="Q3036" s="977"/>
      <c r="R3036" s="978"/>
      <c r="S3036" s="979"/>
      <c r="T3036" s="980"/>
      <c r="U3036" s="981"/>
      <c r="V3036" s="982"/>
      <c r="W3036" s="443" t="s">
        <v>4567</v>
      </c>
      <c r="X3036" s="976"/>
      <c r="Y3036" s="983"/>
      <c r="Z3036" s="976" t="s">
        <v>4601</v>
      </c>
    </row>
    <row r="3037" spans="1:26" ht="13.15" customHeight="1">
      <c r="A3037" s="1038" t="s">
        <v>2630</v>
      </c>
      <c r="B3037" s="984" t="s">
        <v>3114</v>
      </c>
      <c r="C3037" s="989" t="s">
        <v>5650</v>
      </c>
      <c r="D3037" s="970" t="str">
        <f t="shared" ref="D3037" si="3018">B3037&amp;" "&amp;" "&amp;C3037</f>
        <v>SP-137  ハドラー (超魔生物)</v>
      </c>
      <c r="E3037" s="971" t="s">
        <v>2632</v>
      </c>
      <c r="F3037" s="985" t="s">
        <v>74</v>
      </c>
      <c r="G3037" s="973" t="s">
        <v>19</v>
      </c>
      <c r="H3037" s="986" t="s">
        <v>40</v>
      </c>
      <c r="I3037" s="998" t="s">
        <v>41</v>
      </c>
      <c r="J3037" s="975">
        <v>3</v>
      </c>
      <c r="K3037" s="62" t="s">
        <v>21</v>
      </c>
      <c r="L3037" s="59" t="s">
        <v>131</v>
      </c>
      <c r="M3037" s="51" t="s">
        <v>3704</v>
      </c>
      <c r="N3037" s="52" t="s">
        <v>495</v>
      </c>
      <c r="O3037" s="976"/>
      <c r="P3037" s="271"/>
      <c r="Q3037" s="977">
        <v>2210</v>
      </c>
      <c r="R3037" s="978">
        <v>1450</v>
      </c>
      <c r="S3037" s="979">
        <v>1370</v>
      </c>
      <c r="T3037" s="980">
        <v>1040</v>
      </c>
      <c r="U3037" s="981">
        <v>1170</v>
      </c>
      <c r="V3037" s="982">
        <f t="shared" ref="V3037" si="3019">SUM(Q3037:U3038)</f>
        <v>7240</v>
      </c>
      <c r="X3037" s="976"/>
      <c r="Y3037" s="706"/>
      <c r="Z3037" s="976" t="s">
        <v>4601</v>
      </c>
    </row>
    <row r="3038" spans="1:26">
      <c r="A3038" s="1038" t="s">
        <v>2630</v>
      </c>
      <c r="B3038" s="984"/>
      <c r="C3038" s="989" t="s">
        <v>5650</v>
      </c>
      <c r="D3038" s="970" t="s">
        <v>2</v>
      </c>
      <c r="E3038" s="971" t="s">
        <v>2632</v>
      </c>
      <c r="F3038" s="985" t="s">
        <v>74</v>
      </c>
      <c r="G3038" s="973" t="s">
        <v>19</v>
      </c>
      <c r="H3038" s="986" t="s">
        <v>40</v>
      </c>
      <c r="I3038" s="998" t="s">
        <v>41</v>
      </c>
      <c r="J3038" s="975">
        <v>3</v>
      </c>
      <c r="K3038" s="48"/>
      <c r="L3038" s="48"/>
      <c r="M3038" s="51"/>
      <c r="N3038" s="53"/>
      <c r="O3038" s="976"/>
      <c r="P3038" s="271"/>
      <c r="Q3038" s="977"/>
      <c r="R3038" s="978"/>
      <c r="S3038" s="979"/>
      <c r="T3038" s="980"/>
      <c r="U3038" s="981"/>
      <c r="V3038" s="982"/>
      <c r="X3038" s="976"/>
      <c r="Y3038" s="706"/>
      <c r="Z3038" s="976" t="s">
        <v>4601</v>
      </c>
    </row>
    <row r="3039" spans="1:26">
      <c r="A3039" s="1038" t="s">
        <v>2630</v>
      </c>
      <c r="B3039" s="984" t="s">
        <v>3115</v>
      </c>
      <c r="C3039" s="989" t="s">
        <v>1325</v>
      </c>
      <c r="D3039" s="970" t="str">
        <f t="shared" ref="D3039" si="3020">B3039&amp;" "&amp;" "&amp;C3039</f>
        <v>SP-138  マトリフ</v>
      </c>
      <c r="E3039" s="971" t="s">
        <v>2632</v>
      </c>
      <c r="F3039" s="972" t="s">
        <v>34</v>
      </c>
      <c r="G3039" s="986" t="s">
        <v>40</v>
      </c>
      <c r="H3039" s="986" t="s">
        <v>40</v>
      </c>
      <c r="I3039" s="1005" t="s">
        <v>90</v>
      </c>
      <c r="J3039" s="975">
        <v>3</v>
      </c>
      <c r="K3039" s="62" t="s">
        <v>21</v>
      </c>
      <c r="L3039" s="59" t="s">
        <v>106</v>
      </c>
      <c r="M3039" s="51" t="s">
        <v>3705</v>
      </c>
      <c r="N3039" s="52" t="s">
        <v>491</v>
      </c>
      <c r="O3039" s="976"/>
      <c r="P3039" s="271"/>
      <c r="Q3039" s="977">
        <v>2310</v>
      </c>
      <c r="R3039" s="978">
        <v>1020</v>
      </c>
      <c r="S3039" s="979">
        <v>1600</v>
      </c>
      <c r="T3039" s="980">
        <v>1090</v>
      </c>
      <c r="U3039" s="981">
        <v>1170</v>
      </c>
      <c r="V3039" s="982">
        <f t="shared" ref="V3039" si="3021">SUM(Q3039:U3040)</f>
        <v>7190</v>
      </c>
      <c r="X3039" s="976"/>
      <c r="Y3039" s="706"/>
      <c r="Z3039" s="976"/>
    </row>
    <row r="3040" spans="1:26">
      <c r="A3040" s="1038" t="s">
        <v>2630</v>
      </c>
      <c r="B3040" s="984"/>
      <c r="C3040" s="989" t="s">
        <v>1325</v>
      </c>
      <c r="D3040" s="970" t="s">
        <v>2</v>
      </c>
      <c r="E3040" s="971" t="s">
        <v>2632</v>
      </c>
      <c r="F3040" s="972" t="s">
        <v>34</v>
      </c>
      <c r="G3040" s="986" t="s">
        <v>40</v>
      </c>
      <c r="H3040" s="986" t="s">
        <v>40</v>
      </c>
      <c r="I3040" s="1005" t="s">
        <v>90</v>
      </c>
      <c r="J3040" s="975">
        <v>3</v>
      </c>
      <c r="K3040" s="48"/>
      <c r="L3040" s="48"/>
      <c r="M3040" s="51"/>
      <c r="N3040" s="53"/>
      <c r="O3040" s="976"/>
      <c r="P3040" s="271"/>
      <c r="Q3040" s="977"/>
      <c r="R3040" s="978"/>
      <c r="S3040" s="979"/>
      <c r="T3040" s="980"/>
      <c r="U3040" s="981"/>
      <c r="V3040" s="982"/>
      <c r="X3040" s="976"/>
      <c r="Y3040" s="706"/>
      <c r="Z3040" s="976"/>
    </row>
    <row r="3041" spans="1:26">
      <c r="A3041" s="1038" t="s">
        <v>2630</v>
      </c>
      <c r="B3041" s="984" t="s">
        <v>3116</v>
      </c>
      <c r="C3041" s="969" t="s">
        <v>42</v>
      </c>
      <c r="D3041" s="970" t="str">
        <f t="shared" ref="D3041" si="3022">B3041&amp;" "&amp;" "&amp;C3041</f>
        <v>SP-139  レオナ</v>
      </c>
      <c r="E3041" s="971" t="s">
        <v>2632</v>
      </c>
      <c r="F3041" s="972" t="s">
        <v>34</v>
      </c>
      <c r="G3041" s="986" t="s">
        <v>40</v>
      </c>
      <c r="H3041" s="995" t="s">
        <v>80</v>
      </c>
      <c r="I3041" s="975"/>
      <c r="J3041" s="975"/>
      <c r="K3041" s="11" t="s">
        <v>81</v>
      </c>
      <c r="L3041" s="59" t="s">
        <v>81</v>
      </c>
      <c r="M3041" s="51" t="s">
        <v>3571</v>
      </c>
      <c r="N3041" s="52" t="s">
        <v>490</v>
      </c>
      <c r="O3041" s="976"/>
      <c r="P3041" s="271"/>
      <c r="Q3041" s="977">
        <v>2400</v>
      </c>
      <c r="R3041" s="978">
        <v>820</v>
      </c>
      <c r="S3041" s="979">
        <v>1550</v>
      </c>
      <c r="T3041" s="980">
        <v>1290</v>
      </c>
      <c r="U3041" s="981">
        <v>1140</v>
      </c>
      <c r="V3041" s="982">
        <f t="shared" ref="V3041" si="3023">SUM(Q3041:U3042)</f>
        <v>7200</v>
      </c>
      <c r="W3041" s="976" t="s">
        <v>3317</v>
      </c>
      <c r="X3041" s="976"/>
      <c r="Y3041" s="706"/>
      <c r="Z3041" s="976"/>
    </row>
    <row r="3042" spans="1:26">
      <c r="A3042" s="1038" t="s">
        <v>2630</v>
      </c>
      <c r="B3042" s="984"/>
      <c r="C3042" s="969" t="s">
        <v>42</v>
      </c>
      <c r="D3042" s="970" t="s">
        <v>2</v>
      </c>
      <c r="E3042" s="971" t="s">
        <v>2632</v>
      </c>
      <c r="F3042" s="972" t="s">
        <v>34</v>
      </c>
      <c r="G3042" s="986" t="s">
        <v>40</v>
      </c>
      <c r="H3042" s="995" t="s">
        <v>80</v>
      </c>
      <c r="I3042" s="975"/>
      <c r="J3042" s="975"/>
      <c r="K3042" s="62" t="s">
        <v>21</v>
      </c>
      <c r="L3042" s="59" t="s">
        <v>106</v>
      </c>
      <c r="M3042" s="37" t="s">
        <v>3706</v>
      </c>
      <c r="N3042" s="53" t="s">
        <v>490</v>
      </c>
      <c r="O3042" s="976"/>
      <c r="P3042" s="271"/>
      <c r="Q3042" s="977"/>
      <c r="R3042" s="978"/>
      <c r="S3042" s="979"/>
      <c r="T3042" s="980"/>
      <c r="U3042" s="981"/>
      <c r="V3042" s="982"/>
      <c r="W3042" s="976" t="s">
        <v>3317</v>
      </c>
      <c r="X3042" s="976"/>
      <c r="Y3042" s="706"/>
      <c r="Z3042" s="976"/>
    </row>
    <row r="3043" spans="1:26">
      <c r="A3043" s="1038" t="s">
        <v>2630</v>
      </c>
      <c r="B3043" s="984" t="s">
        <v>3117</v>
      </c>
      <c r="C3043" s="969" t="s">
        <v>38</v>
      </c>
      <c r="D3043" s="970" t="str">
        <f t="shared" ref="D3043" si="3024">B3043&amp;" "&amp;" "&amp;C3043</f>
        <v>SP-140  ポップ</v>
      </c>
      <c r="E3043" s="971" t="s">
        <v>2632</v>
      </c>
      <c r="F3043" s="972" t="s">
        <v>34</v>
      </c>
      <c r="G3043" s="986" t="s">
        <v>40</v>
      </c>
      <c r="H3043" s="986" t="s">
        <v>40</v>
      </c>
      <c r="I3043" s="1000" t="s">
        <v>93</v>
      </c>
      <c r="J3043" s="975">
        <v>3</v>
      </c>
      <c r="K3043" s="7" t="s">
        <v>37</v>
      </c>
      <c r="L3043" s="59" t="s">
        <v>98</v>
      </c>
      <c r="M3043" s="51" t="s">
        <v>2107</v>
      </c>
      <c r="N3043" s="52" t="s">
        <v>490</v>
      </c>
      <c r="O3043" s="976"/>
      <c r="P3043" s="271"/>
      <c r="Q3043" s="977">
        <v>2440</v>
      </c>
      <c r="R3043" s="978">
        <v>810</v>
      </c>
      <c r="S3043" s="979">
        <v>1630</v>
      </c>
      <c r="T3043" s="980">
        <v>1240</v>
      </c>
      <c r="U3043" s="981">
        <v>1110</v>
      </c>
      <c r="V3043" s="982">
        <f t="shared" ref="V3043" si="3025">SUM(Q3043:U3044)</f>
        <v>7230</v>
      </c>
      <c r="W3043" s="976" t="s">
        <v>3317</v>
      </c>
      <c r="X3043" s="976"/>
      <c r="Y3043" s="706"/>
      <c r="Z3043" s="976"/>
    </row>
    <row r="3044" spans="1:26">
      <c r="A3044" s="1038" t="s">
        <v>2630</v>
      </c>
      <c r="B3044" s="984"/>
      <c r="C3044" s="969" t="s">
        <v>38</v>
      </c>
      <c r="D3044" s="970" t="s">
        <v>2</v>
      </c>
      <c r="E3044" s="971" t="s">
        <v>2632</v>
      </c>
      <c r="F3044" s="972" t="s">
        <v>34</v>
      </c>
      <c r="G3044" s="986" t="s">
        <v>40</v>
      </c>
      <c r="H3044" s="986" t="s">
        <v>40</v>
      </c>
      <c r="I3044" s="1000" t="s">
        <v>93</v>
      </c>
      <c r="J3044" s="975">
        <v>3</v>
      </c>
      <c r="K3044" s="48"/>
      <c r="L3044" s="48"/>
      <c r="M3044" s="51"/>
      <c r="N3044" s="53"/>
      <c r="O3044" s="976"/>
      <c r="P3044" s="271"/>
      <c r="Q3044" s="977"/>
      <c r="R3044" s="978"/>
      <c r="S3044" s="979"/>
      <c r="T3044" s="980"/>
      <c r="U3044" s="981"/>
      <c r="V3044" s="982"/>
      <c r="W3044" s="976" t="s">
        <v>3317</v>
      </c>
      <c r="X3044" s="976"/>
      <c r="Y3044" s="706"/>
      <c r="Z3044" s="976"/>
    </row>
    <row r="3045" spans="1:26">
      <c r="A3045" s="1038" t="s">
        <v>2630</v>
      </c>
      <c r="B3045" s="984" t="s">
        <v>3118</v>
      </c>
      <c r="C3045" s="969" t="s">
        <v>186</v>
      </c>
      <c r="D3045" s="970" t="str">
        <f t="shared" ref="D3045" si="3026">B3045&amp;" "&amp;" "&amp;C3045</f>
        <v>SP-141  バーン</v>
      </c>
      <c r="E3045" s="971" t="s">
        <v>2632</v>
      </c>
      <c r="F3045" s="985" t="s">
        <v>74</v>
      </c>
      <c r="G3045" s="992" t="s">
        <v>88</v>
      </c>
      <c r="H3045" s="986" t="s">
        <v>40</v>
      </c>
      <c r="I3045" s="975"/>
      <c r="J3045" s="975"/>
      <c r="K3045" s="62" t="s">
        <v>21</v>
      </c>
      <c r="L3045" s="59" t="s">
        <v>106</v>
      </c>
      <c r="M3045" s="51" t="s">
        <v>2108</v>
      </c>
      <c r="N3045" s="52" t="s">
        <v>491</v>
      </c>
      <c r="O3045" s="976"/>
      <c r="P3045" s="271"/>
      <c r="Q3045" s="977">
        <v>2550</v>
      </c>
      <c r="R3045" s="978">
        <v>880</v>
      </c>
      <c r="S3045" s="979">
        <v>1710</v>
      </c>
      <c r="T3045" s="980">
        <v>1270</v>
      </c>
      <c r="U3045" s="981">
        <v>990</v>
      </c>
      <c r="V3045" s="982">
        <f t="shared" ref="V3045" si="3027">SUM(Q3045:U3046)</f>
        <v>7400</v>
      </c>
      <c r="X3045" s="976"/>
      <c r="Y3045" s="706"/>
      <c r="Z3045" s="976"/>
    </row>
    <row r="3046" spans="1:26">
      <c r="A3046" s="1038" t="s">
        <v>2630</v>
      </c>
      <c r="B3046" s="984"/>
      <c r="C3046" s="969" t="s">
        <v>186</v>
      </c>
      <c r="D3046" s="970" t="s">
        <v>2</v>
      </c>
      <c r="E3046" s="971" t="s">
        <v>2632</v>
      </c>
      <c r="F3046" s="985" t="s">
        <v>74</v>
      </c>
      <c r="G3046" s="992" t="s">
        <v>88</v>
      </c>
      <c r="H3046" s="986" t="s">
        <v>40</v>
      </c>
      <c r="I3046" s="975"/>
      <c r="J3046" s="975"/>
      <c r="K3046" s="7" t="s">
        <v>37</v>
      </c>
      <c r="L3046" s="59" t="s">
        <v>98</v>
      </c>
      <c r="M3046" s="51" t="s">
        <v>3707</v>
      </c>
      <c r="N3046" s="53" t="s">
        <v>1411</v>
      </c>
      <c r="O3046" s="976"/>
      <c r="P3046" s="271"/>
      <c r="Q3046" s="977"/>
      <c r="R3046" s="978"/>
      <c r="S3046" s="979"/>
      <c r="T3046" s="980"/>
      <c r="U3046" s="981"/>
      <c r="V3046" s="982"/>
      <c r="X3046" s="976"/>
      <c r="Y3046" s="706"/>
      <c r="Z3046" s="976"/>
    </row>
    <row r="3047" spans="1:26">
      <c r="A3047" s="1038" t="s">
        <v>2631</v>
      </c>
      <c r="B3047" s="984" t="s">
        <v>3119</v>
      </c>
      <c r="C3047" s="969" t="s">
        <v>188</v>
      </c>
      <c r="D3047" s="970" t="str">
        <f t="shared" ref="D3047" si="3028">B3047&amp;" "&amp;" "&amp;C3047</f>
        <v>SP-142  キルバーン</v>
      </c>
      <c r="E3047" s="971" t="s">
        <v>2632</v>
      </c>
      <c r="F3047" s="985" t="s">
        <v>74</v>
      </c>
      <c r="G3047" s="973" t="s">
        <v>19</v>
      </c>
      <c r="H3047" s="973" t="s">
        <v>19</v>
      </c>
      <c r="I3047" s="975"/>
      <c r="J3047" s="975"/>
      <c r="K3047" s="8" t="s">
        <v>99</v>
      </c>
      <c r="L3047" s="59" t="s">
        <v>131</v>
      </c>
      <c r="M3047" s="51" t="s">
        <v>2125</v>
      </c>
      <c r="N3047" s="52" t="s">
        <v>496</v>
      </c>
      <c r="O3047" s="976"/>
      <c r="P3047" s="271"/>
      <c r="Q3047" s="977">
        <v>2290</v>
      </c>
      <c r="R3047" s="978">
        <v>1440</v>
      </c>
      <c r="S3047" s="979">
        <v>1130</v>
      </c>
      <c r="T3047" s="980">
        <v>1210</v>
      </c>
      <c r="U3047" s="981">
        <v>1160</v>
      </c>
      <c r="V3047" s="982">
        <f t="shared" ref="V3047" si="3029">SUM(Q3047:U3048)</f>
        <v>7230</v>
      </c>
      <c r="X3047" s="976"/>
      <c r="Y3047" s="706"/>
      <c r="Z3047" s="976"/>
    </row>
    <row r="3048" spans="1:26">
      <c r="A3048" s="1038" t="s">
        <v>2631</v>
      </c>
      <c r="B3048" s="984"/>
      <c r="C3048" s="969" t="s">
        <v>188</v>
      </c>
      <c r="D3048" s="970" t="s">
        <v>2</v>
      </c>
      <c r="E3048" s="971" t="s">
        <v>2632</v>
      </c>
      <c r="F3048" s="985" t="s">
        <v>74</v>
      </c>
      <c r="G3048" s="973" t="s">
        <v>19</v>
      </c>
      <c r="H3048" s="973" t="s">
        <v>19</v>
      </c>
      <c r="I3048" s="975"/>
      <c r="J3048" s="975"/>
      <c r="K3048" s="7" t="s">
        <v>37</v>
      </c>
      <c r="L3048" s="59" t="s">
        <v>98</v>
      </c>
      <c r="M3048" s="51" t="s">
        <v>1951</v>
      </c>
      <c r="N3048" s="53" t="s">
        <v>492</v>
      </c>
      <c r="O3048" s="976"/>
      <c r="P3048" s="271"/>
      <c r="Q3048" s="977"/>
      <c r="R3048" s="978"/>
      <c r="S3048" s="979"/>
      <c r="T3048" s="980"/>
      <c r="U3048" s="981"/>
      <c r="V3048" s="982"/>
      <c r="X3048" s="976"/>
      <c r="Y3048" s="706"/>
      <c r="Z3048" s="976"/>
    </row>
    <row r="3049" spans="1:26" ht="13.15" customHeight="1">
      <c r="A3049" s="1038" t="s">
        <v>2631</v>
      </c>
      <c r="B3049" s="984" t="s">
        <v>3120</v>
      </c>
      <c r="C3049" s="969" t="s">
        <v>187</v>
      </c>
      <c r="D3049" s="970" t="str">
        <f t="shared" ref="D3049" si="3030">B3049&amp;" "&amp;" "&amp;C3049</f>
        <v>SP-143  ミストバーン</v>
      </c>
      <c r="E3049" s="971" t="s">
        <v>2632</v>
      </c>
      <c r="F3049" s="994" t="s">
        <v>78</v>
      </c>
      <c r="G3049" s="973" t="s">
        <v>19</v>
      </c>
      <c r="H3049" s="973" t="s">
        <v>19</v>
      </c>
      <c r="I3049" s="1007" t="s">
        <v>91</v>
      </c>
      <c r="J3049" s="975">
        <v>3</v>
      </c>
      <c r="K3049" s="8" t="s">
        <v>99</v>
      </c>
      <c r="L3049" s="59" t="s">
        <v>131</v>
      </c>
      <c r="M3049" s="51" t="s">
        <v>3708</v>
      </c>
      <c r="N3049" s="52" t="s">
        <v>491</v>
      </c>
      <c r="O3049" s="976"/>
      <c r="P3049" s="271"/>
      <c r="Q3049" s="977">
        <v>2400</v>
      </c>
      <c r="R3049" s="978">
        <v>1450</v>
      </c>
      <c r="S3049" s="979">
        <v>1150</v>
      </c>
      <c r="T3049" s="980">
        <v>1100</v>
      </c>
      <c r="U3049" s="981">
        <v>1100</v>
      </c>
      <c r="V3049" s="982">
        <f t="shared" ref="V3049" si="3031">SUM(Q3049:U3050)</f>
        <v>7200</v>
      </c>
      <c r="W3049" s="976" t="s">
        <v>4572</v>
      </c>
      <c r="X3049" s="976"/>
      <c r="Y3049" s="706"/>
      <c r="Z3049" s="976"/>
    </row>
    <row r="3050" spans="1:26">
      <c r="A3050" s="1038" t="s">
        <v>2631</v>
      </c>
      <c r="B3050" s="984"/>
      <c r="C3050" s="969" t="s">
        <v>187</v>
      </c>
      <c r="D3050" s="970" t="s">
        <v>2</v>
      </c>
      <c r="E3050" s="971" t="s">
        <v>2632</v>
      </c>
      <c r="F3050" s="994" t="s">
        <v>78</v>
      </c>
      <c r="G3050" s="973" t="s">
        <v>19</v>
      </c>
      <c r="H3050" s="973" t="s">
        <v>19</v>
      </c>
      <c r="I3050" s="1007" t="s">
        <v>91</v>
      </c>
      <c r="J3050" s="975">
        <v>3</v>
      </c>
      <c r="K3050" s="48"/>
      <c r="L3050" s="48"/>
      <c r="M3050" s="51"/>
      <c r="N3050" s="53"/>
      <c r="O3050" s="976"/>
      <c r="P3050" s="271"/>
      <c r="Q3050" s="977"/>
      <c r="R3050" s="978"/>
      <c r="S3050" s="979"/>
      <c r="T3050" s="980"/>
      <c r="U3050" s="981"/>
      <c r="V3050" s="982"/>
      <c r="W3050" s="976" t="s">
        <v>4572</v>
      </c>
      <c r="X3050" s="976"/>
      <c r="Y3050" s="706"/>
      <c r="Z3050" s="976"/>
    </row>
    <row r="3051" spans="1:26">
      <c r="A3051" s="1038" t="s">
        <v>2631</v>
      </c>
      <c r="B3051" s="984" t="s">
        <v>3121</v>
      </c>
      <c r="C3051" s="969" t="s">
        <v>189</v>
      </c>
      <c r="D3051" s="970" t="str">
        <f t="shared" ref="D3051" si="3032">B3051&amp;" "&amp;" "&amp;C3051</f>
        <v>SP-144  アバン</v>
      </c>
      <c r="E3051" s="971" t="s">
        <v>2632</v>
      </c>
      <c r="F3051" s="972" t="s">
        <v>34</v>
      </c>
      <c r="G3051" s="973" t="s">
        <v>19</v>
      </c>
      <c r="H3051" s="973" t="s">
        <v>19</v>
      </c>
      <c r="I3051" s="1001" t="s">
        <v>87</v>
      </c>
      <c r="J3051" s="984">
        <v>2</v>
      </c>
      <c r="K3051" s="62" t="s">
        <v>21</v>
      </c>
      <c r="L3051" s="59" t="s">
        <v>105</v>
      </c>
      <c r="M3051" s="51" t="s">
        <v>3709</v>
      </c>
      <c r="N3051" s="52" t="s">
        <v>491</v>
      </c>
      <c r="O3051" s="976"/>
      <c r="P3051" s="271"/>
      <c r="Q3051" s="977">
        <v>2490</v>
      </c>
      <c r="R3051" s="978">
        <v>1430</v>
      </c>
      <c r="S3051" s="979">
        <v>940</v>
      </c>
      <c r="T3051" s="980">
        <v>1150</v>
      </c>
      <c r="U3051" s="981">
        <v>1200</v>
      </c>
      <c r="V3051" s="982">
        <f t="shared" ref="V3051" si="3033">SUM(Q3051:U3052)</f>
        <v>7210</v>
      </c>
      <c r="X3051" s="976"/>
      <c r="Y3051" s="706"/>
      <c r="Z3051" s="976"/>
    </row>
    <row r="3052" spans="1:26">
      <c r="A3052" s="1038" t="s">
        <v>2631</v>
      </c>
      <c r="B3052" s="984"/>
      <c r="C3052" s="969" t="s">
        <v>189</v>
      </c>
      <c r="D3052" s="970" t="s">
        <v>2</v>
      </c>
      <c r="E3052" s="971" t="s">
        <v>2632</v>
      </c>
      <c r="F3052" s="972" t="s">
        <v>34</v>
      </c>
      <c r="G3052" s="973" t="s">
        <v>19</v>
      </c>
      <c r="H3052" s="973" t="s">
        <v>19</v>
      </c>
      <c r="I3052" s="1001" t="s">
        <v>87</v>
      </c>
      <c r="J3052" s="984">
        <v>2</v>
      </c>
      <c r="K3052" s="48"/>
      <c r="L3052" s="48"/>
      <c r="M3052" s="51"/>
      <c r="N3052" s="53"/>
      <c r="O3052" s="976"/>
      <c r="P3052" s="271"/>
      <c r="Q3052" s="977"/>
      <c r="R3052" s="978"/>
      <c r="S3052" s="979"/>
      <c r="T3052" s="980"/>
      <c r="U3052" s="981"/>
      <c r="V3052" s="982"/>
      <c r="X3052" s="976"/>
      <c r="Y3052" s="706"/>
      <c r="Z3052" s="976"/>
    </row>
    <row r="3053" spans="1:26">
      <c r="A3053" s="1038" t="s">
        <v>2631</v>
      </c>
      <c r="B3053" s="984" t="s">
        <v>3122</v>
      </c>
      <c r="C3053" s="969" t="s">
        <v>183</v>
      </c>
      <c r="D3053" s="970" t="str">
        <f t="shared" ref="D3053" si="3034">B3053&amp;" "&amp;" "&amp;C3053</f>
        <v>SP-145  マァム</v>
      </c>
      <c r="E3053" s="971" t="s">
        <v>2632</v>
      </c>
      <c r="F3053" s="972" t="s">
        <v>34</v>
      </c>
      <c r="G3053" s="973" t="s">
        <v>19</v>
      </c>
      <c r="H3053" s="973" t="s">
        <v>19</v>
      </c>
      <c r="I3053" s="998" t="s">
        <v>41</v>
      </c>
      <c r="J3053" s="975">
        <v>3</v>
      </c>
      <c r="K3053" s="11" t="s">
        <v>81</v>
      </c>
      <c r="L3053" s="59" t="s">
        <v>81</v>
      </c>
      <c r="M3053" s="51" t="s">
        <v>3710</v>
      </c>
      <c r="N3053" s="52" t="s">
        <v>490</v>
      </c>
      <c r="O3053" s="976"/>
      <c r="P3053" s="271"/>
      <c r="Q3053" s="977">
        <v>2490</v>
      </c>
      <c r="R3053" s="978">
        <v>1400</v>
      </c>
      <c r="S3053" s="979">
        <v>850</v>
      </c>
      <c r="T3053" s="980">
        <v>1290</v>
      </c>
      <c r="U3053" s="981">
        <v>1200</v>
      </c>
      <c r="V3053" s="982">
        <f t="shared" ref="V3053" si="3035">SUM(Q3053:U3054)</f>
        <v>7230</v>
      </c>
      <c r="W3053" s="976" t="s">
        <v>3317</v>
      </c>
      <c r="X3053" s="976"/>
      <c r="Y3053" s="706"/>
      <c r="Z3053" s="976"/>
    </row>
    <row r="3054" spans="1:26">
      <c r="A3054" s="1038" t="s">
        <v>2631</v>
      </c>
      <c r="B3054" s="984"/>
      <c r="C3054" s="969" t="s">
        <v>183</v>
      </c>
      <c r="D3054" s="970" t="s">
        <v>2</v>
      </c>
      <c r="E3054" s="971" t="s">
        <v>2632</v>
      </c>
      <c r="F3054" s="972" t="s">
        <v>34</v>
      </c>
      <c r="G3054" s="973" t="s">
        <v>19</v>
      </c>
      <c r="H3054" s="973" t="s">
        <v>19</v>
      </c>
      <c r="I3054" s="998" t="s">
        <v>41</v>
      </c>
      <c r="J3054" s="975">
        <v>3</v>
      </c>
      <c r="K3054" s="48"/>
      <c r="L3054" s="48"/>
      <c r="M3054" s="51"/>
      <c r="N3054" s="53"/>
      <c r="O3054" s="976"/>
      <c r="P3054" s="271"/>
      <c r="Q3054" s="977"/>
      <c r="R3054" s="978"/>
      <c r="S3054" s="979"/>
      <c r="T3054" s="980"/>
      <c r="U3054" s="981"/>
      <c r="V3054" s="982"/>
      <c r="W3054" s="976" t="s">
        <v>3317</v>
      </c>
      <c r="X3054" s="976"/>
      <c r="Y3054" s="706"/>
      <c r="Z3054" s="976"/>
    </row>
    <row r="3055" spans="1:26">
      <c r="A3055" s="1038" t="s">
        <v>2631</v>
      </c>
      <c r="B3055" s="984" t="s">
        <v>3123</v>
      </c>
      <c r="C3055" s="969" t="s">
        <v>2</v>
      </c>
      <c r="D3055" s="970" t="str">
        <f t="shared" ref="D3055" si="3036">B3055&amp;" "&amp;" "&amp;C3055</f>
        <v>SP-146  ダイ</v>
      </c>
      <c r="E3055" s="971" t="s">
        <v>2632</v>
      </c>
      <c r="F3055" s="972" t="s">
        <v>34</v>
      </c>
      <c r="G3055" s="973" t="s">
        <v>19</v>
      </c>
      <c r="H3055" s="973" t="s">
        <v>19</v>
      </c>
      <c r="I3055" s="975"/>
      <c r="J3055" s="975"/>
      <c r="K3055" s="58" t="s">
        <v>21</v>
      </c>
      <c r="L3055" s="56" t="s">
        <v>131</v>
      </c>
      <c r="M3055" s="37" t="s">
        <v>3711</v>
      </c>
      <c r="N3055" s="52" t="s">
        <v>490</v>
      </c>
      <c r="O3055" s="976"/>
      <c r="P3055" s="271"/>
      <c r="Q3055" s="977">
        <v>2320</v>
      </c>
      <c r="R3055" s="978">
        <v>1640</v>
      </c>
      <c r="S3055" s="979">
        <v>1000</v>
      </c>
      <c r="T3055" s="980">
        <v>1360</v>
      </c>
      <c r="U3055" s="981">
        <v>1050</v>
      </c>
      <c r="V3055" s="982">
        <f t="shared" ref="V3055" si="3037">SUM(Q3055:U3056)</f>
        <v>7370</v>
      </c>
      <c r="W3055" s="976" t="s">
        <v>3317</v>
      </c>
      <c r="X3055" s="976"/>
      <c r="Y3055" s="706"/>
      <c r="Z3055" s="976"/>
    </row>
    <row r="3056" spans="1:26">
      <c r="A3056" s="1038" t="s">
        <v>2631</v>
      </c>
      <c r="B3056" s="984"/>
      <c r="C3056" s="969" t="s">
        <v>2</v>
      </c>
      <c r="D3056" s="970" t="s">
        <v>2</v>
      </c>
      <c r="E3056" s="971" t="s">
        <v>2632</v>
      </c>
      <c r="F3056" s="972" t="s">
        <v>34</v>
      </c>
      <c r="G3056" s="973" t="s">
        <v>19</v>
      </c>
      <c r="H3056" s="973" t="s">
        <v>19</v>
      </c>
      <c r="I3056" s="975"/>
      <c r="J3056" s="975"/>
      <c r="K3056" s="7" t="s">
        <v>37</v>
      </c>
      <c r="L3056" s="59" t="s">
        <v>98</v>
      </c>
      <c r="M3056" s="51" t="s">
        <v>3712</v>
      </c>
      <c r="N3056" s="53" t="s">
        <v>490</v>
      </c>
      <c r="O3056" s="976"/>
      <c r="P3056" s="271"/>
      <c r="Q3056" s="977"/>
      <c r="R3056" s="978"/>
      <c r="S3056" s="979"/>
      <c r="T3056" s="980"/>
      <c r="U3056" s="981"/>
      <c r="V3056" s="982"/>
      <c r="W3056" s="976" t="s">
        <v>3317</v>
      </c>
      <c r="X3056" s="976"/>
      <c r="Y3056" s="706"/>
      <c r="Z3056" s="976"/>
    </row>
    <row r="3057" spans="1:26">
      <c r="A3057" s="967" t="s">
        <v>2151</v>
      </c>
      <c r="B3057" s="984" t="s">
        <v>3124</v>
      </c>
      <c r="C3057" s="969" t="s">
        <v>43</v>
      </c>
      <c r="D3057" s="970" t="str">
        <f t="shared" ref="D3057" si="3038">B3057&amp;" "&amp;" "&amp;C3057</f>
        <v>SP-147  ラーハルト</v>
      </c>
      <c r="E3057" s="971" t="s">
        <v>2632</v>
      </c>
      <c r="F3057" s="1003" t="s">
        <v>35</v>
      </c>
      <c r="G3057" s="973" t="s">
        <v>19</v>
      </c>
      <c r="H3057" s="973" t="s">
        <v>19</v>
      </c>
      <c r="I3057" s="998" t="s">
        <v>41</v>
      </c>
      <c r="J3057" s="975">
        <v>3</v>
      </c>
      <c r="K3057" s="7" t="s">
        <v>37</v>
      </c>
      <c r="L3057" s="59" t="s">
        <v>98</v>
      </c>
      <c r="M3057" s="51" t="s">
        <v>2109</v>
      </c>
      <c r="N3057" s="52" t="s">
        <v>492</v>
      </c>
      <c r="O3057" s="976"/>
      <c r="P3057" s="271"/>
      <c r="Q3057" s="977">
        <v>2370</v>
      </c>
      <c r="R3057" s="978">
        <v>1420</v>
      </c>
      <c r="S3057" s="979">
        <v>1080</v>
      </c>
      <c r="T3057" s="980">
        <v>1440</v>
      </c>
      <c r="U3057" s="981">
        <v>910</v>
      </c>
      <c r="V3057" s="982">
        <f t="shared" ref="V3057" si="3039">SUM(Q3057:U3058)</f>
        <v>7220</v>
      </c>
      <c r="W3057" s="378" t="s">
        <v>3325</v>
      </c>
      <c r="X3057" s="976"/>
      <c r="Y3057" s="983" t="s">
        <v>5343</v>
      </c>
      <c r="Z3057" s="976"/>
    </row>
    <row r="3058" spans="1:26">
      <c r="A3058" s="967" t="s">
        <v>2151</v>
      </c>
      <c r="B3058" s="984"/>
      <c r="C3058" s="969" t="s">
        <v>43</v>
      </c>
      <c r="D3058" s="970" t="s">
        <v>2</v>
      </c>
      <c r="E3058" s="971" t="s">
        <v>2632</v>
      </c>
      <c r="F3058" s="1003" t="s">
        <v>35</v>
      </c>
      <c r="G3058" s="973" t="s">
        <v>19</v>
      </c>
      <c r="H3058" s="973" t="s">
        <v>19</v>
      </c>
      <c r="I3058" s="998" t="s">
        <v>41</v>
      </c>
      <c r="J3058" s="975">
        <v>3</v>
      </c>
      <c r="K3058" s="48"/>
      <c r="L3058" s="48"/>
      <c r="M3058" s="51"/>
      <c r="N3058" s="53"/>
      <c r="O3058" s="976"/>
      <c r="P3058" s="271"/>
      <c r="Q3058" s="977"/>
      <c r="R3058" s="978"/>
      <c r="S3058" s="979"/>
      <c r="T3058" s="980"/>
      <c r="U3058" s="981"/>
      <c r="V3058" s="982"/>
      <c r="W3058" s="378" t="s">
        <v>4343</v>
      </c>
      <c r="X3058" s="976"/>
      <c r="Y3058" s="983"/>
      <c r="Z3058" s="976"/>
    </row>
    <row r="3059" spans="1:26">
      <c r="A3059" s="984" t="s">
        <v>2628</v>
      </c>
      <c r="B3059" s="984" t="s">
        <v>3125</v>
      </c>
      <c r="C3059" s="969" t="s">
        <v>172</v>
      </c>
      <c r="D3059" s="970" t="str">
        <f>B3059&amp;" "&amp;" "&amp;C3059</f>
        <v>SP-148  ヒュンケル</v>
      </c>
      <c r="E3059" s="971" t="s">
        <v>2632</v>
      </c>
      <c r="F3059" s="972" t="s">
        <v>34</v>
      </c>
      <c r="G3059" s="973" t="s">
        <v>19</v>
      </c>
      <c r="H3059" s="992" t="s">
        <v>88</v>
      </c>
      <c r="I3059" s="1005" t="s">
        <v>90</v>
      </c>
      <c r="J3059" s="975">
        <v>3</v>
      </c>
      <c r="K3059" s="62" t="s">
        <v>21</v>
      </c>
      <c r="L3059" s="61" t="s">
        <v>104</v>
      </c>
      <c r="M3059" s="51" t="s">
        <v>2110</v>
      </c>
      <c r="N3059" s="52" t="s">
        <v>491</v>
      </c>
      <c r="O3059" s="976"/>
      <c r="P3059" s="271"/>
      <c r="Q3059" s="977">
        <v>2430</v>
      </c>
      <c r="R3059" s="978">
        <v>1510</v>
      </c>
      <c r="S3059" s="979">
        <v>750</v>
      </c>
      <c r="T3059" s="980">
        <v>1130</v>
      </c>
      <c r="U3059" s="981">
        <v>1420</v>
      </c>
      <c r="V3059" s="982">
        <f>SUM(Q3059:U3060)</f>
        <v>7240</v>
      </c>
      <c r="W3059" s="378" t="s">
        <v>3317</v>
      </c>
      <c r="X3059" s="976"/>
      <c r="Y3059" s="1017" t="s">
        <v>5311</v>
      </c>
      <c r="Z3059" s="976"/>
    </row>
    <row r="3060" spans="1:26">
      <c r="A3060" s="984" t="s">
        <v>2628</v>
      </c>
      <c r="B3060" s="984"/>
      <c r="C3060" s="969" t="s">
        <v>172</v>
      </c>
      <c r="D3060" s="970" t="s">
        <v>2</v>
      </c>
      <c r="E3060" s="971" t="s">
        <v>2632</v>
      </c>
      <c r="F3060" s="972" t="s">
        <v>34</v>
      </c>
      <c r="G3060" s="973" t="s">
        <v>19</v>
      </c>
      <c r="H3060" s="992" t="s">
        <v>88</v>
      </c>
      <c r="I3060" s="1005" t="s">
        <v>90</v>
      </c>
      <c r="J3060" s="975">
        <v>3</v>
      </c>
      <c r="K3060" s="60"/>
      <c r="L3060" s="60"/>
      <c r="M3060" s="51"/>
      <c r="N3060" s="53"/>
      <c r="O3060" s="976"/>
      <c r="P3060" s="271"/>
      <c r="Q3060" s="977"/>
      <c r="R3060" s="978"/>
      <c r="S3060" s="979"/>
      <c r="T3060" s="980"/>
      <c r="U3060" s="981"/>
      <c r="V3060" s="982"/>
      <c r="W3060" s="380" t="s">
        <v>4343</v>
      </c>
      <c r="X3060" s="976"/>
      <c r="Y3060" s="983"/>
      <c r="Z3060" s="976"/>
    </row>
    <row r="3061" spans="1:26">
      <c r="A3061" s="984" t="s">
        <v>2628</v>
      </c>
      <c r="B3061" s="984" t="s">
        <v>3126</v>
      </c>
      <c r="C3061" s="969" t="s">
        <v>38</v>
      </c>
      <c r="D3061" s="970" t="str">
        <f t="shared" ref="D3061" si="3040">B3061&amp;" "&amp;" "&amp;C3061</f>
        <v>SP-149  ポップ</v>
      </c>
      <c r="E3061" s="971" t="s">
        <v>2632</v>
      </c>
      <c r="F3061" s="972" t="s">
        <v>34</v>
      </c>
      <c r="G3061" s="986" t="s">
        <v>40</v>
      </c>
      <c r="H3061" s="986" t="s">
        <v>40</v>
      </c>
      <c r="I3061" s="998" t="s">
        <v>41</v>
      </c>
      <c r="J3061" s="975">
        <v>3</v>
      </c>
      <c r="K3061" s="58" t="s">
        <v>21</v>
      </c>
      <c r="L3061" s="56" t="s">
        <v>131</v>
      </c>
      <c r="M3061" s="51" t="s">
        <v>3698</v>
      </c>
      <c r="N3061" s="52" t="s">
        <v>491</v>
      </c>
      <c r="O3061" s="976"/>
      <c r="P3061" s="271"/>
      <c r="Q3061" s="977">
        <v>2400</v>
      </c>
      <c r="R3061" s="978">
        <v>850</v>
      </c>
      <c r="S3061" s="979">
        <v>1630</v>
      </c>
      <c r="T3061" s="980">
        <v>1260</v>
      </c>
      <c r="U3061" s="981">
        <v>1090</v>
      </c>
      <c r="V3061" s="982">
        <f t="shared" ref="V3061" si="3041">SUM(Q3061:U3062)</f>
        <v>7230</v>
      </c>
      <c r="W3061" s="976" t="s">
        <v>3317</v>
      </c>
      <c r="X3061" s="976"/>
      <c r="Y3061" s="983" t="s">
        <v>5310</v>
      </c>
      <c r="Z3061" s="976"/>
    </row>
    <row r="3062" spans="1:26">
      <c r="A3062" s="984" t="s">
        <v>2628</v>
      </c>
      <c r="B3062" s="984"/>
      <c r="C3062" s="969" t="s">
        <v>38</v>
      </c>
      <c r="D3062" s="970" t="s">
        <v>2</v>
      </c>
      <c r="E3062" s="971" t="s">
        <v>2632</v>
      </c>
      <c r="F3062" s="972" t="s">
        <v>34</v>
      </c>
      <c r="G3062" s="986" t="s">
        <v>40</v>
      </c>
      <c r="H3062" s="986" t="s">
        <v>40</v>
      </c>
      <c r="I3062" s="998" t="s">
        <v>41</v>
      </c>
      <c r="J3062" s="975">
        <v>3</v>
      </c>
      <c r="K3062" s="48"/>
      <c r="L3062" s="48"/>
      <c r="M3062" s="51"/>
      <c r="N3062" s="53"/>
      <c r="O3062" s="976"/>
      <c r="P3062" s="271"/>
      <c r="Q3062" s="977"/>
      <c r="R3062" s="978"/>
      <c r="S3062" s="979"/>
      <c r="T3062" s="980"/>
      <c r="U3062" s="981"/>
      <c r="V3062" s="982"/>
      <c r="W3062" s="976" t="s">
        <v>3317</v>
      </c>
      <c r="X3062" s="976"/>
      <c r="Y3062" s="983"/>
      <c r="Z3062" s="976"/>
    </row>
    <row r="3063" spans="1:26">
      <c r="A3063" s="967" t="s">
        <v>2151</v>
      </c>
      <c r="B3063" s="984" t="s">
        <v>3127</v>
      </c>
      <c r="C3063" s="969" t="s">
        <v>4</v>
      </c>
      <c r="D3063" s="970" t="str">
        <f t="shared" ref="D3063" si="3042">B3063&amp;" "&amp;" "&amp;C3063</f>
        <v>SP-150  クロコダイン</v>
      </c>
      <c r="E3063" s="971" t="s">
        <v>2632</v>
      </c>
      <c r="F3063" s="972" t="s">
        <v>34</v>
      </c>
      <c r="G3063" s="1006" t="s">
        <v>89</v>
      </c>
      <c r="H3063" s="973" t="s">
        <v>19</v>
      </c>
      <c r="I3063" s="1001" t="s">
        <v>87</v>
      </c>
      <c r="J3063" s="984">
        <v>1</v>
      </c>
      <c r="K3063" s="58" t="s">
        <v>21</v>
      </c>
      <c r="L3063" s="56" t="s">
        <v>131</v>
      </c>
      <c r="M3063" s="51" t="s">
        <v>2111</v>
      </c>
      <c r="N3063" s="52" t="s">
        <v>491</v>
      </c>
      <c r="O3063" s="976"/>
      <c r="P3063" s="271"/>
      <c r="Q3063" s="977">
        <v>2510</v>
      </c>
      <c r="R3063" s="978">
        <v>1310</v>
      </c>
      <c r="S3063" s="979">
        <v>840</v>
      </c>
      <c r="T3063" s="980">
        <v>940</v>
      </c>
      <c r="U3063" s="981">
        <v>1330</v>
      </c>
      <c r="V3063" s="982">
        <f t="shared" ref="V3063" si="3043">SUM(Q3063:U3064)</f>
        <v>6930</v>
      </c>
      <c r="X3063" s="976"/>
      <c r="Y3063" s="983" t="s">
        <v>5335</v>
      </c>
      <c r="Z3063" s="976"/>
    </row>
    <row r="3064" spans="1:26">
      <c r="A3064" s="967" t="s">
        <v>2151</v>
      </c>
      <c r="B3064" s="984"/>
      <c r="C3064" s="969" t="s">
        <v>4</v>
      </c>
      <c r="D3064" s="970" t="s">
        <v>2</v>
      </c>
      <c r="E3064" s="971" t="s">
        <v>2632</v>
      </c>
      <c r="F3064" s="972" t="s">
        <v>34</v>
      </c>
      <c r="G3064" s="1006" t="s">
        <v>89</v>
      </c>
      <c r="H3064" s="973" t="s">
        <v>19</v>
      </c>
      <c r="I3064" s="1001" t="s">
        <v>87</v>
      </c>
      <c r="J3064" s="984">
        <v>1</v>
      </c>
      <c r="K3064" s="48"/>
      <c r="L3064" s="48"/>
      <c r="M3064" s="51"/>
      <c r="N3064" s="53"/>
      <c r="O3064" s="976"/>
      <c r="P3064" s="271"/>
      <c r="Q3064" s="977"/>
      <c r="R3064" s="978"/>
      <c r="S3064" s="979"/>
      <c r="T3064" s="980"/>
      <c r="U3064" s="981"/>
      <c r="V3064" s="982"/>
      <c r="X3064" s="976"/>
      <c r="Y3064" s="983"/>
      <c r="Z3064" s="976"/>
    </row>
    <row r="3065" spans="1:26">
      <c r="A3065" s="967" t="s">
        <v>2151</v>
      </c>
      <c r="B3065" s="984" t="s">
        <v>3128</v>
      </c>
      <c r="C3065" s="989" t="s">
        <v>328</v>
      </c>
      <c r="D3065" s="970" t="str">
        <f t="shared" ref="D3065" si="3044">B3065&amp;" "&amp;" "&amp;C3065</f>
        <v>SP-151  超越魔王ダムド</v>
      </c>
      <c r="E3065" s="971" t="s">
        <v>2632</v>
      </c>
      <c r="F3065" s="985" t="s">
        <v>74</v>
      </c>
      <c r="G3065" s="973" t="s">
        <v>19</v>
      </c>
      <c r="H3065" s="973" t="s">
        <v>19</v>
      </c>
      <c r="I3065" s="998" t="s">
        <v>41</v>
      </c>
      <c r="J3065" s="975">
        <v>3</v>
      </c>
      <c r="K3065" s="7" t="s">
        <v>37</v>
      </c>
      <c r="L3065" s="59" t="s">
        <v>98</v>
      </c>
      <c r="M3065" s="51" t="s">
        <v>3713</v>
      </c>
      <c r="N3065" s="52" t="s">
        <v>490</v>
      </c>
      <c r="O3065" s="976"/>
      <c r="P3065" s="271"/>
      <c r="Q3065" s="977">
        <v>2510</v>
      </c>
      <c r="R3065" s="978">
        <v>1520</v>
      </c>
      <c r="S3065" s="979">
        <v>1210</v>
      </c>
      <c r="T3065" s="980">
        <v>1140</v>
      </c>
      <c r="U3065" s="981">
        <v>880</v>
      </c>
      <c r="V3065" s="982">
        <f t="shared" ref="V3065" si="3045">SUM(Q3065:U3066)</f>
        <v>7260</v>
      </c>
      <c r="X3065" s="976"/>
      <c r="Y3065" s="983" t="s">
        <v>5338</v>
      </c>
      <c r="Z3065" s="976"/>
    </row>
    <row r="3066" spans="1:26">
      <c r="A3066" s="967" t="s">
        <v>2151</v>
      </c>
      <c r="B3066" s="984"/>
      <c r="C3066" s="989" t="s">
        <v>328</v>
      </c>
      <c r="D3066" s="970" t="s">
        <v>2</v>
      </c>
      <c r="E3066" s="971" t="s">
        <v>2632</v>
      </c>
      <c r="F3066" s="985" t="s">
        <v>74</v>
      </c>
      <c r="G3066" s="973" t="s">
        <v>19</v>
      </c>
      <c r="H3066" s="973" t="s">
        <v>19</v>
      </c>
      <c r="I3066" s="998" t="s">
        <v>41</v>
      </c>
      <c r="J3066" s="975">
        <v>3</v>
      </c>
      <c r="K3066" s="48"/>
      <c r="L3066" s="48"/>
      <c r="M3066" s="51"/>
      <c r="N3066" s="53"/>
      <c r="O3066" s="976"/>
      <c r="P3066" s="271"/>
      <c r="Q3066" s="977"/>
      <c r="R3066" s="978"/>
      <c r="S3066" s="979"/>
      <c r="T3066" s="980"/>
      <c r="U3066" s="981"/>
      <c r="V3066" s="982"/>
      <c r="X3066" s="976"/>
      <c r="Y3066" s="983"/>
      <c r="Z3066" s="976"/>
    </row>
    <row r="3067" spans="1:26">
      <c r="A3067" s="1018" t="s">
        <v>2629</v>
      </c>
      <c r="B3067" s="984" t="s">
        <v>3129</v>
      </c>
      <c r="C3067" s="969" t="s">
        <v>2</v>
      </c>
      <c r="D3067" s="970" t="str">
        <f t="shared" ref="D3067" si="3046">B3067&amp;" "&amp;" "&amp;C3067</f>
        <v>SP-152  ダイ</v>
      </c>
      <c r="E3067" s="971" t="s">
        <v>2632</v>
      </c>
      <c r="F3067" s="972" t="s">
        <v>34</v>
      </c>
      <c r="G3067" s="973" t="s">
        <v>19</v>
      </c>
      <c r="H3067" s="973" t="s">
        <v>19</v>
      </c>
      <c r="I3067" s="998" t="s">
        <v>41</v>
      </c>
      <c r="J3067" s="984">
        <v>4</v>
      </c>
      <c r="K3067" s="62" t="s">
        <v>21</v>
      </c>
      <c r="L3067" s="59" t="s">
        <v>105</v>
      </c>
      <c r="M3067" s="37" t="s">
        <v>2112</v>
      </c>
      <c r="N3067" s="52" t="s">
        <v>490</v>
      </c>
      <c r="O3067" s="976"/>
      <c r="P3067" s="271"/>
      <c r="Q3067" s="977">
        <v>2330</v>
      </c>
      <c r="R3067" s="978">
        <v>1530</v>
      </c>
      <c r="S3067" s="979">
        <v>1000</v>
      </c>
      <c r="T3067" s="980">
        <v>1330</v>
      </c>
      <c r="U3067" s="981">
        <v>1060</v>
      </c>
      <c r="V3067" s="982">
        <f t="shared" ref="V3067" si="3047">SUM(Q3067:U3068)</f>
        <v>7250</v>
      </c>
      <c r="W3067" s="976" t="s">
        <v>3317</v>
      </c>
      <c r="X3067" s="976"/>
      <c r="Y3067" s="983" t="s">
        <v>5309</v>
      </c>
      <c r="Z3067" s="976"/>
    </row>
    <row r="3068" spans="1:26">
      <c r="A3068" s="1018" t="s">
        <v>2629</v>
      </c>
      <c r="B3068" s="984"/>
      <c r="C3068" s="969" t="s">
        <v>2</v>
      </c>
      <c r="D3068" s="970" t="s">
        <v>2</v>
      </c>
      <c r="E3068" s="971" t="s">
        <v>2632</v>
      </c>
      <c r="F3068" s="972" t="s">
        <v>34</v>
      </c>
      <c r="G3068" s="973" t="s">
        <v>19</v>
      </c>
      <c r="H3068" s="973" t="s">
        <v>19</v>
      </c>
      <c r="I3068" s="998" t="s">
        <v>41</v>
      </c>
      <c r="J3068" s="984">
        <v>4</v>
      </c>
      <c r="K3068" s="19"/>
      <c r="L3068" s="57"/>
      <c r="M3068" s="51"/>
      <c r="N3068" s="53"/>
      <c r="O3068" s="976"/>
      <c r="P3068" s="271"/>
      <c r="Q3068" s="977"/>
      <c r="R3068" s="978"/>
      <c r="S3068" s="979"/>
      <c r="T3068" s="980"/>
      <c r="U3068" s="981"/>
      <c r="V3068" s="982"/>
      <c r="W3068" s="976" t="s">
        <v>3317</v>
      </c>
      <c r="X3068" s="976"/>
      <c r="Y3068" s="983"/>
      <c r="Z3068" s="976"/>
    </row>
    <row r="3069" spans="1:26">
      <c r="A3069" s="984" t="s">
        <v>2628</v>
      </c>
      <c r="B3069" s="984" t="s">
        <v>3130</v>
      </c>
      <c r="C3069" s="969" t="s">
        <v>2</v>
      </c>
      <c r="D3069" s="970" t="str">
        <f t="shared" ref="D3069" si="3048">B3069&amp;" "&amp;" "&amp;C3069</f>
        <v>SP-153  ダイ</v>
      </c>
      <c r="E3069" s="971" t="s">
        <v>2632</v>
      </c>
      <c r="F3069" s="972" t="s">
        <v>34</v>
      </c>
      <c r="G3069" s="973" t="s">
        <v>19</v>
      </c>
      <c r="H3069" s="973" t="s">
        <v>19</v>
      </c>
      <c r="I3069" s="1005" t="s">
        <v>90</v>
      </c>
      <c r="J3069" s="984">
        <v>2</v>
      </c>
      <c r="K3069" s="58" t="s">
        <v>21</v>
      </c>
      <c r="L3069" s="56" t="s">
        <v>131</v>
      </c>
      <c r="M3069" s="51" t="s">
        <v>2113</v>
      </c>
      <c r="N3069" s="52" t="s">
        <v>491</v>
      </c>
      <c r="O3069" s="976"/>
      <c r="P3069" s="271"/>
      <c r="Q3069" s="977">
        <v>2460</v>
      </c>
      <c r="R3069" s="978">
        <v>1470</v>
      </c>
      <c r="S3069" s="979">
        <v>1000</v>
      </c>
      <c r="T3069" s="980">
        <v>1320</v>
      </c>
      <c r="U3069" s="981">
        <v>1150</v>
      </c>
      <c r="V3069" s="982">
        <f t="shared" ref="V3069" si="3049">SUM(Q3069:U3070)</f>
        <v>7400</v>
      </c>
      <c r="W3069" s="976" t="s">
        <v>3317</v>
      </c>
      <c r="X3069" s="976"/>
      <c r="Y3069" s="983" t="s">
        <v>5307</v>
      </c>
      <c r="Z3069" s="976"/>
    </row>
    <row r="3070" spans="1:26">
      <c r="A3070" s="984" t="s">
        <v>2628</v>
      </c>
      <c r="B3070" s="984"/>
      <c r="C3070" s="969" t="s">
        <v>2</v>
      </c>
      <c r="D3070" s="970" t="s">
        <v>2</v>
      </c>
      <c r="E3070" s="971" t="s">
        <v>2632</v>
      </c>
      <c r="F3070" s="972" t="s">
        <v>34</v>
      </c>
      <c r="G3070" s="973" t="s">
        <v>19</v>
      </c>
      <c r="H3070" s="973" t="s">
        <v>19</v>
      </c>
      <c r="I3070" s="1005" t="s">
        <v>90</v>
      </c>
      <c r="J3070" s="984">
        <v>2</v>
      </c>
      <c r="K3070" s="19"/>
      <c r="L3070" s="57"/>
      <c r="M3070" s="51"/>
      <c r="N3070" s="53"/>
      <c r="O3070" s="976"/>
      <c r="P3070" s="271"/>
      <c r="Q3070" s="977"/>
      <c r="R3070" s="978"/>
      <c r="S3070" s="979"/>
      <c r="T3070" s="980"/>
      <c r="U3070" s="981"/>
      <c r="V3070" s="982"/>
      <c r="W3070" s="976" t="s">
        <v>3317</v>
      </c>
      <c r="X3070" s="976"/>
      <c r="Y3070" s="983"/>
      <c r="Z3070" s="976"/>
    </row>
    <row r="3071" spans="1:26">
      <c r="A3071" s="984" t="s">
        <v>2628</v>
      </c>
      <c r="B3071" s="984" t="s">
        <v>3131</v>
      </c>
      <c r="C3071" s="969" t="s">
        <v>189</v>
      </c>
      <c r="D3071" s="970" t="str">
        <f t="shared" ref="D3071" si="3050">B3071&amp;" "&amp;" "&amp;C3071</f>
        <v>SP-154  アバン</v>
      </c>
      <c r="E3071" s="971" t="s">
        <v>2632</v>
      </c>
      <c r="F3071" s="972" t="s">
        <v>34</v>
      </c>
      <c r="G3071" s="973" t="s">
        <v>19</v>
      </c>
      <c r="H3071" s="973" t="s">
        <v>19</v>
      </c>
      <c r="I3071" s="998" t="s">
        <v>41</v>
      </c>
      <c r="J3071" s="984">
        <v>4</v>
      </c>
      <c r="K3071" s="62" t="s">
        <v>21</v>
      </c>
      <c r="L3071" s="59" t="s">
        <v>105</v>
      </c>
      <c r="M3071" s="51" t="s">
        <v>3348</v>
      </c>
      <c r="N3071" s="52" t="s">
        <v>491</v>
      </c>
      <c r="O3071" s="976"/>
      <c r="P3071" s="271"/>
      <c r="Q3071" s="977">
        <v>2430</v>
      </c>
      <c r="R3071" s="978">
        <v>1470</v>
      </c>
      <c r="S3071" s="979">
        <v>1040</v>
      </c>
      <c r="T3071" s="980">
        <v>1230</v>
      </c>
      <c r="U3071" s="981">
        <v>1190</v>
      </c>
      <c r="V3071" s="982">
        <f t="shared" ref="V3071" si="3051">SUM(Q3071:U3072)</f>
        <v>7360</v>
      </c>
      <c r="X3071" s="976"/>
      <c r="Y3071" s="983" t="s">
        <v>5308</v>
      </c>
      <c r="Z3071" s="976"/>
    </row>
    <row r="3072" spans="1:26">
      <c r="A3072" s="984" t="s">
        <v>2628</v>
      </c>
      <c r="B3072" s="984"/>
      <c r="C3072" s="969" t="s">
        <v>189</v>
      </c>
      <c r="D3072" s="970" t="s">
        <v>2</v>
      </c>
      <c r="E3072" s="971" t="s">
        <v>2632</v>
      </c>
      <c r="F3072" s="972" t="s">
        <v>34</v>
      </c>
      <c r="G3072" s="973" t="s">
        <v>19</v>
      </c>
      <c r="H3072" s="973" t="s">
        <v>19</v>
      </c>
      <c r="I3072" s="998" t="s">
        <v>41</v>
      </c>
      <c r="J3072" s="984">
        <v>4</v>
      </c>
      <c r="K3072" s="19"/>
      <c r="L3072" s="57"/>
      <c r="M3072" s="51"/>
      <c r="N3072" s="53"/>
      <c r="O3072" s="976"/>
      <c r="P3072" s="271"/>
      <c r="Q3072" s="977"/>
      <c r="R3072" s="978"/>
      <c r="S3072" s="979"/>
      <c r="T3072" s="980"/>
      <c r="U3072" s="981"/>
      <c r="V3072" s="982"/>
      <c r="X3072" s="976"/>
      <c r="Y3072" s="983"/>
      <c r="Z3072" s="976"/>
    </row>
    <row r="3073" spans="1:26">
      <c r="A3073" s="967" t="s">
        <v>2151</v>
      </c>
      <c r="B3073" s="984" t="s">
        <v>3132</v>
      </c>
      <c r="C3073" s="969" t="s">
        <v>3298</v>
      </c>
      <c r="D3073" s="970" t="str">
        <f t="shared" ref="D3073" si="3052">B3073&amp;" "&amp;" "&amp;C3073</f>
        <v>SP-155  アバン (勇者アバン)</v>
      </c>
      <c r="E3073" s="971" t="s">
        <v>2632</v>
      </c>
      <c r="F3073" s="972" t="s">
        <v>34</v>
      </c>
      <c r="G3073" s="973" t="s">
        <v>19</v>
      </c>
      <c r="H3073" s="973" t="s">
        <v>19</v>
      </c>
      <c r="I3073" s="1005" t="s">
        <v>90</v>
      </c>
      <c r="J3073" s="975">
        <v>3</v>
      </c>
      <c r="K3073" s="62" t="s">
        <v>21</v>
      </c>
      <c r="L3073" s="61" t="s">
        <v>104</v>
      </c>
      <c r="M3073" s="51" t="s">
        <v>3714</v>
      </c>
      <c r="N3073" s="52" t="s">
        <v>491</v>
      </c>
      <c r="O3073" s="976"/>
      <c r="P3073" s="271"/>
      <c r="Q3073" s="977">
        <v>2490</v>
      </c>
      <c r="R3073" s="978">
        <v>1410</v>
      </c>
      <c r="S3073" s="979">
        <v>1020</v>
      </c>
      <c r="T3073" s="980">
        <v>1170</v>
      </c>
      <c r="U3073" s="981">
        <v>1250</v>
      </c>
      <c r="V3073" s="982">
        <f t="shared" ref="V3073" si="3053">SUM(Q3073:U3074)</f>
        <v>7340</v>
      </c>
      <c r="X3073" s="976"/>
      <c r="Y3073" s="983" t="s">
        <v>5344</v>
      </c>
      <c r="Z3073" s="976"/>
    </row>
    <row r="3074" spans="1:26">
      <c r="A3074" s="967" t="s">
        <v>2151</v>
      </c>
      <c r="B3074" s="984"/>
      <c r="C3074" s="969" t="s">
        <v>3298</v>
      </c>
      <c r="D3074" s="970" t="s">
        <v>2</v>
      </c>
      <c r="E3074" s="971" t="s">
        <v>2632</v>
      </c>
      <c r="F3074" s="972" t="s">
        <v>34</v>
      </c>
      <c r="G3074" s="973" t="s">
        <v>19</v>
      </c>
      <c r="H3074" s="973" t="s">
        <v>19</v>
      </c>
      <c r="I3074" s="1005" t="s">
        <v>90</v>
      </c>
      <c r="J3074" s="975">
        <v>3</v>
      </c>
      <c r="K3074" s="19"/>
      <c r="L3074" s="57"/>
      <c r="M3074" s="51"/>
      <c r="N3074" s="53"/>
      <c r="O3074" s="976"/>
      <c r="P3074" s="271"/>
      <c r="Q3074" s="977"/>
      <c r="R3074" s="978"/>
      <c r="S3074" s="979"/>
      <c r="T3074" s="980"/>
      <c r="U3074" s="981"/>
      <c r="V3074" s="982"/>
      <c r="X3074" s="976"/>
      <c r="Y3074" s="983"/>
      <c r="Z3074" s="976"/>
    </row>
    <row r="3075" spans="1:26" ht="13.15" customHeight="1">
      <c r="A3075" s="1038" t="s">
        <v>2150</v>
      </c>
      <c r="B3075" s="984" t="s">
        <v>3133</v>
      </c>
      <c r="C3075" s="969" t="s">
        <v>38</v>
      </c>
      <c r="D3075" s="970" t="str">
        <f t="shared" ref="D3075" si="3054">B3075&amp;" "&amp;" "&amp;C3075</f>
        <v>SP-156  ポップ</v>
      </c>
      <c r="E3075" s="971" t="s">
        <v>2632</v>
      </c>
      <c r="F3075" s="972" t="s">
        <v>34</v>
      </c>
      <c r="G3075" s="986" t="s">
        <v>40</v>
      </c>
      <c r="H3075" s="986" t="s">
        <v>40</v>
      </c>
      <c r="I3075" s="975"/>
      <c r="J3075" s="975"/>
      <c r="K3075" s="58" t="s">
        <v>21</v>
      </c>
      <c r="L3075" s="56" t="s">
        <v>131</v>
      </c>
      <c r="M3075" s="51" t="s">
        <v>2114</v>
      </c>
      <c r="N3075" s="52" t="s">
        <v>496</v>
      </c>
      <c r="O3075" s="976"/>
      <c r="P3075" s="271"/>
      <c r="Q3075" s="977">
        <v>2450</v>
      </c>
      <c r="R3075" s="978">
        <v>890</v>
      </c>
      <c r="S3075" s="979">
        <v>1580</v>
      </c>
      <c r="T3075" s="980">
        <v>1340</v>
      </c>
      <c r="U3075" s="981">
        <v>1120</v>
      </c>
      <c r="V3075" s="982">
        <f t="shared" ref="V3075" si="3055">SUM(Q3075:U3076)</f>
        <v>7380</v>
      </c>
      <c r="W3075" s="976" t="s">
        <v>3317</v>
      </c>
      <c r="X3075" s="976"/>
      <c r="Y3075" s="706"/>
      <c r="Z3075" s="976"/>
    </row>
    <row r="3076" spans="1:26" ht="13.15" customHeight="1">
      <c r="A3076" s="1038" t="s">
        <v>2150</v>
      </c>
      <c r="B3076" s="984"/>
      <c r="C3076" s="969" t="s">
        <v>38</v>
      </c>
      <c r="D3076" s="970" t="s">
        <v>2</v>
      </c>
      <c r="E3076" s="971" t="s">
        <v>2632</v>
      </c>
      <c r="F3076" s="972" t="s">
        <v>34</v>
      </c>
      <c r="G3076" s="986" t="s">
        <v>40</v>
      </c>
      <c r="H3076" s="986" t="s">
        <v>40</v>
      </c>
      <c r="I3076" s="975"/>
      <c r="J3076" s="975"/>
      <c r="K3076" s="7" t="s">
        <v>37</v>
      </c>
      <c r="L3076" s="59" t="s">
        <v>98</v>
      </c>
      <c r="M3076" s="51" t="s">
        <v>2115</v>
      </c>
      <c r="N3076" s="53" t="s">
        <v>490</v>
      </c>
      <c r="O3076" s="976"/>
      <c r="P3076" s="271"/>
      <c r="Q3076" s="977"/>
      <c r="R3076" s="978"/>
      <c r="S3076" s="979"/>
      <c r="T3076" s="980"/>
      <c r="U3076" s="981"/>
      <c r="V3076" s="982"/>
      <c r="W3076" s="976" t="s">
        <v>3317</v>
      </c>
      <c r="X3076" s="976"/>
      <c r="Y3076" s="706"/>
      <c r="Z3076" s="976"/>
    </row>
    <row r="3077" spans="1:26" ht="13.15" customHeight="1">
      <c r="A3077" s="1038" t="s">
        <v>2150</v>
      </c>
      <c r="B3077" s="984" t="s">
        <v>3134</v>
      </c>
      <c r="C3077" s="969" t="s">
        <v>2</v>
      </c>
      <c r="D3077" s="970" t="str">
        <f t="shared" ref="D3077" si="3056">B3077&amp;" "&amp;" "&amp;C3077</f>
        <v>SP-157  ダイ</v>
      </c>
      <c r="E3077" s="971" t="s">
        <v>2632</v>
      </c>
      <c r="F3077" s="972" t="s">
        <v>34</v>
      </c>
      <c r="G3077" s="973" t="s">
        <v>19</v>
      </c>
      <c r="H3077" s="973" t="s">
        <v>19</v>
      </c>
      <c r="I3077" s="1005" t="s">
        <v>90</v>
      </c>
      <c r="J3077" s="984">
        <v>2</v>
      </c>
      <c r="K3077" s="58" t="s">
        <v>21</v>
      </c>
      <c r="L3077" s="56" t="s">
        <v>131</v>
      </c>
      <c r="M3077" s="51" t="s">
        <v>2116</v>
      </c>
      <c r="N3077" s="52" t="s">
        <v>494</v>
      </c>
      <c r="O3077" s="976"/>
      <c r="P3077" s="271"/>
      <c r="Q3077" s="977">
        <v>2480</v>
      </c>
      <c r="R3077" s="978">
        <v>1570</v>
      </c>
      <c r="S3077" s="979">
        <v>970</v>
      </c>
      <c r="T3077" s="980">
        <v>1270</v>
      </c>
      <c r="U3077" s="981">
        <v>1110</v>
      </c>
      <c r="V3077" s="982">
        <f t="shared" ref="V3077" si="3057">SUM(Q3077:U3078)</f>
        <v>7400</v>
      </c>
      <c r="W3077" s="976" t="s">
        <v>3317</v>
      </c>
      <c r="X3077" s="976"/>
      <c r="Y3077" s="706"/>
      <c r="Z3077" s="976"/>
    </row>
    <row r="3078" spans="1:26" ht="13.15" customHeight="1">
      <c r="A3078" s="1038" t="s">
        <v>2150</v>
      </c>
      <c r="B3078" s="984"/>
      <c r="C3078" s="969" t="s">
        <v>2</v>
      </c>
      <c r="D3078" s="970" t="s">
        <v>2</v>
      </c>
      <c r="E3078" s="971" t="s">
        <v>2632</v>
      </c>
      <c r="F3078" s="972" t="s">
        <v>34</v>
      </c>
      <c r="G3078" s="973" t="s">
        <v>19</v>
      </c>
      <c r="H3078" s="973" t="s">
        <v>19</v>
      </c>
      <c r="I3078" s="1005" t="s">
        <v>90</v>
      </c>
      <c r="J3078" s="984">
        <v>2</v>
      </c>
      <c r="K3078" s="19"/>
      <c r="L3078" s="57"/>
      <c r="M3078" s="51"/>
      <c r="N3078" s="53"/>
      <c r="O3078" s="976"/>
      <c r="P3078" s="271"/>
      <c r="Q3078" s="977"/>
      <c r="R3078" s="978"/>
      <c r="S3078" s="979"/>
      <c r="T3078" s="980"/>
      <c r="U3078" s="981"/>
      <c r="V3078" s="982"/>
      <c r="W3078" s="976" t="s">
        <v>3317</v>
      </c>
      <c r="X3078" s="976"/>
      <c r="Y3078" s="706"/>
      <c r="Z3078" s="976"/>
    </row>
    <row r="3079" spans="1:26" ht="13.15" customHeight="1">
      <c r="A3079" s="1038" t="s">
        <v>2150</v>
      </c>
      <c r="B3079" s="984" t="s">
        <v>3135</v>
      </c>
      <c r="C3079" s="969" t="s">
        <v>57</v>
      </c>
      <c r="D3079" s="970" t="str">
        <f t="shared" ref="D3079" si="3058">B3079&amp;" "&amp;" "&amp;C3079</f>
        <v>SP-158  ゴメちゃん</v>
      </c>
      <c r="E3079" s="971" t="s">
        <v>2632</v>
      </c>
      <c r="F3079" s="972" t="s">
        <v>34</v>
      </c>
      <c r="G3079" s="973" t="s">
        <v>19</v>
      </c>
      <c r="H3079" s="973" t="s">
        <v>19</v>
      </c>
      <c r="I3079" s="1001" t="s">
        <v>87</v>
      </c>
      <c r="J3079" s="984">
        <v>2</v>
      </c>
      <c r="K3079" s="7" t="s">
        <v>37</v>
      </c>
      <c r="L3079" s="61" t="s">
        <v>205</v>
      </c>
      <c r="M3079" s="51" t="s">
        <v>2117</v>
      </c>
      <c r="N3079" s="52" t="s">
        <v>490</v>
      </c>
      <c r="O3079" s="976"/>
      <c r="P3079" s="271"/>
      <c r="Q3079" s="977">
        <v>2430</v>
      </c>
      <c r="R3079" s="978">
        <v>1150</v>
      </c>
      <c r="S3079" s="979">
        <v>930</v>
      </c>
      <c r="T3079" s="980">
        <v>1350</v>
      </c>
      <c r="U3079" s="981">
        <v>1490</v>
      </c>
      <c r="V3079" s="982">
        <f t="shared" ref="V3079" si="3059">SUM(Q3079:U3080)</f>
        <v>7350</v>
      </c>
      <c r="W3079" s="445" t="s">
        <v>4570</v>
      </c>
      <c r="X3079" s="976"/>
      <c r="Y3079" s="706"/>
      <c r="Z3079" s="976"/>
    </row>
    <row r="3080" spans="1:26" ht="13.15" customHeight="1">
      <c r="A3080" s="1038" t="s">
        <v>2150</v>
      </c>
      <c r="B3080" s="984"/>
      <c r="C3080" s="969" t="s">
        <v>57</v>
      </c>
      <c r="D3080" s="970" t="s">
        <v>2</v>
      </c>
      <c r="E3080" s="971" t="s">
        <v>2632</v>
      </c>
      <c r="F3080" s="972" t="s">
        <v>34</v>
      </c>
      <c r="G3080" s="973" t="s">
        <v>19</v>
      </c>
      <c r="H3080" s="973" t="s">
        <v>19</v>
      </c>
      <c r="I3080" s="1001" t="s">
        <v>87</v>
      </c>
      <c r="J3080" s="984">
        <v>2</v>
      </c>
      <c r="K3080" s="19"/>
      <c r="L3080" s="57"/>
      <c r="M3080" s="51"/>
      <c r="N3080" s="53"/>
      <c r="O3080" s="976"/>
      <c r="P3080" s="271"/>
      <c r="Q3080" s="977"/>
      <c r="R3080" s="978"/>
      <c r="S3080" s="979"/>
      <c r="T3080" s="980"/>
      <c r="U3080" s="981"/>
      <c r="V3080" s="982"/>
      <c r="W3080" s="443" t="s">
        <v>4567</v>
      </c>
      <c r="X3080" s="976"/>
      <c r="Y3080" s="706"/>
      <c r="Z3080" s="976"/>
    </row>
    <row r="3081" spans="1:26">
      <c r="A3081" s="967" t="s">
        <v>2151</v>
      </c>
      <c r="B3081" s="984" t="s">
        <v>3136</v>
      </c>
      <c r="C3081" s="969" t="s">
        <v>183</v>
      </c>
      <c r="D3081" s="970" t="str">
        <f t="shared" ref="D3081" si="3060">B3081&amp;" "&amp;" "&amp;C3081</f>
        <v>SP-159  マァム</v>
      </c>
      <c r="E3081" s="971" t="s">
        <v>2632</v>
      </c>
      <c r="F3081" s="972" t="s">
        <v>34</v>
      </c>
      <c r="G3081" s="973" t="s">
        <v>19</v>
      </c>
      <c r="H3081" s="973" t="s">
        <v>19</v>
      </c>
      <c r="I3081" s="975"/>
      <c r="J3081" s="975"/>
      <c r="K3081" s="62" t="s">
        <v>21</v>
      </c>
      <c r="L3081" s="59" t="s">
        <v>270</v>
      </c>
      <c r="M3081" s="51" t="s">
        <v>2118</v>
      </c>
      <c r="N3081" s="52" t="s">
        <v>491</v>
      </c>
      <c r="O3081" s="976"/>
      <c r="P3081" s="271"/>
      <c r="Q3081" s="977">
        <v>2580</v>
      </c>
      <c r="R3081" s="978">
        <v>1400</v>
      </c>
      <c r="S3081" s="979">
        <v>940</v>
      </c>
      <c r="T3081" s="980">
        <v>1430</v>
      </c>
      <c r="U3081" s="981">
        <v>1140</v>
      </c>
      <c r="V3081" s="982">
        <f t="shared" ref="V3081" si="3061">SUM(Q3081:U3082)</f>
        <v>7490</v>
      </c>
      <c r="W3081" s="976" t="s">
        <v>3317</v>
      </c>
      <c r="X3081" s="976"/>
      <c r="Y3081" s="983" t="s">
        <v>5346</v>
      </c>
      <c r="Z3081" s="976"/>
    </row>
    <row r="3082" spans="1:26">
      <c r="A3082" s="967" t="s">
        <v>2151</v>
      </c>
      <c r="B3082" s="984"/>
      <c r="C3082" s="969" t="s">
        <v>183</v>
      </c>
      <c r="D3082" s="970" t="s">
        <v>2</v>
      </c>
      <c r="E3082" s="971" t="s">
        <v>2632</v>
      </c>
      <c r="F3082" s="972" t="s">
        <v>34</v>
      </c>
      <c r="G3082" s="973" t="s">
        <v>19</v>
      </c>
      <c r="H3082" s="973" t="s">
        <v>19</v>
      </c>
      <c r="I3082" s="975"/>
      <c r="J3082" s="975"/>
      <c r="K3082" s="11" t="s">
        <v>81</v>
      </c>
      <c r="L3082" s="59" t="s">
        <v>81</v>
      </c>
      <c r="M3082" s="39" t="s">
        <v>3715</v>
      </c>
      <c r="N3082" s="53" t="s">
        <v>490</v>
      </c>
      <c r="O3082" s="976"/>
      <c r="P3082" s="271"/>
      <c r="Q3082" s="977"/>
      <c r="R3082" s="978"/>
      <c r="S3082" s="979"/>
      <c r="T3082" s="980"/>
      <c r="U3082" s="981"/>
      <c r="V3082" s="982"/>
      <c r="W3082" s="976" t="s">
        <v>3317</v>
      </c>
      <c r="X3082" s="976"/>
      <c r="Y3082" s="983"/>
      <c r="Z3082" s="976"/>
    </row>
    <row r="3083" spans="1:26" ht="13.15" customHeight="1">
      <c r="A3083" s="1038" t="s">
        <v>2148</v>
      </c>
      <c r="B3083" s="984" t="s">
        <v>3137</v>
      </c>
      <c r="C3083" s="969" t="s">
        <v>187</v>
      </c>
      <c r="D3083" s="970" t="str">
        <f t="shared" ref="D3083" si="3062">B3083&amp;" "&amp;" "&amp;C3083</f>
        <v>SP-160  ミストバーン</v>
      </c>
      <c r="E3083" s="971" t="s">
        <v>2632</v>
      </c>
      <c r="F3083" s="994" t="s">
        <v>78</v>
      </c>
      <c r="G3083" s="973" t="s">
        <v>19</v>
      </c>
      <c r="H3083" s="973" t="s">
        <v>19</v>
      </c>
      <c r="I3083" s="1001" t="s">
        <v>87</v>
      </c>
      <c r="J3083" s="984">
        <v>2</v>
      </c>
      <c r="K3083" s="62" t="s">
        <v>21</v>
      </c>
      <c r="L3083" s="59" t="s">
        <v>3</v>
      </c>
      <c r="M3083" s="51" t="s">
        <v>2134</v>
      </c>
      <c r="N3083" s="52" t="s">
        <v>491</v>
      </c>
      <c r="O3083" s="976"/>
      <c r="P3083" s="271"/>
      <c r="Q3083" s="977">
        <v>2430</v>
      </c>
      <c r="R3083" s="978">
        <v>1480</v>
      </c>
      <c r="S3083" s="979">
        <v>1220</v>
      </c>
      <c r="T3083" s="980">
        <v>1040</v>
      </c>
      <c r="U3083" s="981">
        <v>1180</v>
      </c>
      <c r="V3083" s="982">
        <f t="shared" ref="V3083" si="3063">SUM(Q3083:U3084)</f>
        <v>7350</v>
      </c>
      <c r="W3083" s="976" t="s">
        <v>4572</v>
      </c>
      <c r="X3083" s="976"/>
      <c r="Y3083" s="983" t="s">
        <v>5327</v>
      </c>
      <c r="Z3083" s="976"/>
    </row>
    <row r="3084" spans="1:26" ht="13.15" customHeight="1">
      <c r="A3084" s="1038" t="s">
        <v>2148</v>
      </c>
      <c r="B3084" s="984"/>
      <c r="C3084" s="969" t="s">
        <v>187</v>
      </c>
      <c r="D3084" s="970" t="s">
        <v>2</v>
      </c>
      <c r="E3084" s="971" t="s">
        <v>2632</v>
      </c>
      <c r="F3084" s="994" t="s">
        <v>78</v>
      </c>
      <c r="G3084" s="973" t="s">
        <v>19</v>
      </c>
      <c r="H3084" s="973" t="s">
        <v>19</v>
      </c>
      <c r="I3084" s="1001" t="s">
        <v>87</v>
      </c>
      <c r="J3084" s="984">
        <v>2</v>
      </c>
      <c r="K3084" s="19"/>
      <c r="L3084" s="57"/>
      <c r="M3084" s="51"/>
      <c r="N3084" s="53"/>
      <c r="O3084" s="976"/>
      <c r="P3084" s="271"/>
      <c r="Q3084" s="977"/>
      <c r="R3084" s="978"/>
      <c r="S3084" s="979"/>
      <c r="T3084" s="980"/>
      <c r="U3084" s="981"/>
      <c r="V3084" s="982"/>
      <c r="W3084" s="976" t="s">
        <v>4572</v>
      </c>
      <c r="X3084" s="976"/>
      <c r="Y3084" s="983" t="s">
        <v>5327</v>
      </c>
      <c r="Z3084" s="976"/>
    </row>
    <row r="3085" spans="1:26" ht="13.15" customHeight="1">
      <c r="A3085" s="1038" t="s">
        <v>2148</v>
      </c>
      <c r="B3085" s="984" t="s">
        <v>3138</v>
      </c>
      <c r="C3085" s="969" t="s">
        <v>186</v>
      </c>
      <c r="D3085" s="970" t="str">
        <f t="shared" ref="D3085" si="3064">B3085&amp;" "&amp;" "&amp;C3085</f>
        <v>SP-161  バーン</v>
      </c>
      <c r="E3085" s="971" t="s">
        <v>2632</v>
      </c>
      <c r="F3085" s="985" t="s">
        <v>74</v>
      </c>
      <c r="G3085" s="992" t="s">
        <v>88</v>
      </c>
      <c r="H3085" s="986" t="s">
        <v>40</v>
      </c>
      <c r="I3085" s="1005" t="s">
        <v>90</v>
      </c>
      <c r="J3085" s="984">
        <v>2</v>
      </c>
      <c r="K3085" s="7" t="s">
        <v>37</v>
      </c>
      <c r="L3085" s="59" t="s">
        <v>98</v>
      </c>
      <c r="M3085" s="51" t="s">
        <v>3716</v>
      </c>
      <c r="N3085" s="52" t="s">
        <v>490</v>
      </c>
      <c r="O3085" s="976"/>
      <c r="P3085" s="271"/>
      <c r="Q3085" s="977">
        <v>2640</v>
      </c>
      <c r="R3085" s="978">
        <v>840</v>
      </c>
      <c r="S3085" s="979">
        <v>1740</v>
      </c>
      <c r="T3085" s="980">
        <v>1240</v>
      </c>
      <c r="U3085" s="981">
        <v>970</v>
      </c>
      <c r="V3085" s="982">
        <f t="shared" ref="V3085" si="3065">SUM(Q3085:U3086)</f>
        <v>7430</v>
      </c>
      <c r="X3085" s="976"/>
      <c r="Y3085" s="983" t="s">
        <v>5327</v>
      </c>
      <c r="Z3085" s="976"/>
    </row>
    <row r="3086" spans="1:26" ht="13.15" customHeight="1">
      <c r="A3086" s="1038" t="s">
        <v>2148</v>
      </c>
      <c r="B3086" s="984"/>
      <c r="C3086" s="969" t="s">
        <v>186</v>
      </c>
      <c r="D3086" s="970" t="s">
        <v>2</v>
      </c>
      <c r="E3086" s="971" t="s">
        <v>2632</v>
      </c>
      <c r="F3086" s="985" t="s">
        <v>74</v>
      </c>
      <c r="G3086" s="992" t="s">
        <v>88</v>
      </c>
      <c r="H3086" s="986" t="s">
        <v>40</v>
      </c>
      <c r="I3086" s="1005" t="s">
        <v>90</v>
      </c>
      <c r="J3086" s="984">
        <v>2</v>
      </c>
      <c r="K3086" s="19"/>
      <c r="L3086" s="57"/>
      <c r="M3086" s="51"/>
      <c r="N3086" s="53"/>
      <c r="O3086" s="976"/>
      <c r="P3086" s="271"/>
      <c r="Q3086" s="977"/>
      <c r="R3086" s="978"/>
      <c r="S3086" s="979"/>
      <c r="T3086" s="980"/>
      <c r="U3086" s="981"/>
      <c r="V3086" s="982"/>
      <c r="X3086" s="976"/>
      <c r="Y3086" s="983" t="s">
        <v>5327</v>
      </c>
      <c r="Z3086" s="976"/>
    </row>
    <row r="3087" spans="1:26" ht="13.15" customHeight="1">
      <c r="A3087" s="1038" t="s">
        <v>2148</v>
      </c>
      <c r="B3087" s="984" t="s">
        <v>3139</v>
      </c>
      <c r="C3087" s="969" t="s">
        <v>38</v>
      </c>
      <c r="D3087" s="970" t="str">
        <f t="shared" ref="D3087" si="3066">B3087&amp;" "&amp;" "&amp;C3087</f>
        <v>SP-162  ポップ</v>
      </c>
      <c r="E3087" s="971" t="s">
        <v>2632</v>
      </c>
      <c r="F3087" s="972" t="s">
        <v>34</v>
      </c>
      <c r="G3087" s="986" t="s">
        <v>40</v>
      </c>
      <c r="H3087" s="986" t="s">
        <v>40</v>
      </c>
      <c r="I3087" s="1000" t="s">
        <v>93</v>
      </c>
      <c r="J3087" s="984">
        <v>2</v>
      </c>
      <c r="K3087" s="58" t="s">
        <v>21</v>
      </c>
      <c r="L3087" s="56" t="s">
        <v>131</v>
      </c>
      <c r="M3087" s="51" t="s">
        <v>2119</v>
      </c>
      <c r="N3087" s="52" t="s">
        <v>491</v>
      </c>
      <c r="O3087" s="976"/>
      <c r="P3087" s="271"/>
      <c r="Q3087" s="977">
        <v>2470</v>
      </c>
      <c r="R3087" s="978">
        <v>910</v>
      </c>
      <c r="S3087" s="979">
        <v>1560</v>
      </c>
      <c r="T3087" s="980">
        <v>1320</v>
      </c>
      <c r="U3087" s="981">
        <v>1120</v>
      </c>
      <c r="V3087" s="982">
        <f t="shared" ref="V3087" si="3067">SUM(Q3087:U3088)</f>
        <v>7380</v>
      </c>
      <c r="W3087" s="976" t="s">
        <v>3317</v>
      </c>
      <c r="X3087" s="976"/>
      <c r="Y3087" s="983" t="s">
        <v>5327</v>
      </c>
      <c r="Z3087" s="976"/>
    </row>
    <row r="3088" spans="1:26" ht="13.15" customHeight="1">
      <c r="A3088" s="1038" t="s">
        <v>2148</v>
      </c>
      <c r="B3088" s="984"/>
      <c r="C3088" s="969" t="s">
        <v>38</v>
      </c>
      <c r="D3088" s="970" t="s">
        <v>2</v>
      </c>
      <c r="E3088" s="971" t="s">
        <v>2632</v>
      </c>
      <c r="F3088" s="972" t="s">
        <v>34</v>
      </c>
      <c r="G3088" s="986" t="s">
        <v>40</v>
      </c>
      <c r="H3088" s="986" t="s">
        <v>40</v>
      </c>
      <c r="I3088" s="1000" t="s">
        <v>93</v>
      </c>
      <c r="J3088" s="984">
        <v>2</v>
      </c>
      <c r="K3088" s="48"/>
      <c r="L3088" s="48"/>
      <c r="M3088" s="51"/>
      <c r="N3088" s="53"/>
      <c r="O3088" s="976"/>
      <c r="P3088" s="271"/>
      <c r="Q3088" s="977"/>
      <c r="R3088" s="978"/>
      <c r="S3088" s="979"/>
      <c r="T3088" s="980"/>
      <c r="U3088" s="981"/>
      <c r="V3088" s="982"/>
      <c r="W3088" s="976" t="s">
        <v>3317</v>
      </c>
      <c r="X3088" s="976"/>
      <c r="Y3088" s="983" t="s">
        <v>5327</v>
      </c>
      <c r="Z3088" s="976"/>
    </row>
    <row r="3089" spans="1:26" ht="13.15" customHeight="1">
      <c r="A3089" s="1038" t="s">
        <v>2148</v>
      </c>
      <c r="B3089" s="984" t="s">
        <v>3140</v>
      </c>
      <c r="C3089" s="969" t="s">
        <v>2</v>
      </c>
      <c r="D3089" s="970" t="str">
        <f t="shared" ref="D3089" si="3068">B3089&amp;" "&amp;" "&amp;C3089</f>
        <v>SP-163  ダイ</v>
      </c>
      <c r="E3089" s="971" t="s">
        <v>2632</v>
      </c>
      <c r="F3089" s="972" t="s">
        <v>34</v>
      </c>
      <c r="G3089" s="973" t="s">
        <v>19</v>
      </c>
      <c r="H3089" s="973" t="s">
        <v>19</v>
      </c>
      <c r="I3089" s="1005" t="s">
        <v>90</v>
      </c>
      <c r="J3089" s="984">
        <v>2</v>
      </c>
      <c r="K3089" s="58" t="s">
        <v>21</v>
      </c>
      <c r="L3089" s="56" t="s">
        <v>131</v>
      </c>
      <c r="M3089" s="51" t="s">
        <v>2120</v>
      </c>
      <c r="N3089" s="52" t="s">
        <v>491</v>
      </c>
      <c r="O3089" s="976"/>
      <c r="P3089" s="271"/>
      <c r="Q3089" s="977">
        <v>2470</v>
      </c>
      <c r="R3089" s="978">
        <v>1520</v>
      </c>
      <c r="S3089" s="979">
        <v>1020</v>
      </c>
      <c r="T3089" s="980">
        <v>1310</v>
      </c>
      <c r="U3089" s="981">
        <v>1080</v>
      </c>
      <c r="V3089" s="982">
        <f t="shared" ref="V3089" si="3069">SUM(Q3089:U3090)</f>
        <v>7400</v>
      </c>
      <c r="W3089" s="976" t="s">
        <v>3317</v>
      </c>
      <c r="X3089" s="976"/>
      <c r="Y3089" s="983" t="s">
        <v>5327</v>
      </c>
      <c r="Z3089" s="976"/>
    </row>
    <row r="3090" spans="1:26" ht="13.15" customHeight="1">
      <c r="A3090" s="1038" t="s">
        <v>2148</v>
      </c>
      <c r="B3090" s="984"/>
      <c r="C3090" s="969" t="s">
        <v>2</v>
      </c>
      <c r="D3090" s="970" t="s">
        <v>2</v>
      </c>
      <c r="E3090" s="971" t="s">
        <v>2632</v>
      </c>
      <c r="F3090" s="972" t="s">
        <v>34</v>
      </c>
      <c r="G3090" s="973" t="s">
        <v>19</v>
      </c>
      <c r="H3090" s="973" t="s">
        <v>19</v>
      </c>
      <c r="I3090" s="1005" t="s">
        <v>90</v>
      </c>
      <c r="J3090" s="984">
        <v>2</v>
      </c>
      <c r="K3090" s="48"/>
      <c r="L3090" s="48"/>
      <c r="M3090" s="51"/>
      <c r="N3090" s="53"/>
      <c r="O3090" s="976"/>
      <c r="P3090" s="271"/>
      <c r="Q3090" s="977"/>
      <c r="R3090" s="978"/>
      <c r="S3090" s="979"/>
      <c r="T3090" s="980"/>
      <c r="U3090" s="981"/>
      <c r="V3090" s="982"/>
      <c r="W3090" s="976" t="s">
        <v>3317</v>
      </c>
      <c r="X3090" s="976"/>
      <c r="Y3090" s="983" t="s">
        <v>5327</v>
      </c>
      <c r="Z3090" s="976"/>
    </row>
    <row r="3091" spans="1:26" ht="13.15" customHeight="1">
      <c r="A3091" s="1038" t="s">
        <v>2148</v>
      </c>
      <c r="B3091" s="984" t="s">
        <v>3141</v>
      </c>
      <c r="C3091" s="969" t="s">
        <v>172</v>
      </c>
      <c r="D3091" s="970" t="str">
        <f t="shared" ref="D3091" si="3070">B3091&amp;" "&amp;" "&amp;C3091</f>
        <v>SP-164  ヒュンケル</v>
      </c>
      <c r="E3091" s="971" t="s">
        <v>2632</v>
      </c>
      <c r="F3091" s="972" t="s">
        <v>34</v>
      </c>
      <c r="G3091" s="973" t="s">
        <v>19</v>
      </c>
      <c r="H3091" s="992" t="s">
        <v>88</v>
      </c>
      <c r="I3091" s="1001" t="s">
        <v>87</v>
      </c>
      <c r="J3091" s="984">
        <v>1</v>
      </c>
      <c r="K3091" s="62" t="s">
        <v>21</v>
      </c>
      <c r="L3091" s="59" t="s">
        <v>3</v>
      </c>
      <c r="M3091" s="51" t="s">
        <v>2135</v>
      </c>
      <c r="N3091" s="52" t="s">
        <v>491</v>
      </c>
      <c r="O3091" s="976"/>
      <c r="P3091" s="271"/>
      <c r="Q3091" s="977">
        <v>2520</v>
      </c>
      <c r="R3091" s="978">
        <v>1470</v>
      </c>
      <c r="S3091" s="979">
        <v>840</v>
      </c>
      <c r="T3091" s="980">
        <v>1140</v>
      </c>
      <c r="U3091" s="981">
        <v>1420</v>
      </c>
      <c r="V3091" s="982">
        <f t="shared" ref="V3091" si="3071">SUM(Q3091:U3092)</f>
        <v>7390</v>
      </c>
      <c r="W3091" s="378" t="s">
        <v>3317</v>
      </c>
      <c r="X3091" s="976"/>
      <c r="Y3091" s="983" t="s">
        <v>5354</v>
      </c>
      <c r="Z3091" s="976"/>
    </row>
    <row r="3092" spans="1:26" ht="13.15" customHeight="1">
      <c r="A3092" s="1038" t="s">
        <v>2148</v>
      </c>
      <c r="B3092" s="984"/>
      <c r="C3092" s="969" t="s">
        <v>172</v>
      </c>
      <c r="D3092" s="970" t="s">
        <v>2</v>
      </c>
      <c r="E3092" s="971" t="s">
        <v>2632</v>
      </c>
      <c r="F3092" s="972" t="s">
        <v>34</v>
      </c>
      <c r="G3092" s="973" t="s">
        <v>19</v>
      </c>
      <c r="H3092" s="992" t="s">
        <v>88</v>
      </c>
      <c r="I3092" s="1001" t="s">
        <v>87</v>
      </c>
      <c r="J3092" s="984">
        <v>1</v>
      </c>
      <c r="K3092" s="19"/>
      <c r="L3092" s="49"/>
      <c r="M3092" s="51"/>
      <c r="N3092" s="54"/>
      <c r="O3092" s="976"/>
      <c r="P3092" s="271"/>
      <c r="Q3092" s="977"/>
      <c r="R3092" s="978"/>
      <c r="S3092" s="979"/>
      <c r="T3092" s="980"/>
      <c r="U3092" s="981"/>
      <c r="V3092" s="982"/>
      <c r="W3092" s="380" t="s">
        <v>4343</v>
      </c>
      <c r="X3092" s="976"/>
      <c r="Y3092" s="983"/>
      <c r="Z3092" s="976"/>
    </row>
    <row r="3093" spans="1:26">
      <c r="A3093" s="967" t="s">
        <v>2151</v>
      </c>
      <c r="B3093" s="984" t="s">
        <v>3142</v>
      </c>
      <c r="C3093" s="969" t="s">
        <v>2</v>
      </c>
      <c r="D3093" s="970" t="str">
        <f t="shared" ref="D3093" si="3072">B3093&amp;" "&amp;" "&amp;C3093</f>
        <v>SP-165  ダイ</v>
      </c>
      <c r="E3093" s="971" t="s">
        <v>2632</v>
      </c>
      <c r="F3093" s="972" t="s">
        <v>34</v>
      </c>
      <c r="G3093" s="973" t="s">
        <v>19</v>
      </c>
      <c r="H3093" s="986" t="s">
        <v>40</v>
      </c>
      <c r="I3093" s="1000" t="s">
        <v>93</v>
      </c>
      <c r="J3093" s="984">
        <v>4</v>
      </c>
      <c r="K3093" s="62" t="s">
        <v>21</v>
      </c>
      <c r="L3093" s="61" t="s">
        <v>104</v>
      </c>
      <c r="M3093" s="51" t="s">
        <v>3717</v>
      </c>
      <c r="N3093" s="52" t="s">
        <v>491</v>
      </c>
      <c r="O3093" s="976"/>
      <c r="P3093" s="271"/>
      <c r="Q3093" s="977">
        <v>2500</v>
      </c>
      <c r="R3093" s="978">
        <v>1490</v>
      </c>
      <c r="S3093" s="979">
        <v>1020</v>
      </c>
      <c r="T3093" s="980">
        <v>1280</v>
      </c>
      <c r="U3093" s="981">
        <v>1110</v>
      </c>
      <c r="V3093" s="982">
        <f t="shared" ref="V3093" si="3073">SUM(Q3093:U3094)</f>
        <v>7400</v>
      </c>
      <c r="W3093" s="976" t="s">
        <v>3317</v>
      </c>
      <c r="X3093" s="976"/>
      <c r="Y3093" s="983" t="s">
        <v>5342</v>
      </c>
      <c r="Z3093" s="976"/>
    </row>
    <row r="3094" spans="1:26">
      <c r="A3094" s="967" t="s">
        <v>2151</v>
      </c>
      <c r="B3094" s="984"/>
      <c r="C3094" s="969" t="s">
        <v>2</v>
      </c>
      <c r="D3094" s="970" t="s">
        <v>2</v>
      </c>
      <c r="E3094" s="971" t="s">
        <v>2632</v>
      </c>
      <c r="F3094" s="972" t="s">
        <v>34</v>
      </c>
      <c r="G3094" s="973" t="s">
        <v>19</v>
      </c>
      <c r="H3094" s="986" t="s">
        <v>40</v>
      </c>
      <c r="I3094" s="1000" t="s">
        <v>93</v>
      </c>
      <c r="J3094" s="984">
        <v>4</v>
      </c>
      <c r="K3094" s="19"/>
      <c r="L3094" s="49"/>
      <c r="M3094" s="51"/>
      <c r="N3094" s="49"/>
      <c r="O3094" s="976"/>
      <c r="P3094" s="271"/>
      <c r="Q3094" s="977"/>
      <c r="R3094" s="978"/>
      <c r="S3094" s="979"/>
      <c r="T3094" s="980"/>
      <c r="U3094" s="981"/>
      <c r="V3094" s="982"/>
      <c r="W3094" s="976" t="s">
        <v>3317</v>
      </c>
      <c r="X3094" s="976"/>
      <c r="Y3094" s="983"/>
      <c r="Z3094" s="976"/>
    </row>
    <row r="3095" spans="1:26">
      <c r="A3095" s="967" t="s">
        <v>2151</v>
      </c>
      <c r="B3095" s="984" t="s">
        <v>3143</v>
      </c>
      <c r="C3095" s="984" t="s">
        <v>3306</v>
      </c>
      <c r="D3095" s="970" t="str">
        <f t="shared" ref="D3095" si="3074">B3095&amp;" "&amp;" "&amp;C3095</f>
        <v>SP-166  ハドラー (魔王ハドラー)</v>
      </c>
      <c r="E3095" s="971" t="s">
        <v>2632</v>
      </c>
      <c r="F3095" s="985" t="s">
        <v>74</v>
      </c>
      <c r="G3095" s="986" t="s">
        <v>40</v>
      </c>
      <c r="H3095" s="986" t="s">
        <v>40</v>
      </c>
      <c r="I3095" s="996" t="s">
        <v>4358</v>
      </c>
      <c r="J3095" s="984">
        <v>1</v>
      </c>
      <c r="K3095" s="62" t="s">
        <v>21</v>
      </c>
      <c r="L3095" s="59" t="s">
        <v>131</v>
      </c>
      <c r="M3095" s="51" t="s">
        <v>2136</v>
      </c>
      <c r="N3095" s="52" t="s">
        <v>491</v>
      </c>
      <c r="O3095" s="976"/>
      <c r="P3095" s="271"/>
      <c r="Q3095" s="977">
        <v>2460</v>
      </c>
      <c r="R3095" s="978">
        <v>1060</v>
      </c>
      <c r="S3095" s="979">
        <v>1520</v>
      </c>
      <c r="T3095" s="980">
        <v>1130</v>
      </c>
      <c r="U3095" s="981">
        <v>1190</v>
      </c>
      <c r="V3095" s="982">
        <f t="shared" ref="V3095" si="3075">SUM(Q3095:U3096)</f>
        <v>7360</v>
      </c>
      <c r="X3095" s="976"/>
      <c r="Y3095" s="983" t="s">
        <v>5339</v>
      </c>
      <c r="Z3095" s="976"/>
    </row>
    <row r="3096" spans="1:26">
      <c r="A3096" s="967" t="s">
        <v>2151</v>
      </c>
      <c r="B3096" s="984"/>
      <c r="C3096" s="984" t="s">
        <v>3306</v>
      </c>
      <c r="D3096" s="970" t="s">
        <v>2</v>
      </c>
      <c r="E3096" s="971" t="s">
        <v>2632</v>
      </c>
      <c r="F3096" s="985" t="s">
        <v>74</v>
      </c>
      <c r="G3096" s="986" t="s">
        <v>40</v>
      </c>
      <c r="H3096" s="986" t="s">
        <v>40</v>
      </c>
      <c r="I3096" s="996" t="s">
        <v>4358</v>
      </c>
      <c r="J3096" s="984">
        <v>1</v>
      </c>
      <c r="K3096" s="19"/>
      <c r="L3096" s="61"/>
      <c r="M3096" s="51"/>
      <c r="N3096" s="53"/>
      <c r="O3096" s="976"/>
      <c r="P3096" s="271"/>
      <c r="Q3096" s="977"/>
      <c r="R3096" s="978"/>
      <c r="S3096" s="979"/>
      <c r="T3096" s="980"/>
      <c r="U3096" s="981"/>
      <c r="V3096" s="982"/>
      <c r="X3096" s="976"/>
      <c r="Y3096" s="983"/>
      <c r="Z3096" s="976"/>
    </row>
    <row r="3097" spans="1:26">
      <c r="A3097" s="984" t="s">
        <v>2628</v>
      </c>
      <c r="B3097" s="984" t="s">
        <v>3226</v>
      </c>
      <c r="C3097" s="969" t="s">
        <v>2</v>
      </c>
      <c r="D3097" s="970" t="str">
        <f t="shared" ref="D3097" si="3076">B3097&amp;" "&amp;" "&amp;C3097</f>
        <v>SP-167  ダイ</v>
      </c>
      <c r="E3097" s="971" t="s">
        <v>2632</v>
      </c>
      <c r="F3097" s="972" t="s">
        <v>34</v>
      </c>
      <c r="G3097" s="973" t="s">
        <v>19</v>
      </c>
      <c r="H3097" s="973" t="s">
        <v>19</v>
      </c>
      <c r="I3097" s="975"/>
      <c r="J3097" s="975"/>
      <c r="K3097" s="161" t="s">
        <v>37</v>
      </c>
      <c r="L3097" s="158" t="s">
        <v>98</v>
      </c>
      <c r="M3097" s="51" t="s">
        <v>3273</v>
      </c>
      <c r="N3097" s="52" t="s">
        <v>490</v>
      </c>
      <c r="O3097" s="976"/>
      <c r="P3097" s="271"/>
      <c r="Q3097" s="977">
        <v>2430</v>
      </c>
      <c r="R3097" s="978">
        <v>1530</v>
      </c>
      <c r="S3097" s="979">
        <v>1030</v>
      </c>
      <c r="T3097" s="980">
        <v>1320</v>
      </c>
      <c r="U3097" s="981">
        <v>1090</v>
      </c>
      <c r="V3097" s="982">
        <f t="shared" ref="V3097" si="3077">SUM(Q3097:U3098)</f>
        <v>7400</v>
      </c>
      <c r="W3097" s="976" t="s">
        <v>3317</v>
      </c>
      <c r="X3097" s="976"/>
      <c r="Y3097" s="983" t="s">
        <v>5305</v>
      </c>
      <c r="Z3097" s="976"/>
    </row>
    <row r="3098" spans="1:26">
      <c r="A3098" s="984" t="s">
        <v>2628</v>
      </c>
      <c r="B3098" s="984"/>
      <c r="C3098" s="969" t="s">
        <v>2</v>
      </c>
      <c r="D3098" s="970" t="s">
        <v>2</v>
      </c>
      <c r="E3098" s="971" t="s">
        <v>2632</v>
      </c>
      <c r="F3098" s="972" t="s">
        <v>34</v>
      </c>
      <c r="G3098" s="973" t="s">
        <v>19</v>
      </c>
      <c r="H3098" s="973" t="s">
        <v>19</v>
      </c>
      <c r="I3098" s="975"/>
      <c r="J3098" s="975"/>
      <c r="K3098" s="160" t="s">
        <v>21</v>
      </c>
      <c r="L3098" s="159" t="s">
        <v>3</v>
      </c>
      <c r="M3098" s="51" t="s">
        <v>3718</v>
      </c>
      <c r="N3098" s="53" t="s">
        <v>491</v>
      </c>
      <c r="O3098" s="976"/>
      <c r="P3098" s="271"/>
      <c r="Q3098" s="977"/>
      <c r="R3098" s="978"/>
      <c r="S3098" s="979"/>
      <c r="T3098" s="980"/>
      <c r="U3098" s="981"/>
      <c r="V3098" s="982"/>
      <c r="W3098" s="976" t="s">
        <v>3317</v>
      </c>
      <c r="X3098" s="976"/>
      <c r="Y3098" s="983"/>
      <c r="Z3098" s="976"/>
    </row>
    <row r="3099" spans="1:26" ht="13.15" customHeight="1">
      <c r="A3099" s="1037" t="s">
        <v>3242</v>
      </c>
      <c r="B3099" s="984" t="s">
        <v>3227</v>
      </c>
      <c r="C3099" s="969" t="s">
        <v>3296</v>
      </c>
      <c r="D3099" s="970" t="str">
        <f t="shared" ref="D3099" si="3078">B3099&amp;" "&amp;" "&amp;C3099</f>
        <v>SP-168  ダイ (竜魔人ダイ)</v>
      </c>
      <c r="E3099" s="971" t="s">
        <v>2632</v>
      </c>
      <c r="F3099" s="972" t="s">
        <v>34</v>
      </c>
      <c r="G3099" s="973" t="s">
        <v>19</v>
      </c>
      <c r="H3099" s="986" t="s">
        <v>40</v>
      </c>
      <c r="I3099" s="1002" t="s">
        <v>82</v>
      </c>
      <c r="J3099" s="975">
        <v>3</v>
      </c>
      <c r="K3099" s="161" t="s">
        <v>37</v>
      </c>
      <c r="L3099" s="158" t="s">
        <v>98</v>
      </c>
      <c r="M3099" s="51" t="s">
        <v>3274</v>
      </c>
      <c r="N3099" s="53" t="s">
        <v>492</v>
      </c>
      <c r="O3099" s="976"/>
      <c r="P3099" s="271"/>
      <c r="Q3099" s="977">
        <v>2410</v>
      </c>
      <c r="R3099" s="978">
        <v>1670</v>
      </c>
      <c r="S3099" s="979">
        <v>1180</v>
      </c>
      <c r="T3099" s="980">
        <v>1450</v>
      </c>
      <c r="U3099" s="981">
        <v>1120</v>
      </c>
      <c r="V3099" s="982">
        <f t="shared" ref="V3099" si="3079">SUM(Q3099:U3100)</f>
        <v>7830</v>
      </c>
      <c r="W3099" s="976" t="s">
        <v>3317</v>
      </c>
      <c r="X3099" s="976"/>
      <c r="Y3099" s="706"/>
      <c r="Z3099" s="976"/>
    </row>
    <row r="3100" spans="1:26">
      <c r="A3100" s="1037" t="s">
        <v>3242</v>
      </c>
      <c r="B3100" s="984"/>
      <c r="C3100" s="969" t="s">
        <v>3296</v>
      </c>
      <c r="D3100" s="970" t="s">
        <v>2</v>
      </c>
      <c r="E3100" s="971" t="s">
        <v>2632</v>
      </c>
      <c r="F3100" s="972" t="s">
        <v>34</v>
      </c>
      <c r="G3100" s="973" t="s">
        <v>19</v>
      </c>
      <c r="H3100" s="986" t="s">
        <v>40</v>
      </c>
      <c r="I3100" s="1002" t="s">
        <v>82</v>
      </c>
      <c r="J3100" s="975">
        <v>3</v>
      </c>
      <c r="K3100" s="160" t="s">
        <v>21</v>
      </c>
      <c r="L3100" s="312" t="s">
        <v>4150</v>
      </c>
      <c r="M3100" s="51" t="s">
        <v>3275</v>
      </c>
      <c r="N3100" s="53" t="s">
        <v>491</v>
      </c>
      <c r="O3100" s="976"/>
      <c r="P3100" s="271"/>
      <c r="Q3100" s="977"/>
      <c r="R3100" s="978"/>
      <c r="S3100" s="979"/>
      <c r="T3100" s="980"/>
      <c r="U3100" s="981"/>
      <c r="V3100" s="982"/>
      <c r="W3100" s="976" t="s">
        <v>3317</v>
      </c>
      <c r="X3100" s="976"/>
      <c r="Y3100" s="706"/>
      <c r="Z3100" s="976"/>
    </row>
    <row r="3101" spans="1:26" ht="13.15" customHeight="1">
      <c r="A3101" s="1037" t="s">
        <v>3242</v>
      </c>
      <c r="B3101" s="984" t="s">
        <v>3228</v>
      </c>
      <c r="C3101" s="969" t="s">
        <v>38</v>
      </c>
      <c r="D3101" s="970" t="str">
        <f t="shared" ref="D3101" si="3080">B3101&amp;" "&amp;" "&amp;C3101</f>
        <v>SP-169  ポップ</v>
      </c>
      <c r="E3101" s="971" t="s">
        <v>2632</v>
      </c>
      <c r="F3101" s="972" t="s">
        <v>34</v>
      </c>
      <c r="G3101" s="986" t="s">
        <v>40</v>
      </c>
      <c r="H3101" s="986" t="s">
        <v>40</v>
      </c>
      <c r="I3101" s="996" t="s">
        <v>4358</v>
      </c>
      <c r="J3101" s="984">
        <v>2</v>
      </c>
      <c r="K3101" s="160" t="s">
        <v>21</v>
      </c>
      <c r="L3101" s="158" t="s">
        <v>131</v>
      </c>
      <c r="M3101" s="51" t="s">
        <v>3719</v>
      </c>
      <c r="N3101" s="52" t="s">
        <v>491</v>
      </c>
      <c r="O3101" s="976"/>
      <c r="P3101" s="271"/>
      <c r="Q3101" s="977">
        <v>2460</v>
      </c>
      <c r="R3101" s="978">
        <v>940</v>
      </c>
      <c r="S3101" s="979">
        <v>1600</v>
      </c>
      <c r="T3101" s="980">
        <v>1260</v>
      </c>
      <c r="U3101" s="981">
        <v>1120</v>
      </c>
      <c r="V3101" s="982">
        <f t="shared" ref="V3101" si="3081">SUM(Q3101:U3102)</f>
        <v>7380</v>
      </c>
      <c r="W3101" s="976" t="s">
        <v>3317</v>
      </c>
      <c r="X3101" s="976"/>
      <c r="Y3101" s="706"/>
      <c r="Z3101" s="976"/>
    </row>
    <row r="3102" spans="1:26" ht="13.15" customHeight="1">
      <c r="A3102" s="1037" t="s">
        <v>3242</v>
      </c>
      <c r="B3102" s="984"/>
      <c r="C3102" s="969" t="s">
        <v>38</v>
      </c>
      <c r="D3102" s="970" t="s">
        <v>2</v>
      </c>
      <c r="E3102" s="971" t="s">
        <v>2632</v>
      </c>
      <c r="F3102" s="972" t="s">
        <v>34</v>
      </c>
      <c r="G3102" s="986" t="s">
        <v>40</v>
      </c>
      <c r="H3102" s="986" t="s">
        <v>40</v>
      </c>
      <c r="I3102" s="996" t="s">
        <v>4358</v>
      </c>
      <c r="J3102" s="984">
        <v>2</v>
      </c>
      <c r="K3102" s="160" t="s">
        <v>21</v>
      </c>
      <c r="L3102" s="158" t="s">
        <v>105</v>
      </c>
      <c r="M3102" s="39" t="s">
        <v>3720</v>
      </c>
      <c r="N3102" s="53" t="s">
        <v>491</v>
      </c>
      <c r="O3102" s="976"/>
      <c r="P3102" s="271"/>
      <c r="Q3102" s="977"/>
      <c r="R3102" s="978"/>
      <c r="S3102" s="979"/>
      <c r="T3102" s="980"/>
      <c r="U3102" s="981"/>
      <c r="V3102" s="982"/>
      <c r="W3102" s="976" t="s">
        <v>3317</v>
      </c>
      <c r="X3102" s="976"/>
      <c r="Y3102" s="706"/>
      <c r="Z3102" s="976"/>
    </row>
    <row r="3103" spans="1:26" ht="13.15" customHeight="1">
      <c r="A3103" s="1037" t="s">
        <v>3242</v>
      </c>
      <c r="B3103" s="984" t="s">
        <v>3229</v>
      </c>
      <c r="C3103" s="969" t="s">
        <v>183</v>
      </c>
      <c r="D3103" s="970" t="str">
        <f t="shared" ref="D3103" si="3082">B3103&amp;" "&amp;" "&amp;C3103</f>
        <v>SP-170  マァム</v>
      </c>
      <c r="E3103" s="971" t="s">
        <v>2632</v>
      </c>
      <c r="F3103" s="972" t="s">
        <v>34</v>
      </c>
      <c r="G3103" s="973" t="s">
        <v>19</v>
      </c>
      <c r="H3103" s="973" t="s">
        <v>19</v>
      </c>
      <c r="I3103" s="975"/>
      <c r="J3103" s="975"/>
      <c r="K3103" s="160" t="s">
        <v>21</v>
      </c>
      <c r="L3103" s="158" t="s">
        <v>131</v>
      </c>
      <c r="M3103" s="51" t="s">
        <v>3721</v>
      </c>
      <c r="N3103" s="53" t="s">
        <v>491</v>
      </c>
      <c r="O3103" s="976"/>
      <c r="P3103" s="271"/>
      <c r="Q3103" s="977">
        <v>2430</v>
      </c>
      <c r="R3103" s="978">
        <v>1460</v>
      </c>
      <c r="S3103" s="979">
        <v>880</v>
      </c>
      <c r="T3103" s="980">
        <v>1420</v>
      </c>
      <c r="U3103" s="981">
        <v>1190</v>
      </c>
      <c r="V3103" s="982">
        <f t="shared" ref="V3103" si="3083">SUM(Q3103:U3104)</f>
        <v>7380</v>
      </c>
      <c r="W3103" s="976" t="s">
        <v>3317</v>
      </c>
      <c r="X3103" s="976"/>
      <c r="Y3103" s="706"/>
      <c r="Z3103" s="976" t="s">
        <v>4601</v>
      </c>
    </row>
    <row r="3104" spans="1:26" ht="13.15" customHeight="1">
      <c r="A3104" s="1037" t="s">
        <v>3242</v>
      </c>
      <c r="B3104" s="984"/>
      <c r="C3104" s="969" t="s">
        <v>183</v>
      </c>
      <c r="D3104" s="970" t="s">
        <v>2</v>
      </c>
      <c r="E3104" s="971" t="s">
        <v>2632</v>
      </c>
      <c r="F3104" s="972" t="s">
        <v>34</v>
      </c>
      <c r="G3104" s="973" t="s">
        <v>19</v>
      </c>
      <c r="H3104" s="973" t="s">
        <v>19</v>
      </c>
      <c r="I3104" s="975"/>
      <c r="J3104" s="975"/>
      <c r="K3104" s="11" t="s">
        <v>81</v>
      </c>
      <c r="L3104" s="158" t="s">
        <v>81</v>
      </c>
      <c r="M3104" s="39" t="s">
        <v>3715</v>
      </c>
      <c r="N3104" s="52" t="s">
        <v>490</v>
      </c>
      <c r="O3104" s="976"/>
      <c r="P3104" s="271"/>
      <c r="Q3104" s="977"/>
      <c r="R3104" s="978"/>
      <c r="S3104" s="979"/>
      <c r="T3104" s="980"/>
      <c r="U3104" s="981"/>
      <c r="V3104" s="982"/>
      <c r="W3104" s="976" t="s">
        <v>3317</v>
      </c>
      <c r="X3104" s="976"/>
      <c r="Y3104" s="706"/>
      <c r="Z3104" s="976" t="s">
        <v>4601</v>
      </c>
    </row>
    <row r="3105" spans="1:26" ht="13.15" customHeight="1">
      <c r="A3105" s="1037" t="s">
        <v>3242</v>
      </c>
      <c r="B3105" s="984" t="s">
        <v>3230</v>
      </c>
      <c r="C3105" s="969" t="s">
        <v>172</v>
      </c>
      <c r="D3105" s="970" t="str">
        <f t="shared" ref="D3105" si="3084">B3105&amp;" "&amp;" "&amp;C3105</f>
        <v>SP-171  ヒュンケル</v>
      </c>
      <c r="E3105" s="971" t="s">
        <v>2632</v>
      </c>
      <c r="F3105" s="972" t="s">
        <v>34</v>
      </c>
      <c r="G3105" s="973" t="s">
        <v>19</v>
      </c>
      <c r="H3105" s="973" t="s">
        <v>19</v>
      </c>
      <c r="I3105" s="1001" t="s">
        <v>87</v>
      </c>
      <c r="J3105" s="984" t="s">
        <v>4157</v>
      </c>
      <c r="K3105" s="160" t="s">
        <v>21</v>
      </c>
      <c r="L3105" s="158" t="s">
        <v>3</v>
      </c>
      <c r="M3105" s="51" t="s">
        <v>3722</v>
      </c>
      <c r="N3105" s="53" t="s">
        <v>491</v>
      </c>
      <c r="O3105" s="976"/>
      <c r="P3105" s="271"/>
      <c r="Q3105" s="977">
        <v>2500</v>
      </c>
      <c r="R3105" s="978">
        <v>1430</v>
      </c>
      <c r="S3105" s="979">
        <v>840</v>
      </c>
      <c r="T3105" s="980">
        <v>1180</v>
      </c>
      <c r="U3105" s="981">
        <v>1440</v>
      </c>
      <c r="V3105" s="982">
        <f t="shared" ref="V3105" si="3085">SUM(Q3105:U3106)</f>
        <v>7390</v>
      </c>
      <c r="W3105" s="378" t="s">
        <v>3317</v>
      </c>
      <c r="X3105" s="976"/>
      <c r="Y3105" s="706"/>
      <c r="Z3105" s="976"/>
    </row>
    <row r="3106" spans="1:26" ht="13.15" customHeight="1">
      <c r="A3106" s="1037" t="s">
        <v>3242</v>
      </c>
      <c r="B3106" s="984"/>
      <c r="C3106" s="969" t="s">
        <v>172</v>
      </c>
      <c r="D3106" s="970" t="s">
        <v>2</v>
      </c>
      <c r="E3106" s="971" t="s">
        <v>2632</v>
      </c>
      <c r="F3106" s="972" t="s">
        <v>34</v>
      </c>
      <c r="G3106" s="973" t="s">
        <v>19</v>
      </c>
      <c r="H3106" s="973" t="s">
        <v>19</v>
      </c>
      <c r="I3106" s="1001" t="s">
        <v>87</v>
      </c>
      <c r="J3106" s="984" t="s">
        <v>4157</v>
      </c>
      <c r="K3106" s="19"/>
      <c r="L3106" s="159"/>
      <c r="M3106" s="51"/>
      <c r="N3106" s="53"/>
      <c r="O3106" s="976"/>
      <c r="P3106" s="271"/>
      <c r="Q3106" s="977"/>
      <c r="R3106" s="978"/>
      <c r="S3106" s="979"/>
      <c r="T3106" s="980"/>
      <c r="U3106" s="981"/>
      <c r="V3106" s="982"/>
      <c r="W3106" s="380" t="s">
        <v>4343</v>
      </c>
      <c r="X3106" s="976"/>
      <c r="Y3106" s="706"/>
      <c r="Z3106" s="976"/>
    </row>
    <row r="3107" spans="1:26" ht="13.15" customHeight="1">
      <c r="A3107" s="1037" t="s">
        <v>3242</v>
      </c>
      <c r="B3107" s="984" t="s">
        <v>3231</v>
      </c>
      <c r="C3107" s="969" t="s">
        <v>42</v>
      </c>
      <c r="D3107" s="970" t="str">
        <f t="shared" ref="D3107" si="3086">B3107&amp;" "&amp;" "&amp;C3107</f>
        <v>SP-172  レオナ</v>
      </c>
      <c r="E3107" s="971" t="s">
        <v>2632</v>
      </c>
      <c r="F3107" s="972" t="s">
        <v>34</v>
      </c>
      <c r="G3107" s="986" t="s">
        <v>40</v>
      </c>
      <c r="H3107" s="995" t="s">
        <v>80</v>
      </c>
      <c r="I3107" s="975"/>
      <c r="J3107" s="975"/>
      <c r="K3107" s="160" t="s">
        <v>21</v>
      </c>
      <c r="L3107" s="158" t="s">
        <v>106</v>
      </c>
      <c r="M3107" s="37" t="s">
        <v>3276</v>
      </c>
      <c r="N3107" s="53" t="s">
        <v>491</v>
      </c>
      <c r="O3107" s="976"/>
      <c r="P3107" s="271"/>
      <c r="Q3107" s="977">
        <v>2360</v>
      </c>
      <c r="R3107" s="978">
        <v>890</v>
      </c>
      <c r="S3107" s="979">
        <v>1580</v>
      </c>
      <c r="T3107" s="980">
        <v>1370</v>
      </c>
      <c r="U3107" s="981">
        <v>1150</v>
      </c>
      <c r="V3107" s="982">
        <f t="shared" ref="V3107" si="3087">SUM(Q3107:U3108)</f>
        <v>7350</v>
      </c>
      <c r="W3107" s="976" t="s">
        <v>3317</v>
      </c>
      <c r="X3107" s="976"/>
      <c r="Y3107" s="706"/>
      <c r="Z3107" s="976"/>
    </row>
    <row r="3108" spans="1:26" ht="13.15" customHeight="1">
      <c r="A3108" s="1037" t="s">
        <v>3242</v>
      </c>
      <c r="B3108" s="984"/>
      <c r="C3108" s="969" t="s">
        <v>42</v>
      </c>
      <c r="D3108" s="970" t="s">
        <v>2</v>
      </c>
      <c r="E3108" s="971" t="s">
        <v>2632</v>
      </c>
      <c r="F3108" s="972" t="s">
        <v>34</v>
      </c>
      <c r="G3108" s="986" t="s">
        <v>40</v>
      </c>
      <c r="H3108" s="995" t="s">
        <v>80</v>
      </c>
      <c r="I3108" s="975"/>
      <c r="J3108" s="975"/>
      <c r="K3108" s="11" t="s">
        <v>81</v>
      </c>
      <c r="L3108" s="158" t="s">
        <v>81</v>
      </c>
      <c r="M3108" s="51" t="s">
        <v>3723</v>
      </c>
      <c r="N3108" s="52" t="s">
        <v>490</v>
      </c>
      <c r="O3108" s="976"/>
      <c r="P3108" s="271"/>
      <c r="Q3108" s="977"/>
      <c r="R3108" s="978"/>
      <c r="S3108" s="979"/>
      <c r="T3108" s="980"/>
      <c r="U3108" s="981"/>
      <c r="V3108" s="982"/>
      <c r="W3108" s="976" t="s">
        <v>3317</v>
      </c>
      <c r="X3108" s="976"/>
      <c r="Y3108" s="706"/>
      <c r="Z3108" s="976"/>
    </row>
    <row r="3109" spans="1:26" ht="13.15" customHeight="1">
      <c r="A3109" s="1037" t="s">
        <v>3242</v>
      </c>
      <c r="B3109" s="984" t="s">
        <v>3232</v>
      </c>
      <c r="C3109" s="969" t="s">
        <v>189</v>
      </c>
      <c r="D3109" s="970" t="str">
        <f t="shared" ref="D3109" si="3088">B3109&amp;" "&amp;" "&amp;C3109</f>
        <v>SP-173  アバン</v>
      </c>
      <c r="E3109" s="971" t="s">
        <v>2632</v>
      </c>
      <c r="F3109" s="972" t="s">
        <v>34</v>
      </c>
      <c r="G3109" s="973" t="s">
        <v>19</v>
      </c>
      <c r="H3109" s="973" t="s">
        <v>19</v>
      </c>
      <c r="I3109" s="998" t="s">
        <v>41</v>
      </c>
      <c r="J3109" s="975">
        <v>3</v>
      </c>
      <c r="K3109" s="160" t="s">
        <v>21</v>
      </c>
      <c r="L3109" s="158" t="s">
        <v>131</v>
      </c>
      <c r="M3109" s="51" t="s">
        <v>2072</v>
      </c>
      <c r="N3109" s="52" t="s">
        <v>491</v>
      </c>
      <c r="O3109" s="976"/>
      <c r="P3109" s="271"/>
      <c r="Q3109" s="977">
        <v>2420</v>
      </c>
      <c r="R3109" s="978">
        <v>1450</v>
      </c>
      <c r="S3109" s="979">
        <v>1100</v>
      </c>
      <c r="T3109" s="980">
        <v>1190</v>
      </c>
      <c r="U3109" s="981">
        <v>1200</v>
      </c>
      <c r="V3109" s="982">
        <f t="shared" ref="V3109" si="3089">SUM(Q3109:U3110)</f>
        <v>7360</v>
      </c>
      <c r="W3109" s="976"/>
      <c r="X3109" s="976"/>
      <c r="Y3109" s="706"/>
      <c r="Z3109" s="976"/>
    </row>
    <row r="3110" spans="1:26" ht="13.15" customHeight="1">
      <c r="A3110" s="1037" t="s">
        <v>3242</v>
      </c>
      <c r="B3110" s="984"/>
      <c r="C3110" s="969" t="s">
        <v>189</v>
      </c>
      <c r="D3110" s="970" t="s">
        <v>2</v>
      </c>
      <c r="E3110" s="971" t="s">
        <v>2632</v>
      </c>
      <c r="F3110" s="972" t="s">
        <v>34</v>
      </c>
      <c r="G3110" s="973" t="s">
        <v>19</v>
      </c>
      <c r="H3110" s="973" t="s">
        <v>19</v>
      </c>
      <c r="I3110" s="998" t="s">
        <v>41</v>
      </c>
      <c r="J3110" s="975">
        <v>3</v>
      </c>
      <c r="K3110" s="19"/>
      <c r="L3110" s="159"/>
      <c r="M3110" s="51"/>
      <c r="N3110" s="53"/>
      <c r="O3110" s="976"/>
      <c r="P3110" s="271"/>
      <c r="Q3110" s="977"/>
      <c r="R3110" s="978"/>
      <c r="S3110" s="979"/>
      <c r="T3110" s="980"/>
      <c r="U3110" s="981"/>
      <c r="V3110" s="982"/>
      <c r="W3110" s="976"/>
      <c r="X3110" s="976"/>
      <c r="Y3110" s="706"/>
      <c r="Z3110" s="976"/>
    </row>
    <row r="3111" spans="1:26" ht="13.15" customHeight="1">
      <c r="A3111" s="1037" t="s">
        <v>3242</v>
      </c>
      <c r="B3111" s="984" t="s">
        <v>3233</v>
      </c>
      <c r="C3111" s="969" t="s">
        <v>57</v>
      </c>
      <c r="D3111" s="970" t="str">
        <f t="shared" ref="D3111" si="3090">B3111&amp;" "&amp;" "&amp;C3111</f>
        <v>SP-174  ゴメちゃん</v>
      </c>
      <c r="E3111" s="971" t="s">
        <v>2632</v>
      </c>
      <c r="F3111" s="972" t="s">
        <v>34</v>
      </c>
      <c r="G3111" s="973" t="s">
        <v>19</v>
      </c>
      <c r="H3111" s="973" t="s">
        <v>19</v>
      </c>
      <c r="I3111" s="975"/>
      <c r="J3111" s="975"/>
      <c r="K3111" s="160" t="s">
        <v>21</v>
      </c>
      <c r="L3111" s="158" t="s">
        <v>131</v>
      </c>
      <c r="M3111" s="51" t="s">
        <v>3269</v>
      </c>
      <c r="N3111" s="52" t="s">
        <v>491</v>
      </c>
      <c r="O3111" s="976"/>
      <c r="P3111" s="271"/>
      <c r="Q3111" s="977">
        <v>2440</v>
      </c>
      <c r="R3111" s="978">
        <v>1230</v>
      </c>
      <c r="S3111" s="979">
        <v>1070</v>
      </c>
      <c r="T3111" s="980">
        <v>1290</v>
      </c>
      <c r="U3111" s="981">
        <v>1320</v>
      </c>
      <c r="V3111" s="982">
        <f t="shared" ref="V3111" si="3091">SUM(Q3111:U3112)</f>
        <v>7350</v>
      </c>
      <c r="W3111" s="445" t="s">
        <v>4570</v>
      </c>
      <c r="X3111" s="976"/>
      <c r="Y3111" s="706"/>
      <c r="Z3111" s="976"/>
    </row>
    <row r="3112" spans="1:26" ht="13.15" customHeight="1">
      <c r="A3112" s="1037" t="s">
        <v>3242</v>
      </c>
      <c r="B3112" s="984"/>
      <c r="C3112" s="969" t="s">
        <v>57</v>
      </c>
      <c r="D3112" s="970" t="s">
        <v>2</v>
      </c>
      <c r="E3112" s="971" t="s">
        <v>2632</v>
      </c>
      <c r="F3112" s="972" t="s">
        <v>34</v>
      </c>
      <c r="G3112" s="973" t="s">
        <v>19</v>
      </c>
      <c r="H3112" s="973" t="s">
        <v>19</v>
      </c>
      <c r="I3112" s="975"/>
      <c r="J3112" s="975"/>
      <c r="K3112" s="11" t="s">
        <v>81</v>
      </c>
      <c r="L3112" s="158" t="s">
        <v>81</v>
      </c>
      <c r="M3112" s="51" t="s">
        <v>3724</v>
      </c>
      <c r="N3112" s="52" t="s">
        <v>490</v>
      </c>
      <c r="O3112" s="976"/>
      <c r="P3112" s="271"/>
      <c r="Q3112" s="977"/>
      <c r="R3112" s="978"/>
      <c r="S3112" s="979"/>
      <c r="T3112" s="980"/>
      <c r="U3112" s="981"/>
      <c r="V3112" s="982"/>
      <c r="W3112" s="443" t="s">
        <v>4567</v>
      </c>
      <c r="X3112" s="976"/>
      <c r="Y3112" s="706"/>
      <c r="Z3112" s="976"/>
    </row>
    <row r="3113" spans="1:26" ht="13.15" customHeight="1">
      <c r="A3113" s="1037" t="s">
        <v>3242</v>
      </c>
      <c r="B3113" s="984" t="s">
        <v>3234</v>
      </c>
      <c r="C3113" s="969" t="s">
        <v>4</v>
      </c>
      <c r="D3113" s="970" t="str">
        <f t="shared" ref="D3113" si="3092">B3113&amp;" "&amp;" "&amp;C3113</f>
        <v>SP-175  クロコダイン</v>
      </c>
      <c r="E3113" s="971" t="s">
        <v>2632</v>
      </c>
      <c r="F3113" s="972" t="s">
        <v>34</v>
      </c>
      <c r="G3113" s="1006" t="s">
        <v>89</v>
      </c>
      <c r="H3113" s="973" t="s">
        <v>19</v>
      </c>
      <c r="I3113" s="975"/>
      <c r="J3113" s="975"/>
      <c r="K3113" s="160" t="s">
        <v>21</v>
      </c>
      <c r="L3113" s="158" t="s">
        <v>3</v>
      </c>
      <c r="M3113" s="37" t="s">
        <v>3725</v>
      </c>
      <c r="N3113" s="52" t="s">
        <v>496</v>
      </c>
      <c r="O3113" s="976"/>
      <c r="P3113" s="271"/>
      <c r="Q3113" s="977">
        <v>2560</v>
      </c>
      <c r="R3113" s="978">
        <v>1410</v>
      </c>
      <c r="S3113" s="979">
        <v>890</v>
      </c>
      <c r="T3113" s="980">
        <v>1020</v>
      </c>
      <c r="U3113" s="981">
        <v>1490</v>
      </c>
      <c r="V3113" s="982">
        <f t="shared" ref="V3113" si="3093">SUM(Q3113:U3114)</f>
        <v>7370</v>
      </c>
      <c r="W3113" s="976"/>
      <c r="X3113" s="976"/>
      <c r="Y3113" s="706"/>
      <c r="Z3113" s="976"/>
    </row>
    <row r="3114" spans="1:26" ht="13.15" customHeight="1">
      <c r="A3114" s="1037" t="s">
        <v>3242</v>
      </c>
      <c r="B3114" s="984"/>
      <c r="C3114" s="969" t="s">
        <v>4</v>
      </c>
      <c r="D3114" s="970" t="s">
        <v>2</v>
      </c>
      <c r="E3114" s="971" t="s">
        <v>2632</v>
      </c>
      <c r="F3114" s="972" t="s">
        <v>34</v>
      </c>
      <c r="G3114" s="1006" t="s">
        <v>89</v>
      </c>
      <c r="H3114" s="973" t="s">
        <v>19</v>
      </c>
      <c r="I3114" s="975"/>
      <c r="J3114" s="975"/>
      <c r="K3114" s="160" t="s">
        <v>21</v>
      </c>
      <c r="L3114" s="158" t="s">
        <v>3</v>
      </c>
      <c r="M3114" s="51" t="s">
        <v>3726</v>
      </c>
      <c r="N3114" s="52" t="s">
        <v>491</v>
      </c>
      <c r="O3114" s="976"/>
      <c r="P3114" s="271"/>
      <c r="Q3114" s="977"/>
      <c r="R3114" s="978"/>
      <c r="S3114" s="979"/>
      <c r="T3114" s="980"/>
      <c r="U3114" s="981"/>
      <c r="V3114" s="982"/>
      <c r="W3114" s="976"/>
      <c r="X3114" s="976"/>
      <c r="Y3114" s="706"/>
      <c r="Z3114" s="976"/>
    </row>
    <row r="3115" spans="1:26" ht="13.15" customHeight="1">
      <c r="A3115" s="1037" t="s">
        <v>3242</v>
      </c>
      <c r="B3115" s="984" t="s">
        <v>3235</v>
      </c>
      <c r="C3115" s="969" t="s">
        <v>76</v>
      </c>
      <c r="D3115" s="970" t="str">
        <f t="shared" ref="D3115" si="3094">B3115&amp;" "&amp;" "&amp;C3115</f>
        <v>SP-176  真・大魔王バーン</v>
      </c>
      <c r="E3115" s="971" t="s">
        <v>2632</v>
      </c>
      <c r="F3115" s="985" t="s">
        <v>74</v>
      </c>
      <c r="G3115" s="992" t="s">
        <v>88</v>
      </c>
      <c r="H3115" s="973" t="s">
        <v>19</v>
      </c>
      <c r="I3115" s="996" t="s">
        <v>4358</v>
      </c>
      <c r="J3115" s="975">
        <v>3</v>
      </c>
      <c r="K3115" s="8" t="s">
        <v>99</v>
      </c>
      <c r="L3115" s="159" t="s">
        <v>104</v>
      </c>
      <c r="M3115" s="51" t="s">
        <v>3727</v>
      </c>
      <c r="N3115" s="52" t="s">
        <v>491</v>
      </c>
      <c r="O3115" s="976"/>
      <c r="P3115" s="271"/>
      <c r="Q3115" s="977">
        <v>2610</v>
      </c>
      <c r="R3115" s="978">
        <v>1680</v>
      </c>
      <c r="S3115" s="979">
        <v>740</v>
      </c>
      <c r="T3115" s="980">
        <v>1490</v>
      </c>
      <c r="U3115" s="981">
        <v>1330</v>
      </c>
      <c r="V3115" s="982">
        <f t="shared" ref="V3115" si="3095">SUM(Q3115:U3116)</f>
        <v>7850</v>
      </c>
      <c r="W3115" s="976"/>
      <c r="X3115" s="976"/>
      <c r="Y3115" s="706"/>
      <c r="Z3115" s="976"/>
    </row>
    <row r="3116" spans="1:26" ht="13.15" customHeight="1">
      <c r="A3116" s="1037" t="s">
        <v>3242</v>
      </c>
      <c r="B3116" s="984"/>
      <c r="C3116" s="969" t="s">
        <v>76</v>
      </c>
      <c r="D3116" s="970" t="s">
        <v>2</v>
      </c>
      <c r="E3116" s="971" t="s">
        <v>2632</v>
      </c>
      <c r="F3116" s="985" t="s">
        <v>74</v>
      </c>
      <c r="G3116" s="992" t="s">
        <v>88</v>
      </c>
      <c r="H3116" s="973" t="s">
        <v>19</v>
      </c>
      <c r="I3116" s="996" t="s">
        <v>4358</v>
      </c>
      <c r="J3116" s="975">
        <v>3</v>
      </c>
      <c r="K3116" s="160" t="s">
        <v>21</v>
      </c>
      <c r="L3116" s="158" t="s">
        <v>105</v>
      </c>
      <c r="M3116" s="51" t="s">
        <v>3277</v>
      </c>
      <c r="N3116" s="52" t="s">
        <v>491</v>
      </c>
      <c r="O3116" s="976"/>
      <c r="P3116" s="271"/>
      <c r="Q3116" s="977"/>
      <c r="R3116" s="978"/>
      <c r="S3116" s="979"/>
      <c r="T3116" s="980"/>
      <c r="U3116" s="981"/>
      <c r="V3116" s="982"/>
      <c r="W3116" s="976"/>
      <c r="X3116" s="976"/>
      <c r="Y3116" s="706"/>
      <c r="Z3116" s="976"/>
    </row>
    <row r="3117" spans="1:26" ht="13.15" customHeight="1">
      <c r="A3117" s="1037" t="s">
        <v>3242</v>
      </c>
      <c r="B3117" s="984" t="s">
        <v>3236</v>
      </c>
      <c r="C3117" s="989" t="s">
        <v>595</v>
      </c>
      <c r="D3117" s="970" t="str">
        <f t="shared" ref="D3117" si="3096">B3117&amp;" "&amp;" "&amp;C3117</f>
        <v>SP-177  ハドラー</v>
      </c>
      <c r="E3117" s="971" t="s">
        <v>2632</v>
      </c>
      <c r="F3117" s="985" t="s">
        <v>74</v>
      </c>
      <c r="G3117" s="986" t="s">
        <v>40</v>
      </c>
      <c r="H3117" s="986" t="s">
        <v>40</v>
      </c>
      <c r="I3117" s="975"/>
      <c r="J3117" s="975"/>
      <c r="K3117" s="160" t="s">
        <v>21</v>
      </c>
      <c r="L3117" s="158" t="s">
        <v>106</v>
      </c>
      <c r="M3117" s="51" t="s">
        <v>3278</v>
      </c>
      <c r="N3117" s="52" t="s">
        <v>491</v>
      </c>
      <c r="O3117" s="976"/>
      <c r="P3117" s="271"/>
      <c r="Q3117" s="977">
        <v>2460</v>
      </c>
      <c r="R3117" s="978">
        <v>1250</v>
      </c>
      <c r="S3117" s="979">
        <v>1400</v>
      </c>
      <c r="T3117" s="980">
        <v>1060</v>
      </c>
      <c r="U3117" s="981">
        <v>1190</v>
      </c>
      <c r="V3117" s="982">
        <f t="shared" ref="V3117" si="3097">SUM(Q3117:U3118)</f>
        <v>7360</v>
      </c>
      <c r="W3117" s="976"/>
      <c r="X3117" s="976"/>
      <c r="Y3117" s="706"/>
      <c r="Z3117" s="976"/>
    </row>
    <row r="3118" spans="1:26" ht="13.15" customHeight="1">
      <c r="A3118" s="1037" t="s">
        <v>3242</v>
      </c>
      <c r="B3118" s="984"/>
      <c r="C3118" s="989" t="s">
        <v>595</v>
      </c>
      <c r="D3118" s="970" t="s">
        <v>2</v>
      </c>
      <c r="E3118" s="971" t="s">
        <v>2632</v>
      </c>
      <c r="F3118" s="985" t="s">
        <v>74</v>
      </c>
      <c r="G3118" s="986" t="s">
        <v>40</v>
      </c>
      <c r="H3118" s="986" t="s">
        <v>40</v>
      </c>
      <c r="I3118" s="975"/>
      <c r="J3118" s="975"/>
      <c r="K3118" s="160" t="s">
        <v>21</v>
      </c>
      <c r="L3118" s="158" t="s">
        <v>105</v>
      </c>
      <c r="M3118" s="51" t="s">
        <v>3728</v>
      </c>
      <c r="N3118" s="54" t="s">
        <v>491</v>
      </c>
      <c r="O3118" s="976"/>
      <c r="P3118" s="271"/>
      <c r="Q3118" s="977"/>
      <c r="R3118" s="978"/>
      <c r="S3118" s="979"/>
      <c r="T3118" s="980"/>
      <c r="U3118" s="981"/>
      <c r="V3118" s="982"/>
      <c r="W3118" s="976"/>
      <c r="X3118" s="976"/>
      <c r="Y3118" s="706"/>
      <c r="Z3118" s="976"/>
    </row>
    <row r="3119" spans="1:26" ht="13.15" customHeight="1">
      <c r="A3119" s="1037" t="s">
        <v>3242</v>
      </c>
      <c r="B3119" s="984" t="s">
        <v>3237</v>
      </c>
      <c r="C3119" s="989" t="s">
        <v>249</v>
      </c>
      <c r="D3119" s="970" t="str">
        <f t="shared" ref="D3119" si="3098">B3119&amp;" "&amp;" "&amp;C3119</f>
        <v>SP-178  フレイザード</v>
      </c>
      <c r="E3119" s="971" t="s">
        <v>2632</v>
      </c>
      <c r="F3119" s="1012" t="s">
        <v>130</v>
      </c>
      <c r="G3119" s="973" t="s">
        <v>19</v>
      </c>
      <c r="H3119" s="986" t="s">
        <v>40</v>
      </c>
      <c r="I3119" s="1007" t="s">
        <v>91</v>
      </c>
      <c r="J3119" s="984" t="s">
        <v>4159</v>
      </c>
      <c r="K3119" s="161" t="s">
        <v>37</v>
      </c>
      <c r="L3119" s="158" t="s">
        <v>98</v>
      </c>
      <c r="M3119" s="51" t="s">
        <v>3283</v>
      </c>
      <c r="N3119" s="52" t="s">
        <v>492</v>
      </c>
      <c r="O3119" s="976"/>
      <c r="P3119" s="271"/>
      <c r="Q3119" s="977">
        <v>2580</v>
      </c>
      <c r="R3119" s="978">
        <v>1350</v>
      </c>
      <c r="S3119" s="979">
        <v>1310</v>
      </c>
      <c r="T3119" s="980">
        <v>980</v>
      </c>
      <c r="U3119" s="981">
        <v>1120</v>
      </c>
      <c r="V3119" s="982">
        <f t="shared" ref="V3119" si="3099">SUM(Q3119:U3120)</f>
        <v>7340</v>
      </c>
      <c r="W3119" s="194" t="s">
        <v>3321</v>
      </c>
      <c r="X3119" s="976"/>
      <c r="Y3119" s="706"/>
      <c r="Z3119" s="976"/>
    </row>
    <row r="3120" spans="1:26" ht="13.15" customHeight="1">
      <c r="A3120" s="1037" t="s">
        <v>3242</v>
      </c>
      <c r="B3120" s="984"/>
      <c r="C3120" s="989" t="s">
        <v>249</v>
      </c>
      <c r="D3120" s="970" t="s">
        <v>2</v>
      </c>
      <c r="E3120" s="971" t="s">
        <v>2632</v>
      </c>
      <c r="F3120" s="1012" t="s">
        <v>130</v>
      </c>
      <c r="G3120" s="973" t="s">
        <v>19</v>
      </c>
      <c r="H3120" s="986" t="s">
        <v>40</v>
      </c>
      <c r="I3120" s="1007" t="s">
        <v>91</v>
      </c>
      <c r="J3120" s="984" t="s">
        <v>4159</v>
      </c>
      <c r="K3120" s="19"/>
      <c r="L3120" s="159"/>
      <c r="M3120" s="51"/>
      <c r="N3120" s="54"/>
      <c r="O3120" s="976"/>
      <c r="P3120" s="271"/>
      <c r="Q3120" s="977"/>
      <c r="R3120" s="978"/>
      <c r="S3120" s="979"/>
      <c r="T3120" s="980"/>
      <c r="U3120" s="981"/>
      <c r="V3120" s="982"/>
      <c r="W3120" s="194" t="s">
        <v>3323</v>
      </c>
      <c r="X3120" s="976"/>
      <c r="Y3120" s="706"/>
      <c r="Z3120" s="976"/>
    </row>
    <row r="3121" spans="1:26" ht="13.15" customHeight="1">
      <c r="A3121" s="1037" t="s">
        <v>3242</v>
      </c>
      <c r="B3121" s="984" t="s">
        <v>3238</v>
      </c>
      <c r="C3121" s="969" t="s">
        <v>32</v>
      </c>
      <c r="D3121" s="970" t="str">
        <f t="shared" ref="D3121" si="3100">B3121&amp;" "&amp;" "&amp;C3121</f>
        <v>SP-179  バラン</v>
      </c>
      <c r="E3121" s="971" t="s">
        <v>2632</v>
      </c>
      <c r="F3121" s="1003" t="s">
        <v>35</v>
      </c>
      <c r="G3121" s="973" t="s">
        <v>19</v>
      </c>
      <c r="H3121" s="973" t="s">
        <v>19</v>
      </c>
      <c r="I3121" s="975"/>
      <c r="J3121" s="975"/>
      <c r="K3121" s="160" t="s">
        <v>21</v>
      </c>
      <c r="L3121" s="159" t="s">
        <v>104</v>
      </c>
      <c r="M3121" s="37" t="s">
        <v>3279</v>
      </c>
      <c r="N3121" s="52" t="s">
        <v>491</v>
      </c>
      <c r="O3121" s="976"/>
      <c r="P3121" s="271"/>
      <c r="Q3121" s="977">
        <v>2600</v>
      </c>
      <c r="R3121" s="978">
        <v>1400</v>
      </c>
      <c r="S3121" s="979">
        <v>1120</v>
      </c>
      <c r="T3121" s="980">
        <v>1130</v>
      </c>
      <c r="U3121" s="981">
        <v>1130</v>
      </c>
      <c r="V3121" s="982">
        <f t="shared" ref="V3121" si="3101">SUM(Q3121:U3122)</f>
        <v>7380</v>
      </c>
      <c r="W3121" s="976" t="s">
        <v>4572</v>
      </c>
      <c r="X3121" s="976"/>
      <c r="Y3121" s="706"/>
      <c r="Z3121" s="976"/>
    </row>
    <row r="3122" spans="1:26" ht="13.15" customHeight="1">
      <c r="A3122" s="1037" t="s">
        <v>3242</v>
      </c>
      <c r="B3122" s="984"/>
      <c r="C3122" s="969" t="s">
        <v>32</v>
      </c>
      <c r="D3122" s="970" t="s">
        <v>2</v>
      </c>
      <c r="E3122" s="971" t="s">
        <v>2632</v>
      </c>
      <c r="F3122" s="1003" t="s">
        <v>35</v>
      </c>
      <c r="G3122" s="973" t="s">
        <v>19</v>
      </c>
      <c r="H3122" s="973" t="s">
        <v>19</v>
      </c>
      <c r="I3122" s="975"/>
      <c r="J3122" s="975"/>
      <c r="K3122" s="160" t="s">
        <v>21</v>
      </c>
      <c r="L3122" s="158" t="s">
        <v>131</v>
      </c>
      <c r="M3122" s="51" t="s">
        <v>3280</v>
      </c>
      <c r="N3122" s="52" t="s">
        <v>491</v>
      </c>
      <c r="O3122" s="976"/>
      <c r="P3122" s="271"/>
      <c r="Q3122" s="977"/>
      <c r="R3122" s="978"/>
      <c r="S3122" s="979"/>
      <c r="T3122" s="980"/>
      <c r="U3122" s="981"/>
      <c r="V3122" s="982"/>
      <c r="W3122" s="976" t="s">
        <v>4572</v>
      </c>
      <c r="X3122" s="976"/>
      <c r="Y3122" s="706"/>
      <c r="Z3122" s="976"/>
    </row>
    <row r="3123" spans="1:26" ht="13.15" customHeight="1">
      <c r="A3123" s="1037" t="s">
        <v>3242</v>
      </c>
      <c r="B3123" s="984" t="s">
        <v>3239</v>
      </c>
      <c r="C3123" s="969" t="s">
        <v>32</v>
      </c>
      <c r="D3123" s="970" t="str">
        <f t="shared" ref="D3123" si="3102">B3123&amp;" "&amp;" "&amp;C3123</f>
        <v>SP-180  バラン</v>
      </c>
      <c r="E3123" s="971" t="s">
        <v>2632</v>
      </c>
      <c r="F3123" s="1003" t="s">
        <v>35</v>
      </c>
      <c r="G3123" s="973" t="s">
        <v>19</v>
      </c>
      <c r="H3123" s="973" t="s">
        <v>19</v>
      </c>
      <c r="I3123" s="1005" t="s">
        <v>90</v>
      </c>
      <c r="J3123" s="984">
        <v>2</v>
      </c>
      <c r="K3123" s="160" t="s">
        <v>21</v>
      </c>
      <c r="L3123" s="158" t="s">
        <v>105</v>
      </c>
      <c r="M3123" s="51" t="s">
        <v>3281</v>
      </c>
      <c r="N3123" s="52" t="s">
        <v>495</v>
      </c>
      <c r="O3123" s="976"/>
      <c r="P3123" s="271"/>
      <c r="Q3123" s="977">
        <v>2490</v>
      </c>
      <c r="R3123" s="978">
        <v>1560</v>
      </c>
      <c r="S3123" s="979">
        <v>1230</v>
      </c>
      <c r="T3123" s="980">
        <v>1210</v>
      </c>
      <c r="U3123" s="981">
        <v>900</v>
      </c>
      <c r="V3123" s="982">
        <f t="shared" ref="V3123" si="3103">SUM(Q3123:U3124)</f>
        <v>7390</v>
      </c>
      <c r="W3123" s="976" t="s">
        <v>4572</v>
      </c>
      <c r="X3123" s="976"/>
      <c r="Y3123" s="706"/>
      <c r="Z3123" s="976"/>
    </row>
    <row r="3124" spans="1:26" ht="13.15" customHeight="1">
      <c r="A3124" s="1037" t="s">
        <v>3242</v>
      </c>
      <c r="B3124" s="984"/>
      <c r="C3124" s="969" t="s">
        <v>32</v>
      </c>
      <c r="D3124" s="970" t="s">
        <v>2</v>
      </c>
      <c r="E3124" s="971" t="s">
        <v>2632</v>
      </c>
      <c r="F3124" s="1003" t="s">
        <v>35</v>
      </c>
      <c r="G3124" s="973" t="s">
        <v>19</v>
      </c>
      <c r="H3124" s="973" t="s">
        <v>19</v>
      </c>
      <c r="I3124" s="1005" t="s">
        <v>90</v>
      </c>
      <c r="J3124" s="984">
        <v>2</v>
      </c>
      <c r="K3124" s="160" t="s">
        <v>21</v>
      </c>
      <c r="L3124" s="158" t="s">
        <v>131</v>
      </c>
      <c r="M3124" s="51" t="s">
        <v>3729</v>
      </c>
      <c r="N3124" s="52" t="s">
        <v>491</v>
      </c>
      <c r="O3124" s="976"/>
      <c r="P3124" s="271"/>
      <c r="Q3124" s="977"/>
      <c r="R3124" s="978"/>
      <c r="S3124" s="979"/>
      <c r="T3124" s="980"/>
      <c r="U3124" s="981"/>
      <c r="V3124" s="982"/>
      <c r="W3124" s="976" t="s">
        <v>4572</v>
      </c>
      <c r="X3124" s="976"/>
      <c r="Y3124" s="706"/>
      <c r="Z3124" s="976"/>
    </row>
    <row r="3125" spans="1:26" ht="13.15" customHeight="1">
      <c r="A3125" s="1037" t="s">
        <v>3242</v>
      </c>
      <c r="B3125" s="984" t="s">
        <v>3240</v>
      </c>
      <c r="C3125" s="969" t="s">
        <v>187</v>
      </c>
      <c r="D3125" s="970" t="str">
        <f t="shared" ref="D3125" si="3104">B3125&amp;" "&amp;" "&amp;C3125</f>
        <v>SP-181  ミストバーン</v>
      </c>
      <c r="E3125" s="971" t="s">
        <v>2632</v>
      </c>
      <c r="F3125" s="994" t="s">
        <v>78</v>
      </c>
      <c r="G3125" s="973" t="s">
        <v>19</v>
      </c>
      <c r="H3125" s="973" t="s">
        <v>19</v>
      </c>
      <c r="I3125" s="975"/>
      <c r="J3125" s="975"/>
      <c r="K3125" s="160" t="s">
        <v>21</v>
      </c>
      <c r="L3125" s="158" t="s">
        <v>131</v>
      </c>
      <c r="M3125" s="51" t="s">
        <v>3730</v>
      </c>
      <c r="N3125" s="52" t="s">
        <v>491</v>
      </c>
      <c r="O3125" s="976"/>
      <c r="P3125" s="271"/>
      <c r="Q3125" s="977">
        <v>2450</v>
      </c>
      <c r="R3125" s="978">
        <v>1410</v>
      </c>
      <c r="S3125" s="979">
        <v>1220</v>
      </c>
      <c r="T3125" s="980">
        <v>1050</v>
      </c>
      <c r="U3125" s="981">
        <v>1220</v>
      </c>
      <c r="V3125" s="982">
        <f t="shared" ref="V3125" si="3105">SUM(Q3125:U3126)</f>
        <v>7350</v>
      </c>
      <c r="W3125" s="976" t="s">
        <v>4572</v>
      </c>
      <c r="X3125" s="976"/>
      <c r="Y3125" s="706"/>
      <c r="Z3125" s="976"/>
    </row>
    <row r="3126" spans="1:26" ht="13.15" customHeight="1">
      <c r="A3126" s="1037" t="s">
        <v>3242</v>
      </c>
      <c r="B3126" s="984"/>
      <c r="C3126" s="969" t="s">
        <v>187</v>
      </c>
      <c r="D3126" s="970" t="s">
        <v>2</v>
      </c>
      <c r="E3126" s="971" t="s">
        <v>2632</v>
      </c>
      <c r="F3126" s="994" t="s">
        <v>78</v>
      </c>
      <c r="G3126" s="973" t="s">
        <v>19</v>
      </c>
      <c r="H3126" s="973" t="s">
        <v>19</v>
      </c>
      <c r="I3126" s="975"/>
      <c r="J3126" s="975"/>
      <c r="K3126" s="161" t="s">
        <v>37</v>
      </c>
      <c r="L3126" s="158" t="s">
        <v>98</v>
      </c>
      <c r="M3126" s="51" t="s">
        <v>3282</v>
      </c>
      <c r="N3126" s="52" t="s">
        <v>490</v>
      </c>
      <c r="O3126" s="976"/>
      <c r="P3126" s="271"/>
      <c r="Q3126" s="977"/>
      <c r="R3126" s="978"/>
      <c r="S3126" s="979"/>
      <c r="T3126" s="980"/>
      <c r="U3126" s="981"/>
      <c r="V3126" s="982"/>
      <c r="W3126" s="976" t="s">
        <v>4572</v>
      </c>
      <c r="X3126" s="976"/>
      <c r="Y3126" s="706"/>
      <c r="Z3126" s="976"/>
    </row>
    <row r="3127" spans="1:26" ht="13.15" customHeight="1">
      <c r="A3127" s="1037" t="s">
        <v>3242</v>
      </c>
      <c r="B3127" s="984" t="s">
        <v>3241</v>
      </c>
      <c r="C3127" s="989" t="s">
        <v>5650</v>
      </c>
      <c r="D3127" s="970" t="str">
        <f t="shared" ref="D3127" si="3106">B3127&amp;" "&amp;" "&amp;C3127</f>
        <v>SP-182  ハドラー (超魔生物)</v>
      </c>
      <c r="E3127" s="971" t="s">
        <v>2632</v>
      </c>
      <c r="F3127" s="985" t="s">
        <v>74</v>
      </c>
      <c r="G3127" s="973" t="s">
        <v>19</v>
      </c>
      <c r="H3127" s="973" t="s">
        <v>19</v>
      </c>
      <c r="I3127" s="1002" t="s">
        <v>82</v>
      </c>
      <c r="J3127" s="984" t="s">
        <v>4158</v>
      </c>
      <c r="K3127" s="160" t="s">
        <v>21</v>
      </c>
      <c r="L3127" s="158" t="s">
        <v>105</v>
      </c>
      <c r="M3127" s="51" t="s">
        <v>3731</v>
      </c>
      <c r="N3127" s="52" t="s">
        <v>491</v>
      </c>
      <c r="O3127" s="976"/>
      <c r="P3127" s="271"/>
      <c r="Q3127" s="977">
        <v>2320</v>
      </c>
      <c r="R3127" s="978">
        <v>1510</v>
      </c>
      <c r="S3127" s="979">
        <v>1200</v>
      </c>
      <c r="T3127" s="980">
        <v>1140</v>
      </c>
      <c r="U3127" s="981">
        <v>1220</v>
      </c>
      <c r="V3127" s="982">
        <f t="shared" ref="V3127" si="3107">SUM(Q3127:U3128)</f>
        <v>7390</v>
      </c>
      <c r="W3127" s="976"/>
      <c r="X3127" s="976"/>
      <c r="Y3127" s="706"/>
      <c r="Z3127" s="976"/>
    </row>
    <row r="3128" spans="1:26" ht="13.15" customHeight="1">
      <c r="A3128" s="1037" t="s">
        <v>3242</v>
      </c>
      <c r="B3128" s="984"/>
      <c r="C3128" s="989" t="s">
        <v>5650</v>
      </c>
      <c r="D3128" s="970" t="s">
        <v>2</v>
      </c>
      <c r="E3128" s="971" t="s">
        <v>2632</v>
      </c>
      <c r="F3128" s="985" t="s">
        <v>74</v>
      </c>
      <c r="G3128" s="973" t="s">
        <v>19</v>
      </c>
      <c r="H3128" s="973" t="s">
        <v>19</v>
      </c>
      <c r="I3128" s="1002" t="s">
        <v>82</v>
      </c>
      <c r="J3128" s="984" t="s">
        <v>4158</v>
      </c>
      <c r="K3128" s="19"/>
      <c r="L3128" s="159"/>
      <c r="M3128" s="51"/>
      <c r="N3128" s="54"/>
      <c r="O3128" s="976"/>
      <c r="P3128" s="271"/>
      <c r="Q3128" s="977"/>
      <c r="R3128" s="978"/>
      <c r="S3128" s="979"/>
      <c r="T3128" s="980"/>
      <c r="U3128" s="981"/>
      <c r="V3128" s="982"/>
      <c r="W3128" s="976"/>
      <c r="X3128" s="976"/>
      <c r="Y3128" s="706"/>
      <c r="Z3128" s="976"/>
    </row>
    <row r="3129" spans="1:26" ht="13.15" customHeight="1">
      <c r="A3129" s="967" t="s">
        <v>2151</v>
      </c>
      <c r="B3129" s="984" t="s">
        <v>3742</v>
      </c>
      <c r="C3129" s="969" t="s">
        <v>187</v>
      </c>
      <c r="D3129" s="970" t="str">
        <f t="shared" ref="D3129" si="3108">B3129&amp;" "&amp;" "&amp;C3129</f>
        <v>SP-183  ミストバーン</v>
      </c>
      <c r="E3129" s="971" t="s">
        <v>2632</v>
      </c>
      <c r="F3129" s="994" t="s">
        <v>78</v>
      </c>
      <c r="G3129" s="973" t="s">
        <v>19</v>
      </c>
      <c r="H3129" s="992" t="s">
        <v>88</v>
      </c>
      <c r="I3129" s="996" t="s">
        <v>4358</v>
      </c>
      <c r="J3129" s="984">
        <v>1</v>
      </c>
      <c r="K3129" s="214" t="s">
        <v>37</v>
      </c>
      <c r="L3129" s="204" t="s">
        <v>98</v>
      </c>
      <c r="M3129" s="51" t="s">
        <v>3743</v>
      </c>
      <c r="N3129" s="52" t="s">
        <v>490</v>
      </c>
      <c r="O3129" s="976"/>
      <c r="P3129" s="271"/>
      <c r="Q3129" s="977">
        <v>2450</v>
      </c>
      <c r="R3129" s="978">
        <v>1400</v>
      </c>
      <c r="S3129" s="979">
        <v>1220</v>
      </c>
      <c r="T3129" s="980">
        <v>1100</v>
      </c>
      <c r="U3129" s="981">
        <v>1180</v>
      </c>
      <c r="V3129" s="982">
        <f t="shared" ref="V3129" si="3109">SUM(Q3129:U3130)</f>
        <v>7350</v>
      </c>
      <c r="W3129" s="976" t="s">
        <v>4572</v>
      </c>
      <c r="X3129" s="976"/>
      <c r="Y3129" s="983" t="s">
        <v>5334</v>
      </c>
      <c r="Z3129" s="976"/>
    </row>
    <row r="3130" spans="1:26" ht="13.15" customHeight="1">
      <c r="A3130" s="967" t="s">
        <v>2151</v>
      </c>
      <c r="B3130" s="984"/>
      <c r="C3130" s="969" t="s">
        <v>187</v>
      </c>
      <c r="D3130" s="970" t="s">
        <v>2</v>
      </c>
      <c r="E3130" s="971" t="s">
        <v>2632</v>
      </c>
      <c r="F3130" s="994" t="s">
        <v>78</v>
      </c>
      <c r="G3130" s="973" t="s">
        <v>19</v>
      </c>
      <c r="H3130" s="992" t="s">
        <v>88</v>
      </c>
      <c r="I3130" s="996" t="s">
        <v>4358</v>
      </c>
      <c r="J3130" s="984">
        <v>1</v>
      </c>
      <c r="K3130" s="19"/>
      <c r="L3130" s="206"/>
      <c r="M3130" s="51"/>
      <c r="N3130" s="54"/>
      <c r="O3130" s="976"/>
      <c r="P3130" s="271"/>
      <c r="Q3130" s="977"/>
      <c r="R3130" s="978"/>
      <c r="S3130" s="979"/>
      <c r="T3130" s="980"/>
      <c r="U3130" s="981"/>
      <c r="V3130" s="982"/>
      <c r="W3130" s="976" t="s">
        <v>4572</v>
      </c>
      <c r="X3130" s="976"/>
      <c r="Y3130" s="983"/>
      <c r="Z3130" s="976"/>
    </row>
    <row r="3131" spans="1:26" ht="13.15" customHeight="1">
      <c r="A3131" s="967" t="s">
        <v>2151</v>
      </c>
      <c r="B3131" s="984" t="s">
        <v>4076</v>
      </c>
      <c r="C3131" s="969" t="s">
        <v>172</v>
      </c>
      <c r="D3131" s="970" t="str">
        <f t="shared" ref="D3131" si="3110">B3131&amp;" "&amp;" "&amp;C3131</f>
        <v>SP-184  ヒュンケル</v>
      </c>
      <c r="E3131" s="971" t="s">
        <v>2632</v>
      </c>
      <c r="F3131" s="972" t="s">
        <v>34</v>
      </c>
      <c r="G3131" s="973" t="s">
        <v>19</v>
      </c>
      <c r="H3131" s="992" t="s">
        <v>88</v>
      </c>
      <c r="I3131" s="1000" t="s">
        <v>93</v>
      </c>
      <c r="J3131" s="975">
        <v>3</v>
      </c>
      <c r="K3131" s="265" t="s">
        <v>21</v>
      </c>
      <c r="L3131" s="253" t="s">
        <v>131</v>
      </c>
      <c r="M3131" s="37" t="s">
        <v>4080</v>
      </c>
      <c r="N3131" s="52" t="s">
        <v>491</v>
      </c>
      <c r="O3131" s="976"/>
      <c r="P3131" s="271"/>
      <c r="Q3131" s="977">
        <v>2440</v>
      </c>
      <c r="R3131" s="978">
        <v>1490</v>
      </c>
      <c r="S3131" s="979">
        <v>900</v>
      </c>
      <c r="T3131" s="980">
        <v>1160</v>
      </c>
      <c r="U3131" s="981">
        <v>1400</v>
      </c>
      <c r="V3131" s="982">
        <f t="shared" ref="V3131" si="3111">SUM(Q3131:U3132)</f>
        <v>7390</v>
      </c>
      <c r="W3131" s="378" t="s">
        <v>3317</v>
      </c>
      <c r="X3131" s="976"/>
      <c r="Y3131" s="983" t="s">
        <v>5333</v>
      </c>
      <c r="Z3131" s="976"/>
    </row>
    <row r="3132" spans="1:26" ht="13.15" customHeight="1">
      <c r="A3132" s="967" t="s">
        <v>2151</v>
      </c>
      <c r="B3132" s="984"/>
      <c r="C3132" s="969" t="s">
        <v>172</v>
      </c>
      <c r="D3132" s="970" t="s">
        <v>2</v>
      </c>
      <c r="E3132" s="971" t="s">
        <v>2632</v>
      </c>
      <c r="F3132" s="972" t="s">
        <v>34</v>
      </c>
      <c r="G3132" s="973" t="s">
        <v>19</v>
      </c>
      <c r="H3132" s="992" t="s">
        <v>88</v>
      </c>
      <c r="I3132" s="1000" t="s">
        <v>93</v>
      </c>
      <c r="J3132" s="975">
        <v>3</v>
      </c>
      <c r="K3132" s="19"/>
      <c r="L3132" s="257"/>
      <c r="M3132" s="51"/>
      <c r="N3132" s="54"/>
      <c r="O3132" s="976"/>
      <c r="P3132" s="271"/>
      <c r="Q3132" s="977"/>
      <c r="R3132" s="978"/>
      <c r="S3132" s="979"/>
      <c r="T3132" s="980"/>
      <c r="U3132" s="981"/>
      <c r="V3132" s="982"/>
      <c r="W3132" s="380" t="s">
        <v>4343</v>
      </c>
      <c r="X3132" s="976"/>
      <c r="Y3132" s="983"/>
      <c r="Z3132" s="976"/>
    </row>
    <row r="3133" spans="1:26">
      <c r="A3133" s="984" t="s">
        <v>2628</v>
      </c>
      <c r="B3133" s="984" t="s">
        <v>4462</v>
      </c>
      <c r="C3133" s="969" t="s">
        <v>2</v>
      </c>
      <c r="D3133" s="970" t="str">
        <f t="shared" ref="D3133" si="3112">B3133&amp;" "&amp;" "&amp;C3133</f>
        <v>SP-189  ダイ</v>
      </c>
      <c r="E3133" s="971" t="s">
        <v>2632</v>
      </c>
      <c r="F3133" s="972" t="s">
        <v>34</v>
      </c>
      <c r="G3133" s="973" t="s">
        <v>19</v>
      </c>
      <c r="H3133" s="986" t="s">
        <v>40</v>
      </c>
      <c r="I3133" s="975"/>
      <c r="J3133" s="975"/>
      <c r="K3133" s="265" t="s">
        <v>21</v>
      </c>
      <c r="L3133" s="257" t="s">
        <v>3</v>
      </c>
      <c r="M3133" s="51" t="s">
        <v>4083</v>
      </c>
      <c r="N3133" s="52" t="s">
        <v>490</v>
      </c>
      <c r="O3133" s="976"/>
      <c r="P3133" s="271"/>
      <c r="Q3133" s="977">
        <v>2410</v>
      </c>
      <c r="R3133" s="978">
        <v>1530</v>
      </c>
      <c r="S3133" s="979">
        <v>1210</v>
      </c>
      <c r="T3133" s="980">
        <v>1230</v>
      </c>
      <c r="U3133" s="981">
        <v>1030</v>
      </c>
      <c r="V3133" s="982">
        <f t="shared" ref="V3133" si="3113">SUM(Q3133:U3134)</f>
        <v>7410</v>
      </c>
      <c r="W3133" s="976" t="s">
        <v>3317</v>
      </c>
      <c r="X3133" s="976"/>
      <c r="Y3133" s="1017" t="s">
        <v>5318</v>
      </c>
      <c r="Z3133" s="976"/>
    </row>
    <row r="3134" spans="1:26">
      <c r="A3134" s="984" t="s">
        <v>2628</v>
      </c>
      <c r="B3134" s="984"/>
      <c r="C3134" s="969" t="s">
        <v>2</v>
      </c>
      <c r="D3134" s="970" t="s">
        <v>2</v>
      </c>
      <c r="E3134" s="971" t="s">
        <v>2632</v>
      </c>
      <c r="F3134" s="972" t="s">
        <v>34</v>
      </c>
      <c r="G3134" s="973" t="s">
        <v>19</v>
      </c>
      <c r="H3134" s="986" t="s">
        <v>40</v>
      </c>
      <c r="I3134" s="975"/>
      <c r="J3134" s="975"/>
      <c r="K3134" s="265" t="s">
        <v>21</v>
      </c>
      <c r="L3134" s="257" t="s">
        <v>104</v>
      </c>
      <c r="M3134" s="51" t="s">
        <v>4081</v>
      </c>
      <c r="N3134" s="52" t="s">
        <v>490</v>
      </c>
      <c r="O3134" s="976"/>
      <c r="P3134" s="271"/>
      <c r="Q3134" s="977"/>
      <c r="R3134" s="978"/>
      <c r="S3134" s="979"/>
      <c r="T3134" s="980"/>
      <c r="U3134" s="981"/>
      <c r="V3134" s="982"/>
      <c r="W3134" s="976" t="s">
        <v>3317</v>
      </c>
      <c r="X3134" s="976"/>
      <c r="Y3134" s="983"/>
      <c r="Z3134" s="976"/>
    </row>
    <row r="3135" spans="1:26" ht="13.15" customHeight="1">
      <c r="A3135" s="967" t="s">
        <v>2151</v>
      </c>
      <c r="B3135" s="984" t="s">
        <v>4077</v>
      </c>
      <c r="C3135" s="969" t="s">
        <v>172</v>
      </c>
      <c r="D3135" s="970" t="str">
        <f t="shared" ref="D3135" si="3114">B3135&amp;" "&amp;" "&amp;C3135</f>
        <v>SP-185  ヒュンケル</v>
      </c>
      <c r="E3135" s="971" t="s">
        <v>2632</v>
      </c>
      <c r="F3135" s="1013" t="s">
        <v>129</v>
      </c>
      <c r="G3135" s="973" t="s">
        <v>19</v>
      </c>
      <c r="H3135" s="973" t="s">
        <v>19</v>
      </c>
      <c r="I3135" s="975"/>
      <c r="J3135" s="975"/>
      <c r="K3135" s="265" t="s">
        <v>21</v>
      </c>
      <c r="L3135" s="253" t="s">
        <v>3</v>
      </c>
      <c r="M3135" s="51" t="s">
        <v>4079</v>
      </c>
      <c r="N3135" s="52" t="s">
        <v>491</v>
      </c>
      <c r="O3135" s="976"/>
      <c r="P3135" s="271"/>
      <c r="Q3135" s="977">
        <v>2540</v>
      </c>
      <c r="R3135" s="978">
        <v>1510</v>
      </c>
      <c r="S3135" s="979">
        <v>750</v>
      </c>
      <c r="T3135" s="980">
        <v>1110</v>
      </c>
      <c r="U3135" s="981">
        <v>1480</v>
      </c>
      <c r="V3135" s="982">
        <f t="shared" ref="V3135" si="3115">SUM(Q3135:U3136)</f>
        <v>7390</v>
      </c>
      <c r="W3135" s="976" t="s">
        <v>3317</v>
      </c>
      <c r="X3135" s="976"/>
      <c r="Y3135" s="983" t="s">
        <v>5304</v>
      </c>
      <c r="Z3135" s="976"/>
    </row>
    <row r="3136" spans="1:26" ht="13.15" customHeight="1">
      <c r="A3136" s="967" t="s">
        <v>2151</v>
      </c>
      <c r="B3136" s="984"/>
      <c r="C3136" s="969" t="s">
        <v>172</v>
      </c>
      <c r="D3136" s="970" t="s">
        <v>2</v>
      </c>
      <c r="E3136" s="971" t="s">
        <v>2632</v>
      </c>
      <c r="F3136" s="1013" t="s">
        <v>129</v>
      </c>
      <c r="G3136" s="973" t="s">
        <v>19</v>
      </c>
      <c r="H3136" s="973" t="s">
        <v>19</v>
      </c>
      <c r="I3136" s="975"/>
      <c r="J3136" s="975"/>
      <c r="K3136" s="265" t="s">
        <v>21</v>
      </c>
      <c r="L3136" s="257" t="s">
        <v>131</v>
      </c>
      <c r="M3136" s="51" t="s">
        <v>4082</v>
      </c>
      <c r="N3136" s="54" t="s">
        <v>4075</v>
      </c>
      <c r="O3136" s="976"/>
      <c r="P3136" s="271"/>
      <c r="Q3136" s="977"/>
      <c r="R3136" s="978"/>
      <c r="S3136" s="979"/>
      <c r="T3136" s="980"/>
      <c r="U3136" s="981"/>
      <c r="V3136" s="982"/>
      <c r="W3136" s="976" t="s">
        <v>3317</v>
      </c>
      <c r="X3136" s="976"/>
      <c r="Y3136" s="983"/>
      <c r="Z3136" s="976"/>
    </row>
    <row r="3137" spans="1:26" ht="13.15" customHeight="1">
      <c r="A3137" s="967" t="s">
        <v>2151</v>
      </c>
      <c r="B3137" s="984" t="s">
        <v>4078</v>
      </c>
      <c r="C3137" s="969" t="s">
        <v>183</v>
      </c>
      <c r="D3137" s="970" t="str">
        <f t="shared" ref="D3137" si="3116">B3137&amp;" "&amp;" "&amp;C3137</f>
        <v>SP-186  マァム</v>
      </c>
      <c r="E3137" s="971" t="s">
        <v>2632</v>
      </c>
      <c r="F3137" s="972" t="s">
        <v>34</v>
      </c>
      <c r="G3137" s="973" t="s">
        <v>19</v>
      </c>
      <c r="H3137" s="973" t="s">
        <v>19</v>
      </c>
      <c r="I3137" s="988" t="s">
        <v>4323</v>
      </c>
      <c r="J3137" s="984">
        <v>1</v>
      </c>
      <c r="K3137" s="414" t="s">
        <v>37</v>
      </c>
      <c r="L3137" s="401" t="s">
        <v>98</v>
      </c>
      <c r="M3137" s="51" t="s">
        <v>4475</v>
      </c>
      <c r="N3137" s="52" t="s">
        <v>490</v>
      </c>
      <c r="O3137" s="976"/>
      <c r="P3137" s="399"/>
      <c r="Q3137" s="977">
        <v>2440</v>
      </c>
      <c r="R3137" s="978">
        <v>1480</v>
      </c>
      <c r="S3137" s="979">
        <v>840</v>
      </c>
      <c r="T3137" s="980">
        <v>1430</v>
      </c>
      <c r="U3137" s="981">
        <v>1190</v>
      </c>
      <c r="V3137" s="982">
        <f t="shared" ref="V3137" si="3117">SUM(Q3137:U3138)</f>
        <v>7380</v>
      </c>
      <c r="W3137" s="976" t="s">
        <v>3317</v>
      </c>
      <c r="X3137" s="976"/>
      <c r="Y3137" s="983" t="s">
        <v>5341</v>
      </c>
      <c r="Z3137" s="976"/>
    </row>
    <row r="3138" spans="1:26" ht="13.15" customHeight="1">
      <c r="A3138" s="967" t="s">
        <v>2151</v>
      </c>
      <c r="B3138" s="984"/>
      <c r="C3138" s="969" t="s">
        <v>183</v>
      </c>
      <c r="D3138" s="970" t="s">
        <v>2</v>
      </c>
      <c r="E3138" s="971" t="s">
        <v>2632</v>
      </c>
      <c r="F3138" s="972" t="s">
        <v>34</v>
      </c>
      <c r="G3138" s="973" t="s">
        <v>19</v>
      </c>
      <c r="H3138" s="973" t="s">
        <v>19</v>
      </c>
      <c r="I3138" s="988" t="s">
        <v>4323</v>
      </c>
      <c r="J3138" s="984">
        <v>1</v>
      </c>
      <c r="K3138" s="413" t="s">
        <v>21</v>
      </c>
      <c r="L3138" s="403" t="s">
        <v>131</v>
      </c>
      <c r="M3138" s="51" t="s">
        <v>4476</v>
      </c>
      <c r="N3138" s="52" t="s">
        <v>491</v>
      </c>
      <c r="O3138" s="976"/>
      <c r="P3138" s="399"/>
      <c r="Q3138" s="977"/>
      <c r="R3138" s="978"/>
      <c r="S3138" s="979"/>
      <c r="T3138" s="980"/>
      <c r="U3138" s="981"/>
      <c r="V3138" s="982"/>
      <c r="W3138" s="976" t="s">
        <v>3317</v>
      </c>
      <c r="X3138" s="976"/>
      <c r="Y3138" s="983"/>
      <c r="Z3138" s="976"/>
    </row>
    <row r="3139" spans="1:26" ht="13.15" customHeight="1">
      <c r="A3139" s="967" t="s">
        <v>2151</v>
      </c>
      <c r="B3139" s="984" t="s">
        <v>4460</v>
      </c>
      <c r="C3139" s="969" t="s">
        <v>42</v>
      </c>
      <c r="D3139" s="970" t="str">
        <f t="shared" ref="D3139" si="3118">B3139&amp;" "&amp;" "&amp;C3139</f>
        <v>SP-187  レオナ</v>
      </c>
      <c r="E3139" s="971" t="s">
        <v>2632</v>
      </c>
      <c r="F3139" s="972" t="s">
        <v>34</v>
      </c>
      <c r="G3139" s="986" t="s">
        <v>40</v>
      </c>
      <c r="H3139" s="995" t="s">
        <v>80</v>
      </c>
      <c r="I3139" s="974" t="s">
        <v>4324</v>
      </c>
      <c r="J3139" s="984">
        <v>2</v>
      </c>
      <c r="K3139" s="11" t="s">
        <v>81</v>
      </c>
      <c r="L3139" s="401" t="s">
        <v>81</v>
      </c>
      <c r="M3139" s="51" t="s">
        <v>4470</v>
      </c>
      <c r="N3139" s="52" t="s">
        <v>490</v>
      </c>
      <c r="O3139" s="976"/>
      <c r="P3139" s="399"/>
      <c r="Q3139" s="977">
        <v>2360</v>
      </c>
      <c r="R3139" s="978">
        <v>860</v>
      </c>
      <c r="S3139" s="979">
        <v>1550</v>
      </c>
      <c r="T3139" s="980">
        <v>1380</v>
      </c>
      <c r="U3139" s="981">
        <v>1200</v>
      </c>
      <c r="V3139" s="982">
        <f t="shared" ref="V3139" si="3119">SUM(Q3139:U3140)</f>
        <v>7350</v>
      </c>
      <c r="W3139" s="976" t="s">
        <v>3317</v>
      </c>
      <c r="X3139" s="976"/>
      <c r="Y3139" s="983" t="s">
        <v>5337</v>
      </c>
      <c r="Z3139" s="976"/>
    </row>
    <row r="3140" spans="1:26" ht="13.15" customHeight="1">
      <c r="A3140" s="967" t="s">
        <v>2151</v>
      </c>
      <c r="B3140" s="984"/>
      <c r="C3140" s="969" t="s">
        <v>42</v>
      </c>
      <c r="D3140" s="970" t="s">
        <v>2</v>
      </c>
      <c r="E3140" s="971" t="s">
        <v>2632</v>
      </c>
      <c r="F3140" s="972" t="s">
        <v>34</v>
      </c>
      <c r="G3140" s="986" t="s">
        <v>40</v>
      </c>
      <c r="H3140" s="995" t="s">
        <v>80</v>
      </c>
      <c r="I3140" s="974" t="s">
        <v>4324</v>
      </c>
      <c r="J3140" s="984">
        <v>2</v>
      </c>
      <c r="K3140" s="413" t="s">
        <v>21</v>
      </c>
      <c r="L3140" s="403" t="s">
        <v>131</v>
      </c>
      <c r="M3140" s="37" t="s">
        <v>4477</v>
      </c>
      <c r="N3140" s="52" t="s">
        <v>491</v>
      </c>
      <c r="O3140" s="976"/>
      <c r="P3140" s="399"/>
      <c r="Q3140" s="977"/>
      <c r="R3140" s="978"/>
      <c r="S3140" s="979"/>
      <c r="T3140" s="980"/>
      <c r="U3140" s="981"/>
      <c r="V3140" s="982"/>
      <c r="W3140" s="976" t="s">
        <v>3317</v>
      </c>
      <c r="X3140" s="976"/>
      <c r="Y3140" s="983"/>
      <c r="Z3140" s="976"/>
    </row>
    <row r="3141" spans="1:26" ht="13.15" customHeight="1">
      <c r="A3141" s="984" t="s">
        <v>2628</v>
      </c>
      <c r="B3141" s="984" t="s">
        <v>4461</v>
      </c>
      <c r="C3141" s="969" t="s">
        <v>3308</v>
      </c>
      <c r="D3141" s="970" t="str">
        <f t="shared" ref="D3141" si="3120">B3141&amp;" "&amp;" "&amp;C3141</f>
        <v>SP-188  バーン (大魔王バーン)</v>
      </c>
      <c r="E3141" s="971" t="s">
        <v>2632</v>
      </c>
      <c r="F3141" s="985" t="s">
        <v>74</v>
      </c>
      <c r="G3141" s="992" t="s">
        <v>88</v>
      </c>
      <c r="H3141" s="992" t="s">
        <v>88</v>
      </c>
      <c r="I3141" s="988" t="s">
        <v>4323</v>
      </c>
      <c r="J3141" s="984">
        <v>2</v>
      </c>
      <c r="K3141" s="414" t="s">
        <v>37</v>
      </c>
      <c r="L3141" s="401" t="s">
        <v>98</v>
      </c>
      <c r="M3141" s="51" t="s">
        <v>4478</v>
      </c>
      <c r="N3141" s="52" t="s">
        <v>490</v>
      </c>
      <c r="O3141" s="976"/>
      <c r="P3141" s="399"/>
      <c r="Q3141" s="977">
        <v>2660</v>
      </c>
      <c r="R3141" s="978">
        <v>810</v>
      </c>
      <c r="S3141" s="979">
        <v>1630</v>
      </c>
      <c r="T3141" s="980">
        <v>1280</v>
      </c>
      <c r="U3141" s="981">
        <v>1050</v>
      </c>
      <c r="V3141" s="982">
        <f t="shared" ref="V3141" si="3121">SUM(Q3141:U3142)</f>
        <v>7430</v>
      </c>
      <c r="W3141" s="976"/>
      <c r="X3141" s="976"/>
      <c r="Y3141" s="983" t="s">
        <v>5306</v>
      </c>
      <c r="Z3141" s="976"/>
    </row>
    <row r="3142" spans="1:26" ht="13.15" customHeight="1">
      <c r="A3142" s="984" t="s">
        <v>2628</v>
      </c>
      <c r="B3142" s="984"/>
      <c r="C3142" s="969" t="s">
        <v>3308</v>
      </c>
      <c r="D3142" s="970" t="s">
        <v>2</v>
      </c>
      <c r="E3142" s="971" t="s">
        <v>2632</v>
      </c>
      <c r="F3142" s="985" t="s">
        <v>74</v>
      </c>
      <c r="G3142" s="992" t="s">
        <v>88</v>
      </c>
      <c r="H3142" s="992" t="s">
        <v>88</v>
      </c>
      <c r="I3142" s="988" t="s">
        <v>4323</v>
      </c>
      <c r="J3142" s="984">
        <v>2</v>
      </c>
      <c r="K3142" s="413" t="s">
        <v>21</v>
      </c>
      <c r="L3142" s="403" t="s">
        <v>330</v>
      </c>
      <c r="M3142" s="51" t="s">
        <v>4479</v>
      </c>
      <c r="N3142" s="52" t="s">
        <v>491</v>
      </c>
      <c r="O3142" s="976"/>
      <c r="P3142" s="399"/>
      <c r="Q3142" s="977"/>
      <c r="R3142" s="978"/>
      <c r="S3142" s="979"/>
      <c r="T3142" s="980"/>
      <c r="U3142" s="981"/>
      <c r="V3142" s="982"/>
      <c r="W3142" s="976"/>
      <c r="X3142" s="976"/>
      <c r="Y3142" s="983"/>
      <c r="Z3142" s="976"/>
    </row>
    <row r="3143" spans="1:26" ht="13.15" customHeight="1">
      <c r="A3143" s="1020" t="s">
        <v>4481</v>
      </c>
      <c r="B3143" s="968" t="s">
        <v>4482</v>
      </c>
      <c r="C3143" s="989" t="s">
        <v>76</v>
      </c>
      <c r="D3143" s="1021" t="str">
        <f t="shared" ref="D3143" si="3122">B3143&amp;" "&amp;" "&amp;C3143</f>
        <v>SP-190  真・大魔王バーン</v>
      </c>
      <c r="E3143" s="1022" t="s">
        <v>2632</v>
      </c>
      <c r="F3143" s="1016" t="s">
        <v>74</v>
      </c>
      <c r="G3143" s="1034" t="s">
        <v>19</v>
      </c>
      <c r="H3143" s="1034" t="s">
        <v>19</v>
      </c>
      <c r="I3143" s="1036" t="s">
        <v>82</v>
      </c>
      <c r="J3143" s="968">
        <v>3</v>
      </c>
      <c r="K3143" s="416" t="s">
        <v>21</v>
      </c>
      <c r="L3143" s="415" t="s">
        <v>131</v>
      </c>
      <c r="M3143" s="437" t="s">
        <v>4488</v>
      </c>
      <c r="N3143" s="54" t="s">
        <v>495</v>
      </c>
      <c r="O3143" s="989"/>
      <c r="P3143" s="415"/>
      <c r="Q3143" s="1025">
        <v>2500</v>
      </c>
      <c r="R3143" s="1026">
        <v>1610</v>
      </c>
      <c r="S3143" s="1027">
        <v>620</v>
      </c>
      <c r="T3143" s="1028">
        <v>1390</v>
      </c>
      <c r="U3143" s="1029">
        <v>1310</v>
      </c>
      <c r="V3143" s="1030">
        <f t="shared" ref="V3143" si="3123">SUM(Q3143:U3144)</f>
        <v>7430</v>
      </c>
      <c r="W3143" s="989"/>
      <c r="X3143" s="989"/>
      <c r="Y3143" s="983" t="s">
        <v>5327</v>
      </c>
      <c r="Z3143" s="989"/>
    </row>
    <row r="3144" spans="1:26" ht="13.15" customHeight="1">
      <c r="A3144" s="1020" t="s">
        <v>4481</v>
      </c>
      <c r="B3144" s="968"/>
      <c r="C3144" s="989" t="s">
        <v>76</v>
      </c>
      <c r="D3144" s="1021" t="s">
        <v>2</v>
      </c>
      <c r="E3144" s="1022" t="s">
        <v>2632</v>
      </c>
      <c r="F3144" s="1016" t="s">
        <v>74</v>
      </c>
      <c r="G3144" s="1034" t="s">
        <v>19</v>
      </c>
      <c r="H3144" s="1034" t="s">
        <v>19</v>
      </c>
      <c r="I3144" s="1036" t="s">
        <v>82</v>
      </c>
      <c r="J3144" s="968">
        <v>3</v>
      </c>
      <c r="K3144" s="416" t="s">
        <v>21</v>
      </c>
      <c r="L3144" s="415" t="s">
        <v>131</v>
      </c>
      <c r="M3144" s="437" t="s">
        <v>4489</v>
      </c>
      <c r="N3144" s="54" t="s">
        <v>490</v>
      </c>
      <c r="O3144" s="989"/>
      <c r="P3144" s="415"/>
      <c r="Q3144" s="1025"/>
      <c r="R3144" s="1026"/>
      <c r="S3144" s="1027"/>
      <c r="T3144" s="1028"/>
      <c r="U3144" s="1029"/>
      <c r="V3144" s="1030"/>
      <c r="W3144" s="989"/>
      <c r="X3144" s="989"/>
      <c r="Y3144" s="983" t="s">
        <v>5327</v>
      </c>
      <c r="Z3144" s="989"/>
    </row>
    <row r="3145" spans="1:26" ht="13.15" customHeight="1">
      <c r="A3145" s="1020" t="s">
        <v>4481</v>
      </c>
      <c r="B3145" s="968" t="s">
        <v>4483</v>
      </c>
      <c r="C3145" s="989" t="s">
        <v>32</v>
      </c>
      <c r="D3145" s="1021" t="str">
        <f t="shared" ref="D3145" si="3124">B3145&amp;" "&amp;" "&amp;C3145</f>
        <v>SP-191  バラン</v>
      </c>
      <c r="E3145" s="1022" t="s">
        <v>2632</v>
      </c>
      <c r="F3145" s="1033" t="s">
        <v>35</v>
      </c>
      <c r="G3145" s="1034" t="s">
        <v>19</v>
      </c>
      <c r="H3145" s="1024" t="s">
        <v>40</v>
      </c>
      <c r="I3145" s="991" t="s">
        <v>87</v>
      </c>
      <c r="J3145" s="968">
        <v>2</v>
      </c>
      <c r="K3145" s="417" t="s">
        <v>37</v>
      </c>
      <c r="L3145" s="415" t="s">
        <v>98</v>
      </c>
      <c r="M3145" s="437" t="s">
        <v>4387</v>
      </c>
      <c r="N3145" s="54" t="s">
        <v>492</v>
      </c>
      <c r="O3145" s="989"/>
      <c r="P3145" s="415"/>
      <c r="Q3145" s="1025">
        <v>2480</v>
      </c>
      <c r="R3145" s="1026">
        <v>1490</v>
      </c>
      <c r="S3145" s="1027">
        <v>1230</v>
      </c>
      <c r="T3145" s="1028">
        <v>1170</v>
      </c>
      <c r="U3145" s="1029">
        <v>1010</v>
      </c>
      <c r="V3145" s="1030">
        <f t="shared" ref="V3145" si="3125">SUM(Q3145:U3146)</f>
        <v>7380</v>
      </c>
      <c r="W3145" s="976" t="s">
        <v>4572</v>
      </c>
      <c r="X3145" s="989"/>
      <c r="Y3145" s="983" t="s">
        <v>5327</v>
      </c>
      <c r="Z3145" s="989"/>
    </row>
    <row r="3146" spans="1:26" ht="13.15" customHeight="1">
      <c r="A3146" s="1020" t="s">
        <v>4481</v>
      </c>
      <c r="B3146" s="968"/>
      <c r="C3146" s="989" t="s">
        <v>32</v>
      </c>
      <c r="D3146" s="1021" t="s">
        <v>2</v>
      </c>
      <c r="E3146" s="1022" t="s">
        <v>2632</v>
      </c>
      <c r="F3146" s="1033" t="s">
        <v>35</v>
      </c>
      <c r="G3146" s="1034" t="s">
        <v>19</v>
      </c>
      <c r="H3146" s="1024" t="s">
        <v>40</v>
      </c>
      <c r="I3146" s="991" t="s">
        <v>87</v>
      </c>
      <c r="J3146" s="968">
        <v>2</v>
      </c>
      <c r="K3146" s="416" t="s">
        <v>21</v>
      </c>
      <c r="L3146" s="415" t="s">
        <v>104</v>
      </c>
      <c r="M3146" s="437" t="s">
        <v>6251</v>
      </c>
      <c r="N3146" s="54" t="s">
        <v>491</v>
      </c>
      <c r="O3146" s="989"/>
      <c r="P3146" s="415"/>
      <c r="Q3146" s="1025"/>
      <c r="R3146" s="1026"/>
      <c r="S3146" s="1027"/>
      <c r="T3146" s="1028"/>
      <c r="U3146" s="1029"/>
      <c r="V3146" s="1030"/>
      <c r="W3146" s="976" t="s">
        <v>4572</v>
      </c>
      <c r="X3146" s="989"/>
      <c r="Y3146" s="983" t="s">
        <v>5327</v>
      </c>
      <c r="Z3146" s="989"/>
    </row>
    <row r="3147" spans="1:26" ht="13.15" customHeight="1">
      <c r="A3147" s="1020" t="s">
        <v>4481</v>
      </c>
      <c r="B3147" s="968" t="s">
        <v>4484</v>
      </c>
      <c r="C3147" s="989" t="s">
        <v>189</v>
      </c>
      <c r="D3147" s="1021" t="str">
        <f t="shared" ref="D3147" si="3126">B3147&amp;" "&amp;" "&amp;C3147</f>
        <v>SP-192  アバン</v>
      </c>
      <c r="E3147" s="1022" t="s">
        <v>2632</v>
      </c>
      <c r="F3147" s="1023" t="s">
        <v>34</v>
      </c>
      <c r="G3147" s="1034" t="s">
        <v>19</v>
      </c>
      <c r="H3147" s="1034" t="s">
        <v>19</v>
      </c>
      <c r="I3147" s="987" t="s">
        <v>91</v>
      </c>
      <c r="J3147" s="968">
        <v>2</v>
      </c>
      <c r="K3147" s="418" t="s">
        <v>81</v>
      </c>
      <c r="L3147" s="415" t="s">
        <v>81</v>
      </c>
      <c r="M3147" s="437" t="s">
        <v>4487</v>
      </c>
      <c r="N3147" s="54" t="s">
        <v>492</v>
      </c>
      <c r="O3147" s="989"/>
      <c r="P3147" s="415"/>
      <c r="Q3147" s="1025">
        <v>2420</v>
      </c>
      <c r="R3147" s="1026">
        <v>1510</v>
      </c>
      <c r="S3147" s="1027">
        <v>990</v>
      </c>
      <c r="T3147" s="1028">
        <v>1240</v>
      </c>
      <c r="U3147" s="1029">
        <v>1200</v>
      </c>
      <c r="V3147" s="1030">
        <f t="shared" ref="V3147" si="3127">SUM(Q3147:U3148)</f>
        <v>7360</v>
      </c>
      <c r="W3147" s="989"/>
      <c r="X3147" s="989"/>
      <c r="Y3147" s="983" t="s">
        <v>5327</v>
      </c>
      <c r="Z3147" s="989"/>
    </row>
    <row r="3148" spans="1:26" ht="13.15" customHeight="1">
      <c r="A3148" s="1020" t="s">
        <v>4481</v>
      </c>
      <c r="B3148" s="968"/>
      <c r="C3148" s="989" t="s">
        <v>189</v>
      </c>
      <c r="D3148" s="1021" t="s">
        <v>2</v>
      </c>
      <c r="E3148" s="1022" t="s">
        <v>2632</v>
      </c>
      <c r="F3148" s="1023" t="s">
        <v>34</v>
      </c>
      <c r="G3148" s="1034" t="s">
        <v>19</v>
      </c>
      <c r="H3148" s="1034" t="s">
        <v>19</v>
      </c>
      <c r="I3148" s="987" t="s">
        <v>91</v>
      </c>
      <c r="J3148" s="968">
        <v>2</v>
      </c>
      <c r="K3148" s="416" t="s">
        <v>21</v>
      </c>
      <c r="L3148" s="415" t="s">
        <v>104</v>
      </c>
      <c r="M3148" s="437" t="s">
        <v>4490</v>
      </c>
      <c r="N3148" s="54" t="s">
        <v>491</v>
      </c>
      <c r="O3148" s="989"/>
      <c r="P3148" s="415"/>
      <c r="Q3148" s="1025"/>
      <c r="R3148" s="1026"/>
      <c r="S3148" s="1027"/>
      <c r="T3148" s="1028"/>
      <c r="U3148" s="1029"/>
      <c r="V3148" s="1030"/>
      <c r="W3148" s="989"/>
      <c r="X3148" s="989"/>
      <c r="Y3148" s="983" t="s">
        <v>5327</v>
      </c>
      <c r="Z3148" s="989"/>
    </row>
    <row r="3149" spans="1:26" ht="13.15" customHeight="1">
      <c r="A3149" s="1020" t="s">
        <v>4481</v>
      </c>
      <c r="B3149" s="968" t="s">
        <v>4485</v>
      </c>
      <c r="C3149" s="989" t="s">
        <v>2</v>
      </c>
      <c r="D3149" s="1021" t="str">
        <f t="shared" ref="D3149" si="3128">B3149&amp;" "&amp;" "&amp;C3149</f>
        <v>SP-193  ダイ</v>
      </c>
      <c r="E3149" s="1022" t="s">
        <v>2632</v>
      </c>
      <c r="F3149" s="1023" t="s">
        <v>34</v>
      </c>
      <c r="G3149" s="1034" t="s">
        <v>19</v>
      </c>
      <c r="H3149" s="1024" t="s">
        <v>40</v>
      </c>
      <c r="I3149" s="1031" t="s">
        <v>90</v>
      </c>
      <c r="J3149" s="968">
        <v>2</v>
      </c>
      <c r="K3149" s="416" t="s">
        <v>21</v>
      </c>
      <c r="L3149" s="415" t="s">
        <v>131</v>
      </c>
      <c r="M3149" s="437" t="s">
        <v>4491</v>
      </c>
      <c r="N3149" s="54" t="s">
        <v>496</v>
      </c>
      <c r="O3149" s="989"/>
      <c r="P3149" s="415"/>
      <c r="Q3149" s="1025">
        <v>2320</v>
      </c>
      <c r="R3149" s="1026">
        <v>1570</v>
      </c>
      <c r="S3149" s="1027">
        <v>1180</v>
      </c>
      <c r="T3149" s="1028">
        <v>1330</v>
      </c>
      <c r="U3149" s="1029">
        <v>1010</v>
      </c>
      <c r="V3149" s="1030">
        <f t="shared" ref="V3149" si="3129">SUM(Q3149:U3150)</f>
        <v>7410</v>
      </c>
      <c r="W3149" s="976" t="s">
        <v>3317</v>
      </c>
      <c r="X3149" s="989"/>
      <c r="Y3149" s="983" t="s">
        <v>5327</v>
      </c>
      <c r="Z3149" s="989"/>
    </row>
    <row r="3150" spans="1:26" ht="13.15" customHeight="1">
      <c r="A3150" s="1020" t="s">
        <v>4481</v>
      </c>
      <c r="B3150" s="968"/>
      <c r="C3150" s="989" t="s">
        <v>2</v>
      </c>
      <c r="D3150" s="1021" t="s">
        <v>2</v>
      </c>
      <c r="E3150" s="1022" t="s">
        <v>2632</v>
      </c>
      <c r="F3150" s="1023" t="s">
        <v>34</v>
      </c>
      <c r="G3150" s="1034" t="s">
        <v>19</v>
      </c>
      <c r="H3150" s="1024" t="s">
        <v>40</v>
      </c>
      <c r="I3150" s="1031" t="s">
        <v>90</v>
      </c>
      <c r="J3150" s="968">
        <v>2</v>
      </c>
      <c r="K3150" s="416" t="s">
        <v>21</v>
      </c>
      <c r="L3150" s="415" t="s">
        <v>105</v>
      </c>
      <c r="M3150" s="437" t="s">
        <v>842</v>
      </c>
      <c r="N3150" s="54" t="s">
        <v>490</v>
      </c>
      <c r="O3150" s="989"/>
      <c r="P3150" s="415"/>
      <c r="Q3150" s="1025"/>
      <c r="R3150" s="1026"/>
      <c r="S3150" s="1027"/>
      <c r="T3150" s="1028"/>
      <c r="U3150" s="1029"/>
      <c r="V3150" s="1030"/>
      <c r="W3150" s="976" t="s">
        <v>3317</v>
      </c>
      <c r="X3150" s="989"/>
      <c r="Y3150" s="983" t="s">
        <v>5327</v>
      </c>
      <c r="Z3150" s="989"/>
    </row>
    <row r="3151" spans="1:26" ht="13.15" customHeight="1">
      <c r="A3151" s="1020" t="s">
        <v>4481</v>
      </c>
      <c r="B3151" s="968" t="s">
        <v>4486</v>
      </c>
      <c r="C3151" s="989" t="s">
        <v>42</v>
      </c>
      <c r="D3151" s="1021" t="str">
        <f t="shared" ref="D3151" si="3130">B3151&amp;" "&amp;" "&amp;C3151</f>
        <v>SP-194  レオナ</v>
      </c>
      <c r="E3151" s="1022" t="s">
        <v>2632</v>
      </c>
      <c r="F3151" s="1023" t="s">
        <v>34</v>
      </c>
      <c r="G3151" s="1024" t="s">
        <v>40</v>
      </c>
      <c r="H3151" s="990" t="s">
        <v>80</v>
      </c>
      <c r="I3151" s="1035" t="s">
        <v>93</v>
      </c>
      <c r="J3151" s="968">
        <v>3</v>
      </c>
      <c r="K3151" s="416" t="s">
        <v>21</v>
      </c>
      <c r="L3151" s="415" t="s">
        <v>3</v>
      </c>
      <c r="M3151" s="437" t="s">
        <v>4493</v>
      </c>
      <c r="N3151" s="54" t="s">
        <v>491</v>
      </c>
      <c r="O3151" s="989"/>
      <c r="P3151" s="415"/>
      <c r="Q3151" s="1025">
        <v>2420</v>
      </c>
      <c r="R3151" s="1026">
        <v>800</v>
      </c>
      <c r="S3151" s="1027">
        <v>1530</v>
      </c>
      <c r="T3151" s="1028">
        <v>1350</v>
      </c>
      <c r="U3151" s="1029">
        <v>1250</v>
      </c>
      <c r="V3151" s="1030">
        <f t="shared" ref="V3151" si="3131">SUM(Q3151:U3152)</f>
        <v>7350</v>
      </c>
      <c r="W3151" s="976" t="s">
        <v>3317</v>
      </c>
      <c r="X3151" s="989"/>
      <c r="Y3151" s="983" t="s">
        <v>5353</v>
      </c>
      <c r="Z3151" s="989"/>
    </row>
    <row r="3152" spans="1:26" ht="13.15" customHeight="1">
      <c r="A3152" s="1020" t="s">
        <v>4481</v>
      </c>
      <c r="B3152" s="968"/>
      <c r="C3152" s="989" t="s">
        <v>42</v>
      </c>
      <c r="D3152" s="1021" t="s">
        <v>2</v>
      </c>
      <c r="E3152" s="1022" t="s">
        <v>2632</v>
      </c>
      <c r="F3152" s="1023" t="s">
        <v>34</v>
      </c>
      <c r="G3152" s="1024" t="s">
        <v>40</v>
      </c>
      <c r="H3152" s="990" t="s">
        <v>80</v>
      </c>
      <c r="I3152" s="1035" t="s">
        <v>93</v>
      </c>
      <c r="J3152" s="968">
        <v>3</v>
      </c>
      <c r="K3152" s="416" t="s">
        <v>21</v>
      </c>
      <c r="L3152" s="415" t="s">
        <v>106</v>
      </c>
      <c r="M3152" s="437" t="s">
        <v>4492</v>
      </c>
      <c r="N3152" s="54" t="s">
        <v>491</v>
      </c>
      <c r="O3152" s="989"/>
      <c r="P3152" s="415"/>
      <c r="Q3152" s="1025"/>
      <c r="R3152" s="1026"/>
      <c r="S3152" s="1027"/>
      <c r="T3152" s="1028"/>
      <c r="U3152" s="1029"/>
      <c r="V3152" s="1030"/>
      <c r="W3152" s="976" t="s">
        <v>3317</v>
      </c>
      <c r="X3152" s="989"/>
      <c r="Y3152" s="983"/>
      <c r="Z3152" s="989"/>
    </row>
    <row r="3153" spans="1:26">
      <c r="A3153" s="967" t="s">
        <v>2151</v>
      </c>
      <c r="B3153" s="968" t="s">
        <v>4596</v>
      </c>
      <c r="C3153" s="969" t="s">
        <v>2</v>
      </c>
      <c r="D3153" s="970" t="str">
        <f t="shared" ref="D3153" si="3132">B3153&amp;" "&amp;" "&amp;C3153</f>
        <v>SP-195  ダイ</v>
      </c>
      <c r="E3153" s="971" t="s">
        <v>2632</v>
      </c>
      <c r="F3153" s="972" t="s">
        <v>34</v>
      </c>
      <c r="G3153" s="973" t="s">
        <v>19</v>
      </c>
      <c r="H3153" s="973" t="s">
        <v>19</v>
      </c>
      <c r="I3153" s="974" t="s">
        <v>4324</v>
      </c>
      <c r="J3153" s="984">
        <v>2</v>
      </c>
      <c r="K3153" s="472" t="s">
        <v>21</v>
      </c>
      <c r="L3153" s="471" t="s">
        <v>3</v>
      </c>
      <c r="M3153" s="51" t="s">
        <v>4693</v>
      </c>
      <c r="N3153" s="54" t="s">
        <v>491</v>
      </c>
      <c r="O3153" s="976"/>
      <c r="P3153" s="470"/>
      <c r="Q3153" s="977">
        <v>2490</v>
      </c>
      <c r="R3153" s="978">
        <v>1480</v>
      </c>
      <c r="S3153" s="979">
        <v>960</v>
      </c>
      <c r="T3153" s="980">
        <v>1330</v>
      </c>
      <c r="U3153" s="981">
        <v>1140</v>
      </c>
      <c r="V3153" s="982">
        <f t="shared" ref="V3153" si="3133">SUM(Q3153:U3154)</f>
        <v>7400</v>
      </c>
      <c r="W3153" s="976" t="s">
        <v>3317</v>
      </c>
      <c r="X3153" s="976"/>
      <c r="Y3153" s="983" t="s">
        <v>5332</v>
      </c>
      <c r="Z3153" s="976"/>
    </row>
    <row r="3154" spans="1:26">
      <c r="A3154" s="967" t="s">
        <v>2151</v>
      </c>
      <c r="B3154" s="968"/>
      <c r="C3154" s="969" t="s">
        <v>2</v>
      </c>
      <c r="D3154" s="970" t="s">
        <v>2</v>
      </c>
      <c r="E3154" s="971" t="s">
        <v>2632</v>
      </c>
      <c r="F3154" s="972" t="s">
        <v>34</v>
      </c>
      <c r="G3154" s="973" t="s">
        <v>19</v>
      </c>
      <c r="H3154" s="973" t="s">
        <v>19</v>
      </c>
      <c r="I3154" s="974" t="s">
        <v>4324</v>
      </c>
      <c r="J3154" s="984">
        <v>2</v>
      </c>
      <c r="K3154" s="417" t="s">
        <v>37</v>
      </c>
      <c r="L3154" s="471" t="s">
        <v>98</v>
      </c>
      <c r="M3154" s="51" t="s">
        <v>4694</v>
      </c>
      <c r="N3154" s="52" t="s">
        <v>490</v>
      </c>
      <c r="O3154" s="976"/>
      <c r="P3154" s="470"/>
      <c r="Q3154" s="977"/>
      <c r="R3154" s="978"/>
      <c r="S3154" s="979"/>
      <c r="T3154" s="980"/>
      <c r="U3154" s="981"/>
      <c r="V3154" s="982"/>
      <c r="W3154" s="976" t="s">
        <v>3317</v>
      </c>
      <c r="X3154" s="976"/>
      <c r="Y3154" s="983"/>
      <c r="Z3154" s="976"/>
    </row>
    <row r="3155" spans="1:26">
      <c r="A3155" s="984" t="s">
        <v>2628</v>
      </c>
      <c r="B3155" s="968" t="s">
        <v>4774</v>
      </c>
      <c r="C3155" s="969" t="s">
        <v>172</v>
      </c>
      <c r="D3155" s="970" t="str">
        <f t="shared" ref="D3155" si="3134">B3155&amp;" "&amp;" "&amp;C3155</f>
        <v>SP-196  ヒュンケル</v>
      </c>
      <c r="E3155" s="971" t="s">
        <v>2632</v>
      </c>
      <c r="F3155" s="972" t="s">
        <v>34</v>
      </c>
      <c r="G3155" s="973" t="s">
        <v>19</v>
      </c>
      <c r="H3155" s="973" t="s">
        <v>19</v>
      </c>
      <c r="I3155" s="975"/>
      <c r="J3155" s="975"/>
      <c r="K3155" s="497" t="s">
        <v>21</v>
      </c>
      <c r="L3155" s="489" t="s">
        <v>3</v>
      </c>
      <c r="M3155" s="51" t="s">
        <v>4781</v>
      </c>
      <c r="N3155" s="54" t="s">
        <v>491</v>
      </c>
      <c r="O3155" s="976"/>
      <c r="P3155" s="486"/>
      <c r="Q3155" s="977">
        <v>2500</v>
      </c>
      <c r="R3155" s="978">
        <v>1420</v>
      </c>
      <c r="S3155" s="979">
        <v>870</v>
      </c>
      <c r="T3155" s="980">
        <v>1210</v>
      </c>
      <c r="U3155" s="981">
        <v>1390</v>
      </c>
      <c r="V3155" s="982">
        <f t="shared" ref="V3155" si="3135">SUM(Q3155:U3156)</f>
        <v>7390</v>
      </c>
      <c r="W3155" s="976" t="s">
        <v>3317</v>
      </c>
      <c r="X3155" s="976"/>
      <c r="Y3155" s="983" t="s">
        <v>5299</v>
      </c>
      <c r="Z3155" s="976"/>
    </row>
    <row r="3156" spans="1:26">
      <c r="A3156" s="984" t="s">
        <v>2628</v>
      </c>
      <c r="B3156" s="968"/>
      <c r="C3156" s="969" t="s">
        <v>172</v>
      </c>
      <c r="D3156" s="970" t="s">
        <v>2</v>
      </c>
      <c r="E3156" s="971" t="s">
        <v>2632</v>
      </c>
      <c r="F3156" s="972" t="s">
        <v>34</v>
      </c>
      <c r="G3156" s="973" t="s">
        <v>19</v>
      </c>
      <c r="H3156" s="973" t="s">
        <v>19</v>
      </c>
      <c r="I3156" s="975"/>
      <c r="J3156" s="975"/>
      <c r="K3156" s="497" t="s">
        <v>21</v>
      </c>
      <c r="L3156" s="489" t="s">
        <v>105</v>
      </c>
      <c r="M3156" s="51" t="s">
        <v>4777</v>
      </c>
      <c r="N3156" s="54" t="s">
        <v>491</v>
      </c>
      <c r="O3156" s="976"/>
      <c r="P3156" s="486"/>
      <c r="Q3156" s="977"/>
      <c r="R3156" s="978"/>
      <c r="S3156" s="979"/>
      <c r="T3156" s="980"/>
      <c r="U3156" s="981"/>
      <c r="V3156" s="982"/>
      <c r="W3156" s="976" t="s">
        <v>3317</v>
      </c>
      <c r="X3156" s="976"/>
      <c r="Y3156" s="983"/>
      <c r="Z3156" s="976"/>
    </row>
    <row r="3157" spans="1:26">
      <c r="A3157" s="967" t="s">
        <v>2151</v>
      </c>
      <c r="B3157" s="968" t="s">
        <v>4775</v>
      </c>
      <c r="C3157" s="989" t="s">
        <v>1325</v>
      </c>
      <c r="D3157" s="970" t="str">
        <f t="shared" ref="D3157" si="3136">B3157&amp;" "&amp;" "&amp;C3157</f>
        <v>SP-197  マトリフ</v>
      </c>
      <c r="E3157" s="971" t="s">
        <v>2632</v>
      </c>
      <c r="F3157" s="972" t="s">
        <v>34</v>
      </c>
      <c r="G3157" s="986" t="s">
        <v>40</v>
      </c>
      <c r="H3157" s="986" t="s">
        <v>40</v>
      </c>
      <c r="I3157" s="975"/>
      <c r="J3157" s="975"/>
      <c r="K3157" s="497" t="s">
        <v>21</v>
      </c>
      <c r="L3157" s="489" t="s">
        <v>131</v>
      </c>
      <c r="M3157" s="51" t="s">
        <v>4778</v>
      </c>
      <c r="N3157" s="54" t="s">
        <v>491</v>
      </c>
      <c r="O3157" s="976"/>
      <c r="P3157" s="486"/>
      <c r="Q3157" s="977">
        <v>2480</v>
      </c>
      <c r="R3157" s="978">
        <v>1110</v>
      </c>
      <c r="S3157" s="979">
        <v>1420</v>
      </c>
      <c r="T3157" s="980">
        <v>1120</v>
      </c>
      <c r="U3157" s="981">
        <v>1210</v>
      </c>
      <c r="V3157" s="982">
        <f t="shared" ref="V3157" si="3137">SUM(Q3157:U3158)</f>
        <v>7340</v>
      </c>
      <c r="W3157" s="989"/>
      <c r="X3157" s="976"/>
      <c r="Y3157" s="983" t="s">
        <v>5340</v>
      </c>
      <c r="Z3157" s="976"/>
    </row>
    <row r="3158" spans="1:26">
      <c r="A3158" s="967" t="s">
        <v>2151</v>
      </c>
      <c r="B3158" s="968"/>
      <c r="C3158" s="989" t="s">
        <v>1325</v>
      </c>
      <c r="D3158" s="970" t="s">
        <v>2</v>
      </c>
      <c r="E3158" s="971" t="s">
        <v>2632</v>
      </c>
      <c r="F3158" s="972" t="s">
        <v>34</v>
      </c>
      <c r="G3158" s="986" t="s">
        <v>40</v>
      </c>
      <c r="H3158" s="986" t="s">
        <v>40</v>
      </c>
      <c r="I3158" s="975"/>
      <c r="J3158" s="975"/>
      <c r="K3158" s="417" t="s">
        <v>37</v>
      </c>
      <c r="L3158" s="489" t="s">
        <v>98</v>
      </c>
      <c r="M3158" s="51" t="s">
        <v>4779</v>
      </c>
      <c r="N3158" s="52" t="s">
        <v>490</v>
      </c>
      <c r="O3158" s="976"/>
      <c r="P3158" s="486"/>
      <c r="Q3158" s="977"/>
      <c r="R3158" s="978"/>
      <c r="S3158" s="979"/>
      <c r="T3158" s="980"/>
      <c r="U3158" s="981"/>
      <c r="V3158" s="982"/>
      <c r="W3158" s="989"/>
      <c r="X3158" s="976"/>
      <c r="Y3158" s="983"/>
      <c r="Z3158" s="976"/>
    </row>
    <row r="3159" spans="1:26">
      <c r="A3159" s="967" t="s">
        <v>2151</v>
      </c>
      <c r="B3159" s="968" t="s">
        <v>4776</v>
      </c>
      <c r="C3159" s="969" t="s">
        <v>38</v>
      </c>
      <c r="D3159" s="970" t="str">
        <f t="shared" ref="D3159" si="3138">B3159&amp;" "&amp;" "&amp;C3159</f>
        <v>SP-198  ポップ</v>
      </c>
      <c r="E3159" s="971" t="s">
        <v>2632</v>
      </c>
      <c r="F3159" s="972" t="s">
        <v>34</v>
      </c>
      <c r="G3159" s="986" t="s">
        <v>40</v>
      </c>
      <c r="H3159" s="986" t="s">
        <v>40</v>
      </c>
      <c r="I3159" s="975"/>
      <c r="J3159" s="975"/>
      <c r="K3159" s="417" t="s">
        <v>37</v>
      </c>
      <c r="L3159" s="489" t="s">
        <v>98</v>
      </c>
      <c r="M3159" s="51" t="s">
        <v>4806</v>
      </c>
      <c r="N3159" s="52" t="s">
        <v>490</v>
      </c>
      <c r="O3159" s="976"/>
      <c r="P3159" s="486"/>
      <c r="Q3159" s="977">
        <v>2470</v>
      </c>
      <c r="R3159" s="978">
        <v>1010</v>
      </c>
      <c r="S3159" s="979">
        <v>1440</v>
      </c>
      <c r="T3159" s="980">
        <v>1310</v>
      </c>
      <c r="U3159" s="981">
        <v>1150</v>
      </c>
      <c r="V3159" s="982">
        <f t="shared" ref="V3159" si="3139">SUM(Q3159:U3160)</f>
        <v>7380</v>
      </c>
      <c r="W3159" s="976" t="s">
        <v>3317</v>
      </c>
      <c r="X3159" s="976"/>
      <c r="Y3159" s="983" t="s">
        <v>5337</v>
      </c>
      <c r="Z3159" s="976"/>
    </row>
    <row r="3160" spans="1:26">
      <c r="A3160" s="967" t="s">
        <v>2151</v>
      </c>
      <c r="B3160" s="968"/>
      <c r="C3160" s="969" t="s">
        <v>38</v>
      </c>
      <c r="D3160" s="970" t="s">
        <v>2</v>
      </c>
      <c r="E3160" s="971" t="s">
        <v>2632</v>
      </c>
      <c r="F3160" s="972" t="s">
        <v>34</v>
      </c>
      <c r="G3160" s="986" t="s">
        <v>40</v>
      </c>
      <c r="H3160" s="986" t="s">
        <v>40</v>
      </c>
      <c r="I3160" s="975"/>
      <c r="J3160" s="975"/>
      <c r="K3160" s="497" t="s">
        <v>21</v>
      </c>
      <c r="L3160" s="489" t="s">
        <v>98</v>
      </c>
      <c r="M3160" s="51" t="s">
        <v>4780</v>
      </c>
      <c r="N3160" s="54" t="s">
        <v>491</v>
      </c>
      <c r="O3160" s="976"/>
      <c r="P3160" s="486"/>
      <c r="Q3160" s="977"/>
      <c r="R3160" s="978"/>
      <c r="S3160" s="979"/>
      <c r="T3160" s="980"/>
      <c r="U3160" s="981"/>
      <c r="V3160" s="982"/>
      <c r="W3160" s="976" t="s">
        <v>3317</v>
      </c>
      <c r="X3160" s="976"/>
      <c r="Y3160" s="983"/>
      <c r="Z3160" s="976"/>
    </row>
    <row r="3161" spans="1:26" ht="13.15" customHeight="1">
      <c r="A3161" s="967" t="s">
        <v>2151</v>
      </c>
      <c r="B3161" s="968" t="s">
        <v>5208</v>
      </c>
      <c r="C3161" s="989" t="s">
        <v>32</v>
      </c>
      <c r="D3161" s="1021" t="str">
        <f t="shared" ref="D3161" si="3140">B3161&amp;" "&amp;" "&amp;C3161</f>
        <v>SP-199  バラン</v>
      </c>
      <c r="E3161" s="1022" t="s">
        <v>2632</v>
      </c>
      <c r="F3161" s="1033" t="s">
        <v>35</v>
      </c>
      <c r="G3161" s="1034" t="s">
        <v>19</v>
      </c>
      <c r="H3161" s="1024" t="s">
        <v>40</v>
      </c>
      <c r="I3161" s="1035" t="s">
        <v>93</v>
      </c>
      <c r="J3161" s="968">
        <v>3</v>
      </c>
      <c r="K3161" s="416" t="s">
        <v>21</v>
      </c>
      <c r="L3161" s="682" t="s">
        <v>131</v>
      </c>
      <c r="M3161" s="437" t="s">
        <v>5239</v>
      </c>
      <c r="N3161" s="54" t="s">
        <v>491</v>
      </c>
      <c r="O3161" s="989"/>
      <c r="P3161" s="682"/>
      <c r="Q3161" s="1025">
        <v>2620</v>
      </c>
      <c r="R3161" s="1026">
        <v>1570</v>
      </c>
      <c r="S3161" s="1027">
        <v>1270</v>
      </c>
      <c r="T3161" s="1028">
        <v>1270</v>
      </c>
      <c r="U3161" s="1029">
        <v>950</v>
      </c>
      <c r="V3161" s="1030">
        <f t="shared" ref="V3161" si="3141">SUM(Q3161:U3162)</f>
        <v>7680</v>
      </c>
      <c r="W3161" s="976" t="s">
        <v>4572</v>
      </c>
      <c r="X3161" s="989"/>
      <c r="Y3161" s="983" t="s">
        <v>5343</v>
      </c>
      <c r="Z3161" s="989"/>
    </row>
    <row r="3162" spans="1:26" ht="13.15" customHeight="1">
      <c r="A3162" s="967" t="s">
        <v>2151</v>
      </c>
      <c r="B3162" s="968"/>
      <c r="C3162" s="989" t="s">
        <v>32</v>
      </c>
      <c r="D3162" s="1021" t="s">
        <v>2</v>
      </c>
      <c r="E3162" s="1022" t="s">
        <v>2632</v>
      </c>
      <c r="F3162" s="1033" t="s">
        <v>35</v>
      </c>
      <c r="G3162" s="1034" t="s">
        <v>19</v>
      </c>
      <c r="H3162" s="1024" t="s">
        <v>40</v>
      </c>
      <c r="I3162" s="1035" t="s">
        <v>93</v>
      </c>
      <c r="J3162" s="968">
        <v>3</v>
      </c>
      <c r="K3162" s="416" t="s">
        <v>21</v>
      </c>
      <c r="L3162" s="682" t="s">
        <v>105</v>
      </c>
      <c r="M3162" s="437" t="s">
        <v>5240</v>
      </c>
      <c r="N3162" s="52" t="s">
        <v>490</v>
      </c>
      <c r="O3162" s="989"/>
      <c r="P3162" s="682"/>
      <c r="Q3162" s="1025"/>
      <c r="R3162" s="1026"/>
      <c r="S3162" s="1027"/>
      <c r="T3162" s="1028"/>
      <c r="U3162" s="1029"/>
      <c r="V3162" s="1030"/>
      <c r="W3162" s="976" t="s">
        <v>4572</v>
      </c>
      <c r="X3162" s="989"/>
      <c r="Y3162" s="983"/>
      <c r="Z3162" s="989"/>
    </row>
    <row r="3163" spans="1:26" ht="13.15" customHeight="1">
      <c r="A3163" s="967" t="s">
        <v>2151</v>
      </c>
      <c r="B3163" s="968" t="s">
        <v>5209</v>
      </c>
      <c r="C3163" s="989" t="s">
        <v>2</v>
      </c>
      <c r="D3163" s="1021" t="str">
        <f t="shared" ref="D3163" si="3142">B3163&amp;" "&amp;" "&amp;C3163</f>
        <v>SP-200  ダイ</v>
      </c>
      <c r="E3163" s="1022" t="s">
        <v>2632</v>
      </c>
      <c r="F3163" s="1023" t="s">
        <v>34</v>
      </c>
      <c r="G3163" s="1034" t="s">
        <v>19</v>
      </c>
      <c r="H3163" s="1034" t="s">
        <v>19</v>
      </c>
      <c r="I3163" s="1031" t="s">
        <v>90</v>
      </c>
      <c r="J3163" s="968">
        <v>2</v>
      </c>
      <c r="K3163" s="416" t="s">
        <v>21</v>
      </c>
      <c r="L3163" s="682" t="s">
        <v>131</v>
      </c>
      <c r="M3163" s="437" t="s">
        <v>5241</v>
      </c>
      <c r="N3163" s="54" t="s">
        <v>491</v>
      </c>
      <c r="O3163" s="989"/>
      <c r="P3163" s="682"/>
      <c r="Q3163" s="1025">
        <v>2600</v>
      </c>
      <c r="R3163" s="1026">
        <v>1590</v>
      </c>
      <c r="S3163" s="1027">
        <v>1080</v>
      </c>
      <c r="T3163" s="1028">
        <v>1310</v>
      </c>
      <c r="U3163" s="1029">
        <v>1120</v>
      </c>
      <c r="V3163" s="1030">
        <f t="shared" ref="V3163" si="3143">SUM(Q3163:U3164)</f>
        <v>7700</v>
      </c>
      <c r="W3163" s="976" t="s">
        <v>3317</v>
      </c>
      <c r="X3163" s="989"/>
      <c r="Y3163" s="983" t="s">
        <v>5338</v>
      </c>
      <c r="Z3163" s="989"/>
    </row>
    <row r="3164" spans="1:26" ht="13.15" customHeight="1">
      <c r="A3164" s="967" t="s">
        <v>2151</v>
      </c>
      <c r="B3164" s="968"/>
      <c r="C3164" s="989" t="s">
        <v>2</v>
      </c>
      <c r="D3164" s="1021" t="s">
        <v>2</v>
      </c>
      <c r="E3164" s="1022" t="s">
        <v>2632</v>
      </c>
      <c r="F3164" s="1023" t="s">
        <v>34</v>
      </c>
      <c r="G3164" s="1034" t="s">
        <v>19</v>
      </c>
      <c r="H3164" s="1034" t="s">
        <v>19</v>
      </c>
      <c r="I3164" s="1031" t="s">
        <v>90</v>
      </c>
      <c r="J3164" s="968">
        <v>2</v>
      </c>
      <c r="K3164" s="416" t="s">
        <v>21</v>
      </c>
      <c r="L3164" s="680" t="s">
        <v>2710</v>
      </c>
      <c r="M3164" s="437" t="s">
        <v>5251</v>
      </c>
      <c r="N3164" s="54" t="s">
        <v>490</v>
      </c>
      <c r="O3164" s="989"/>
      <c r="P3164" s="682"/>
      <c r="Q3164" s="1025"/>
      <c r="R3164" s="1026"/>
      <c r="S3164" s="1027"/>
      <c r="T3164" s="1028"/>
      <c r="U3164" s="1029"/>
      <c r="V3164" s="1030"/>
      <c r="W3164" s="976" t="s">
        <v>3317</v>
      </c>
      <c r="X3164" s="989"/>
      <c r="Y3164" s="983"/>
      <c r="Z3164" s="989"/>
    </row>
    <row r="3165" spans="1:26" ht="13.15" customHeight="1">
      <c r="A3165" s="984" t="s">
        <v>2628</v>
      </c>
      <c r="B3165" s="968" t="s">
        <v>5210</v>
      </c>
      <c r="C3165" s="969" t="s">
        <v>3296</v>
      </c>
      <c r="D3165" s="970" t="str">
        <f t="shared" ref="D3165" si="3144">B3165&amp;" "&amp;" "&amp;C3165</f>
        <v>SP-201  ダイ (竜魔人ダイ)</v>
      </c>
      <c r="E3165" s="1032" t="s">
        <v>2634</v>
      </c>
      <c r="F3165" s="972" t="s">
        <v>34</v>
      </c>
      <c r="G3165" s="973" t="s">
        <v>19</v>
      </c>
      <c r="H3165" s="986" t="s">
        <v>40</v>
      </c>
      <c r="I3165" s="988" t="s">
        <v>4323</v>
      </c>
      <c r="J3165" s="975">
        <v>3</v>
      </c>
      <c r="K3165" s="692" t="s">
        <v>37</v>
      </c>
      <c r="L3165" s="680" t="s">
        <v>98</v>
      </c>
      <c r="M3165" s="51" t="s">
        <v>5228</v>
      </c>
      <c r="N3165" s="53" t="s">
        <v>492</v>
      </c>
      <c r="O3165" s="976"/>
      <c r="P3165" s="681"/>
      <c r="Q3165" s="977">
        <v>2620</v>
      </c>
      <c r="R3165" s="978">
        <v>1570</v>
      </c>
      <c r="S3165" s="979">
        <v>1250</v>
      </c>
      <c r="T3165" s="980">
        <v>1310</v>
      </c>
      <c r="U3165" s="981">
        <v>1080</v>
      </c>
      <c r="V3165" s="982">
        <f t="shared" ref="V3165" si="3145">SUM(Q3165:U3166)</f>
        <v>7830</v>
      </c>
      <c r="W3165" s="976" t="s">
        <v>3317</v>
      </c>
      <c r="X3165" s="976"/>
      <c r="Y3165" s="983" t="s">
        <v>5300</v>
      </c>
      <c r="Z3165" s="976"/>
    </row>
    <row r="3166" spans="1:26" ht="13.15" customHeight="1">
      <c r="A3166" s="984" t="s">
        <v>2628</v>
      </c>
      <c r="B3166" s="968"/>
      <c r="C3166" s="969" t="s">
        <v>3296</v>
      </c>
      <c r="D3166" s="970" t="s">
        <v>2</v>
      </c>
      <c r="E3166" s="1032" t="s">
        <v>2634</v>
      </c>
      <c r="F3166" s="972" t="s">
        <v>34</v>
      </c>
      <c r="G3166" s="973" t="s">
        <v>19</v>
      </c>
      <c r="H3166" s="986" t="s">
        <v>40</v>
      </c>
      <c r="I3166" s="988" t="s">
        <v>4323</v>
      </c>
      <c r="J3166" s="975">
        <v>3</v>
      </c>
      <c r="K3166" s="690" t="s">
        <v>21</v>
      </c>
      <c r="L3166" s="682" t="s">
        <v>131</v>
      </c>
      <c r="M3166" s="51" t="s">
        <v>5235</v>
      </c>
      <c r="N3166" s="53" t="s">
        <v>491</v>
      </c>
      <c r="O3166" s="976"/>
      <c r="P3166" s="681"/>
      <c r="Q3166" s="977"/>
      <c r="R3166" s="978"/>
      <c r="S3166" s="979"/>
      <c r="T3166" s="980"/>
      <c r="U3166" s="981"/>
      <c r="V3166" s="982"/>
      <c r="W3166" s="976" t="s">
        <v>3317</v>
      </c>
      <c r="X3166" s="976"/>
      <c r="Y3166" s="983"/>
      <c r="Z3166" s="976"/>
    </row>
    <row r="3167" spans="1:26" s="5" customFormat="1">
      <c r="A3167" s="984" t="s">
        <v>2628</v>
      </c>
      <c r="B3167" s="968" t="s">
        <v>5211</v>
      </c>
      <c r="C3167" s="969" t="s">
        <v>5206</v>
      </c>
      <c r="D3167" s="970" t="str">
        <f t="shared" ref="D3167" si="3146">B3167&amp;" "&amp;" "&amp;C3167</f>
        <v>SP-202  バラン (竜魔人バラン)</v>
      </c>
      <c r="E3167" s="1032" t="s">
        <v>2634</v>
      </c>
      <c r="F3167" s="1003" t="s">
        <v>35</v>
      </c>
      <c r="G3167" s="973" t="s">
        <v>19</v>
      </c>
      <c r="H3167" s="973" t="s">
        <v>19</v>
      </c>
      <c r="I3167" s="974" t="s">
        <v>4324</v>
      </c>
      <c r="J3167" s="984">
        <v>4</v>
      </c>
      <c r="K3167" s="692" t="s">
        <v>37</v>
      </c>
      <c r="L3167" s="680" t="s">
        <v>20</v>
      </c>
      <c r="M3167" s="51" t="s">
        <v>6252</v>
      </c>
      <c r="N3167" s="680" t="s">
        <v>491</v>
      </c>
      <c r="O3167" s="976"/>
      <c r="P3167" s="681"/>
      <c r="Q3167" s="977">
        <v>2630</v>
      </c>
      <c r="R3167" s="978">
        <v>1580</v>
      </c>
      <c r="S3167" s="979">
        <v>1240</v>
      </c>
      <c r="T3167" s="980">
        <v>1240</v>
      </c>
      <c r="U3167" s="981">
        <v>1120</v>
      </c>
      <c r="V3167" s="982">
        <f t="shared" ref="V3167" si="3147">SUM(Q3167:U3168)</f>
        <v>7810</v>
      </c>
      <c r="W3167" s="681"/>
      <c r="X3167" s="976"/>
      <c r="Y3167" s="983" t="s">
        <v>5301</v>
      </c>
      <c r="Z3167" s="976"/>
    </row>
    <row r="3168" spans="1:26" s="5" customFormat="1">
      <c r="A3168" s="984" t="s">
        <v>2628</v>
      </c>
      <c r="B3168" s="968"/>
      <c r="C3168" s="969" t="s">
        <v>5206</v>
      </c>
      <c r="D3168" s="970" t="s">
        <v>2</v>
      </c>
      <c r="E3168" s="1032" t="s">
        <v>2634</v>
      </c>
      <c r="F3168" s="1003" t="s">
        <v>35</v>
      </c>
      <c r="G3168" s="973" t="s">
        <v>19</v>
      </c>
      <c r="H3168" s="973" t="s">
        <v>19</v>
      </c>
      <c r="I3168" s="974" t="s">
        <v>4324</v>
      </c>
      <c r="J3168" s="984">
        <v>4</v>
      </c>
      <c r="K3168" s="690" t="s">
        <v>21</v>
      </c>
      <c r="L3168" s="680" t="s">
        <v>1995</v>
      </c>
      <c r="M3168" s="51" t="s">
        <v>2033</v>
      </c>
      <c r="N3168" s="680" t="s">
        <v>491</v>
      </c>
      <c r="O3168" s="976"/>
      <c r="P3168" s="681"/>
      <c r="Q3168" s="977"/>
      <c r="R3168" s="978"/>
      <c r="S3168" s="979"/>
      <c r="T3168" s="980"/>
      <c r="U3168" s="981"/>
      <c r="V3168" s="982"/>
      <c r="W3168" s="681"/>
      <c r="X3168" s="976"/>
      <c r="Y3168" s="983"/>
      <c r="Z3168" s="976"/>
    </row>
    <row r="3169" spans="1:26" ht="13.15" customHeight="1">
      <c r="A3169" s="1018" t="s">
        <v>2629</v>
      </c>
      <c r="B3169" s="968" t="s">
        <v>5212</v>
      </c>
      <c r="C3169" s="969" t="s">
        <v>57</v>
      </c>
      <c r="D3169" s="970" t="str">
        <f t="shared" ref="D3169" si="3148">B3169&amp;" "&amp;" "&amp;C3169</f>
        <v>SP-203  ゴメちゃん</v>
      </c>
      <c r="E3169" s="971" t="s">
        <v>2632</v>
      </c>
      <c r="F3169" s="972" t="s">
        <v>34</v>
      </c>
      <c r="G3169" s="973" t="s">
        <v>19</v>
      </c>
      <c r="H3169" s="973" t="s">
        <v>19</v>
      </c>
      <c r="I3169" s="998" t="s">
        <v>41</v>
      </c>
      <c r="J3169" s="975">
        <v>3</v>
      </c>
      <c r="K3169" s="690" t="s">
        <v>21</v>
      </c>
      <c r="L3169" s="680" t="s">
        <v>131</v>
      </c>
      <c r="M3169" s="51" t="s">
        <v>5252</v>
      </c>
      <c r="N3169" s="52" t="s">
        <v>491</v>
      </c>
      <c r="O3169" s="976"/>
      <c r="P3169" s="681"/>
      <c r="Q3169" s="977">
        <v>2680</v>
      </c>
      <c r="R3169" s="978">
        <v>1210</v>
      </c>
      <c r="S3169" s="979">
        <v>880</v>
      </c>
      <c r="T3169" s="980">
        <v>1370</v>
      </c>
      <c r="U3169" s="981">
        <v>1510</v>
      </c>
      <c r="V3169" s="982">
        <f t="shared" ref="V3169" si="3149">SUM(Q3169:U3170)</f>
        <v>7650</v>
      </c>
      <c r="W3169" s="682" t="s">
        <v>4570</v>
      </c>
      <c r="X3169" s="976"/>
      <c r="Y3169" s="983" t="s">
        <v>5328</v>
      </c>
      <c r="Z3169" s="976"/>
    </row>
    <row r="3170" spans="1:26" ht="13.15" customHeight="1">
      <c r="A3170" s="1018" t="s">
        <v>2629</v>
      </c>
      <c r="B3170" s="968"/>
      <c r="C3170" s="969" t="s">
        <v>57</v>
      </c>
      <c r="D3170" s="970" t="s">
        <v>2</v>
      </c>
      <c r="E3170" s="971" t="s">
        <v>2632</v>
      </c>
      <c r="F3170" s="972" t="s">
        <v>34</v>
      </c>
      <c r="G3170" s="973" t="s">
        <v>19</v>
      </c>
      <c r="H3170" s="973" t="s">
        <v>19</v>
      </c>
      <c r="I3170" s="998" t="s">
        <v>41</v>
      </c>
      <c r="J3170" s="975">
        <v>3</v>
      </c>
      <c r="K3170" s="11" t="s">
        <v>81</v>
      </c>
      <c r="L3170" s="680" t="s">
        <v>81</v>
      </c>
      <c r="M3170" s="51" t="s">
        <v>5237</v>
      </c>
      <c r="N3170" s="52" t="s">
        <v>490</v>
      </c>
      <c r="O3170" s="976"/>
      <c r="P3170" s="681"/>
      <c r="Q3170" s="977"/>
      <c r="R3170" s="978"/>
      <c r="S3170" s="979"/>
      <c r="T3170" s="980"/>
      <c r="U3170" s="981"/>
      <c r="V3170" s="982"/>
      <c r="W3170" s="681" t="s">
        <v>4567</v>
      </c>
      <c r="X3170" s="976"/>
      <c r="Y3170" s="983"/>
      <c r="Z3170" s="976"/>
    </row>
    <row r="3171" spans="1:26" s="5" customFormat="1">
      <c r="A3171" s="1020" t="s">
        <v>5207</v>
      </c>
      <c r="B3171" s="968" t="s">
        <v>5213</v>
      </c>
      <c r="C3171" s="969" t="s">
        <v>4995</v>
      </c>
      <c r="D3171" s="970" t="str">
        <f t="shared" ref="D3171" si="3150">B3171&amp;" "&amp;" "&amp;C3171</f>
        <v>SP-204  ダイ (覚醒)</v>
      </c>
      <c r="E3171" s="971" t="s">
        <v>2632</v>
      </c>
      <c r="F3171" s="972" t="s">
        <v>34</v>
      </c>
      <c r="G3171" s="973" t="s">
        <v>19</v>
      </c>
      <c r="H3171" s="973" t="s">
        <v>19</v>
      </c>
      <c r="I3171" s="998" t="s">
        <v>41</v>
      </c>
      <c r="J3171" s="984" t="s">
        <v>4157</v>
      </c>
      <c r="K3171" s="690" t="s">
        <v>21</v>
      </c>
      <c r="L3171" s="680" t="s">
        <v>205</v>
      </c>
      <c r="M3171" s="51" t="s">
        <v>5242</v>
      </c>
      <c r="N3171" s="52" t="s">
        <v>490</v>
      </c>
      <c r="O3171" s="976"/>
      <c r="P3171" s="681"/>
      <c r="Q3171" s="977">
        <v>2640</v>
      </c>
      <c r="R3171" s="978">
        <v>1590</v>
      </c>
      <c r="S3171" s="979">
        <v>1020</v>
      </c>
      <c r="T3171" s="980">
        <v>1290</v>
      </c>
      <c r="U3171" s="981">
        <v>1160</v>
      </c>
      <c r="V3171" s="982">
        <f t="shared" ref="V3171" si="3151">SUM(Q3171:U3172)</f>
        <v>7700</v>
      </c>
      <c r="W3171" s="976" t="s">
        <v>3317</v>
      </c>
      <c r="X3171" s="976"/>
      <c r="Y3171" s="983" t="s">
        <v>5327</v>
      </c>
      <c r="Z3171" s="976"/>
    </row>
    <row r="3172" spans="1:26" s="5" customFormat="1">
      <c r="A3172" s="1020" t="s">
        <v>5207</v>
      </c>
      <c r="B3172" s="968"/>
      <c r="C3172" s="969" t="s">
        <v>4995</v>
      </c>
      <c r="D3172" s="970" t="s">
        <v>2</v>
      </c>
      <c r="E3172" s="971" t="s">
        <v>2632</v>
      </c>
      <c r="F3172" s="972" t="s">
        <v>34</v>
      </c>
      <c r="G3172" s="973" t="s">
        <v>19</v>
      </c>
      <c r="H3172" s="973" t="s">
        <v>19</v>
      </c>
      <c r="I3172" s="998" t="s">
        <v>41</v>
      </c>
      <c r="J3172" s="984" t="s">
        <v>4157</v>
      </c>
      <c r="K3172" s="692" t="s">
        <v>37</v>
      </c>
      <c r="L3172" s="680" t="s">
        <v>98</v>
      </c>
      <c r="M3172" s="51" t="s">
        <v>5243</v>
      </c>
      <c r="N3172" s="52" t="s">
        <v>490</v>
      </c>
      <c r="O3172" s="976"/>
      <c r="P3172" s="681"/>
      <c r="Q3172" s="977"/>
      <c r="R3172" s="978"/>
      <c r="S3172" s="979"/>
      <c r="T3172" s="980"/>
      <c r="U3172" s="981"/>
      <c r="V3172" s="982"/>
      <c r="W3172" s="976" t="s">
        <v>3317</v>
      </c>
      <c r="X3172" s="976"/>
      <c r="Y3172" s="983" t="s">
        <v>5327</v>
      </c>
      <c r="Z3172" s="976"/>
    </row>
    <row r="3173" spans="1:26" ht="13.15" customHeight="1">
      <c r="A3173" s="1020" t="s">
        <v>5207</v>
      </c>
      <c r="B3173" s="968" t="s">
        <v>5214</v>
      </c>
      <c r="C3173" s="989" t="s">
        <v>5650</v>
      </c>
      <c r="D3173" s="970" t="str">
        <f t="shared" ref="D3173" si="3152">B3173&amp;" "&amp;" "&amp;C3173</f>
        <v>SP-205  ハドラー (超魔生物)</v>
      </c>
      <c r="E3173" s="971" t="s">
        <v>2632</v>
      </c>
      <c r="F3173" s="985" t="s">
        <v>74</v>
      </c>
      <c r="G3173" s="973" t="s">
        <v>19</v>
      </c>
      <c r="H3173" s="973" t="s">
        <v>19</v>
      </c>
      <c r="I3173" s="1031" t="s">
        <v>90</v>
      </c>
      <c r="J3173" s="984">
        <v>1</v>
      </c>
      <c r="K3173" s="691" t="s">
        <v>99</v>
      </c>
      <c r="L3173" s="682" t="s">
        <v>131</v>
      </c>
      <c r="M3173" s="51" t="s">
        <v>5250</v>
      </c>
      <c r="N3173" s="54" t="s">
        <v>496</v>
      </c>
      <c r="O3173" s="976"/>
      <c r="P3173" s="681"/>
      <c r="Q3173" s="977">
        <v>2590</v>
      </c>
      <c r="R3173" s="978">
        <v>1610</v>
      </c>
      <c r="S3173" s="979">
        <v>1180</v>
      </c>
      <c r="T3173" s="980">
        <v>1060</v>
      </c>
      <c r="U3173" s="981">
        <v>1250</v>
      </c>
      <c r="V3173" s="982">
        <f t="shared" ref="V3173" si="3153">SUM(Q3173:U3174)</f>
        <v>7690</v>
      </c>
      <c r="W3173" s="976"/>
      <c r="X3173" s="976"/>
      <c r="Y3173" s="983" t="s">
        <v>5327</v>
      </c>
      <c r="Z3173" s="976"/>
    </row>
    <row r="3174" spans="1:26" ht="13.15" customHeight="1">
      <c r="A3174" s="1020" t="s">
        <v>5207</v>
      </c>
      <c r="B3174" s="968"/>
      <c r="C3174" s="989" t="s">
        <v>5650</v>
      </c>
      <c r="D3174" s="970" t="s">
        <v>2</v>
      </c>
      <c r="E3174" s="971" t="s">
        <v>2632</v>
      </c>
      <c r="F3174" s="985" t="s">
        <v>74</v>
      </c>
      <c r="G3174" s="973" t="s">
        <v>19</v>
      </c>
      <c r="H3174" s="973" t="s">
        <v>19</v>
      </c>
      <c r="I3174" s="1031" t="s">
        <v>90</v>
      </c>
      <c r="J3174" s="984">
        <v>1</v>
      </c>
      <c r="K3174" s="416" t="s">
        <v>21</v>
      </c>
      <c r="L3174" s="680" t="s">
        <v>2710</v>
      </c>
      <c r="M3174" s="51" t="s">
        <v>5254</v>
      </c>
      <c r="N3174" s="52" t="s">
        <v>490</v>
      </c>
      <c r="O3174" s="976"/>
      <c r="P3174" s="681"/>
      <c r="Q3174" s="977"/>
      <c r="R3174" s="978"/>
      <c r="S3174" s="979"/>
      <c r="T3174" s="980"/>
      <c r="U3174" s="981"/>
      <c r="V3174" s="982"/>
      <c r="W3174" s="976"/>
      <c r="X3174" s="976"/>
      <c r="Y3174" s="983" t="s">
        <v>5327</v>
      </c>
      <c r="Z3174" s="976"/>
    </row>
    <row r="3175" spans="1:26" ht="13.15" customHeight="1">
      <c r="A3175" s="1020" t="s">
        <v>5207</v>
      </c>
      <c r="B3175" s="968" t="s">
        <v>5215</v>
      </c>
      <c r="C3175" s="969" t="s">
        <v>183</v>
      </c>
      <c r="D3175" s="970" t="str">
        <f t="shared" ref="D3175" si="3154">B3175&amp;" "&amp;" "&amp;C3175</f>
        <v>SP-206  マァム</v>
      </c>
      <c r="E3175" s="971" t="s">
        <v>2632</v>
      </c>
      <c r="F3175" s="972" t="s">
        <v>34</v>
      </c>
      <c r="G3175" s="973" t="s">
        <v>19</v>
      </c>
      <c r="H3175" s="973" t="s">
        <v>19</v>
      </c>
      <c r="I3175" s="974" t="s">
        <v>4324</v>
      </c>
      <c r="J3175" s="984">
        <v>4</v>
      </c>
      <c r="K3175" s="692" t="s">
        <v>37</v>
      </c>
      <c r="L3175" s="680" t="s">
        <v>2720</v>
      </c>
      <c r="M3175" s="51" t="s">
        <v>5157</v>
      </c>
      <c r="N3175" s="52" t="s">
        <v>490</v>
      </c>
      <c r="O3175" s="976"/>
      <c r="P3175" s="681"/>
      <c r="Q3175" s="977">
        <v>2610</v>
      </c>
      <c r="R3175" s="978">
        <v>1520</v>
      </c>
      <c r="S3175" s="979">
        <v>1010</v>
      </c>
      <c r="T3175" s="980">
        <v>1410</v>
      </c>
      <c r="U3175" s="981">
        <v>1130</v>
      </c>
      <c r="V3175" s="982">
        <f t="shared" ref="V3175" si="3155">SUM(Q3175:U3176)</f>
        <v>7680</v>
      </c>
      <c r="W3175" s="976" t="s">
        <v>3317</v>
      </c>
      <c r="X3175" s="976"/>
      <c r="Y3175" s="983" t="s">
        <v>5327</v>
      </c>
      <c r="Z3175" s="976"/>
    </row>
    <row r="3176" spans="1:26" ht="13.15" customHeight="1">
      <c r="A3176" s="1020" t="s">
        <v>5207</v>
      </c>
      <c r="B3176" s="968"/>
      <c r="C3176" s="969" t="s">
        <v>183</v>
      </c>
      <c r="D3176" s="970" t="s">
        <v>2</v>
      </c>
      <c r="E3176" s="971" t="s">
        <v>2632</v>
      </c>
      <c r="F3176" s="972" t="s">
        <v>34</v>
      </c>
      <c r="G3176" s="973" t="s">
        <v>19</v>
      </c>
      <c r="H3176" s="973" t="s">
        <v>19</v>
      </c>
      <c r="I3176" s="974" t="s">
        <v>4324</v>
      </c>
      <c r="J3176" s="984">
        <v>4</v>
      </c>
      <c r="K3176" s="690" t="s">
        <v>21</v>
      </c>
      <c r="L3176" s="682" t="s">
        <v>131</v>
      </c>
      <c r="M3176" s="51" t="s">
        <v>5244</v>
      </c>
      <c r="N3176" s="52" t="s">
        <v>491</v>
      </c>
      <c r="O3176" s="976"/>
      <c r="P3176" s="681"/>
      <c r="Q3176" s="977"/>
      <c r="R3176" s="978"/>
      <c r="S3176" s="979"/>
      <c r="T3176" s="980"/>
      <c r="U3176" s="981"/>
      <c r="V3176" s="982"/>
      <c r="W3176" s="976" t="s">
        <v>3317</v>
      </c>
      <c r="X3176" s="976"/>
      <c r="Y3176" s="983" t="s">
        <v>5327</v>
      </c>
      <c r="Z3176" s="976"/>
    </row>
    <row r="3177" spans="1:26" ht="13.15" customHeight="1">
      <c r="A3177" s="1020" t="s">
        <v>5207</v>
      </c>
      <c r="B3177" s="968" t="s">
        <v>5216</v>
      </c>
      <c r="C3177" s="989" t="s">
        <v>42</v>
      </c>
      <c r="D3177" s="1021" t="str">
        <f t="shared" ref="D3177" si="3156">B3177&amp;" "&amp;" "&amp;C3177</f>
        <v>SP-207  レオナ</v>
      </c>
      <c r="E3177" s="1022" t="s">
        <v>2632</v>
      </c>
      <c r="F3177" s="1023" t="s">
        <v>34</v>
      </c>
      <c r="G3177" s="1024" t="s">
        <v>40</v>
      </c>
      <c r="H3177" s="990" t="s">
        <v>80</v>
      </c>
      <c r="I3177" s="996" t="s">
        <v>4358</v>
      </c>
      <c r="J3177" s="984" t="s">
        <v>4158</v>
      </c>
      <c r="K3177" s="416" t="s">
        <v>21</v>
      </c>
      <c r="L3177" s="682" t="s">
        <v>131</v>
      </c>
      <c r="M3177" s="437" t="s">
        <v>5245</v>
      </c>
      <c r="N3177" s="54" t="s">
        <v>491</v>
      </c>
      <c r="O3177" s="989"/>
      <c r="P3177" s="682"/>
      <c r="Q3177" s="1025">
        <v>2610</v>
      </c>
      <c r="R3177" s="1026">
        <v>970</v>
      </c>
      <c r="S3177" s="1027">
        <v>1590</v>
      </c>
      <c r="T3177" s="1028">
        <v>1280</v>
      </c>
      <c r="U3177" s="1029">
        <v>1200</v>
      </c>
      <c r="V3177" s="1030">
        <f t="shared" ref="V3177" si="3157">SUM(Q3177:U3178)</f>
        <v>7650</v>
      </c>
      <c r="W3177" s="976" t="s">
        <v>3317</v>
      </c>
      <c r="X3177" s="989"/>
      <c r="Y3177" s="983" t="s">
        <v>5327</v>
      </c>
      <c r="Z3177" s="989"/>
    </row>
    <row r="3178" spans="1:26" ht="13.15" customHeight="1">
      <c r="A3178" s="1020" t="s">
        <v>5207</v>
      </c>
      <c r="B3178" s="968"/>
      <c r="C3178" s="989" t="s">
        <v>42</v>
      </c>
      <c r="D3178" s="1021" t="s">
        <v>2</v>
      </c>
      <c r="E3178" s="1022" t="s">
        <v>2632</v>
      </c>
      <c r="F3178" s="1023" t="s">
        <v>34</v>
      </c>
      <c r="G3178" s="1024" t="s">
        <v>40</v>
      </c>
      <c r="H3178" s="990" t="s">
        <v>80</v>
      </c>
      <c r="I3178" s="996" t="s">
        <v>4358</v>
      </c>
      <c r="J3178" s="984" t="s">
        <v>4158</v>
      </c>
      <c r="K3178" s="11" t="s">
        <v>81</v>
      </c>
      <c r="L3178" s="680" t="s">
        <v>81</v>
      </c>
      <c r="M3178" s="437" t="s">
        <v>5238</v>
      </c>
      <c r="N3178" s="53" t="s">
        <v>492</v>
      </c>
      <c r="O3178" s="989"/>
      <c r="P3178" s="682"/>
      <c r="Q3178" s="1025"/>
      <c r="R3178" s="1026"/>
      <c r="S3178" s="1027"/>
      <c r="T3178" s="1028"/>
      <c r="U3178" s="1029"/>
      <c r="V3178" s="1030"/>
      <c r="W3178" s="976" t="s">
        <v>3317</v>
      </c>
      <c r="X3178" s="989"/>
      <c r="Y3178" s="983" t="s">
        <v>5327</v>
      </c>
      <c r="Z3178" s="989"/>
    </row>
    <row r="3179" spans="1:26" ht="13.15" customHeight="1">
      <c r="A3179" s="1020" t="s">
        <v>5207</v>
      </c>
      <c r="B3179" s="968" t="s">
        <v>5217</v>
      </c>
      <c r="C3179" s="989" t="s">
        <v>76</v>
      </c>
      <c r="D3179" s="1021" t="str">
        <f t="shared" ref="D3179" si="3158">B3179&amp;" "&amp;" "&amp;C3179</f>
        <v>SP-208  真・大魔王バーン</v>
      </c>
      <c r="E3179" s="1022" t="s">
        <v>2632</v>
      </c>
      <c r="F3179" s="1016" t="s">
        <v>74</v>
      </c>
      <c r="G3179" s="992" t="s">
        <v>88</v>
      </c>
      <c r="H3179" s="1024" t="s">
        <v>40</v>
      </c>
      <c r="I3179" s="996" t="s">
        <v>4358</v>
      </c>
      <c r="J3179" s="968">
        <v>3</v>
      </c>
      <c r="K3179" s="416" t="s">
        <v>21</v>
      </c>
      <c r="L3179" s="682" t="s">
        <v>106</v>
      </c>
      <c r="M3179" s="437" t="s">
        <v>1149</v>
      </c>
      <c r="N3179" s="54" t="s">
        <v>491</v>
      </c>
      <c r="O3179" s="989"/>
      <c r="P3179" s="682"/>
      <c r="Q3179" s="1025">
        <v>2650</v>
      </c>
      <c r="R3179" s="1026">
        <v>1170</v>
      </c>
      <c r="S3179" s="1027">
        <v>1680</v>
      </c>
      <c r="T3179" s="1028">
        <v>1220</v>
      </c>
      <c r="U3179" s="1029">
        <v>1010</v>
      </c>
      <c r="V3179" s="1030">
        <f t="shared" ref="V3179" si="3159">SUM(Q3179:U3180)</f>
        <v>7730</v>
      </c>
      <c r="W3179" s="989"/>
      <c r="X3179" s="989"/>
      <c r="Y3179" s="983" t="s">
        <v>5352</v>
      </c>
      <c r="Z3179" s="989"/>
    </row>
    <row r="3180" spans="1:26" ht="13.15" customHeight="1">
      <c r="A3180" s="1020" t="s">
        <v>5207</v>
      </c>
      <c r="B3180" s="968"/>
      <c r="C3180" s="989" t="s">
        <v>76</v>
      </c>
      <c r="D3180" s="1021" t="s">
        <v>2</v>
      </c>
      <c r="E3180" s="1022" t="s">
        <v>2632</v>
      </c>
      <c r="F3180" s="1016" t="s">
        <v>74</v>
      </c>
      <c r="G3180" s="992" t="s">
        <v>88</v>
      </c>
      <c r="H3180" s="1024" t="s">
        <v>40</v>
      </c>
      <c r="I3180" s="996" t="s">
        <v>4358</v>
      </c>
      <c r="J3180" s="968">
        <v>3</v>
      </c>
      <c r="K3180" s="691" t="s">
        <v>99</v>
      </c>
      <c r="L3180" s="682" t="s">
        <v>131</v>
      </c>
      <c r="M3180" s="437" t="s">
        <v>5255</v>
      </c>
      <c r="N3180" s="54" t="s">
        <v>491</v>
      </c>
      <c r="O3180" s="989"/>
      <c r="P3180" s="682"/>
      <c r="Q3180" s="1025"/>
      <c r="R3180" s="1026"/>
      <c r="S3180" s="1027"/>
      <c r="T3180" s="1028"/>
      <c r="U3180" s="1029"/>
      <c r="V3180" s="1030"/>
      <c r="W3180" s="989"/>
      <c r="X3180" s="989"/>
      <c r="Y3180" s="983"/>
      <c r="Z3180" s="989"/>
    </row>
    <row r="3181" spans="1:26">
      <c r="A3181" s="984" t="s">
        <v>2628</v>
      </c>
      <c r="B3181" s="968" t="s">
        <v>5218</v>
      </c>
      <c r="C3181" s="969" t="s">
        <v>3298</v>
      </c>
      <c r="D3181" s="970" t="str">
        <f t="shared" ref="D3181" si="3160">B3181&amp;" "&amp;" "&amp;C3181</f>
        <v>SP-209  アバン (勇者アバン)</v>
      </c>
      <c r="E3181" s="971" t="s">
        <v>2632</v>
      </c>
      <c r="F3181" s="972" t="s">
        <v>34</v>
      </c>
      <c r="G3181" s="973" t="s">
        <v>19</v>
      </c>
      <c r="H3181" s="973" t="s">
        <v>19</v>
      </c>
      <c r="I3181" s="988" t="s">
        <v>4323</v>
      </c>
      <c r="J3181" s="975">
        <v>3</v>
      </c>
      <c r="K3181" s="690" t="s">
        <v>21</v>
      </c>
      <c r="L3181" s="680" t="s">
        <v>2710</v>
      </c>
      <c r="M3181" s="51" t="s">
        <v>5253</v>
      </c>
      <c r="N3181" s="52" t="s">
        <v>491</v>
      </c>
      <c r="O3181" s="976"/>
      <c r="P3181" s="681"/>
      <c r="Q3181" s="977">
        <v>2640</v>
      </c>
      <c r="R3181" s="978">
        <v>1580</v>
      </c>
      <c r="S3181" s="979">
        <v>1080</v>
      </c>
      <c r="T3181" s="980">
        <v>1160</v>
      </c>
      <c r="U3181" s="981">
        <v>1180</v>
      </c>
      <c r="V3181" s="982">
        <f t="shared" ref="V3181" si="3161">SUM(Q3181:U3182)</f>
        <v>7640</v>
      </c>
      <c r="X3181" s="976"/>
      <c r="Y3181" s="983" t="s">
        <v>5302</v>
      </c>
      <c r="Z3181" s="976"/>
    </row>
    <row r="3182" spans="1:26">
      <c r="A3182" s="984" t="s">
        <v>2628</v>
      </c>
      <c r="B3182" s="968"/>
      <c r="C3182" s="969" t="s">
        <v>3298</v>
      </c>
      <c r="D3182" s="970" t="s">
        <v>2</v>
      </c>
      <c r="E3182" s="971" t="s">
        <v>2632</v>
      </c>
      <c r="F3182" s="972" t="s">
        <v>34</v>
      </c>
      <c r="G3182" s="973" t="s">
        <v>19</v>
      </c>
      <c r="H3182" s="973" t="s">
        <v>19</v>
      </c>
      <c r="I3182" s="988" t="s">
        <v>4323</v>
      </c>
      <c r="J3182" s="975">
        <v>3</v>
      </c>
      <c r="K3182" s="692" t="s">
        <v>37</v>
      </c>
      <c r="L3182" s="680" t="s">
        <v>98</v>
      </c>
      <c r="M3182" s="39" t="s">
        <v>5246</v>
      </c>
      <c r="N3182" s="52" t="s">
        <v>490</v>
      </c>
      <c r="O3182" s="976"/>
      <c r="P3182" s="681"/>
      <c r="Q3182" s="977"/>
      <c r="R3182" s="978"/>
      <c r="S3182" s="979"/>
      <c r="T3182" s="980"/>
      <c r="U3182" s="981"/>
      <c r="V3182" s="982"/>
      <c r="X3182" s="976"/>
      <c r="Y3182" s="983"/>
      <c r="Z3182" s="976"/>
    </row>
    <row r="3183" spans="1:26" s="5" customFormat="1">
      <c r="A3183" s="967" t="s">
        <v>2151</v>
      </c>
      <c r="B3183" s="968" t="s">
        <v>5219</v>
      </c>
      <c r="C3183" s="969" t="s">
        <v>4995</v>
      </c>
      <c r="D3183" s="970" t="str">
        <f t="shared" ref="D3183" si="3162">B3183&amp;" "&amp;" "&amp;C3183</f>
        <v>SP-210  ダイ (覚醒)</v>
      </c>
      <c r="E3183" s="971" t="s">
        <v>2632</v>
      </c>
      <c r="F3183" s="972" t="s">
        <v>34</v>
      </c>
      <c r="G3183" s="973" t="s">
        <v>19</v>
      </c>
      <c r="H3183" s="973" t="s">
        <v>19</v>
      </c>
      <c r="I3183" s="998" t="s">
        <v>41</v>
      </c>
      <c r="J3183" s="984">
        <v>4</v>
      </c>
      <c r="K3183" s="692" t="s">
        <v>37</v>
      </c>
      <c r="L3183" s="680" t="s">
        <v>2718</v>
      </c>
      <c r="M3183" s="51" t="s">
        <v>5227</v>
      </c>
      <c r="N3183" s="680" t="s">
        <v>491</v>
      </c>
      <c r="O3183" s="976"/>
      <c r="P3183" s="681"/>
      <c r="Q3183" s="977">
        <v>2510</v>
      </c>
      <c r="R3183" s="978">
        <v>1570</v>
      </c>
      <c r="S3183" s="979">
        <v>1060</v>
      </c>
      <c r="T3183" s="980">
        <v>1350</v>
      </c>
      <c r="U3183" s="981">
        <v>1210</v>
      </c>
      <c r="V3183" s="982">
        <f t="shared" ref="V3183" si="3163">SUM(Q3183:U3184)</f>
        <v>7700</v>
      </c>
      <c r="W3183" s="976" t="s">
        <v>3317</v>
      </c>
      <c r="X3183" s="976"/>
      <c r="Y3183" s="983" t="s">
        <v>5330</v>
      </c>
      <c r="Z3183" s="976"/>
    </row>
    <row r="3184" spans="1:26" s="5" customFormat="1">
      <c r="A3184" s="967" t="s">
        <v>2151</v>
      </c>
      <c r="B3184" s="968"/>
      <c r="C3184" s="969" t="s">
        <v>4995</v>
      </c>
      <c r="D3184" s="970" t="s">
        <v>2</v>
      </c>
      <c r="E3184" s="971" t="s">
        <v>2632</v>
      </c>
      <c r="F3184" s="972" t="s">
        <v>34</v>
      </c>
      <c r="G3184" s="973" t="s">
        <v>19</v>
      </c>
      <c r="H3184" s="973" t="s">
        <v>19</v>
      </c>
      <c r="I3184" s="998" t="s">
        <v>41</v>
      </c>
      <c r="J3184" s="984">
        <v>4</v>
      </c>
      <c r="K3184" s="690" t="s">
        <v>21</v>
      </c>
      <c r="L3184" s="680" t="s">
        <v>1995</v>
      </c>
      <c r="M3184" s="51" t="s">
        <v>5247</v>
      </c>
      <c r="N3184" s="680" t="s">
        <v>491</v>
      </c>
      <c r="O3184" s="976"/>
      <c r="P3184" s="681"/>
      <c r="Q3184" s="977"/>
      <c r="R3184" s="978"/>
      <c r="S3184" s="979"/>
      <c r="T3184" s="980"/>
      <c r="U3184" s="981"/>
      <c r="V3184" s="982"/>
      <c r="W3184" s="976" t="s">
        <v>3317</v>
      </c>
      <c r="X3184" s="976"/>
      <c r="Y3184" s="983"/>
      <c r="Z3184" s="976"/>
    </row>
    <row r="3185" spans="1:26" s="5" customFormat="1">
      <c r="A3185" s="967" t="s">
        <v>2151</v>
      </c>
      <c r="B3185" s="968" t="s">
        <v>5220</v>
      </c>
      <c r="C3185" s="969" t="s">
        <v>4996</v>
      </c>
      <c r="D3185" s="970" t="str">
        <f t="shared" ref="D3185" si="3164">B3185&amp;" "&amp;" "&amp;C3185</f>
        <v>SP-211  ポップ (覚醒)</v>
      </c>
      <c r="E3185" s="971" t="s">
        <v>2632</v>
      </c>
      <c r="F3185" s="972" t="s">
        <v>34</v>
      </c>
      <c r="G3185" s="986" t="s">
        <v>40</v>
      </c>
      <c r="H3185" s="986" t="s">
        <v>40</v>
      </c>
      <c r="I3185" s="988" t="s">
        <v>4323</v>
      </c>
      <c r="J3185" s="975">
        <v>3</v>
      </c>
      <c r="K3185" s="690" t="s">
        <v>21</v>
      </c>
      <c r="L3185" s="680" t="s">
        <v>1995</v>
      </c>
      <c r="M3185" s="51" t="s">
        <v>5248</v>
      </c>
      <c r="N3185" s="680" t="s">
        <v>491</v>
      </c>
      <c r="O3185" s="976"/>
      <c r="P3185" s="681"/>
      <c r="Q3185" s="977">
        <v>2500</v>
      </c>
      <c r="R3185" s="978">
        <v>1000</v>
      </c>
      <c r="S3185" s="979">
        <v>1670</v>
      </c>
      <c r="T3185" s="980">
        <v>1300</v>
      </c>
      <c r="U3185" s="981">
        <v>1210</v>
      </c>
      <c r="V3185" s="982">
        <f t="shared" ref="V3185" si="3165">SUM(Q3185:U3186)</f>
        <v>7680</v>
      </c>
      <c r="W3185" s="976" t="s">
        <v>3317</v>
      </c>
      <c r="X3185" s="976"/>
      <c r="Y3185" s="983" t="s">
        <v>5329</v>
      </c>
      <c r="Z3185" s="976"/>
    </row>
    <row r="3186" spans="1:26" s="5" customFormat="1">
      <c r="A3186" s="967" t="s">
        <v>2151</v>
      </c>
      <c r="B3186" s="968"/>
      <c r="C3186" s="969" t="s">
        <v>4996</v>
      </c>
      <c r="D3186" s="970" t="s">
        <v>2</v>
      </c>
      <c r="E3186" s="971" t="s">
        <v>2632</v>
      </c>
      <c r="F3186" s="972" t="s">
        <v>34</v>
      </c>
      <c r="G3186" s="986" t="s">
        <v>40</v>
      </c>
      <c r="H3186" s="986" t="s">
        <v>40</v>
      </c>
      <c r="I3186" s="988" t="s">
        <v>4323</v>
      </c>
      <c r="J3186" s="975">
        <v>3</v>
      </c>
      <c r="K3186" s="690" t="s">
        <v>21</v>
      </c>
      <c r="L3186" s="680" t="s">
        <v>2714</v>
      </c>
      <c r="M3186" s="51" t="s">
        <v>5256</v>
      </c>
      <c r="N3186" s="680" t="s">
        <v>491</v>
      </c>
      <c r="O3186" s="976"/>
      <c r="P3186" s="681"/>
      <c r="Q3186" s="977"/>
      <c r="R3186" s="978"/>
      <c r="S3186" s="979"/>
      <c r="T3186" s="980"/>
      <c r="U3186" s="981"/>
      <c r="V3186" s="982"/>
      <c r="W3186" s="976" t="s">
        <v>3317</v>
      </c>
      <c r="X3186" s="976"/>
      <c r="Y3186" s="983"/>
      <c r="Z3186" s="976"/>
    </row>
    <row r="3187" spans="1:26" ht="13.15" customHeight="1">
      <c r="A3187" s="984" t="s">
        <v>2628</v>
      </c>
      <c r="B3187" s="968" t="s">
        <v>5221</v>
      </c>
      <c r="C3187" s="969" t="s">
        <v>57</v>
      </c>
      <c r="D3187" s="970" t="str">
        <f t="shared" ref="D3187" si="3166">B3187&amp;" "&amp;" "&amp;C3187</f>
        <v>SP-212  ゴメちゃん</v>
      </c>
      <c r="E3187" s="971" t="s">
        <v>2632</v>
      </c>
      <c r="F3187" s="972" t="s">
        <v>34</v>
      </c>
      <c r="G3187" s="973" t="s">
        <v>19</v>
      </c>
      <c r="H3187" s="973" t="s">
        <v>19</v>
      </c>
      <c r="I3187" s="975"/>
      <c r="J3187" s="975"/>
      <c r="K3187" s="11" t="s">
        <v>81</v>
      </c>
      <c r="L3187" s="680" t="s">
        <v>81</v>
      </c>
      <c r="M3187" s="51" t="s">
        <v>5236</v>
      </c>
      <c r="N3187" s="52" t="s">
        <v>490</v>
      </c>
      <c r="O3187" s="976"/>
      <c r="P3187" s="681"/>
      <c r="Q3187" s="977">
        <v>2390</v>
      </c>
      <c r="R3187" s="978">
        <v>1270</v>
      </c>
      <c r="S3187" s="979">
        <v>970</v>
      </c>
      <c r="T3187" s="980">
        <v>1380</v>
      </c>
      <c r="U3187" s="981">
        <v>1340</v>
      </c>
      <c r="V3187" s="982">
        <f t="shared" ref="V3187" si="3167">SUM(Q3187:U3188)</f>
        <v>7350</v>
      </c>
      <c r="W3187" s="682" t="s">
        <v>4570</v>
      </c>
      <c r="X3187" s="976"/>
      <c r="Y3187" s="983" t="s">
        <v>5303</v>
      </c>
      <c r="Z3187" s="976"/>
    </row>
    <row r="3188" spans="1:26" ht="13.15" customHeight="1">
      <c r="A3188" s="984" t="s">
        <v>2628</v>
      </c>
      <c r="B3188" s="968"/>
      <c r="C3188" s="969" t="s">
        <v>57</v>
      </c>
      <c r="D3188" s="970" t="s">
        <v>2</v>
      </c>
      <c r="E3188" s="971" t="s">
        <v>2632</v>
      </c>
      <c r="F3188" s="972" t="s">
        <v>34</v>
      </c>
      <c r="G3188" s="973" t="s">
        <v>19</v>
      </c>
      <c r="H3188" s="973" t="s">
        <v>19</v>
      </c>
      <c r="I3188" s="975"/>
      <c r="J3188" s="975"/>
      <c r="K3188" s="690" t="s">
        <v>21</v>
      </c>
      <c r="L3188" s="680" t="s">
        <v>1995</v>
      </c>
      <c r="M3188" s="39" t="s">
        <v>5249</v>
      </c>
      <c r="N3188" s="52" t="s">
        <v>490</v>
      </c>
      <c r="O3188" s="976"/>
      <c r="P3188" s="681"/>
      <c r="Q3188" s="977"/>
      <c r="R3188" s="978"/>
      <c r="S3188" s="979"/>
      <c r="T3188" s="980"/>
      <c r="U3188" s="981"/>
      <c r="V3188" s="982"/>
      <c r="W3188" s="681" t="s">
        <v>4567</v>
      </c>
      <c r="X3188" s="976"/>
      <c r="Y3188" s="983"/>
      <c r="Z3188" s="976"/>
    </row>
    <row r="3189" spans="1:26" ht="13.15" customHeight="1">
      <c r="A3189" s="1018" t="s">
        <v>2629</v>
      </c>
      <c r="B3189" s="968" t="s">
        <v>5222</v>
      </c>
      <c r="C3189" s="969" t="s">
        <v>172</v>
      </c>
      <c r="D3189" s="970" t="str">
        <f t="shared" ref="D3189" si="3168">B3189&amp;" "&amp;" "&amp;C3189</f>
        <v>SP-213  ヒュンケル</v>
      </c>
      <c r="E3189" s="1019" t="s">
        <v>5226</v>
      </c>
      <c r="F3189" s="1016" t="s">
        <v>74</v>
      </c>
      <c r="G3189" s="973" t="s">
        <v>19</v>
      </c>
      <c r="H3189" s="973" t="s">
        <v>19</v>
      </c>
      <c r="I3189" s="988" t="s">
        <v>4323</v>
      </c>
      <c r="J3189" s="984">
        <v>1</v>
      </c>
      <c r="K3189" s="416" t="s">
        <v>21</v>
      </c>
      <c r="L3189" s="695" t="s">
        <v>1995</v>
      </c>
      <c r="M3189" s="51" t="s">
        <v>5279</v>
      </c>
      <c r="N3189" s="54" t="s">
        <v>495</v>
      </c>
      <c r="O3189" s="976"/>
      <c r="P3189" s="681"/>
      <c r="Q3189" s="977">
        <v>2930</v>
      </c>
      <c r="R3189" s="978">
        <v>1820</v>
      </c>
      <c r="S3189" s="979">
        <v>960</v>
      </c>
      <c r="T3189" s="980">
        <v>1660</v>
      </c>
      <c r="U3189" s="981">
        <v>1380</v>
      </c>
      <c r="V3189" s="982">
        <f t="shared" ref="V3189" si="3169">SUM(Q3189:U3190)</f>
        <v>8750</v>
      </c>
      <c r="W3189" s="682"/>
      <c r="X3189" s="976"/>
      <c r="Y3189" s="983" t="s">
        <v>5312</v>
      </c>
      <c r="Z3189" s="976"/>
    </row>
    <row r="3190" spans="1:26" ht="13.15" customHeight="1">
      <c r="A3190" s="1018" t="s">
        <v>2629</v>
      </c>
      <c r="B3190" s="968"/>
      <c r="C3190" s="969" t="s">
        <v>172</v>
      </c>
      <c r="D3190" s="970" t="s">
        <v>2</v>
      </c>
      <c r="E3190" s="1019" t="s">
        <v>2634</v>
      </c>
      <c r="F3190" s="1016" t="s">
        <v>74</v>
      </c>
      <c r="G3190" s="973" t="s">
        <v>19</v>
      </c>
      <c r="H3190" s="973" t="s">
        <v>19</v>
      </c>
      <c r="I3190" s="988" t="s">
        <v>4323</v>
      </c>
      <c r="J3190" s="984">
        <v>1</v>
      </c>
      <c r="K3190" s="692" t="s">
        <v>37</v>
      </c>
      <c r="L3190" s="695" t="s">
        <v>2718</v>
      </c>
      <c r="M3190" s="51" t="s">
        <v>5280</v>
      </c>
      <c r="N3190" s="53" t="s">
        <v>492</v>
      </c>
      <c r="O3190" s="976"/>
      <c r="P3190" s="681"/>
      <c r="Q3190" s="977"/>
      <c r="R3190" s="978"/>
      <c r="S3190" s="979"/>
      <c r="T3190" s="980"/>
      <c r="U3190" s="981"/>
      <c r="V3190" s="982"/>
      <c r="W3190" s="681"/>
      <c r="X3190" s="976"/>
      <c r="Y3190" s="983"/>
      <c r="Z3190" s="976"/>
    </row>
    <row r="3191" spans="1:26" ht="13.15" customHeight="1">
      <c r="A3191" s="1018" t="s">
        <v>2629</v>
      </c>
      <c r="B3191" s="968" t="s">
        <v>5223</v>
      </c>
      <c r="C3191" s="969" t="s">
        <v>1618</v>
      </c>
      <c r="D3191" s="970" t="str">
        <f t="shared" ref="D3191" si="3170">B3191&amp;" "&amp;" "&amp;C3191</f>
        <v>SP-214  呪われしゼシカ</v>
      </c>
      <c r="E3191" s="1019" t="s">
        <v>5226</v>
      </c>
      <c r="F3191" s="1016" t="s">
        <v>74</v>
      </c>
      <c r="G3191" s="973" t="s">
        <v>19</v>
      </c>
      <c r="H3191" s="986" t="s">
        <v>40</v>
      </c>
      <c r="I3191" s="1005" t="s">
        <v>90</v>
      </c>
      <c r="J3191" s="984" t="s">
        <v>4158</v>
      </c>
      <c r="K3191" s="692" t="s">
        <v>37</v>
      </c>
      <c r="L3191" s="695" t="s">
        <v>2718</v>
      </c>
      <c r="M3191" s="51" t="s">
        <v>5281</v>
      </c>
      <c r="N3191" s="52" t="s">
        <v>490</v>
      </c>
      <c r="O3191" s="976"/>
      <c r="P3191" s="681"/>
      <c r="Q3191" s="977">
        <v>2750</v>
      </c>
      <c r="R3191" s="978">
        <v>1190</v>
      </c>
      <c r="S3191" s="979">
        <v>1910</v>
      </c>
      <c r="T3191" s="980">
        <v>1610</v>
      </c>
      <c r="U3191" s="981">
        <v>1240</v>
      </c>
      <c r="V3191" s="982">
        <f t="shared" ref="V3191" si="3171">SUM(Q3191:U3192)</f>
        <v>8700</v>
      </c>
      <c r="W3191" s="682"/>
      <c r="X3191" s="976"/>
      <c r="Y3191" s="983" t="s">
        <v>5312</v>
      </c>
      <c r="Z3191" s="976"/>
    </row>
    <row r="3192" spans="1:26" ht="13.15" customHeight="1">
      <c r="A3192" s="1018" t="s">
        <v>2629</v>
      </c>
      <c r="B3192" s="968"/>
      <c r="C3192" s="969" t="s">
        <v>1618</v>
      </c>
      <c r="D3192" s="970" t="s">
        <v>2</v>
      </c>
      <c r="E3192" s="1019" t="s">
        <v>2634</v>
      </c>
      <c r="F3192" s="1016" t="s">
        <v>74</v>
      </c>
      <c r="G3192" s="973" t="s">
        <v>19</v>
      </c>
      <c r="H3192" s="986" t="s">
        <v>40</v>
      </c>
      <c r="I3192" s="1005" t="s">
        <v>90</v>
      </c>
      <c r="J3192" s="984" t="s">
        <v>4158</v>
      </c>
      <c r="K3192" s="690" t="s">
        <v>21</v>
      </c>
      <c r="L3192" s="695" t="s">
        <v>5371</v>
      </c>
      <c r="M3192" s="51" t="s">
        <v>5282</v>
      </c>
      <c r="N3192" s="695" t="s">
        <v>491</v>
      </c>
      <c r="O3192" s="976"/>
      <c r="P3192" s="681"/>
      <c r="Q3192" s="977"/>
      <c r="R3192" s="978"/>
      <c r="S3192" s="979"/>
      <c r="T3192" s="980"/>
      <c r="U3192" s="981"/>
      <c r="V3192" s="982"/>
      <c r="W3192" s="681"/>
      <c r="X3192" s="976"/>
      <c r="Y3192" s="983"/>
      <c r="Z3192" s="976"/>
    </row>
    <row r="3193" spans="1:26" ht="13.15" customHeight="1">
      <c r="A3193" s="1018" t="s">
        <v>2629</v>
      </c>
      <c r="B3193" s="968" t="s">
        <v>5224</v>
      </c>
      <c r="C3193" s="969" t="s">
        <v>77</v>
      </c>
      <c r="D3193" s="970" t="str">
        <f t="shared" ref="D3193" si="3172">B3193&amp;" "&amp;" "&amp;C3193</f>
        <v>SP-215  ミストマァム</v>
      </c>
      <c r="E3193" s="1019" t="s">
        <v>5226</v>
      </c>
      <c r="F3193" s="994" t="s">
        <v>78</v>
      </c>
      <c r="G3193" s="973" t="s">
        <v>19</v>
      </c>
      <c r="H3193" s="973" t="s">
        <v>19</v>
      </c>
      <c r="I3193" s="974" t="s">
        <v>4324</v>
      </c>
      <c r="J3193" s="984" t="s">
        <v>4157</v>
      </c>
      <c r="K3193" s="690" t="s">
        <v>21</v>
      </c>
      <c r="L3193" s="702" t="s">
        <v>5371</v>
      </c>
      <c r="M3193" s="51" t="s">
        <v>5288</v>
      </c>
      <c r="N3193" s="702" t="s">
        <v>491</v>
      </c>
      <c r="O3193" s="976"/>
      <c r="P3193" s="681"/>
      <c r="Q3193" s="977">
        <v>2720</v>
      </c>
      <c r="R3193" s="978">
        <v>1770</v>
      </c>
      <c r="S3193" s="979">
        <v>1020</v>
      </c>
      <c r="T3193" s="980">
        <v>1800</v>
      </c>
      <c r="U3193" s="981">
        <v>1440</v>
      </c>
      <c r="V3193" s="982">
        <f t="shared" ref="V3193" si="3173">SUM(Q3193:U3194)</f>
        <v>8750</v>
      </c>
      <c r="W3193" s="682"/>
      <c r="X3193" s="976"/>
      <c r="Y3193" s="983" t="s">
        <v>5312</v>
      </c>
      <c r="Z3193" s="976"/>
    </row>
    <row r="3194" spans="1:26" ht="13.15" customHeight="1">
      <c r="A3194" s="1018" t="s">
        <v>2629</v>
      </c>
      <c r="B3194" s="968"/>
      <c r="C3194" s="969" t="s">
        <v>77</v>
      </c>
      <c r="D3194" s="970" t="s">
        <v>2</v>
      </c>
      <c r="E3194" s="1019" t="s">
        <v>2634</v>
      </c>
      <c r="F3194" s="994" t="s">
        <v>78</v>
      </c>
      <c r="G3194" s="973" t="s">
        <v>19</v>
      </c>
      <c r="H3194" s="973" t="s">
        <v>19</v>
      </c>
      <c r="I3194" s="974" t="s">
        <v>4324</v>
      </c>
      <c r="J3194" s="984" t="s">
        <v>4157</v>
      </c>
      <c r="K3194" s="691" t="s">
        <v>99</v>
      </c>
      <c r="L3194" s="702" t="s">
        <v>1995</v>
      </c>
      <c r="M3194" s="51" t="s">
        <v>5289</v>
      </c>
      <c r="N3194" s="54" t="s">
        <v>496</v>
      </c>
      <c r="O3194" s="976"/>
      <c r="P3194" s="681"/>
      <c r="Q3194" s="977"/>
      <c r="R3194" s="978"/>
      <c r="S3194" s="979"/>
      <c r="T3194" s="980"/>
      <c r="U3194" s="981"/>
      <c r="V3194" s="982"/>
      <c r="W3194" s="681"/>
      <c r="X3194" s="976"/>
      <c r="Y3194" s="983"/>
      <c r="Z3194" s="976"/>
    </row>
    <row r="3195" spans="1:26" ht="13.15" customHeight="1">
      <c r="A3195" s="1018" t="s">
        <v>2629</v>
      </c>
      <c r="B3195" s="968" t="s">
        <v>5225</v>
      </c>
      <c r="C3195" s="969" t="s">
        <v>1623</v>
      </c>
      <c r="D3195" s="970" t="str">
        <f t="shared" ref="D3195:D3197" si="3174">B3195&amp;" "&amp;" "&amp;C3195</f>
        <v>SP-216  呪われしマルティナ</v>
      </c>
      <c r="E3195" s="1019" t="s">
        <v>5226</v>
      </c>
      <c r="F3195" s="1016" t="s">
        <v>74</v>
      </c>
      <c r="G3195" s="973" t="s">
        <v>19</v>
      </c>
      <c r="H3195" s="992" t="s">
        <v>88</v>
      </c>
      <c r="I3195" s="996" t="s">
        <v>4358</v>
      </c>
      <c r="J3195" s="984" t="s">
        <v>4158</v>
      </c>
      <c r="K3195" s="691" t="s">
        <v>99</v>
      </c>
      <c r="L3195" s="702" t="s">
        <v>1995</v>
      </c>
      <c r="M3195" s="51" t="s">
        <v>5290</v>
      </c>
      <c r="N3195" s="702" t="s">
        <v>491</v>
      </c>
      <c r="O3195" s="976"/>
      <c r="P3195" s="681"/>
      <c r="Q3195" s="977">
        <v>2840</v>
      </c>
      <c r="R3195" s="978">
        <v>1600</v>
      </c>
      <c r="S3195" s="979">
        <v>1070</v>
      </c>
      <c r="T3195" s="980">
        <v>1850</v>
      </c>
      <c r="U3195" s="981">
        <v>1300</v>
      </c>
      <c r="V3195" s="982">
        <f t="shared" ref="V3195" si="3175">SUM(Q3195:U3196)</f>
        <v>8660</v>
      </c>
      <c r="W3195" s="682"/>
      <c r="X3195" s="976"/>
      <c r="Y3195" s="983" t="s">
        <v>5312</v>
      </c>
      <c r="Z3195" s="976"/>
    </row>
    <row r="3196" spans="1:26" ht="13.15" customHeight="1">
      <c r="A3196" s="1018" t="s">
        <v>2629</v>
      </c>
      <c r="B3196" s="968"/>
      <c r="C3196" s="969" t="s">
        <v>1623</v>
      </c>
      <c r="D3196" s="970" t="s">
        <v>2</v>
      </c>
      <c r="E3196" s="1019" t="s">
        <v>2634</v>
      </c>
      <c r="F3196" s="1016" t="s">
        <v>74</v>
      </c>
      <c r="G3196" s="973" t="s">
        <v>19</v>
      </c>
      <c r="H3196" s="992" t="s">
        <v>88</v>
      </c>
      <c r="I3196" s="996" t="s">
        <v>4358</v>
      </c>
      <c r="J3196" s="984" t="s">
        <v>4158</v>
      </c>
      <c r="K3196" s="690" t="s">
        <v>21</v>
      </c>
      <c r="L3196" s="702" t="s">
        <v>1995</v>
      </c>
      <c r="M3196" s="51" t="s">
        <v>5287</v>
      </c>
      <c r="N3196" s="702" t="s">
        <v>491</v>
      </c>
      <c r="O3196" s="976"/>
      <c r="P3196" s="681"/>
      <c r="Q3196" s="977"/>
      <c r="R3196" s="978"/>
      <c r="S3196" s="979"/>
      <c r="T3196" s="980"/>
      <c r="U3196" s="981"/>
      <c r="V3196" s="982"/>
      <c r="W3196" s="681"/>
      <c r="X3196" s="976"/>
      <c r="Y3196" s="983"/>
      <c r="Z3196" s="976"/>
    </row>
    <row r="3197" spans="1:26">
      <c r="A3197" s="967" t="s">
        <v>2151</v>
      </c>
      <c r="B3197" s="968" t="s">
        <v>5295</v>
      </c>
      <c r="C3197" s="969" t="s">
        <v>197</v>
      </c>
      <c r="D3197" s="970" t="str">
        <f t="shared" si="3174"/>
        <v>SP-217  超越破断魔獣ダムド</v>
      </c>
      <c r="E3197" s="971" t="s">
        <v>2632</v>
      </c>
      <c r="F3197" s="1016" t="s">
        <v>74</v>
      </c>
      <c r="G3197" s="992" t="s">
        <v>88</v>
      </c>
      <c r="H3197" s="992" t="s">
        <v>88</v>
      </c>
      <c r="I3197" s="987" t="s">
        <v>91</v>
      </c>
      <c r="J3197" s="968">
        <v>2</v>
      </c>
      <c r="K3197" s="719" t="s">
        <v>21</v>
      </c>
      <c r="L3197" s="703" t="s">
        <v>1995</v>
      </c>
      <c r="M3197" s="51" t="s">
        <v>5364</v>
      </c>
      <c r="N3197" s="703" t="s">
        <v>491</v>
      </c>
      <c r="O3197" s="976"/>
      <c r="Q3197" s="977">
        <v>2520</v>
      </c>
      <c r="R3197" s="978">
        <v>1560</v>
      </c>
      <c r="S3197" s="979">
        <v>1270</v>
      </c>
      <c r="T3197" s="980">
        <v>1210</v>
      </c>
      <c r="U3197" s="981">
        <v>1150</v>
      </c>
      <c r="V3197" s="982">
        <f>SUM(Q3197:U3198)</f>
        <v>7710</v>
      </c>
      <c r="W3197" s="710"/>
      <c r="X3197" s="976"/>
      <c r="Y3197" s="983" t="s">
        <v>5331</v>
      </c>
      <c r="Z3197" s="976"/>
    </row>
    <row r="3198" spans="1:26">
      <c r="A3198" s="967" t="s">
        <v>2151</v>
      </c>
      <c r="B3198" s="968"/>
      <c r="C3198" s="969" t="s">
        <v>197</v>
      </c>
      <c r="D3198" s="970" t="s">
        <v>2</v>
      </c>
      <c r="E3198" s="971" t="s">
        <v>2632</v>
      </c>
      <c r="F3198" s="1016" t="s">
        <v>74</v>
      </c>
      <c r="G3198" s="992" t="s">
        <v>88</v>
      </c>
      <c r="H3198" s="992" t="s">
        <v>88</v>
      </c>
      <c r="I3198" s="987" t="s">
        <v>91</v>
      </c>
      <c r="J3198" s="968">
        <v>2</v>
      </c>
      <c r="K3198" s="720" t="s">
        <v>99</v>
      </c>
      <c r="L3198" s="703" t="s">
        <v>1995</v>
      </c>
      <c r="M3198" s="51" t="s">
        <v>5365</v>
      </c>
      <c r="N3198" s="703" t="s">
        <v>491</v>
      </c>
      <c r="O3198" s="976"/>
      <c r="Q3198" s="977"/>
      <c r="R3198" s="978"/>
      <c r="S3198" s="979"/>
      <c r="T3198" s="980"/>
      <c r="U3198" s="981"/>
      <c r="V3198" s="982"/>
      <c r="W3198" s="706"/>
      <c r="X3198" s="976"/>
      <c r="Y3198" s="983"/>
      <c r="Z3198" s="976"/>
    </row>
    <row r="3199" spans="1:26" ht="13.15" customHeight="1">
      <c r="A3199" s="984" t="s">
        <v>2628</v>
      </c>
      <c r="B3199" s="968" t="s">
        <v>5511</v>
      </c>
      <c r="C3199" s="989" t="s">
        <v>76</v>
      </c>
      <c r="D3199" s="1021" t="str">
        <f t="shared" ref="D3199" si="3176">B3199&amp;" "&amp;" "&amp;C3199</f>
        <v>SP-218  真・大魔王バーン</v>
      </c>
      <c r="E3199" s="1022" t="s">
        <v>2632</v>
      </c>
      <c r="F3199" s="1016" t="s">
        <v>74</v>
      </c>
      <c r="G3199" s="992" t="s">
        <v>88</v>
      </c>
      <c r="H3199" s="1024" t="s">
        <v>40</v>
      </c>
      <c r="I3199" s="974" t="s">
        <v>4324</v>
      </c>
      <c r="J3199" s="968">
        <v>3</v>
      </c>
      <c r="K3199" s="416" t="s">
        <v>21</v>
      </c>
      <c r="L3199" s="783" t="s">
        <v>131</v>
      </c>
      <c r="M3199" s="437" t="s">
        <v>5557</v>
      </c>
      <c r="N3199" s="54" t="s">
        <v>491</v>
      </c>
      <c r="O3199" s="989"/>
      <c r="P3199" s="783"/>
      <c r="Q3199" s="1025">
        <v>2620</v>
      </c>
      <c r="R3199" s="1026">
        <v>900</v>
      </c>
      <c r="S3199" s="1027">
        <v>1680</v>
      </c>
      <c r="T3199" s="1028">
        <v>1460</v>
      </c>
      <c r="U3199" s="1029">
        <v>1070</v>
      </c>
      <c r="V3199" s="1030">
        <f>SUM(Q3199:U3200)</f>
        <v>7730</v>
      </c>
      <c r="W3199" s="989"/>
      <c r="X3199" s="989"/>
      <c r="Y3199" s="983" t="s">
        <v>5512</v>
      </c>
      <c r="Z3199" s="989"/>
    </row>
    <row r="3200" spans="1:26" ht="13.15" customHeight="1">
      <c r="A3200" s="984" t="s">
        <v>2628</v>
      </c>
      <c r="B3200" s="968"/>
      <c r="C3200" s="989" t="s">
        <v>76</v>
      </c>
      <c r="D3200" s="1021" t="s">
        <v>2</v>
      </c>
      <c r="E3200" s="1022" t="s">
        <v>2632</v>
      </c>
      <c r="F3200" s="1016" t="s">
        <v>74</v>
      </c>
      <c r="G3200" s="992" t="s">
        <v>88</v>
      </c>
      <c r="H3200" s="1024" t="s">
        <v>40</v>
      </c>
      <c r="I3200" s="974" t="s">
        <v>4324</v>
      </c>
      <c r="J3200" s="968">
        <v>3</v>
      </c>
      <c r="K3200" s="785" t="s">
        <v>37</v>
      </c>
      <c r="L3200" s="781" t="s">
        <v>20</v>
      </c>
      <c r="M3200" s="437" t="s">
        <v>5513</v>
      </c>
      <c r="N3200" s="54" t="s">
        <v>491</v>
      </c>
      <c r="O3200" s="989"/>
      <c r="P3200" s="783"/>
      <c r="Q3200" s="1025"/>
      <c r="R3200" s="1026"/>
      <c r="S3200" s="1027"/>
      <c r="T3200" s="1028"/>
      <c r="U3200" s="1029"/>
      <c r="V3200" s="1030"/>
      <c r="W3200" s="989"/>
      <c r="X3200" s="989"/>
      <c r="Y3200" s="983"/>
      <c r="Z3200" s="989"/>
    </row>
    <row r="3201" spans="1:26" s="5" customFormat="1">
      <c r="A3201" s="967" t="s">
        <v>2151</v>
      </c>
      <c r="B3201" s="968" t="s">
        <v>5627</v>
      </c>
      <c r="C3201" s="989" t="s">
        <v>2</v>
      </c>
      <c r="D3201" s="970" t="str">
        <f t="shared" ref="D3201" si="3177">B3201&amp;" "&amp;" "&amp;C3201</f>
        <v>SP-219  ダイ</v>
      </c>
      <c r="E3201" s="971" t="s">
        <v>2632</v>
      </c>
      <c r="F3201" s="972" t="s">
        <v>34</v>
      </c>
      <c r="G3201" s="973" t="s">
        <v>19</v>
      </c>
      <c r="H3201" s="973" t="s">
        <v>19</v>
      </c>
      <c r="I3201" s="1005" t="s">
        <v>90</v>
      </c>
      <c r="J3201" s="984">
        <v>1</v>
      </c>
      <c r="K3201" s="813" t="s">
        <v>37</v>
      </c>
      <c r="L3201" s="802" t="s">
        <v>2718</v>
      </c>
      <c r="M3201" s="51" t="s">
        <v>5640</v>
      </c>
      <c r="N3201" s="52" t="s">
        <v>490</v>
      </c>
      <c r="O3201" s="976"/>
      <c r="P3201" s="801"/>
      <c r="Q3201" s="977">
        <v>2580</v>
      </c>
      <c r="R3201" s="978">
        <v>1580</v>
      </c>
      <c r="S3201" s="979">
        <v>900</v>
      </c>
      <c r="T3201" s="980">
        <v>1440</v>
      </c>
      <c r="U3201" s="981">
        <v>1200</v>
      </c>
      <c r="V3201" s="982">
        <f t="shared" ref="V3201" si="3178">SUM(Q3201:U3202)</f>
        <v>7700</v>
      </c>
      <c r="W3201" s="976" t="s">
        <v>3317</v>
      </c>
      <c r="X3201" s="976"/>
      <c r="Y3201" s="983" t="s">
        <v>5342</v>
      </c>
      <c r="Z3201" s="976"/>
    </row>
    <row r="3202" spans="1:26" s="5" customFormat="1">
      <c r="A3202" s="967" t="s">
        <v>2151</v>
      </c>
      <c r="B3202" s="968"/>
      <c r="C3202" s="989" t="s">
        <v>2</v>
      </c>
      <c r="D3202" s="970" t="s">
        <v>2</v>
      </c>
      <c r="E3202" s="971" t="s">
        <v>2632</v>
      </c>
      <c r="F3202" s="972" t="s">
        <v>34</v>
      </c>
      <c r="G3202" s="973" t="s">
        <v>19</v>
      </c>
      <c r="H3202" s="973" t="s">
        <v>19</v>
      </c>
      <c r="I3202" s="1005" t="s">
        <v>90</v>
      </c>
      <c r="J3202" s="984">
        <v>1</v>
      </c>
      <c r="K3202" s="807" t="s">
        <v>21</v>
      </c>
      <c r="L3202" s="802" t="s">
        <v>1995</v>
      </c>
      <c r="M3202" s="51" t="s">
        <v>5634</v>
      </c>
      <c r="N3202" s="802" t="s">
        <v>491</v>
      </c>
      <c r="O3202" s="976"/>
      <c r="P3202" s="801"/>
      <c r="Q3202" s="977"/>
      <c r="R3202" s="978"/>
      <c r="S3202" s="979"/>
      <c r="T3202" s="980"/>
      <c r="U3202" s="981"/>
      <c r="V3202" s="982"/>
      <c r="W3202" s="976" t="s">
        <v>3317</v>
      </c>
      <c r="X3202" s="976"/>
      <c r="Y3202" s="983"/>
      <c r="Z3202" s="976"/>
    </row>
    <row r="3203" spans="1:26" s="5" customFormat="1">
      <c r="A3203" s="967" t="s">
        <v>2151</v>
      </c>
      <c r="B3203" s="968" t="s">
        <v>5628</v>
      </c>
      <c r="C3203" s="969" t="s">
        <v>38</v>
      </c>
      <c r="D3203" s="970" t="str">
        <f t="shared" ref="D3203" si="3179">B3203&amp;" "&amp;" "&amp;C3203</f>
        <v>SP-220  ポップ</v>
      </c>
      <c r="E3203" s="971" t="s">
        <v>2632</v>
      </c>
      <c r="F3203" s="972" t="s">
        <v>34</v>
      </c>
      <c r="G3203" s="986" t="s">
        <v>40</v>
      </c>
      <c r="H3203" s="986" t="s">
        <v>40</v>
      </c>
      <c r="I3203" s="987" t="s">
        <v>91</v>
      </c>
      <c r="J3203" s="984">
        <v>1</v>
      </c>
      <c r="K3203" s="807" t="s">
        <v>21</v>
      </c>
      <c r="L3203" s="802" t="s">
        <v>2710</v>
      </c>
      <c r="M3203" s="51" t="s">
        <v>4493</v>
      </c>
      <c r="N3203" s="802" t="s">
        <v>491</v>
      </c>
      <c r="O3203" s="976"/>
      <c r="P3203" s="801"/>
      <c r="Q3203" s="977">
        <v>2570</v>
      </c>
      <c r="R3203" s="978">
        <v>800</v>
      </c>
      <c r="S3203" s="979">
        <v>1650</v>
      </c>
      <c r="T3203" s="980">
        <v>1490</v>
      </c>
      <c r="U3203" s="981">
        <v>1170</v>
      </c>
      <c r="V3203" s="982">
        <f t="shared" ref="V3203" si="3180">SUM(Q3203:U3204)</f>
        <v>7680</v>
      </c>
      <c r="W3203" s="976" t="s">
        <v>3317</v>
      </c>
      <c r="X3203" s="976"/>
      <c r="Y3203" s="983" t="s">
        <v>5632</v>
      </c>
      <c r="Z3203" s="976"/>
    </row>
    <row r="3204" spans="1:26" s="5" customFormat="1">
      <c r="A3204" s="967" t="s">
        <v>2151</v>
      </c>
      <c r="B3204" s="968"/>
      <c r="C3204" s="969" t="s">
        <v>38</v>
      </c>
      <c r="D3204" s="970" t="s">
        <v>2</v>
      </c>
      <c r="E3204" s="971" t="s">
        <v>2632</v>
      </c>
      <c r="F3204" s="972" t="s">
        <v>34</v>
      </c>
      <c r="G3204" s="986" t="s">
        <v>40</v>
      </c>
      <c r="H3204" s="986" t="s">
        <v>40</v>
      </c>
      <c r="I3204" s="987" t="s">
        <v>91</v>
      </c>
      <c r="J3204" s="984">
        <v>1</v>
      </c>
      <c r="K3204" s="807" t="s">
        <v>21</v>
      </c>
      <c r="L3204" s="802" t="s">
        <v>2714</v>
      </c>
      <c r="M3204" s="51" t="s">
        <v>5641</v>
      </c>
      <c r="N3204" s="802" t="s">
        <v>491</v>
      </c>
      <c r="O3204" s="976"/>
      <c r="P3204" s="801"/>
      <c r="Q3204" s="977"/>
      <c r="R3204" s="978"/>
      <c r="S3204" s="979"/>
      <c r="T3204" s="980"/>
      <c r="U3204" s="981"/>
      <c r="V3204" s="982"/>
      <c r="W3204" s="976" t="s">
        <v>3317</v>
      </c>
      <c r="X3204" s="976"/>
      <c r="Y3204" s="983"/>
      <c r="Z3204" s="976"/>
    </row>
    <row r="3205" spans="1:26" s="5" customFormat="1">
      <c r="A3205" s="1020" t="s">
        <v>5207</v>
      </c>
      <c r="B3205" s="968" t="s">
        <v>5629</v>
      </c>
      <c r="C3205" s="969" t="s">
        <v>3296</v>
      </c>
      <c r="D3205" s="970" t="str">
        <f t="shared" ref="D3205" si="3181">B3205&amp;" "&amp;" "&amp;C3205</f>
        <v>SP-221  ダイ (竜魔人ダイ)</v>
      </c>
      <c r="E3205" s="971" t="s">
        <v>2632</v>
      </c>
      <c r="F3205" s="972" t="s">
        <v>34</v>
      </c>
      <c r="G3205" s="973" t="s">
        <v>19</v>
      </c>
      <c r="H3205" s="986" t="s">
        <v>40</v>
      </c>
      <c r="I3205" s="988" t="s">
        <v>4323</v>
      </c>
      <c r="J3205" s="975">
        <v>3</v>
      </c>
      <c r="K3205" s="807" t="s">
        <v>21</v>
      </c>
      <c r="L3205" s="802" t="s">
        <v>1995</v>
      </c>
      <c r="M3205" s="51" t="s">
        <v>5642</v>
      </c>
      <c r="N3205" s="802" t="s">
        <v>491</v>
      </c>
      <c r="O3205" s="976"/>
      <c r="P3205" s="801"/>
      <c r="Q3205" s="977">
        <v>2510</v>
      </c>
      <c r="R3205" s="978">
        <v>1600</v>
      </c>
      <c r="S3205" s="979">
        <v>1470</v>
      </c>
      <c r="T3205" s="980">
        <v>1130</v>
      </c>
      <c r="U3205" s="981">
        <v>1000</v>
      </c>
      <c r="V3205" s="982">
        <f t="shared" ref="V3205" si="3182">SUM(Q3205:U3206)</f>
        <v>7710</v>
      </c>
      <c r="W3205" s="976" t="s">
        <v>3317</v>
      </c>
      <c r="X3205" s="976"/>
      <c r="Y3205" s="983" t="s">
        <v>5352</v>
      </c>
      <c r="Z3205" s="976"/>
    </row>
    <row r="3206" spans="1:26" s="5" customFormat="1">
      <c r="A3206" s="1020" t="s">
        <v>5207</v>
      </c>
      <c r="B3206" s="968"/>
      <c r="C3206" s="969" t="s">
        <v>3296</v>
      </c>
      <c r="D3206" s="970" t="s">
        <v>2</v>
      </c>
      <c r="E3206" s="971" t="s">
        <v>2632</v>
      </c>
      <c r="F3206" s="972" t="s">
        <v>34</v>
      </c>
      <c r="G3206" s="973" t="s">
        <v>19</v>
      </c>
      <c r="H3206" s="986" t="s">
        <v>40</v>
      </c>
      <c r="I3206" s="988" t="s">
        <v>4323</v>
      </c>
      <c r="J3206" s="975">
        <v>3</v>
      </c>
      <c r="K3206" s="807" t="s">
        <v>21</v>
      </c>
      <c r="L3206" s="800" t="s">
        <v>105</v>
      </c>
      <c r="M3206" s="51" t="s">
        <v>5643</v>
      </c>
      <c r="N3206" s="52" t="s">
        <v>490</v>
      </c>
      <c r="O3206" s="976"/>
      <c r="P3206" s="801"/>
      <c r="Q3206" s="977"/>
      <c r="R3206" s="978"/>
      <c r="S3206" s="979"/>
      <c r="T3206" s="980"/>
      <c r="U3206" s="981"/>
      <c r="V3206" s="982"/>
      <c r="W3206" s="976" t="s">
        <v>3317</v>
      </c>
      <c r="X3206" s="976"/>
      <c r="Y3206" s="983"/>
      <c r="Z3206" s="976"/>
    </row>
    <row r="3207" spans="1:26" s="5" customFormat="1">
      <c r="A3207" s="1018" t="s">
        <v>2629</v>
      </c>
      <c r="B3207" s="968" t="s">
        <v>5630</v>
      </c>
      <c r="C3207" s="969" t="s">
        <v>3296</v>
      </c>
      <c r="D3207" s="970" t="str">
        <f t="shared" ref="D3207" si="3183">B3207&amp;" "&amp;" "&amp;C3207</f>
        <v>SP-222  ダイ (竜魔人ダイ)</v>
      </c>
      <c r="E3207" s="971" t="s">
        <v>2632</v>
      </c>
      <c r="F3207" s="972" t="s">
        <v>34</v>
      </c>
      <c r="G3207" s="973" t="s">
        <v>19</v>
      </c>
      <c r="H3207" s="973" t="s">
        <v>19</v>
      </c>
      <c r="I3207" s="974" t="s">
        <v>4324</v>
      </c>
      <c r="J3207" s="968">
        <v>2</v>
      </c>
      <c r="K3207" s="807" t="s">
        <v>21</v>
      </c>
      <c r="L3207" s="815" t="s">
        <v>1995</v>
      </c>
      <c r="M3207" s="51" t="s">
        <v>5714</v>
      </c>
      <c r="N3207" s="54" t="s">
        <v>495</v>
      </c>
      <c r="O3207" s="976"/>
      <c r="P3207" s="801"/>
      <c r="Q3207" s="977">
        <v>2660</v>
      </c>
      <c r="R3207" s="978">
        <v>1720</v>
      </c>
      <c r="S3207" s="979">
        <v>1510</v>
      </c>
      <c r="T3207" s="980">
        <v>1300</v>
      </c>
      <c r="U3207" s="981">
        <v>1240</v>
      </c>
      <c r="V3207" s="982">
        <f t="shared" ref="V3207" si="3184">SUM(Q3207:U3208)</f>
        <v>8430</v>
      </c>
      <c r="W3207" s="976" t="s">
        <v>3317</v>
      </c>
      <c r="X3207" s="976"/>
      <c r="Y3207" s="1041" t="s">
        <v>5649</v>
      </c>
      <c r="Z3207" s="976"/>
    </row>
    <row r="3208" spans="1:26" s="5" customFormat="1">
      <c r="A3208" s="1018" t="s">
        <v>2629</v>
      </c>
      <c r="B3208" s="968"/>
      <c r="C3208" s="969" t="s">
        <v>3296</v>
      </c>
      <c r="D3208" s="970" t="s">
        <v>2</v>
      </c>
      <c r="E3208" s="971" t="s">
        <v>2632</v>
      </c>
      <c r="F3208" s="972" t="s">
        <v>34</v>
      </c>
      <c r="G3208" s="973" t="s">
        <v>19</v>
      </c>
      <c r="H3208" s="973" t="s">
        <v>19</v>
      </c>
      <c r="I3208" s="974" t="s">
        <v>4324</v>
      </c>
      <c r="J3208" s="968">
        <v>2</v>
      </c>
      <c r="K3208" s="819" t="s">
        <v>37</v>
      </c>
      <c r="L3208" s="802" t="s">
        <v>5648</v>
      </c>
      <c r="M3208" s="51" t="s">
        <v>5647</v>
      </c>
      <c r="N3208" s="815" t="s">
        <v>491</v>
      </c>
      <c r="O3208" s="976"/>
      <c r="P3208" s="801"/>
      <c r="Q3208" s="977"/>
      <c r="R3208" s="978"/>
      <c r="S3208" s="979"/>
      <c r="T3208" s="980"/>
      <c r="U3208" s="981"/>
      <c r="V3208" s="982"/>
      <c r="W3208" s="976" t="s">
        <v>3317</v>
      </c>
      <c r="X3208" s="976"/>
      <c r="Y3208" s="1041"/>
      <c r="Z3208" s="976"/>
    </row>
    <row r="3209" spans="1:26" s="5" customFormat="1">
      <c r="A3209" s="1018" t="s">
        <v>2629</v>
      </c>
      <c r="B3209" s="968" t="s">
        <v>5631</v>
      </c>
      <c r="C3209" s="989" t="s">
        <v>42</v>
      </c>
      <c r="D3209" s="970" t="str">
        <f t="shared" ref="D3209" si="3185">B3209&amp;" "&amp;" "&amp;C3209</f>
        <v>SP-223  レオナ</v>
      </c>
      <c r="E3209" s="971" t="s">
        <v>2632</v>
      </c>
      <c r="F3209" s="972" t="s">
        <v>34</v>
      </c>
      <c r="G3209" s="1024" t="s">
        <v>40</v>
      </c>
      <c r="H3209" s="990" t="s">
        <v>80</v>
      </c>
      <c r="I3209" s="1036" t="s">
        <v>82</v>
      </c>
      <c r="J3209" s="984" t="s">
        <v>5008</v>
      </c>
      <c r="K3209" s="819" t="s">
        <v>37</v>
      </c>
      <c r="L3209" s="815" t="s">
        <v>205</v>
      </c>
      <c r="M3209" s="51" t="s">
        <v>4832</v>
      </c>
      <c r="N3209" s="52" t="s">
        <v>490</v>
      </c>
      <c r="O3209" s="976"/>
      <c r="P3209" s="801"/>
      <c r="Q3209" s="977">
        <v>2720</v>
      </c>
      <c r="R3209" s="978">
        <v>1050</v>
      </c>
      <c r="S3209" s="979">
        <v>1740</v>
      </c>
      <c r="T3209" s="980">
        <v>1500</v>
      </c>
      <c r="U3209" s="981">
        <v>1360</v>
      </c>
      <c r="V3209" s="982">
        <f t="shared" ref="V3209" si="3186">SUM(Q3209:U3210)</f>
        <v>8370</v>
      </c>
      <c r="W3209" s="976" t="s">
        <v>3317</v>
      </c>
      <c r="X3209" s="976"/>
      <c r="Y3209" s="1041" t="s">
        <v>5649</v>
      </c>
      <c r="Z3209" s="976"/>
    </row>
    <row r="3210" spans="1:26" s="5" customFormat="1">
      <c r="A3210" s="1018" t="s">
        <v>2629</v>
      </c>
      <c r="B3210" s="968"/>
      <c r="C3210" s="989" t="s">
        <v>42</v>
      </c>
      <c r="D3210" s="970" t="s">
        <v>2</v>
      </c>
      <c r="E3210" s="971" t="s">
        <v>2632</v>
      </c>
      <c r="F3210" s="972" t="s">
        <v>34</v>
      </c>
      <c r="G3210" s="1024" t="s">
        <v>40</v>
      </c>
      <c r="H3210" s="990" t="s">
        <v>80</v>
      </c>
      <c r="I3210" s="1036" t="s">
        <v>82</v>
      </c>
      <c r="J3210" s="984" t="s">
        <v>5008</v>
      </c>
      <c r="K3210" s="807" t="s">
        <v>21</v>
      </c>
      <c r="L3210" s="815" t="s">
        <v>1995</v>
      </c>
      <c r="M3210" s="51" t="s">
        <v>5715</v>
      </c>
      <c r="N3210" s="54" t="s">
        <v>496</v>
      </c>
      <c r="O3210" s="976"/>
      <c r="P3210" s="801"/>
      <c r="Q3210" s="977"/>
      <c r="R3210" s="978"/>
      <c r="S3210" s="979"/>
      <c r="T3210" s="980"/>
      <c r="U3210" s="981"/>
      <c r="V3210" s="982"/>
      <c r="W3210" s="976" t="s">
        <v>3317</v>
      </c>
      <c r="X3210" s="976"/>
      <c r="Y3210" s="1041"/>
      <c r="Z3210" s="976"/>
    </row>
    <row r="3211" spans="1:26" s="5" customFormat="1">
      <c r="A3211" s="967" t="s">
        <v>2151</v>
      </c>
      <c r="B3211" s="968" t="s">
        <v>5645</v>
      </c>
      <c r="C3211" s="969" t="s">
        <v>183</v>
      </c>
      <c r="D3211" s="970" t="str">
        <f t="shared" ref="D3211" si="3187">B3211&amp;" "&amp;" "&amp;C3211</f>
        <v>SP-224  マァム</v>
      </c>
      <c r="E3211" s="971" t="s">
        <v>2632</v>
      </c>
      <c r="F3211" s="972" t="s">
        <v>34</v>
      </c>
      <c r="G3211" s="973" t="s">
        <v>19</v>
      </c>
      <c r="H3211" s="973" t="s">
        <v>19</v>
      </c>
      <c r="I3211" s="1035" t="s">
        <v>93</v>
      </c>
      <c r="J3211" s="984">
        <v>4</v>
      </c>
      <c r="K3211" s="818" t="s">
        <v>21</v>
      </c>
      <c r="L3211" s="849" t="s">
        <v>1995</v>
      </c>
      <c r="M3211" s="51" t="s">
        <v>5731</v>
      </c>
      <c r="N3211" s="815" t="s">
        <v>5729</v>
      </c>
      <c r="O3211" s="976"/>
      <c r="P3211" s="816"/>
      <c r="Q3211" s="977">
        <v>2560</v>
      </c>
      <c r="R3211" s="978">
        <v>1510</v>
      </c>
      <c r="S3211" s="979">
        <v>830</v>
      </c>
      <c r="T3211" s="980">
        <v>1570</v>
      </c>
      <c r="U3211" s="981">
        <v>1210</v>
      </c>
      <c r="V3211" s="982">
        <f t="shared" ref="V3211" si="3188">SUM(Q3211:U3212)</f>
        <v>7680</v>
      </c>
      <c r="W3211" s="976" t="s">
        <v>3317</v>
      </c>
      <c r="X3211" s="976"/>
      <c r="Y3211" s="983" t="s">
        <v>5339</v>
      </c>
      <c r="Z3211" s="976"/>
    </row>
    <row r="3212" spans="1:26" s="5" customFormat="1">
      <c r="A3212" s="967" t="s">
        <v>2151</v>
      </c>
      <c r="B3212" s="968"/>
      <c r="C3212" s="969" t="s">
        <v>183</v>
      </c>
      <c r="D3212" s="970" t="s">
        <v>2</v>
      </c>
      <c r="E3212" s="971" t="s">
        <v>2632</v>
      </c>
      <c r="F3212" s="972" t="s">
        <v>34</v>
      </c>
      <c r="G3212" s="973" t="s">
        <v>19</v>
      </c>
      <c r="H3212" s="973" t="s">
        <v>19</v>
      </c>
      <c r="I3212" s="1035" t="s">
        <v>93</v>
      </c>
      <c r="J3212" s="984">
        <v>4</v>
      </c>
      <c r="K3212" s="11" t="s">
        <v>81</v>
      </c>
      <c r="L3212" s="849" t="s">
        <v>81</v>
      </c>
      <c r="M3212" s="51" t="s">
        <v>5730</v>
      </c>
      <c r="N3212" s="52" t="s">
        <v>490</v>
      </c>
      <c r="O3212" s="976"/>
      <c r="P3212" s="816"/>
      <c r="Q3212" s="977"/>
      <c r="R3212" s="978"/>
      <c r="S3212" s="979"/>
      <c r="T3212" s="980"/>
      <c r="U3212" s="981"/>
      <c r="V3212" s="982"/>
      <c r="W3212" s="976" t="s">
        <v>3317</v>
      </c>
      <c r="X3212" s="976"/>
      <c r="Y3212" s="983"/>
      <c r="Z3212" s="976"/>
    </row>
    <row r="3213" spans="1:26" s="5" customFormat="1">
      <c r="A3213" s="967" t="s">
        <v>2151</v>
      </c>
      <c r="B3213" s="968" t="s">
        <v>5646</v>
      </c>
      <c r="C3213" s="969" t="s">
        <v>172</v>
      </c>
      <c r="D3213" s="970" t="str">
        <f t="shared" ref="D3213" si="3189">B3213&amp;" "&amp;" "&amp;C3213</f>
        <v>SP-225  ヒュンケル</v>
      </c>
      <c r="E3213" s="971" t="s">
        <v>2632</v>
      </c>
      <c r="F3213" s="972" t="s">
        <v>34</v>
      </c>
      <c r="G3213" s="973" t="s">
        <v>19</v>
      </c>
      <c r="H3213" s="973" t="s">
        <v>19</v>
      </c>
      <c r="I3213" s="996" t="s">
        <v>4358</v>
      </c>
      <c r="J3213" s="975">
        <v>3</v>
      </c>
      <c r="K3213" s="818" t="s">
        <v>21</v>
      </c>
      <c r="L3213" s="849" t="s">
        <v>2710</v>
      </c>
      <c r="M3213" s="51" t="s">
        <v>5732</v>
      </c>
      <c r="N3213" s="849" t="s">
        <v>491</v>
      </c>
      <c r="O3213" s="976"/>
      <c r="P3213" s="816"/>
      <c r="Q3213" s="977">
        <v>2620</v>
      </c>
      <c r="R3213" s="978">
        <v>1500</v>
      </c>
      <c r="S3213" s="979">
        <v>770</v>
      </c>
      <c r="T3213" s="980">
        <v>1290</v>
      </c>
      <c r="U3213" s="981">
        <v>1510</v>
      </c>
      <c r="V3213" s="982">
        <f t="shared" ref="V3213" si="3190">SUM(Q3213:U3214)</f>
        <v>7690</v>
      </c>
      <c r="W3213" s="976" t="s">
        <v>3317</v>
      </c>
      <c r="X3213" s="976"/>
      <c r="Y3213" s="983" t="s">
        <v>5334</v>
      </c>
      <c r="Z3213" s="976"/>
    </row>
    <row r="3214" spans="1:26" s="5" customFormat="1">
      <c r="A3214" s="967" t="s">
        <v>2151</v>
      </c>
      <c r="B3214" s="968"/>
      <c r="C3214" s="969" t="s">
        <v>172</v>
      </c>
      <c r="D3214" s="970" t="s">
        <v>2</v>
      </c>
      <c r="E3214" s="971" t="s">
        <v>2632</v>
      </c>
      <c r="F3214" s="972" t="s">
        <v>34</v>
      </c>
      <c r="G3214" s="973" t="s">
        <v>19</v>
      </c>
      <c r="H3214" s="973" t="s">
        <v>19</v>
      </c>
      <c r="I3214" s="996" t="s">
        <v>4358</v>
      </c>
      <c r="J3214" s="975">
        <v>3</v>
      </c>
      <c r="K3214" s="818" t="s">
        <v>21</v>
      </c>
      <c r="L3214" s="849" t="s">
        <v>2710</v>
      </c>
      <c r="M3214" s="51" t="s">
        <v>5733</v>
      </c>
      <c r="N3214" s="52" t="s">
        <v>490</v>
      </c>
      <c r="O3214" s="976"/>
      <c r="P3214" s="816"/>
      <c r="Q3214" s="977"/>
      <c r="R3214" s="978"/>
      <c r="S3214" s="979"/>
      <c r="T3214" s="980"/>
      <c r="U3214" s="981"/>
      <c r="V3214" s="982"/>
      <c r="W3214" s="976" t="s">
        <v>3317</v>
      </c>
      <c r="X3214" s="976"/>
      <c r="Y3214" s="983"/>
      <c r="Z3214" s="976"/>
    </row>
    <row r="3215" spans="1:26" s="5" customFormat="1">
      <c r="A3215" s="1018" t="s">
        <v>2629</v>
      </c>
      <c r="B3215" s="968" t="s">
        <v>5747</v>
      </c>
      <c r="C3215" s="989" t="s">
        <v>2</v>
      </c>
      <c r="D3215" s="970" t="str">
        <f t="shared" ref="D3215" si="3191">B3215&amp;" "&amp;" "&amp;C3215</f>
        <v>SP-226  ダイ</v>
      </c>
      <c r="E3215" s="971" t="s">
        <v>2632</v>
      </c>
      <c r="F3215" s="972" t="s">
        <v>34</v>
      </c>
      <c r="G3215" s="973" t="s">
        <v>19</v>
      </c>
      <c r="H3215" s="973" t="s">
        <v>19</v>
      </c>
      <c r="I3215" s="988" t="s">
        <v>4323</v>
      </c>
      <c r="J3215" s="975">
        <v>3</v>
      </c>
      <c r="K3215" s="871" t="s">
        <v>21</v>
      </c>
      <c r="L3215" s="869" t="s">
        <v>1995</v>
      </c>
      <c r="M3215" s="51" t="s">
        <v>5774</v>
      </c>
      <c r="N3215" s="869" t="s">
        <v>491</v>
      </c>
      <c r="O3215" s="976"/>
      <c r="P3215" s="854"/>
      <c r="Q3215" s="977">
        <v>2760</v>
      </c>
      <c r="R3215" s="978">
        <v>1760</v>
      </c>
      <c r="S3215" s="979">
        <v>1220</v>
      </c>
      <c r="T3215" s="980">
        <v>1510</v>
      </c>
      <c r="U3215" s="981">
        <v>1340</v>
      </c>
      <c r="V3215" s="982">
        <f t="shared" ref="V3215" si="3192">SUM(Q3215:U3216)</f>
        <v>8590</v>
      </c>
      <c r="W3215" s="976" t="s">
        <v>3317</v>
      </c>
      <c r="X3215" s="976"/>
      <c r="Y3215" s="983" t="s">
        <v>5749</v>
      </c>
      <c r="Z3215" s="976"/>
    </row>
    <row r="3216" spans="1:26" s="5" customFormat="1">
      <c r="A3216" s="1018" t="s">
        <v>2629</v>
      </c>
      <c r="B3216" s="968"/>
      <c r="C3216" s="989" t="s">
        <v>2</v>
      </c>
      <c r="D3216" s="970" t="s">
        <v>2</v>
      </c>
      <c r="E3216" s="971" t="s">
        <v>2632</v>
      </c>
      <c r="F3216" s="972" t="s">
        <v>34</v>
      </c>
      <c r="G3216" s="973" t="s">
        <v>19</v>
      </c>
      <c r="H3216" s="973" t="s">
        <v>19</v>
      </c>
      <c r="I3216" s="988" t="s">
        <v>4323</v>
      </c>
      <c r="J3216" s="975">
        <v>3</v>
      </c>
      <c r="K3216" s="872" t="s">
        <v>37</v>
      </c>
      <c r="L3216" s="869" t="s">
        <v>2718</v>
      </c>
      <c r="M3216" s="51" t="s">
        <v>3273</v>
      </c>
      <c r="N3216" s="52" t="s">
        <v>490</v>
      </c>
      <c r="O3216" s="976"/>
      <c r="P3216" s="854"/>
      <c r="Q3216" s="977"/>
      <c r="R3216" s="978"/>
      <c r="S3216" s="979"/>
      <c r="T3216" s="980"/>
      <c r="U3216" s="981"/>
      <c r="V3216" s="982"/>
      <c r="W3216" s="976" t="s">
        <v>3317</v>
      </c>
      <c r="X3216" s="976"/>
      <c r="Y3216" s="983" t="s">
        <v>5749</v>
      </c>
      <c r="Z3216" s="976"/>
    </row>
    <row r="3217" spans="1:26" s="5" customFormat="1">
      <c r="A3217" s="1018" t="s">
        <v>2629</v>
      </c>
      <c r="B3217" s="968" t="s">
        <v>5748</v>
      </c>
      <c r="C3217" s="989" t="s">
        <v>5752</v>
      </c>
      <c r="D3217" s="970" t="str">
        <f t="shared" ref="D3217" si="3193">B3217&amp;" "&amp;" "&amp;C3217</f>
        <v>SP-227  メイロ</v>
      </c>
      <c r="E3217" s="971" t="s">
        <v>2632</v>
      </c>
      <c r="F3217" s="972" t="s">
        <v>34</v>
      </c>
      <c r="G3217" s="986" t="s">
        <v>40</v>
      </c>
      <c r="H3217" s="992" t="s">
        <v>88</v>
      </c>
      <c r="I3217" s="998" t="s">
        <v>41</v>
      </c>
      <c r="J3217" s="984" t="s">
        <v>4157</v>
      </c>
      <c r="K3217" s="871" t="s">
        <v>21</v>
      </c>
      <c r="L3217" s="870" t="s">
        <v>105</v>
      </c>
      <c r="M3217" s="37" t="s">
        <v>5775</v>
      </c>
      <c r="N3217" s="54" t="s">
        <v>495</v>
      </c>
      <c r="O3217" s="976"/>
      <c r="P3217" s="854"/>
      <c r="Q3217" s="977">
        <v>2750</v>
      </c>
      <c r="R3217" s="978">
        <v>1040</v>
      </c>
      <c r="S3217" s="979">
        <v>1760</v>
      </c>
      <c r="T3217" s="980">
        <v>1540</v>
      </c>
      <c r="U3217" s="981">
        <v>1450</v>
      </c>
      <c r="V3217" s="982">
        <f t="shared" ref="V3217" si="3194">SUM(Q3217:U3218)</f>
        <v>8540</v>
      </c>
      <c r="W3217" s="989"/>
      <c r="X3217" s="976"/>
      <c r="Y3217" s="983" t="s">
        <v>5749</v>
      </c>
      <c r="Z3217" s="976"/>
    </row>
    <row r="3218" spans="1:26" s="5" customFormat="1">
      <c r="A3218" s="1018" t="s">
        <v>2629</v>
      </c>
      <c r="B3218" s="968"/>
      <c r="C3218" s="989" t="s">
        <v>5752</v>
      </c>
      <c r="D3218" s="970" t="s">
        <v>2</v>
      </c>
      <c r="E3218" s="971" t="s">
        <v>2632</v>
      </c>
      <c r="F3218" s="972" t="s">
        <v>34</v>
      </c>
      <c r="G3218" s="986" t="s">
        <v>40</v>
      </c>
      <c r="H3218" s="992" t="s">
        <v>88</v>
      </c>
      <c r="I3218" s="998" t="s">
        <v>41</v>
      </c>
      <c r="J3218" s="984" t="s">
        <v>4157</v>
      </c>
      <c r="K3218" s="871" t="s">
        <v>21</v>
      </c>
      <c r="L3218" s="869" t="s">
        <v>1995</v>
      </c>
      <c r="M3218" s="51" t="s">
        <v>5776</v>
      </c>
      <c r="N3218" s="54" t="s">
        <v>496</v>
      </c>
      <c r="O3218" s="976"/>
      <c r="P3218" s="854"/>
      <c r="Q3218" s="977"/>
      <c r="R3218" s="978"/>
      <c r="S3218" s="979"/>
      <c r="T3218" s="980"/>
      <c r="U3218" s="981"/>
      <c r="V3218" s="982"/>
      <c r="W3218" s="989"/>
      <c r="X3218" s="976"/>
      <c r="Y3218" s="983" t="s">
        <v>5749</v>
      </c>
      <c r="Z3218" s="976"/>
    </row>
    <row r="3219" spans="1:26">
      <c r="A3219" s="1018" t="s">
        <v>2629</v>
      </c>
      <c r="B3219" s="968" t="s">
        <v>5753</v>
      </c>
      <c r="C3219" s="969" t="s">
        <v>5858</v>
      </c>
      <c r="D3219" s="970" t="str">
        <f t="shared" ref="D3219:D3223" si="3195">B3219&amp;" "&amp;" "&amp;C3219</f>
        <v>SP-228  ゴメちゃん</v>
      </c>
      <c r="E3219" s="971" t="s">
        <v>2632</v>
      </c>
      <c r="F3219" s="972" t="s">
        <v>34</v>
      </c>
      <c r="G3219" s="973" t="s">
        <v>19</v>
      </c>
      <c r="H3219" s="973" t="s">
        <v>19</v>
      </c>
      <c r="I3219" s="991" t="s">
        <v>87</v>
      </c>
      <c r="J3219" s="984" t="s">
        <v>4159</v>
      </c>
      <c r="K3219" s="11" t="s">
        <v>81</v>
      </c>
      <c r="L3219" s="869" t="s">
        <v>81</v>
      </c>
      <c r="M3219" s="51" t="s">
        <v>5772</v>
      </c>
      <c r="N3219" s="53" t="s">
        <v>492</v>
      </c>
      <c r="O3219" s="976"/>
      <c r="Q3219" s="977">
        <v>2770</v>
      </c>
      <c r="R3219" s="978">
        <v>1510</v>
      </c>
      <c r="S3219" s="979">
        <v>1070</v>
      </c>
      <c r="T3219" s="980">
        <v>1470</v>
      </c>
      <c r="U3219" s="981">
        <v>1720</v>
      </c>
      <c r="V3219" s="982">
        <f t="shared" ref="V3219" si="3196">SUM(Q3219:U3220)</f>
        <v>8540</v>
      </c>
      <c r="Y3219" s="983" t="s">
        <v>5749</v>
      </c>
    </row>
    <row r="3220" spans="1:26">
      <c r="A3220" s="1018" t="s">
        <v>2629</v>
      </c>
      <c r="B3220" s="968"/>
      <c r="C3220" s="969" t="s">
        <v>57</v>
      </c>
      <c r="D3220" s="970" t="s">
        <v>2</v>
      </c>
      <c r="E3220" s="971" t="s">
        <v>2632</v>
      </c>
      <c r="F3220" s="972" t="s">
        <v>34</v>
      </c>
      <c r="G3220" s="973" t="s">
        <v>19</v>
      </c>
      <c r="H3220" s="973" t="s">
        <v>19</v>
      </c>
      <c r="I3220" s="991" t="s">
        <v>87</v>
      </c>
      <c r="J3220" s="984" t="s">
        <v>4159</v>
      </c>
      <c r="K3220" s="871" t="s">
        <v>21</v>
      </c>
      <c r="L3220" s="869" t="s">
        <v>2710</v>
      </c>
      <c r="M3220" s="51" t="s">
        <v>5778</v>
      </c>
      <c r="N3220" s="869" t="s">
        <v>491</v>
      </c>
      <c r="O3220" s="976"/>
      <c r="Q3220" s="977"/>
      <c r="R3220" s="978"/>
      <c r="S3220" s="979"/>
      <c r="T3220" s="980"/>
      <c r="U3220" s="981"/>
      <c r="V3220" s="982"/>
      <c r="Y3220" s="983" t="s">
        <v>5749</v>
      </c>
    </row>
    <row r="3221" spans="1:26">
      <c r="A3221" s="1018" t="s">
        <v>2629</v>
      </c>
      <c r="B3221" s="968" t="s">
        <v>5754</v>
      </c>
      <c r="C3221" s="989" t="s">
        <v>42</v>
      </c>
      <c r="D3221" s="970" t="str">
        <f t="shared" ref="D3221" si="3197">B3221&amp;" "&amp;" "&amp;C3221</f>
        <v>SP-229  レオナ</v>
      </c>
      <c r="E3221" s="971" t="s">
        <v>2632</v>
      </c>
      <c r="F3221" s="972" t="s">
        <v>34</v>
      </c>
      <c r="G3221" s="986" t="s">
        <v>40</v>
      </c>
      <c r="H3221" s="990" t="s">
        <v>80</v>
      </c>
      <c r="I3221" s="974" t="s">
        <v>4324</v>
      </c>
      <c r="J3221" s="984" t="s">
        <v>4158</v>
      </c>
      <c r="K3221" s="871" t="s">
        <v>21</v>
      </c>
      <c r="L3221" s="869" t="s">
        <v>1995</v>
      </c>
      <c r="M3221" s="51" t="s">
        <v>2119</v>
      </c>
      <c r="N3221" s="869" t="s">
        <v>491</v>
      </c>
      <c r="O3221" s="976"/>
      <c r="Q3221" s="977">
        <v>2700</v>
      </c>
      <c r="R3221" s="978">
        <v>1080</v>
      </c>
      <c r="S3221" s="979">
        <v>1770</v>
      </c>
      <c r="T3221" s="980">
        <v>1610</v>
      </c>
      <c r="U3221" s="981">
        <v>1380</v>
      </c>
      <c r="V3221" s="982">
        <f t="shared" ref="V3221" si="3198">SUM(Q3221:U3222)</f>
        <v>8540</v>
      </c>
      <c r="W3221" s="976" t="s">
        <v>3317</v>
      </c>
      <c r="Y3221" s="983" t="s">
        <v>5749</v>
      </c>
    </row>
    <row r="3222" spans="1:26">
      <c r="A3222" s="1018" t="s">
        <v>2629</v>
      </c>
      <c r="B3222" s="968"/>
      <c r="C3222" s="989" t="s">
        <v>42</v>
      </c>
      <c r="D3222" s="970" t="s">
        <v>2</v>
      </c>
      <c r="E3222" s="971" t="s">
        <v>2632</v>
      </c>
      <c r="F3222" s="972" t="s">
        <v>34</v>
      </c>
      <c r="G3222" s="986" t="s">
        <v>40</v>
      </c>
      <c r="H3222" s="990" t="s">
        <v>80</v>
      </c>
      <c r="I3222" s="974" t="s">
        <v>4324</v>
      </c>
      <c r="J3222" s="984" t="s">
        <v>4158</v>
      </c>
      <c r="K3222" s="11" t="s">
        <v>81</v>
      </c>
      <c r="L3222" s="869" t="s">
        <v>81</v>
      </c>
      <c r="M3222" s="51" t="s">
        <v>5773</v>
      </c>
      <c r="N3222" s="52" t="s">
        <v>490</v>
      </c>
      <c r="O3222" s="976"/>
      <c r="Q3222" s="977"/>
      <c r="R3222" s="978"/>
      <c r="S3222" s="979"/>
      <c r="T3222" s="980"/>
      <c r="U3222" s="981"/>
      <c r="V3222" s="982"/>
      <c r="W3222" s="976" t="s">
        <v>3317</v>
      </c>
      <c r="Y3222" s="983" t="s">
        <v>5749</v>
      </c>
    </row>
    <row r="3223" spans="1:26">
      <c r="A3223" s="984" t="s">
        <v>2628</v>
      </c>
      <c r="B3223" s="968" t="s">
        <v>5756</v>
      </c>
      <c r="C3223" s="969" t="s">
        <v>172</v>
      </c>
      <c r="D3223" s="970" t="str">
        <f t="shared" si="3195"/>
        <v>SP-230  ヒュンケル</v>
      </c>
      <c r="E3223" s="971" t="s">
        <v>2632</v>
      </c>
      <c r="F3223" s="972" t="s">
        <v>34</v>
      </c>
      <c r="G3223" s="973" t="s">
        <v>19</v>
      </c>
      <c r="H3223" s="992" t="s">
        <v>88</v>
      </c>
      <c r="I3223" s="991" t="s">
        <v>87</v>
      </c>
      <c r="J3223" s="984" t="s">
        <v>4159</v>
      </c>
      <c r="K3223" s="875" t="s">
        <v>37</v>
      </c>
      <c r="L3223" s="873" t="s">
        <v>2718</v>
      </c>
      <c r="M3223" s="51" t="s">
        <v>4478</v>
      </c>
      <c r="N3223" s="52" t="s">
        <v>490</v>
      </c>
      <c r="O3223" s="976"/>
      <c r="Q3223" s="977">
        <v>2570</v>
      </c>
      <c r="R3223" s="978">
        <v>1480</v>
      </c>
      <c r="S3223" s="979">
        <v>750</v>
      </c>
      <c r="T3223" s="980">
        <v>1560</v>
      </c>
      <c r="U3223" s="981">
        <v>1320</v>
      </c>
      <c r="V3223" s="982">
        <f>SUM(Q3223:U3224)</f>
        <v>7680</v>
      </c>
      <c r="W3223" s="976" t="s">
        <v>3317</v>
      </c>
      <c r="Y3223" s="983" t="s">
        <v>5755</v>
      </c>
    </row>
    <row r="3224" spans="1:26">
      <c r="A3224" s="984" t="s">
        <v>2628</v>
      </c>
      <c r="B3224" s="968"/>
      <c r="C3224" s="969" t="s">
        <v>172</v>
      </c>
      <c r="D3224" s="970" t="s">
        <v>2</v>
      </c>
      <c r="E3224" s="971" t="s">
        <v>2632</v>
      </c>
      <c r="F3224" s="972" t="s">
        <v>34</v>
      </c>
      <c r="G3224" s="973" t="s">
        <v>19</v>
      </c>
      <c r="H3224" s="992" t="s">
        <v>88</v>
      </c>
      <c r="I3224" s="991" t="s">
        <v>87</v>
      </c>
      <c r="J3224" s="984" t="s">
        <v>4159</v>
      </c>
      <c r="K3224" s="874" t="s">
        <v>21</v>
      </c>
      <c r="L3224" s="873" t="s">
        <v>1995</v>
      </c>
      <c r="M3224" s="51" t="s">
        <v>5777</v>
      </c>
      <c r="N3224" s="873" t="s">
        <v>491</v>
      </c>
      <c r="O3224" s="976"/>
      <c r="Q3224" s="977"/>
      <c r="R3224" s="978"/>
      <c r="S3224" s="979"/>
      <c r="T3224" s="980"/>
      <c r="U3224" s="981"/>
      <c r="V3224" s="982"/>
      <c r="W3224" s="976" t="s">
        <v>3317</v>
      </c>
      <c r="Y3224" s="983"/>
    </row>
    <row r="3225" spans="1:26" s="5" customFormat="1">
      <c r="A3225" s="984" t="s">
        <v>2628</v>
      </c>
      <c r="B3225" s="968" t="s">
        <v>6037</v>
      </c>
      <c r="C3225" s="969" t="s">
        <v>3296</v>
      </c>
      <c r="D3225" s="970" t="str">
        <f t="shared" ref="D3225" si="3199">B3225&amp;" "&amp;" "&amp;C3225</f>
        <v>SP-231  ダイ (竜魔人ダイ)</v>
      </c>
      <c r="E3225" s="971" t="s">
        <v>2632</v>
      </c>
      <c r="F3225" s="972" t="s">
        <v>34</v>
      </c>
      <c r="G3225" s="973" t="s">
        <v>19</v>
      </c>
      <c r="H3225" s="986" t="s">
        <v>40</v>
      </c>
      <c r="I3225" s="988" t="s">
        <v>4323</v>
      </c>
      <c r="J3225" s="975">
        <v>3</v>
      </c>
      <c r="K3225" s="918" t="s">
        <v>37</v>
      </c>
      <c r="L3225" s="897" t="s">
        <v>2718</v>
      </c>
      <c r="M3225" s="51" t="s">
        <v>6122</v>
      </c>
      <c r="N3225" s="53" t="s">
        <v>492</v>
      </c>
      <c r="O3225" s="976"/>
      <c r="P3225" s="902"/>
      <c r="Q3225" s="977">
        <v>2620</v>
      </c>
      <c r="R3225" s="978">
        <v>1790</v>
      </c>
      <c r="S3225" s="979">
        <v>1440</v>
      </c>
      <c r="T3225" s="980">
        <v>1400</v>
      </c>
      <c r="U3225" s="981">
        <v>1250</v>
      </c>
      <c r="V3225" s="982">
        <f>SUM(Q3225:U3226)</f>
        <v>8500</v>
      </c>
      <c r="W3225" s="976" t="s">
        <v>3317</v>
      </c>
      <c r="X3225" s="976"/>
      <c r="Y3225" s="983" t="s">
        <v>6038</v>
      </c>
      <c r="Z3225" s="976"/>
    </row>
    <row r="3226" spans="1:26" s="5" customFormat="1">
      <c r="A3226" s="984" t="s">
        <v>2628</v>
      </c>
      <c r="B3226" s="968"/>
      <c r="C3226" s="969" t="s">
        <v>3296</v>
      </c>
      <c r="D3226" s="970" t="s">
        <v>2</v>
      </c>
      <c r="E3226" s="971" t="s">
        <v>2632</v>
      </c>
      <c r="F3226" s="972" t="s">
        <v>34</v>
      </c>
      <c r="G3226" s="973" t="s">
        <v>19</v>
      </c>
      <c r="H3226" s="986" t="s">
        <v>40</v>
      </c>
      <c r="I3226" s="988" t="s">
        <v>4323</v>
      </c>
      <c r="J3226" s="975">
        <v>3</v>
      </c>
      <c r="K3226" s="916" t="s">
        <v>21</v>
      </c>
      <c r="L3226" s="897" t="s">
        <v>1995</v>
      </c>
      <c r="M3226" s="51" t="s">
        <v>5642</v>
      </c>
      <c r="N3226" s="897" t="s">
        <v>491</v>
      </c>
      <c r="O3226" s="976"/>
      <c r="P3226" s="902"/>
      <c r="Q3226" s="977"/>
      <c r="R3226" s="978"/>
      <c r="S3226" s="979"/>
      <c r="T3226" s="980"/>
      <c r="U3226" s="981"/>
      <c r="V3226" s="982"/>
      <c r="W3226" s="976" t="s">
        <v>3317</v>
      </c>
      <c r="X3226" s="976"/>
      <c r="Y3226" s="983"/>
      <c r="Z3226" s="976"/>
    </row>
    <row r="3227" spans="1:26">
      <c r="A3227" s="967" t="s">
        <v>2151</v>
      </c>
      <c r="B3227" s="968" t="s">
        <v>6257</v>
      </c>
      <c r="C3227" s="969" t="s">
        <v>3298</v>
      </c>
      <c r="D3227" s="970" t="str">
        <f t="shared" ref="D3227" si="3200">B3227&amp;" "&amp;" "&amp;C3227</f>
        <v>SP-232  アバン (勇者アバン)</v>
      </c>
      <c r="E3227" s="971" t="s">
        <v>2632</v>
      </c>
      <c r="F3227" s="972" t="s">
        <v>34</v>
      </c>
      <c r="G3227" s="973" t="s">
        <v>19</v>
      </c>
      <c r="H3227" s="973" t="s">
        <v>19</v>
      </c>
      <c r="I3227" s="974" t="s">
        <v>4324</v>
      </c>
      <c r="J3227" s="975">
        <v>3</v>
      </c>
      <c r="K3227" s="11" t="s">
        <v>81</v>
      </c>
      <c r="L3227" s="959" t="s">
        <v>81</v>
      </c>
      <c r="M3227" s="51" t="s">
        <v>6261</v>
      </c>
      <c r="N3227" s="53" t="s">
        <v>492</v>
      </c>
      <c r="O3227" s="976"/>
      <c r="P3227" s="961"/>
      <c r="Q3227" s="977">
        <v>2630</v>
      </c>
      <c r="R3227" s="978">
        <v>1600</v>
      </c>
      <c r="S3227" s="979">
        <v>950</v>
      </c>
      <c r="T3227" s="980">
        <v>1240</v>
      </c>
      <c r="U3227" s="981">
        <v>1220</v>
      </c>
      <c r="V3227" s="982">
        <f t="shared" ref="V3227" si="3201">SUM(Q3227:U3228)</f>
        <v>7640</v>
      </c>
      <c r="X3227" s="976"/>
      <c r="Y3227" s="983" t="s">
        <v>6258</v>
      </c>
      <c r="Z3227" s="976"/>
    </row>
    <row r="3228" spans="1:26">
      <c r="A3228" s="967" t="s">
        <v>2151</v>
      </c>
      <c r="B3228" s="968"/>
      <c r="C3228" s="969" t="s">
        <v>3298</v>
      </c>
      <c r="D3228" s="970" t="s">
        <v>2</v>
      </c>
      <c r="E3228" s="971" t="s">
        <v>2632</v>
      </c>
      <c r="F3228" s="972" t="s">
        <v>34</v>
      </c>
      <c r="G3228" s="973" t="s">
        <v>19</v>
      </c>
      <c r="H3228" s="973" t="s">
        <v>19</v>
      </c>
      <c r="I3228" s="974" t="s">
        <v>4324</v>
      </c>
      <c r="J3228" s="975">
        <v>3</v>
      </c>
      <c r="K3228" s="964" t="s">
        <v>21</v>
      </c>
      <c r="L3228" s="962" t="s">
        <v>105</v>
      </c>
      <c r="M3228" s="51" t="s">
        <v>6263</v>
      </c>
      <c r="N3228" s="52" t="s">
        <v>490</v>
      </c>
      <c r="O3228" s="976"/>
      <c r="P3228" s="961"/>
      <c r="Q3228" s="977"/>
      <c r="R3228" s="978"/>
      <c r="S3228" s="979"/>
      <c r="T3228" s="980"/>
      <c r="U3228" s="981"/>
      <c r="V3228" s="982"/>
      <c r="X3228" s="976"/>
      <c r="Y3228" s="983"/>
      <c r="Z3228" s="976"/>
    </row>
    <row r="3229" spans="1:26">
      <c r="A3229" s="967" t="s">
        <v>2151</v>
      </c>
      <c r="B3229" s="968" t="s">
        <v>6260</v>
      </c>
      <c r="C3229" s="984" t="s">
        <v>3306</v>
      </c>
      <c r="D3229" s="970" t="str">
        <f t="shared" ref="D3229" si="3202">B3229&amp;" "&amp;" "&amp;C3229</f>
        <v>SP-233  ハドラー (魔王ハドラー)</v>
      </c>
      <c r="E3229" s="971" t="s">
        <v>2632</v>
      </c>
      <c r="F3229" s="985" t="s">
        <v>74</v>
      </c>
      <c r="G3229" s="986" t="s">
        <v>40</v>
      </c>
      <c r="H3229" s="986" t="s">
        <v>40</v>
      </c>
      <c r="I3229" s="987" t="s">
        <v>91</v>
      </c>
      <c r="J3229" s="984" t="s">
        <v>4159</v>
      </c>
      <c r="K3229" s="963" t="s">
        <v>37</v>
      </c>
      <c r="L3229" s="959" t="s">
        <v>2718</v>
      </c>
      <c r="M3229" s="51" t="s">
        <v>6259</v>
      </c>
      <c r="N3229" s="52" t="s">
        <v>490</v>
      </c>
      <c r="O3229" s="976"/>
      <c r="P3229" s="961"/>
      <c r="Q3229" s="977">
        <v>2590</v>
      </c>
      <c r="R3229" s="978">
        <v>1040</v>
      </c>
      <c r="S3229" s="979">
        <v>1610</v>
      </c>
      <c r="T3229" s="980">
        <v>1100</v>
      </c>
      <c r="U3229" s="981">
        <v>1320</v>
      </c>
      <c r="V3229" s="982">
        <f t="shared" ref="V3229" si="3203">SUM(Q3229:U3230)</f>
        <v>7660</v>
      </c>
      <c r="X3229" s="976"/>
      <c r="Y3229" s="983" t="s">
        <v>5351</v>
      </c>
      <c r="Z3229" s="976"/>
    </row>
    <row r="3230" spans="1:26">
      <c r="A3230" s="967" t="s">
        <v>2151</v>
      </c>
      <c r="B3230" s="968"/>
      <c r="C3230" s="984" t="s">
        <v>3306</v>
      </c>
      <c r="D3230" s="970" t="s">
        <v>2</v>
      </c>
      <c r="E3230" s="971" t="s">
        <v>2632</v>
      </c>
      <c r="F3230" s="985" t="s">
        <v>74</v>
      </c>
      <c r="G3230" s="986" t="s">
        <v>40</v>
      </c>
      <c r="H3230" s="986" t="s">
        <v>40</v>
      </c>
      <c r="I3230" s="987" t="s">
        <v>91</v>
      </c>
      <c r="J3230" s="984" t="s">
        <v>4159</v>
      </c>
      <c r="K3230" s="964" t="s">
        <v>21</v>
      </c>
      <c r="L3230" s="959" t="s">
        <v>1995</v>
      </c>
      <c r="M3230" s="51" t="s">
        <v>6262</v>
      </c>
      <c r="N3230" s="959" t="s">
        <v>491</v>
      </c>
      <c r="O3230" s="976"/>
      <c r="P3230" s="961"/>
      <c r="Q3230" s="977"/>
      <c r="R3230" s="978"/>
      <c r="S3230" s="979"/>
      <c r="T3230" s="980"/>
      <c r="U3230" s="981"/>
      <c r="V3230" s="982"/>
      <c r="X3230" s="976"/>
      <c r="Y3230" s="983"/>
      <c r="Z3230" s="976"/>
    </row>
  </sheetData>
  <sheetProtection password="CCE3" sheet="1" objects="1" scenarios="1" autoFilter="0"/>
  <autoFilter ref="A2:Z3230"/>
  <mergeCells count="31476">
    <mergeCell ref="A155:A156"/>
    <mergeCell ref="B155:B156"/>
    <mergeCell ref="C155:C156"/>
    <mergeCell ref="D155:D156"/>
    <mergeCell ref="E155:E156"/>
    <mergeCell ref="F155:F156"/>
    <mergeCell ref="G155:G156"/>
    <mergeCell ref="H155:H156"/>
    <mergeCell ref="I155:I156"/>
    <mergeCell ref="J155:J156"/>
    <mergeCell ref="O155:O156"/>
    <mergeCell ref="Q155:Q156"/>
    <mergeCell ref="R155:R156"/>
    <mergeCell ref="S155:S156"/>
    <mergeCell ref="T155:T156"/>
    <mergeCell ref="U155:U156"/>
    <mergeCell ref="V155:V156"/>
    <mergeCell ref="W155:W156"/>
    <mergeCell ref="X155:X156"/>
    <mergeCell ref="Z155:Z156"/>
    <mergeCell ref="A157:A158"/>
    <mergeCell ref="B157:B158"/>
    <mergeCell ref="C157:C158"/>
    <mergeCell ref="D157:D158"/>
    <mergeCell ref="E157:E158"/>
    <mergeCell ref="F157:F158"/>
    <mergeCell ref="G157:G158"/>
    <mergeCell ref="H157:H158"/>
    <mergeCell ref="I157:I158"/>
    <mergeCell ref="J157:J158"/>
    <mergeCell ref="O157:O158"/>
    <mergeCell ref="Q157:Q158"/>
    <mergeCell ref="R157:R158"/>
    <mergeCell ref="S157:S158"/>
    <mergeCell ref="T157:T158"/>
    <mergeCell ref="U157:U158"/>
    <mergeCell ref="V157:V158"/>
    <mergeCell ref="W157:W158"/>
    <mergeCell ref="X157:X158"/>
    <mergeCell ref="Z157:Z158"/>
    <mergeCell ref="A151:A152"/>
    <mergeCell ref="B151:B152"/>
    <mergeCell ref="C151:C152"/>
    <mergeCell ref="D151:D152"/>
    <mergeCell ref="E151:E152"/>
    <mergeCell ref="F151:F152"/>
    <mergeCell ref="G151:G152"/>
    <mergeCell ref="H151:H152"/>
    <mergeCell ref="I151:I152"/>
    <mergeCell ref="J151:J152"/>
    <mergeCell ref="O151:O152"/>
    <mergeCell ref="Q151:Q152"/>
    <mergeCell ref="R151:R152"/>
    <mergeCell ref="S151:S152"/>
    <mergeCell ref="T151:T152"/>
    <mergeCell ref="U151:U152"/>
    <mergeCell ref="V151:V152"/>
    <mergeCell ref="W151:W152"/>
    <mergeCell ref="X151:X152"/>
    <mergeCell ref="Z151:Z152"/>
    <mergeCell ref="W77:W78"/>
    <mergeCell ref="W35:W36"/>
    <mergeCell ref="W29:W30"/>
    <mergeCell ref="A153:A154"/>
    <mergeCell ref="B153:B154"/>
    <mergeCell ref="C153:C154"/>
    <mergeCell ref="D153:D154"/>
    <mergeCell ref="E153:E154"/>
    <mergeCell ref="F153:F154"/>
    <mergeCell ref="G153:G154"/>
    <mergeCell ref="H153:H154"/>
    <mergeCell ref="I153:I154"/>
    <mergeCell ref="J153:J154"/>
    <mergeCell ref="O153:O154"/>
    <mergeCell ref="Q153:Q154"/>
    <mergeCell ref="R153:R154"/>
    <mergeCell ref="S153:S154"/>
    <mergeCell ref="T153:T154"/>
    <mergeCell ref="U153:U154"/>
    <mergeCell ref="V153:V154"/>
    <mergeCell ref="W153:W154"/>
    <mergeCell ref="X153:X154"/>
    <mergeCell ref="Z153:Z154"/>
    <mergeCell ref="A147:A148"/>
    <mergeCell ref="B147:B148"/>
    <mergeCell ref="C147:C148"/>
    <mergeCell ref="D147:D148"/>
    <mergeCell ref="E147:E148"/>
    <mergeCell ref="F147:F148"/>
    <mergeCell ref="G147:G148"/>
    <mergeCell ref="H147:H148"/>
    <mergeCell ref="I147:I148"/>
    <mergeCell ref="J147:J148"/>
    <mergeCell ref="O147:O148"/>
    <mergeCell ref="Q147:Q148"/>
    <mergeCell ref="R147:R148"/>
    <mergeCell ref="S147:S148"/>
    <mergeCell ref="T147:T148"/>
    <mergeCell ref="U147:U148"/>
    <mergeCell ref="V147:V148"/>
    <mergeCell ref="W147:W148"/>
    <mergeCell ref="X147:X148"/>
    <mergeCell ref="Z147:Z148"/>
    <mergeCell ref="A149:A150"/>
    <mergeCell ref="B149:B150"/>
    <mergeCell ref="C149:C150"/>
    <mergeCell ref="D149:D150"/>
    <mergeCell ref="E149:E150"/>
    <mergeCell ref="F149:F150"/>
    <mergeCell ref="G149:G150"/>
    <mergeCell ref="H149:H150"/>
    <mergeCell ref="I149:I150"/>
    <mergeCell ref="J149:J150"/>
    <mergeCell ref="O149:O150"/>
    <mergeCell ref="Q149:Q150"/>
    <mergeCell ref="R149:R150"/>
    <mergeCell ref="S149:S150"/>
    <mergeCell ref="T149:T150"/>
    <mergeCell ref="U149:U150"/>
    <mergeCell ref="V149:V150"/>
    <mergeCell ref="W149:W150"/>
    <mergeCell ref="X149:X150"/>
    <mergeCell ref="Z149:Z150"/>
    <mergeCell ref="A143:A144"/>
    <mergeCell ref="B143:B144"/>
    <mergeCell ref="C143:C144"/>
    <mergeCell ref="D143:D144"/>
    <mergeCell ref="E143:E144"/>
    <mergeCell ref="F143:F144"/>
    <mergeCell ref="G143:G144"/>
    <mergeCell ref="H143:H144"/>
    <mergeCell ref="I143:I144"/>
    <mergeCell ref="J143:J144"/>
    <mergeCell ref="O143:O144"/>
    <mergeCell ref="Q143:Q144"/>
    <mergeCell ref="R143:R144"/>
    <mergeCell ref="S143:S144"/>
    <mergeCell ref="T143:T144"/>
    <mergeCell ref="U143:U144"/>
    <mergeCell ref="V143:V144"/>
    <mergeCell ref="W143:W144"/>
    <mergeCell ref="X143:X144"/>
    <mergeCell ref="Z143:Z144"/>
    <mergeCell ref="A145:A146"/>
    <mergeCell ref="B145:B146"/>
    <mergeCell ref="C145:C146"/>
    <mergeCell ref="D145:D146"/>
    <mergeCell ref="E145:E146"/>
    <mergeCell ref="F145:F146"/>
    <mergeCell ref="G145:G146"/>
    <mergeCell ref="H145:H146"/>
    <mergeCell ref="I145:I146"/>
    <mergeCell ref="J145:J146"/>
    <mergeCell ref="O145:O146"/>
    <mergeCell ref="Q145:Q146"/>
    <mergeCell ref="R145:R146"/>
    <mergeCell ref="S145:S146"/>
    <mergeCell ref="T145:T146"/>
    <mergeCell ref="U145:U146"/>
    <mergeCell ref="V145:V146"/>
    <mergeCell ref="W145:W146"/>
    <mergeCell ref="X145:X146"/>
    <mergeCell ref="Z145:Z146"/>
    <mergeCell ref="A139:A140"/>
    <mergeCell ref="B139:B140"/>
    <mergeCell ref="C139:C140"/>
    <mergeCell ref="D139:D140"/>
    <mergeCell ref="E139:E140"/>
    <mergeCell ref="F139:F140"/>
    <mergeCell ref="G139:G140"/>
    <mergeCell ref="H139:H140"/>
    <mergeCell ref="I139:I140"/>
    <mergeCell ref="J139:J140"/>
    <mergeCell ref="O139:O140"/>
    <mergeCell ref="Q139:Q140"/>
    <mergeCell ref="R139:R140"/>
    <mergeCell ref="S139:S140"/>
    <mergeCell ref="T139:T140"/>
    <mergeCell ref="U139:U140"/>
    <mergeCell ref="V139:V140"/>
    <mergeCell ref="W139:W140"/>
    <mergeCell ref="X139:X140"/>
    <mergeCell ref="Z139:Z140"/>
    <mergeCell ref="A141:A142"/>
    <mergeCell ref="B141:B142"/>
    <mergeCell ref="C141:C142"/>
    <mergeCell ref="D141:D142"/>
    <mergeCell ref="E141:E142"/>
    <mergeCell ref="F141:F142"/>
    <mergeCell ref="G141:G142"/>
    <mergeCell ref="H141:H142"/>
    <mergeCell ref="I141:I142"/>
    <mergeCell ref="J141:J142"/>
    <mergeCell ref="O141:O142"/>
    <mergeCell ref="Q141:Q142"/>
    <mergeCell ref="R141:R142"/>
    <mergeCell ref="S141:S142"/>
    <mergeCell ref="T141:T142"/>
    <mergeCell ref="U141:U142"/>
    <mergeCell ref="V141:V142"/>
    <mergeCell ref="W141:W142"/>
    <mergeCell ref="X141:X142"/>
    <mergeCell ref="Z141:Z142"/>
    <mergeCell ref="A135:A136"/>
    <mergeCell ref="B135:B136"/>
    <mergeCell ref="C135:C136"/>
    <mergeCell ref="D135:D136"/>
    <mergeCell ref="E135:E136"/>
    <mergeCell ref="F135:F136"/>
    <mergeCell ref="G135:G136"/>
    <mergeCell ref="H135:H136"/>
    <mergeCell ref="I135:I136"/>
    <mergeCell ref="J135:J136"/>
    <mergeCell ref="O135:O136"/>
    <mergeCell ref="Q135:Q136"/>
    <mergeCell ref="R135:R136"/>
    <mergeCell ref="S135:S136"/>
    <mergeCell ref="T135:T136"/>
    <mergeCell ref="U135:U136"/>
    <mergeCell ref="V135:V136"/>
    <mergeCell ref="X135:X136"/>
    <mergeCell ref="Z135:Z136"/>
    <mergeCell ref="A137:A138"/>
    <mergeCell ref="B137:B138"/>
    <mergeCell ref="C137:C138"/>
    <mergeCell ref="D137:D138"/>
    <mergeCell ref="E137:E138"/>
    <mergeCell ref="F137:F138"/>
    <mergeCell ref="G137:G138"/>
    <mergeCell ref="H137:H138"/>
    <mergeCell ref="I137:I138"/>
    <mergeCell ref="J137:J138"/>
    <mergeCell ref="O137:O138"/>
    <mergeCell ref="Q137:Q138"/>
    <mergeCell ref="R137:R138"/>
    <mergeCell ref="S137:S138"/>
    <mergeCell ref="T137:T138"/>
    <mergeCell ref="U137:U138"/>
    <mergeCell ref="V137:V138"/>
    <mergeCell ref="W137:W138"/>
    <mergeCell ref="X137:X138"/>
    <mergeCell ref="Z137:Z138"/>
    <mergeCell ref="A131:A132"/>
    <mergeCell ref="B131:B132"/>
    <mergeCell ref="C131:C132"/>
    <mergeCell ref="D131:D132"/>
    <mergeCell ref="E131:E132"/>
    <mergeCell ref="F131:F132"/>
    <mergeCell ref="G131:G132"/>
    <mergeCell ref="H131:H132"/>
    <mergeCell ref="I131:I132"/>
    <mergeCell ref="J131:J132"/>
    <mergeCell ref="O131:O132"/>
    <mergeCell ref="Q131:Q132"/>
    <mergeCell ref="R131:R132"/>
    <mergeCell ref="S131:S132"/>
    <mergeCell ref="T131:T132"/>
    <mergeCell ref="U131:U132"/>
    <mergeCell ref="V131:V132"/>
    <mergeCell ref="W131:W132"/>
    <mergeCell ref="X131:X132"/>
    <mergeCell ref="Z131:Z132"/>
    <mergeCell ref="A133:A134"/>
    <mergeCell ref="B133:B134"/>
    <mergeCell ref="C133:C134"/>
    <mergeCell ref="D133:D134"/>
    <mergeCell ref="E133:E134"/>
    <mergeCell ref="F133:F134"/>
    <mergeCell ref="G133:G134"/>
    <mergeCell ref="H133:H134"/>
    <mergeCell ref="I133:I134"/>
    <mergeCell ref="J133:J134"/>
    <mergeCell ref="O133:O134"/>
    <mergeCell ref="Q133:Q134"/>
    <mergeCell ref="R133:R134"/>
    <mergeCell ref="S133:S134"/>
    <mergeCell ref="T133:T134"/>
    <mergeCell ref="U133:U134"/>
    <mergeCell ref="V133:V134"/>
    <mergeCell ref="X133:X134"/>
    <mergeCell ref="Z133:Z134"/>
    <mergeCell ref="A127:A128"/>
    <mergeCell ref="B127:B128"/>
    <mergeCell ref="C127:C128"/>
    <mergeCell ref="D127:D128"/>
    <mergeCell ref="E127:E128"/>
    <mergeCell ref="F127:F128"/>
    <mergeCell ref="G127:G128"/>
    <mergeCell ref="H127:H128"/>
    <mergeCell ref="I127:I128"/>
    <mergeCell ref="J127:J128"/>
    <mergeCell ref="O127:O128"/>
    <mergeCell ref="Q127:Q128"/>
    <mergeCell ref="R127:R128"/>
    <mergeCell ref="S127:S128"/>
    <mergeCell ref="T127:T128"/>
    <mergeCell ref="U127:U128"/>
    <mergeCell ref="V127:V128"/>
    <mergeCell ref="W127:W128"/>
    <mergeCell ref="X127:X128"/>
    <mergeCell ref="Z127:Z128"/>
    <mergeCell ref="A129:A130"/>
    <mergeCell ref="B129:B130"/>
    <mergeCell ref="C129:C130"/>
    <mergeCell ref="D129:D130"/>
    <mergeCell ref="E129:E130"/>
    <mergeCell ref="F129:F130"/>
    <mergeCell ref="G129:G130"/>
    <mergeCell ref="H129:H130"/>
    <mergeCell ref="I129:I130"/>
    <mergeCell ref="J129:J130"/>
    <mergeCell ref="O129:O130"/>
    <mergeCell ref="Q129:Q130"/>
    <mergeCell ref="R129:R130"/>
    <mergeCell ref="S129:S130"/>
    <mergeCell ref="T129:T130"/>
    <mergeCell ref="U129:U130"/>
    <mergeCell ref="V129:V130"/>
    <mergeCell ref="W129:W130"/>
    <mergeCell ref="X129:X130"/>
    <mergeCell ref="Z129:Z130"/>
    <mergeCell ref="A123:A124"/>
    <mergeCell ref="B123:B124"/>
    <mergeCell ref="C123:C124"/>
    <mergeCell ref="D123:D124"/>
    <mergeCell ref="E123:E124"/>
    <mergeCell ref="F123:F124"/>
    <mergeCell ref="G123:G124"/>
    <mergeCell ref="H123:H124"/>
    <mergeCell ref="I123:I124"/>
    <mergeCell ref="J123:J124"/>
    <mergeCell ref="O123:O124"/>
    <mergeCell ref="Q123:Q124"/>
    <mergeCell ref="R123:R124"/>
    <mergeCell ref="S123:S124"/>
    <mergeCell ref="T123:T124"/>
    <mergeCell ref="U123:U124"/>
    <mergeCell ref="V123:V124"/>
    <mergeCell ref="W123:W124"/>
    <mergeCell ref="X123:X124"/>
    <mergeCell ref="Z123:Z124"/>
    <mergeCell ref="A125:A126"/>
    <mergeCell ref="B125:B126"/>
    <mergeCell ref="C125:C126"/>
    <mergeCell ref="D125:D126"/>
    <mergeCell ref="E125:E126"/>
    <mergeCell ref="F125:F126"/>
    <mergeCell ref="G125:G126"/>
    <mergeCell ref="H125:H126"/>
    <mergeCell ref="I125:I126"/>
    <mergeCell ref="J125:J126"/>
    <mergeCell ref="O125:O126"/>
    <mergeCell ref="Q125:Q126"/>
    <mergeCell ref="R125:R126"/>
    <mergeCell ref="S125:S126"/>
    <mergeCell ref="T125:T126"/>
    <mergeCell ref="U125:U126"/>
    <mergeCell ref="V125:V126"/>
    <mergeCell ref="W125:W126"/>
    <mergeCell ref="X125:X126"/>
    <mergeCell ref="Z125:Z126"/>
    <mergeCell ref="A119:A120"/>
    <mergeCell ref="B119:B120"/>
    <mergeCell ref="C119:C120"/>
    <mergeCell ref="D119:D120"/>
    <mergeCell ref="E119:E120"/>
    <mergeCell ref="F119:F120"/>
    <mergeCell ref="G119:G120"/>
    <mergeCell ref="H119:H120"/>
    <mergeCell ref="I119:I120"/>
    <mergeCell ref="J119:J120"/>
    <mergeCell ref="O119:O120"/>
    <mergeCell ref="Q119:Q120"/>
    <mergeCell ref="R119:R120"/>
    <mergeCell ref="S119:S120"/>
    <mergeCell ref="T119:T120"/>
    <mergeCell ref="U119:U120"/>
    <mergeCell ref="V119:V120"/>
    <mergeCell ref="W119:W120"/>
    <mergeCell ref="X119:X120"/>
    <mergeCell ref="Z119:Z120"/>
    <mergeCell ref="A121:A122"/>
    <mergeCell ref="B121:B122"/>
    <mergeCell ref="C121:C122"/>
    <mergeCell ref="D121:D122"/>
    <mergeCell ref="E121:E122"/>
    <mergeCell ref="F121:F122"/>
    <mergeCell ref="G121:G122"/>
    <mergeCell ref="H121:H122"/>
    <mergeCell ref="I121:I122"/>
    <mergeCell ref="J121:J122"/>
    <mergeCell ref="O121:O122"/>
    <mergeCell ref="Q121:Q122"/>
    <mergeCell ref="R121:R122"/>
    <mergeCell ref="S121:S122"/>
    <mergeCell ref="T121:T122"/>
    <mergeCell ref="U121:U122"/>
    <mergeCell ref="V121:V122"/>
    <mergeCell ref="W121:W122"/>
    <mergeCell ref="X121:X122"/>
    <mergeCell ref="Z121:Z122"/>
    <mergeCell ref="A115:A116"/>
    <mergeCell ref="B115:B116"/>
    <mergeCell ref="C115:C116"/>
    <mergeCell ref="D115:D116"/>
    <mergeCell ref="E115:E116"/>
    <mergeCell ref="F115:F116"/>
    <mergeCell ref="G115:G116"/>
    <mergeCell ref="H115:H116"/>
    <mergeCell ref="I115:I116"/>
    <mergeCell ref="J115:J116"/>
    <mergeCell ref="O115:O116"/>
    <mergeCell ref="Q115:Q116"/>
    <mergeCell ref="R115:R116"/>
    <mergeCell ref="S115:S116"/>
    <mergeCell ref="T115:T116"/>
    <mergeCell ref="U115:U116"/>
    <mergeCell ref="V115:V116"/>
    <mergeCell ref="W115:W116"/>
    <mergeCell ref="X115:X116"/>
    <mergeCell ref="Z115:Z116"/>
    <mergeCell ref="A117:A118"/>
    <mergeCell ref="B117:B118"/>
    <mergeCell ref="C117:C118"/>
    <mergeCell ref="D117:D118"/>
    <mergeCell ref="E117:E118"/>
    <mergeCell ref="F117:F118"/>
    <mergeCell ref="G117:G118"/>
    <mergeCell ref="H117:H118"/>
    <mergeCell ref="I117:I118"/>
    <mergeCell ref="J117:J118"/>
    <mergeCell ref="O117:O118"/>
    <mergeCell ref="Q117:Q118"/>
    <mergeCell ref="R117:R118"/>
    <mergeCell ref="S117:S118"/>
    <mergeCell ref="T117:T118"/>
    <mergeCell ref="U117:U118"/>
    <mergeCell ref="V117:V118"/>
    <mergeCell ref="W117:W118"/>
    <mergeCell ref="X117:X118"/>
    <mergeCell ref="Z117:Z118"/>
    <mergeCell ref="A111:A112"/>
    <mergeCell ref="B111:B112"/>
    <mergeCell ref="C111:C112"/>
    <mergeCell ref="D111:D112"/>
    <mergeCell ref="E111:E112"/>
    <mergeCell ref="F111:F112"/>
    <mergeCell ref="G111:G112"/>
    <mergeCell ref="H111:H112"/>
    <mergeCell ref="I111:I112"/>
    <mergeCell ref="J111:J112"/>
    <mergeCell ref="O111:O112"/>
    <mergeCell ref="Q111:Q112"/>
    <mergeCell ref="R111:R112"/>
    <mergeCell ref="S111:S112"/>
    <mergeCell ref="T111:T112"/>
    <mergeCell ref="U111:U112"/>
    <mergeCell ref="V111:V112"/>
    <mergeCell ref="W111:W112"/>
    <mergeCell ref="X111:X112"/>
    <mergeCell ref="Z111:Z112"/>
    <mergeCell ref="A113:A114"/>
    <mergeCell ref="B113:B114"/>
    <mergeCell ref="C113:C114"/>
    <mergeCell ref="D113:D114"/>
    <mergeCell ref="E113:E114"/>
    <mergeCell ref="F113:F114"/>
    <mergeCell ref="G113:G114"/>
    <mergeCell ref="H113:H114"/>
    <mergeCell ref="I113:I114"/>
    <mergeCell ref="J113:J114"/>
    <mergeCell ref="O113:O114"/>
    <mergeCell ref="Q113:Q114"/>
    <mergeCell ref="R113:R114"/>
    <mergeCell ref="S113:S114"/>
    <mergeCell ref="T113:T114"/>
    <mergeCell ref="U113:U114"/>
    <mergeCell ref="V113:V114"/>
    <mergeCell ref="W113:W114"/>
    <mergeCell ref="X113:X114"/>
    <mergeCell ref="Z113:Z114"/>
    <mergeCell ref="A107:A108"/>
    <mergeCell ref="B107:B108"/>
    <mergeCell ref="C107:C108"/>
    <mergeCell ref="D107:D108"/>
    <mergeCell ref="E107:E108"/>
    <mergeCell ref="F107:F108"/>
    <mergeCell ref="G107:G108"/>
    <mergeCell ref="H107:H108"/>
    <mergeCell ref="I107:I108"/>
    <mergeCell ref="J107:J108"/>
    <mergeCell ref="O107:O108"/>
    <mergeCell ref="Q107:Q108"/>
    <mergeCell ref="R107:R108"/>
    <mergeCell ref="S107:S108"/>
    <mergeCell ref="T107:T108"/>
    <mergeCell ref="U107:U108"/>
    <mergeCell ref="V107:V108"/>
    <mergeCell ref="W107:W108"/>
    <mergeCell ref="X107:X108"/>
    <mergeCell ref="Z107:Z108"/>
    <mergeCell ref="A109:A110"/>
    <mergeCell ref="B109:B110"/>
    <mergeCell ref="C109:C110"/>
    <mergeCell ref="D109:D110"/>
    <mergeCell ref="E109:E110"/>
    <mergeCell ref="F109:F110"/>
    <mergeCell ref="G109:G110"/>
    <mergeCell ref="H109:H110"/>
    <mergeCell ref="I109:I110"/>
    <mergeCell ref="J109:J110"/>
    <mergeCell ref="O109:O110"/>
    <mergeCell ref="Q109:Q110"/>
    <mergeCell ref="R109:R110"/>
    <mergeCell ref="S109:S110"/>
    <mergeCell ref="T109:T110"/>
    <mergeCell ref="U109:U110"/>
    <mergeCell ref="V109:V110"/>
    <mergeCell ref="W109:W110"/>
    <mergeCell ref="X109:X110"/>
    <mergeCell ref="Z109:Z110"/>
    <mergeCell ref="A103:A104"/>
    <mergeCell ref="B103:B104"/>
    <mergeCell ref="C103:C104"/>
    <mergeCell ref="D103:D104"/>
    <mergeCell ref="E103:E104"/>
    <mergeCell ref="F103:F104"/>
    <mergeCell ref="G103:G104"/>
    <mergeCell ref="H103:H104"/>
    <mergeCell ref="I103:I104"/>
    <mergeCell ref="J103:J104"/>
    <mergeCell ref="O103:O104"/>
    <mergeCell ref="Q103:Q104"/>
    <mergeCell ref="R103:R104"/>
    <mergeCell ref="S103:S104"/>
    <mergeCell ref="T103:T104"/>
    <mergeCell ref="U103:U104"/>
    <mergeCell ref="V103:V104"/>
    <mergeCell ref="W103:W104"/>
    <mergeCell ref="X103:X104"/>
    <mergeCell ref="Z103:Z104"/>
    <mergeCell ref="A105:A106"/>
    <mergeCell ref="B105:B106"/>
    <mergeCell ref="C105:C106"/>
    <mergeCell ref="D105:D106"/>
    <mergeCell ref="E105:E106"/>
    <mergeCell ref="F105:F106"/>
    <mergeCell ref="G105:G106"/>
    <mergeCell ref="H105:H106"/>
    <mergeCell ref="I105:I106"/>
    <mergeCell ref="J105:J106"/>
    <mergeCell ref="O105:O106"/>
    <mergeCell ref="Q105:Q106"/>
    <mergeCell ref="R105:R106"/>
    <mergeCell ref="S105:S106"/>
    <mergeCell ref="T105:T106"/>
    <mergeCell ref="U105:U106"/>
    <mergeCell ref="V105:V106"/>
    <mergeCell ref="W105:W106"/>
    <mergeCell ref="X105:X106"/>
    <mergeCell ref="Z105:Z106"/>
    <mergeCell ref="A99:A100"/>
    <mergeCell ref="B99:B100"/>
    <mergeCell ref="C99:C100"/>
    <mergeCell ref="D99:D100"/>
    <mergeCell ref="E99:E100"/>
    <mergeCell ref="F99:F100"/>
    <mergeCell ref="G99:G100"/>
    <mergeCell ref="H99:H100"/>
    <mergeCell ref="I99:I100"/>
    <mergeCell ref="J99:J100"/>
    <mergeCell ref="O99:O100"/>
    <mergeCell ref="Q99:Q100"/>
    <mergeCell ref="R99:R100"/>
    <mergeCell ref="S99:S100"/>
    <mergeCell ref="T99:T100"/>
    <mergeCell ref="U99:U100"/>
    <mergeCell ref="V99:V100"/>
    <mergeCell ref="X99:X100"/>
    <mergeCell ref="Z99:Z100"/>
    <mergeCell ref="A101:A102"/>
    <mergeCell ref="B101:B102"/>
    <mergeCell ref="C101:C102"/>
    <mergeCell ref="D101:D102"/>
    <mergeCell ref="E101:E102"/>
    <mergeCell ref="F101:F102"/>
    <mergeCell ref="G101:G102"/>
    <mergeCell ref="H101:H102"/>
    <mergeCell ref="I101:I102"/>
    <mergeCell ref="J101:J102"/>
    <mergeCell ref="O101:O102"/>
    <mergeCell ref="Q101:Q102"/>
    <mergeCell ref="R101:R102"/>
    <mergeCell ref="S101:S102"/>
    <mergeCell ref="T101:T102"/>
    <mergeCell ref="U101:U102"/>
    <mergeCell ref="V101:V102"/>
    <mergeCell ref="X101:X102"/>
    <mergeCell ref="Z101:Z102"/>
    <mergeCell ref="A95:A96"/>
    <mergeCell ref="B95:B96"/>
    <mergeCell ref="C95:C96"/>
    <mergeCell ref="D95:D96"/>
    <mergeCell ref="E95:E96"/>
    <mergeCell ref="F95:F96"/>
    <mergeCell ref="G95:G96"/>
    <mergeCell ref="H95:H96"/>
    <mergeCell ref="I95:I96"/>
    <mergeCell ref="J95:J96"/>
    <mergeCell ref="O95:O96"/>
    <mergeCell ref="Q95:Q96"/>
    <mergeCell ref="R95:R96"/>
    <mergeCell ref="S95:S96"/>
    <mergeCell ref="T95:T96"/>
    <mergeCell ref="U95:U96"/>
    <mergeCell ref="V95:V96"/>
    <mergeCell ref="W95:W96"/>
    <mergeCell ref="X95:X96"/>
    <mergeCell ref="Z95:Z96"/>
    <mergeCell ref="A97:A98"/>
    <mergeCell ref="B97:B98"/>
    <mergeCell ref="C97:C98"/>
    <mergeCell ref="D97:D98"/>
    <mergeCell ref="E97:E98"/>
    <mergeCell ref="F97:F98"/>
    <mergeCell ref="G97:G98"/>
    <mergeCell ref="H97:H98"/>
    <mergeCell ref="I97:I98"/>
    <mergeCell ref="J97:J98"/>
    <mergeCell ref="O97:O98"/>
    <mergeCell ref="Q97:Q98"/>
    <mergeCell ref="R97:R98"/>
    <mergeCell ref="S97:S98"/>
    <mergeCell ref="T97:T98"/>
    <mergeCell ref="U97:U98"/>
    <mergeCell ref="V97:V98"/>
    <mergeCell ref="W97:W98"/>
    <mergeCell ref="X97:X98"/>
    <mergeCell ref="Z97:Z98"/>
    <mergeCell ref="A91:A92"/>
    <mergeCell ref="B91:B92"/>
    <mergeCell ref="C91:C92"/>
    <mergeCell ref="D91:D92"/>
    <mergeCell ref="E91:E92"/>
    <mergeCell ref="F91:F92"/>
    <mergeCell ref="G91:G92"/>
    <mergeCell ref="H91:H92"/>
    <mergeCell ref="I91:I92"/>
    <mergeCell ref="J91:J92"/>
    <mergeCell ref="O91:O92"/>
    <mergeCell ref="Q91:Q92"/>
    <mergeCell ref="R91:R92"/>
    <mergeCell ref="S91:S92"/>
    <mergeCell ref="T91:T92"/>
    <mergeCell ref="U91:U92"/>
    <mergeCell ref="V91:V92"/>
    <mergeCell ref="W91:W92"/>
    <mergeCell ref="X91:X92"/>
    <mergeCell ref="Z91:Z92"/>
    <mergeCell ref="A93:A94"/>
    <mergeCell ref="B93:B94"/>
    <mergeCell ref="C93:C94"/>
    <mergeCell ref="D93:D94"/>
    <mergeCell ref="E93:E94"/>
    <mergeCell ref="F93:F94"/>
    <mergeCell ref="G93:G94"/>
    <mergeCell ref="H93:H94"/>
    <mergeCell ref="I93:I94"/>
    <mergeCell ref="J93:J94"/>
    <mergeCell ref="O93:O94"/>
    <mergeCell ref="Q93:Q94"/>
    <mergeCell ref="R93:R94"/>
    <mergeCell ref="S93:S94"/>
    <mergeCell ref="T93:T94"/>
    <mergeCell ref="U93:U94"/>
    <mergeCell ref="V93:V94"/>
    <mergeCell ref="W93:W94"/>
    <mergeCell ref="X93:X94"/>
    <mergeCell ref="Z93:Z94"/>
    <mergeCell ref="A87:A88"/>
    <mergeCell ref="B87:B88"/>
    <mergeCell ref="C87:C88"/>
    <mergeCell ref="D87:D88"/>
    <mergeCell ref="E87:E88"/>
    <mergeCell ref="F87:F88"/>
    <mergeCell ref="G87:G88"/>
    <mergeCell ref="H87:H88"/>
    <mergeCell ref="I87:I88"/>
    <mergeCell ref="J87:J88"/>
    <mergeCell ref="O87:O88"/>
    <mergeCell ref="Q87:Q88"/>
    <mergeCell ref="R87:R88"/>
    <mergeCell ref="S87:S88"/>
    <mergeCell ref="T87:T88"/>
    <mergeCell ref="U87:U88"/>
    <mergeCell ref="V87:V88"/>
    <mergeCell ref="W87:W88"/>
    <mergeCell ref="X87:X88"/>
    <mergeCell ref="Z87:Z88"/>
    <mergeCell ref="A89:A90"/>
    <mergeCell ref="B89:B90"/>
    <mergeCell ref="C89:C90"/>
    <mergeCell ref="D89:D90"/>
    <mergeCell ref="E89:E90"/>
    <mergeCell ref="F89:F90"/>
    <mergeCell ref="G89:G90"/>
    <mergeCell ref="H89:H90"/>
    <mergeCell ref="I89:I90"/>
    <mergeCell ref="J89:J90"/>
    <mergeCell ref="O89:O90"/>
    <mergeCell ref="Q89:Q90"/>
    <mergeCell ref="R89:R90"/>
    <mergeCell ref="S89:S90"/>
    <mergeCell ref="T89:T90"/>
    <mergeCell ref="U89:U90"/>
    <mergeCell ref="V89:V90"/>
    <mergeCell ref="W89:W90"/>
    <mergeCell ref="X89:X90"/>
    <mergeCell ref="Z89:Z90"/>
    <mergeCell ref="A83:A84"/>
    <mergeCell ref="B83:B84"/>
    <mergeCell ref="C83:C84"/>
    <mergeCell ref="D83:D84"/>
    <mergeCell ref="E83:E84"/>
    <mergeCell ref="F83:F84"/>
    <mergeCell ref="G83:G84"/>
    <mergeCell ref="H83:H84"/>
    <mergeCell ref="I83:I84"/>
    <mergeCell ref="J83:J84"/>
    <mergeCell ref="O83:O84"/>
    <mergeCell ref="Q83:Q84"/>
    <mergeCell ref="R83:R84"/>
    <mergeCell ref="S83:S84"/>
    <mergeCell ref="T83:T84"/>
    <mergeCell ref="U83:U84"/>
    <mergeCell ref="V83:V84"/>
    <mergeCell ref="W83:W84"/>
    <mergeCell ref="X83:X84"/>
    <mergeCell ref="Z83:Z84"/>
    <mergeCell ref="A85:A86"/>
    <mergeCell ref="B85:B86"/>
    <mergeCell ref="C85:C86"/>
    <mergeCell ref="D85:D86"/>
    <mergeCell ref="E85:E86"/>
    <mergeCell ref="F85:F86"/>
    <mergeCell ref="G85:G86"/>
    <mergeCell ref="H85:H86"/>
    <mergeCell ref="I85:I86"/>
    <mergeCell ref="J85:J86"/>
    <mergeCell ref="O85:O86"/>
    <mergeCell ref="Q85:Q86"/>
    <mergeCell ref="R85:R86"/>
    <mergeCell ref="S85:S86"/>
    <mergeCell ref="T85:T86"/>
    <mergeCell ref="U85:U86"/>
    <mergeCell ref="V85:V86"/>
    <mergeCell ref="W85:W86"/>
    <mergeCell ref="X85:X86"/>
    <mergeCell ref="Z85:Z86"/>
    <mergeCell ref="A79:A80"/>
    <mergeCell ref="B79:B80"/>
    <mergeCell ref="C79:C80"/>
    <mergeCell ref="D79:D80"/>
    <mergeCell ref="E79:E80"/>
    <mergeCell ref="F79:F80"/>
    <mergeCell ref="G79:G80"/>
    <mergeCell ref="H79:H80"/>
    <mergeCell ref="I79:I80"/>
    <mergeCell ref="J79:J80"/>
    <mergeCell ref="O79:O80"/>
    <mergeCell ref="Q79:Q80"/>
    <mergeCell ref="R79:R80"/>
    <mergeCell ref="S79:S80"/>
    <mergeCell ref="T79:T80"/>
    <mergeCell ref="U79:U80"/>
    <mergeCell ref="V79:V80"/>
    <mergeCell ref="W79:W80"/>
    <mergeCell ref="X79:X80"/>
    <mergeCell ref="Z79:Z80"/>
    <mergeCell ref="A81:A82"/>
    <mergeCell ref="B81:B82"/>
    <mergeCell ref="C81:C82"/>
    <mergeCell ref="D81:D82"/>
    <mergeCell ref="E81:E82"/>
    <mergeCell ref="F81:F82"/>
    <mergeCell ref="G81:G82"/>
    <mergeCell ref="H81:H82"/>
    <mergeCell ref="I81:I82"/>
    <mergeCell ref="J81:J82"/>
    <mergeCell ref="O81:O82"/>
    <mergeCell ref="Q81:Q82"/>
    <mergeCell ref="R81:R82"/>
    <mergeCell ref="S81:S82"/>
    <mergeCell ref="T81:T82"/>
    <mergeCell ref="U81:U82"/>
    <mergeCell ref="V81:V82"/>
    <mergeCell ref="W81:W82"/>
    <mergeCell ref="X81:X82"/>
    <mergeCell ref="Z81:Z82"/>
    <mergeCell ref="A75:A76"/>
    <mergeCell ref="B75:B76"/>
    <mergeCell ref="C75:C76"/>
    <mergeCell ref="D75:D76"/>
    <mergeCell ref="E75:E76"/>
    <mergeCell ref="F75:F76"/>
    <mergeCell ref="G75:G76"/>
    <mergeCell ref="H75:H76"/>
    <mergeCell ref="I75:I76"/>
    <mergeCell ref="J75:J76"/>
    <mergeCell ref="O75:O76"/>
    <mergeCell ref="Q75:Q76"/>
    <mergeCell ref="R75:R76"/>
    <mergeCell ref="S75:S76"/>
    <mergeCell ref="T75:T76"/>
    <mergeCell ref="U75:U76"/>
    <mergeCell ref="V75:V76"/>
    <mergeCell ref="W75:W76"/>
    <mergeCell ref="X75:X76"/>
    <mergeCell ref="Z75:Z76"/>
    <mergeCell ref="A77:A78"/>
    <mergeCell ref="B77:B78"/>
    <mergeCell ref="C77:C78"/>
    <mergeCell ref="D77:D78"/>
    <mergeCell ref="E77:E78"/>
    <mergeCell ref="F77:F78"/>
    <mergeCell ref="G77:G78"/>
    <mergeCell ref="H77:H78"/>
    <mergeCell ref="I77:I78"/>
    <mergeCell ref="J77:J78"/>
    <mergeCell ref="O77:O78"/>
    <mergeCell ref="Q77:Q78"/>
    <mergeCell ref="R77:R78"/>
    <mergeCell ref="S77:S78"/>
    <mergeCell ref="T77:T78"/>
    <mergeCell ref="U77:U78"/>
    <mergeCell ref="V77:V78"/>
    <mergeCell ref="X77:X78"/>
    <mergeCell ref="Z77:Z78"/>
    <mergeCell ref="A71:A72"/>
    <mergeCell ref="B71:B72"/>
    <mergeCell ref="C71:C72"/>
    <mergeCell ref="D71:D72"/>
    <mergeCell ref="E71:E72"/>
    <mergeCell ref="F71:F72"/>
    <mergeCell ref="G71:G72"/>
    <mergeCell ref="H71:H72"/>
    <mergeCell ref="I71:I72"/>
    <mergeCell ref="J71:J72"/>
    <mergeCell ref="O71:O72"/>
    <mergeCell ref="P71:P72"/>
    <mergeCell ref="Q71:Q72"/>
    <mergeCell ref="R71:R72"/>
    <mergeCell ref="S71:S72"/>
    <mergeCell ref="T71:T72"/>
    <mergeCell ref="U71:U72"/>
    <mergeCell ref="V71:V72"/>
    <mergeCell ref="W71:W72"/>
    <mergeCell ref="X71:X72"/>
    <mergeCell ref="Z71:Z72"/>
    <mergeCell ref="A73:A74"/>
    <mergeCell ref="B73:B74"/>
    <mergeCell ref="C73:C74"/>
    <mergeCell ref="D73:D74"/>
    <mergeCell ref="E73:E74"/>
    <mergeCell ref="F73:F74"/>
    <mergeCell ref="G73:G74"/>
    <mergeCell ref="H73:H74"/>
    <mergeCell ref="I73:I74"/>
    <mergeCell ref="J73:J74"/>
    <mergeCell ref="O73:O74"/>
    <mergeCell ref="Q73:Q74"/>
    <mergeCell ref="R73:R74"/>
    <mergeCell ref="S73:S74"/>
    <mergeCell ref="T73:T74"/>
    <mergeCell ref="U73:U74"/>
    <mergeCell ref="V73:V74"/>
    <mergeCell ref="W73:W74"/>
    <mergeCell ref="X73:X74"/>
    <mergeCell ref="Z73:Z74"/>
    <mergeCell ref="A67:A68"/>
    <mergeCell ref="B67:B68"/>
    <mergeCell ref="C67:C68"/>
    <mergeCell ref="D67:D68"/>
    <mergeCell ref="E67:E68"/>
    <mergeCell ref="F67:F68"/>
    <mergeCell ref="G67:G68"/>
    <mergeCell ref="H67:H68"/>
    <mergeCell ref="I67:I68"/>
    <mergeCell ref="J67:J68"/>
    <mergeCell ref="O67:O68"/>
    <mergeCell ref="Q67:Q68"/>
    <mergeCell ref="R67:R68"/>
    <mergeCell ref="S67:S68"/>
    <mergeCell ref="T67:T68"/>
    <mergeCell ref="U67:U68"/>
    <mergeCell ref="V67:V68"/>
    <mergeCell ref="W67:W68"/>
    <mergeCell ref="X67:X68"/>
    <mergeCell ref="Z67:Z68"/>
    <mergeCell ref="A69:A70"/>
    <mergeCell ref="B69:B70"/>
    <mergeCell ref="C69:C70"/>
    <mergeCell ref="D69:D70"/>
    <mergeCell ref="E69:E70"/>
    <mergeCell ref="F69:F70"/>
    <mergeCell ref="G69:G70"/>
    <mergeCell ref="H69:H70"/>
    <mergeCell ref="I69:I70"/>
    <mergeCell ref="J69:J70"/>
    <mergeCell ref="O69:O70"/>
    <mergeCell ref="P69:P70"/>
    <mergeCell ref="Q69:Q70"/>
    <mergeCell ref="R69:R70"/>
    <mergeCell ref="S69:S70"/>
    <mergeCell ref="T69:T70"/>
    <mergeCell ref="U69:U70"/>
    <mergeCell ref="V69:V70"/>
    <mergeCell ref="W69:W70"/>
    <mergeCell ref="X69:X70"/>
    <mergeCell ref="Z69:Z70"/>
    <mergeCell ref="A63:A64"/>
    <mergeCell ref="B63:B64"/>
    <mergeCell ref="C63:C64"/>
    <mergeCell ref="D63:D64"/>
    <mergeCell ref="E63:E64"/>
    <mergeCell ref="F63:F64"/>
    <mergeCell ref="G63:G64"/>
    <mergeCell ref="H63:H64"/>
    <mergeCell ref="I63:I64"/>
    <mergeCell ref="J63:J64"/>
    <mergeCell ref="O63:O64"/>
    <mergeCell ref="P63:P64"/>
    <mergeCell ref="Q63:Q64"/>
    <mergeCell ref="R63:R64"/>
    <mergeCell ref="S63:S64"/>
    <mergeCell ref="T63:T64"/>
    <mergeCell ref="U63:U64"/>
    <mergeCell ref="V63:V64"/>
    <mergeCell ref="W63:W64"/>
    <mergeCell ref="X63:X64"/>
    <mergeCell ref="Z63:Z64"/>
    <mergeCell ref="A65:A66"/>
    <mergeCell ref="B65:B66"/>
    <mergeCell ref="C65:C66"/>
    <mergeCell ref="D65:D66"/>
    <mergeCell ref="E65:E66"/>
    <mergeCell ref="F65:F66"/>
    <mergeCell ref="G65:G66"/>
    <mergeCell ref="H65:H66"/>
    <mergeCell ref="I65:I66"/>
    <mergeCell ref="J65:J66"/>
    <mergeCell ref="O65:O66"/>
    <mergeCell ref="Q65:Q66"/>
    <mergeCell ref="R65:R66"/>
    <mergeCell ref="S65:S66"/>
    <mergeCell ref="T65:T66"/>
    <mergeCell ref="U65:U66"/>
    <mergeCell ref="V65:V66"/>
    <mergeCell ref="W65:W66"/>
    <mergeCell ref="X65:X66"/>
    <mergeCell ref="Z65:Z66"/>
    <mergeCell ref="A59:A60"/>
    <mergeCell ref="B59:B60"/>
    <mergeCell ref="C59:C60"/>
    <mergeCell ref="D59:D60"/>
    <mergeCell ref="E59:E60"/>
    <mergeCell ref="F59:F60"/>
    <mergeCell ref="G59:G60"/>
    <mergeCell ref="H59:H60"/>
    <mergeCell ref="I59:I60"/>
    <mergeCell ref="J59:J60"/>
    <mergeCell ref="O59:O60"/>
    <mergeCell ref="P59:P60"/>
    <mergeCell ref="Q59:Q60"/>
    <mergeCell ref="R59:R60"/>
    <mergeCell ref="S59:S60"/>
    <mergeCell ref="T59:T60"/>
    <mergeCell ref="U59:U60"/>
    <mergeCell ref="V59:V60"/>
    <mergeCell ref="W59:W60"/>
    <mergeCell ref="X59:X60"/>
    <mergeCell ref="Z59:Z60"/>
    <mergeCell ref="A61:A62"/>
    <mergeCell ref="B61:B62"/>
    <mergeCell ref="C61:C62"/>
    <mergeCell ref="D61:D62"/>
    <mergeCell ref="E61:E62"/>
    <mergeCell ref="F61:F62"/>
    <mergeCell ref="G61:G62"/>
    <mergeCell ref="H61:H62"/>
    <mergeCell ref="I61:I62"/>
    <mergeCell ref="J61:J62"/>
    <mergeCell ref="O61:O62"/>
    <mergeCell ref="P61:P62"/>
    <mergeCell ref="Q61:Q62"/>
    <mergeCell ref="R61:R62"/>
    <mergeCell ref="S61:S62"/>
    <mergeCell ref="T61:T62"/>
    <mergeCell ref="U61:U62"/>
    <mergeCell ref="V61:V62"/>
    <mergeCell ref="W61:W62"/>
    <mergeCell ref="X61:X62"/>
    <mergeCell ref="Z61:Z62"/>
    <mergeCell ref="A55:A56"/>
    <mergeCell ref="B55:B56"/>
    <mergeCell ref="C55:C56"/>
    <mergeCell ref="D55:D56"/>
    <mergeCell ref="E55:E56"/>
    <mergeCell ref="F55:F56"/>
    <mergeCell ref="G55:G56"/>
    <mergeCell ref="H55:H56"/>
    <mergeCell ref="I55:I56"/>
    <mergeCell ref="J55:J56"/>
    <mergeCell ref="O55:O56"/>
    <mergeCell ref="P55:P56"/>
    <mergeCell ref="Q55:Q56"/>
    <mergeCell ref="R55:R56"/>
    <mergeCell ref="S55:S56"/>
    <mergeCell ref="T55:T56"/>
    <mergeCell ref="U55:U56"/>
    <mergeCell ref="V55:V56"/>
    <mergeCell ref="W55:W56"/>
    <mergeCell ref="X55:X56"/>
    <mergeCell ref="Z55:Z56"/>
    <mergeCell ref="A57:A58"/>
    <mergeCell ref="B57:B58"/>
    <mergeCell ref="C57:C58"/>
    <mergeCell ref="D57:D58"/>
    <mergeCell ref="E57:E58"/>
    <mergeCell ref="F57:F58"/>
    <mergeCell ref="G57:G58"/>
    <mergeCell ref="H57:H58"/>
    <mergeCell ref="I57:I58"/>
    <mergeCell ref="J57:J58"/>
    <mergeCell ref="O57:O58"/>
    <mergeCell ref="P57:P58"/>
    <mergeCell ref="Q57:Q58"/>
    <mergeCell ref="R57:R58"/>
    <mergeCell ref="S57:S58"/>
    <mergeCell ref="T57:T58"/>
    <mergeCell ref="U57:U58"/>
    <mergeCell ref="V57:V58"/>
    <mergeCell ref="W57:W58"/>
    <mergeCell ref="X57:X58"/>
    <mergeCell ref="Z57:Z58"/>
    <mergeCell ref="A51:A52"/>
    <mergeCell ref="B51:B52"/>
    <mergeCell ref="C51:C52"/>
    <mergeCell ref="D51:D52"/>
    <mergeCell ref="E51:E52"/>
    <mergeCell ref="F51:F52"/>
    <mergeCell ref="G51:G52"/>
    <mergeCell ref="H51:H52"/>
    <mergeCell ref="I51:I52"/>
    <mergeCell ref="J51:J52"/>
    <mergeCell ref="O51:O52"/>
    <mergeCell ref="P51:P52"/>
    <mergeCell ref="Q51:Q52"/>
    <mergeCell ref="R51:R52"/>
    <mergeCell ref="S51:S52"/>
    <mergeCell ref="T51:T52"/>
    <mergeCell ref="U51:U52"/>
    <mergeCell ref="V51:V52"/>
    <mergeCell ref="W51:W52"/>
    <mergeCell ref="X51:X52"/>
    <mergeCell ref="Z51:Z52"/>
    <mergeCell ref="A53:A54"/>
    <mergeCell ref="B53:B54"/>
    <mergeCell ref="C53:C54"/>
    <mergeCell ref="D53:D54"/>
    <mergeCell ref="E53:E54"/>
    <mergeCell ref="F53:F54"/>
    <mergeCell ref="G53:G54"/>
    <mergeCell ref="H53:H54"/>
    <mergeCell ref="I53:I54"/>
    <mergeCell ref="J53:J54"/>
    <mergeCell ref="O53:O54"/>
    <mergeCell ref="P53:P54"/>
    <mergeCell ref="Q53:Q54"/>
    <mergeCell ref="R53:R54"/>
    <mergeCell ref="S53:S54"/>
    <mergeCell ref="T53:T54"/>
    <mergeCell ref="U53:U54"/>
    <mergeCell ref="V53:V54"/>
    <mergeCell ref="W53:W54"/>
    <mergeCell ref="X53:X54"/>
    <mergeCell ref="Z53:Z54"/>
    <mergeCell ref="A47:A48"/>
    <mergeCell ref="B47:B48"/>
    <mergeCell ref="C47:C48"/>
    <mergeCell ref="D47:D48"/>
    <mergeCell ref="E47:E48"/>
    <mergeCell ref="F47:F48"/>
    <mergeCell ref="G47:G48"/>
    <mergeCell ref="H47:H48"/>
    <mergeCell ref="I47:I48"/>
    <mergeCell ref="J47:J48"/>
    <mergeCell ref="O47:O48"/>
    <mergeCell ref="P47:P48"/>
    <mergeCell ref="Q47:Q48"/>
    <mergeCell ref="R47:R48"/>
    <mergeCell ref="S47:S48"/>
    <mergeCell ref="T47:T48"/>
    <mergeCell ref="U47:U48"/>
    <mergeCell ref="V47:V48"/>
    <mergeCell ref="W47:W48"/>
    <mergeCell ref="X47:X48"/>
    <mergeCell ref="Z47:Z48"/>
    <mergeCell ref="A49:A50"/>
    <mergeCell ref="B49:B50"/>
    <mergeCell ref="C49:C50"/>
    <mergeCell ref="D49:D50"/>
    <mergeCell ref="E49:E50"/>
    <mergeCell ref="F49:F50"/>
    <mergeCell ref="G49:G50"/>
    <mergeCell ref="H49:H50"/>
    <mergeCell ref="I49:I50"/>
    <mergeCell ref="J49:J50"/>
    <mergeCell ref="O49:O50"/>
    <mergeCell ref="P49:P50"/>
    <mergeCell ref="Q49:Q50"/>
    <mergeCell ref="R49:R50"/>
    <mergeCell ref="S49:S50"/>
    <mergeCell ref="T49:T50"/>
    <mergeCell ref="U49:U50"/>
    <mergeCell ref="V49:V50"/>
    <mergeCell ref="W49:W50"/>
    <mergeCell ref="X49:X50"/>
    <mergeCell ref="Z49:Z50"/>
    <mergeCell ref="A43:A44"/>
    <mergeCell ref="B43:B44"/>
    <mergeCell ref="C43:C44"/>
    <mergeCell ref="D43:D44"/>
    <mergeCell ref="E43:E44"/>
    <mergeCell ref="F43:F44"/>
    <mergeCell ref="G43:G44"/>
    <mergeCell ref="H43:H44"/>
    <mergeCell ref="I43:I44"/>
    <mergeCell ref="J43:J44"/>
    <mergeCell ref="O43:O44"/>
    <mergeCell ref="P43:P44"/>
    <mergeCell ref="Q43:Q44"/>
    <mergeCell ref="R43:R44"/>
    <mergeCell ref="S43:S44"/>
    <mergeCell ref="T43:T44"/>
    <mergeCell ref="U43:U44"/>
    <mergeCell ref="V43:V44"/>
    <mergeCell ref="W43:W44"/>
    <mergeCell ref="X43:X44"/>
    <mergeCell ref="Z43:Z44"/>
    <mergeCell ref="A45:A46"/>
    <mergeCell ref="B45:B46"/>
    <mergeCell ref="C45:C46"/>
    <mergeCell ref="D45:D46"/>
    <mergeCell ref="E45:E46"/>
    <mergeCell ref="F45:F46"/>
    <mergeCell ref="G45:G46"/>
    <mergeCell ref="H45:H46"/>
    <mergeCell ref="I45:I46"/>
    <mergeCell ref="J45:J46"/>
    <mergeCell ref="O45:O46"/>
    <mergeCell ref="P45:P46"/>
    <mergeCell ref="Q45:Q46"/>
    <mergeCell ref="R45:R46"/>
    <mergeCell ref="S45:S46"/>
    <mergeCell ref="T45:T46"/>
    <mergeCell ref="U45:U46"/>
    <mergeCell ref="V45:V46"/>
    <mergeCell ref="W45:W46"/>
    <mergeCell ref="X45:X46"/>
    <mergeCell ref="Z45:Z46"/>
    <mergeCell ref="A39:A40"/>
    <mergeCell ref="B39:B40"/>
    <mergeCell ref="C39:C40"/>
    <mergeCell ref="D39:D40"/>
    <mergeCell ref="E39:E40"/>
    <mergeCell ref="F39:F40"/>
    <mergeCell ref="G39:G40"/>
    <mergeCell ref="H39:H40"/>
    <mergeCell ref="I39:I40"/>
    <mergeCell ref="J39:J40"/>
    <mergeCell ref="O39:O40"/>
    <mergeCell ref="P39:P40"/>
    <mergeCell ref="Q39:Q40"/>
    <mergeCell ref="R39:R40"/>
    <mergeCell ref="S39:S40"/>
    <mergeCell ref="T39:T40"/>
    <mergeCell ref="U39:U40"/>
    <mergeCell ref="V39:V40"/>
    <mergeCell ref="W39:W40"/>
    <mergeCell ref="X39:X40"/>
    <mergeCell ref="Z39:Z40"/>
    <mergeCell ref="A41:A42"/>
    <mergeCell ref="B41:B42"/>
    <mergeCell ref="C41:C42"/>
    <mergeCell ref="D41:D42"/>
    <mergeCell ref="E41:E42"/>
    <mergeCell ref="F41:F42"/>
    <mergeCell ref="G41:G42"/>
    <mergeCell ref="H41:H42"/>
    <mergeCell ref="I41:I42"/>
    <mergeCell ref="J41:J42"/>
    <mergeCell ref="O41:O42"/>
    <mergeCell ref="P41:P42"/>
    <mergeCell ref="Q41:Q42"/>
    <mergeCell ref="R41:R42"/>
    <mergeCell ref="S41:S42"/>
    <mergeCell ref="T41:T42"/>
    <mergeCell ref="U41:U42"/>
    <mergeCell ref="V41:V42"/>
    <mergeCell ref="W41:W42"/>
    <mergeCell ref="X41:X42"/>
    <mergeCell ref="Z41:Z42"/>
    <mergeCell ref="A35:A36"/>
    <mergeCell ref="B35:B36"/>
    <mergeCell ref="C35:C36"/>
    <mergeCell ref="D35:D36"/>
    <mergeCell ref="E35:E36"/>
    <mergeCell ref="F35:F36"/>
    <mergeCell ref="G35:G36"/>
    <mergeCell ref="H35:H36"/>
    <mergeCell ref="I35:I36"/>
    <mergeCell ref="J35:J36"/>
    <mergeCell ref="O35:O36"/>
    <mergeCell ref="Q35:Q36"/>
    <mergeCell ref="R35:R36"/>
    <mergeCell ref="S35:S36"/>
    <mergeCell ref="T35:T36"/>
    <mergeCell ref="U35:U36"/>
    <mergeCell ref="V35:V36"/>
    <mergeCell ref="X35:X36"/>
    <mergeCell ref="Z35:Z36"/>
    <mergeCell ref="A37:A38"/>
    <mergeCell ref="B37:B38"/>
    <mergeCell ref="C37:C38"/>
    <mergeCell ref="D37:D38"/>
    <mergeCell ref="E37:E38"/>
    <mergeCell ref="F37:F38"/>
    <mergeCell ref="G37:G38"/>
    <mergeCell ref="H37:H38"/>
    <mergeCell ref="I37:I38"/>
    <mergeCell ref="J37:J38"/>
    <mergeCell ref="O37:O38"/>
    <mergeCell ref="Q37:Q38"/>
    <mergeCell ref="R37:R38"/>
    <mergeCell ref="S37:S38"/>
    <mergeCell ref="T37:T38"/>
    <mergeCell ref="U37:U38"/>
    <mergeCell ref="V37:V38"/>
    <mergeCell ref="W37:W38"/>
    <mergeCell ref="X37:X38"/>
    <mergeCell ref="Z37:Z38"/>
    <mergeCell ref="A31:A32"/>
    <mergeCell ref="B31:B32"/>
    <mergeCell ref="C31:C32"/>
    <mergeCell ref="D31:D32"/>
    <mergeCell ref="E31:E32"/>
    <mergeCell ref="F31:F32"/>
    <mergeCell ref="G31:G32"/>
    <mergeCell ref="H31:H32"/>
    <mergeCell ref="I31:I32"/>
    <mergeCell ref="J31:J32"/>
    <mergeCell ref="O31:O32"/>
    <mergeCell ref="P31:P32"/>
    <mergeCell ref="Q31:Q32"/>
    <mergeCell ref="R31:R32"/>
    <mergeCell ref="S31:S32"/>
    <mergeCell ref="T31:T32"/>
    <mergeCell ref="U31:U32"/>
    <mergeCell ref="V31:V32"/>
    <mergeCell ref="W31:W32"/>
    <mergeCell ref="X31:X32"/>
    <mergeCell ref="Z31:Z32"/>
    <mergeCell ref="A33:A34"/>
    <mergeCell ref="B33:B34"/>
    <mergeCell ref="C33:C34"/>
    <mergeCell ref="D33:D34"/>
    <mergeCell ref="E33:E34"/>
    <mergeCell ref="F33:F34"/>
    <mergeCell ref="G33:G34"/>
    <mergeCell ref="H33:H34"/>
    <mergeCell ref="I33:I34"/>
    <mergeCell ref="J33:J34"/>
    <mergeCell ref="O33:O34"/>
    <mergeCell ref="Q33:Q34"/>
    <mergeCell ref="R33:R34"/>
    <mergeCell ref="S33:S34"/>
    <mergeCell ref="T33:T34"/>
    <mergeCell ref="U33:U34"/>
    <mergeCell ref="V33:V34"/>
    <mergeCell ref="W33:W34"/>
    <mergeCell ref="X33:X34"/>
    <mergeCell ref="Z33:Z34"/>
    <mergeCell ref="A27:A28"/>
    <mergeCell ref="B27:B28"/>
    <mergeCell ref="C27:C28"/>
    <mergeCell ref="D27:D28"/>
    <mergeCell ref="E27:E28"/>
    <mergeCell ref="F27:F28"/>
    <mergeCell ref="G27:G28"/>
    <mergeCell ref="H27:H28"/>
    <mergeCell ref="I27:I28"/>
    <mergeCell ref="J27:J28"/>
    <mergeCell ref="O27:O28"/>
    <mergeCell ref="Q27:Q28"/>
    <mergeCell ref="R27:R28"/>
    <mergeCell ref="S27:S28"/>
    <mergeCell ref="T27:T28"/>
    <mergeCell ref="U27:U28"/>
    <mergeCell ref="V27:V28"/>
    <mergeCell ref="W27:W28"/>
    <mergeCell ref="X27:X28"/>
    <mergeCell ref="Z27:Z28"/>
    <mergeCell ref="A29:A30"/>
    <mergeCell ref="B29:B30"/>
    <mergeCell ref="C29:C30"/>
    <mergeCell ref="D29:D30"/>
    <mergeCell ref="E29:E30"/>
    <mergeCell ref="F29:F30"/>
    <mergeCell ref="G29:G30"/>
    <mergeCell ref="H29:H30"/>
    <mergeCell ref="I29:I30"/>
    <mergeCell ref="J29:J30"/>
    <mergeCell ref="O29:O30"/>
    <mergeCell ref="P29:P30"/>
    <mergeCell ref="Q29:Q30"/>
    <mergeCell ref="R29:R30"/>
    <mergeCell ref="S29:S30"/>
    <mergeCell ref="T29:T30"/>
    <mergeCell ref="U29:U30"/>
    <mergeCell ref="V29:V30"/>
    <mergeCell ref="X29:X30"/>
    <mergeCell ref="Z29:Z30"/>
    <mergeCell ref="P27:P28"/>
    <mergeCell ref="A23:A24"/>
    <mergeCell ref="B23:B24"/>
    <mergeCell ref="C23:C24"/>
    <mergeCell ref="D23:D24"/>
    <mergeCell ref="E23:E24"/>
    <mergeCell ref="F23:F24"/>
    <mergeCell ref="G23:G24"/>
    <mergeCell ref="H23:H24"/>
    <mergeCell ref="I23:I24"/>
    <mergeCell ref="J23:J24"/>
    <mergeCell ref="O23:O24"/>
    <mergeCell ref="P23:P24"/>
    <mergeCell ref="Q23:Q24"/>
    <mergeCell ref="R23:R24"/>
    <mergeCell ref="S23:S24"/>
    <mergeCell ref="T23:T24"/>
    <mergeCell ref="U23:U24"/>
    <mergeCell ref="V23:V24"/>
    <mergeCell ref="W23:W24"/>
    <mergeCell ref="X23:X24"/>
    <mergeCell ref="Z23:Z24"/>
    <mergeCell ref="A25:A26"/>
    <mergeCell ref="B25:B26"/>
    <mergeCell ref="C25:C26"/>
    <mergeCell ref="D25:D26"/>
    <mergeCell ref="E25:E26"/>
    <mergeCell ref="F25:F26"/>
    <mergeCell ref="G25:G26"/>
    <mergeCell ref="H25:H26"/>
    <mergeCell ref="I25:I26"/>
    <mergeCell ref="J25:J26"/>
    <mergeCell ref="O25:O26"/>
    <mergeCell ref="P25:P26"/>
    <mergeCell ref="Q25:Q26"/>
    <mergeCell ref="R25:R26"/>
    <mergeCell ref="S25:S26"/>
    <mergeCell ref="T25:T26"/>
    <mergeCell ref="U25:U26"/>
    <mergeCell ref="V25:V26"/>
    <mergeCell ref="W25:W26"/>
    <mergeCell ref="X25:X26"/>
    <mergeCell ref="Z25:Z26"/>
    <mergeCell ref="A19:A20"/>
    <mergeCell ref="B19:B20"/>
    <mergeCell ref="C19:C20"/>
    <mergeCell ref="D19:D20"/>
    <mergeCell ref="E19:E20"/>
    <mergeCell ref="F19:F20"/>
    <mergeCell ref="G19:G20"/>
    <mergeCell ref="H19:H20"/>
    <mergeCell ref="I19:I20"/>
    <mergeCell ref="J19:J20"/>
    <mergeCell ref="O19:O20"/>
    <mergeCell ref="P19:P20"/>
    <mergeCell ref="Q19:Q20"/>
    <mergeCell ref="R19:R20"/>
    <mergeCell ref="S19:S20"/>
    <mergeCell ref="T19:T20"/>
    <mergeCell ref="U19:U20"/>
    <mergeCell ref="V19:V20"/>
    <mergeCell ref="W19:W20"/>
    <mergeCell ref="X19:X20"/>
    <mergeCell ref="Z19:Z20"/>
    <mergeCell ref="A21:A22"/>
    <mergeCell ref="B21:B22"/>
    <mergeCell ref="C21:C22"/>
    <mergeCell ref="D21:D22"/>
    <mergeCell ref="E21:E22"/>
    <mergeCell ref="F21:F22"/>
    <mergeCell ref="G21:G22"/>
    <mergeCell ref="H21:H22"/>
    <mergeCell ref="I21:I22"/>
    <mergeCell ref="J21:J22"/>
    <mergeCell ref="O21:O22"/>
    <mergeCell ref="Q21:Q22"/>
    <mergeCell ref="R21:R22"/>
    <mergeCell ref="S21:S22"/>
    <mergeCell ref="T21:T22"/>
    <mergeCell ref="U21:U22"/>
    <mergeCell ref="V21:V22"/>
    <mergeCell ref="W21:W22"/>
    <mergeCell ref="X21:X22"/>
    <mergeCell ref="Z21:Z22"/>
    <mergeCell ref="P21:P22"/>
    <mergeCell ref="A15:A16"/>
    <mergeCell ref="B15:B16"/>
    <mergeCell ref="C15:C16"/>
    <mergeCell ref="D15:D16"/>
    <mergeCell ref="E15:E16"/>
    <mergeCell ref="F15:F16"/>
    <mergeCell ref="G15:G16"/>
    <mergeCell ref="H15:H16"/>
    <mergeCell ref="I15:I16"/>
    <mergeCell ref="J15:J16"/>
    <mergeCell ref="O15:O16"/>
    <mergeCell ref="Q15:Q16"/>
    <mergeCell ref="R15:R16"/>
    <mergeCell ref="S15:S16"/>
    <mergeCell ref="T15:T16"/>
    <mergeCell ref="U15:U16"/>
    <mergeCell ref="V15:V16"/>
    <mergeCell ref="W15:W16"/>
    <mergeCell ref="X15:X16"/>
    <mergeCell ref="Z15:Z16"/>
    <mergeCell ref="A17:A18"/>
    <mergeCell ref="B17:B18"/>
    <mergeCell ref="C17:C18"/>
    <mergeCell ref="D17:D18"/>
    <mergeCell ref="E17:E18"/>
    <mergeCell ref="F17:F18"/>
    <mergeCell ref="G17:G18"/>
    <mergeCell ref="H17:H18"/>
    <mergeCell ref="I17:I18"/>
    <mergeCell ref="J17:J18"/>
    <mergeCell ref="O17:O18"/>
    <mergeCell ref="Q17:Q18"/>
    <mergeCell ref="R17:R18"/>
    <mergeCell ref="S17:S18"/>
    <mergeCell ref="T17:T18"/>
    <mergeCell ref="U17:U18"/>
    <mergeCell ref="V17:V18"/>
    <mergeCell ref="W17:W18"/>
    <mergeCell ref="X17:X18"/>
    <mergeCell ref="Z17:Z18"/>
    <mergeCell ref="P15:P16"/>
    <mergeCell ref="P17:P18"/>
    <mergeCell ref="A11:A12"/>
    <mergeCell ref="B11:B12"/>
    <mergeCell ref="C11:C12"/>
    <mergeCell ref="D11:D12"/>
    <mergeCell ref="E11:E12"/>
    <mergeCell ref="F11:F12"/>
    <mergeCell ref="G11:G12"/>
    <mergeCell ref="H11:H12"/>
    <mergeCell ref="I11:I12"/>
    <mergeCell ref="J11:J12"/>
    <mergeCell ref="O11:O12"/>
    <mergeCell ref="Q11:Q12"/>
    <mergeCell ref="R11:R12"/>
    <mergeCell ref="S11:S12"/>
    <mergeCell ref="T11:T12"/>
    <mergeCell ref="U11:U12"/>
    <mergeCell ref="V11:V12"/>
    <mergeCell ref="W11:W12"/>
    <mergeCell ref="X11:X12"/>
    <mergeCell ref="Z11:Z12"/>
    <mergeCell ref="A13:A14"/>
    <mergeCell ref="B13:B14"/>
    <mergeCell ref="C13:C14"/>
    <mergeCell ref="D13:D14"/>
    <mergeCell ref="E13:E14"/>
    <mergeCell ref="F13:F14"/>
    <mergeCell ref="G13:G14"/>
    <mergeCell ref="H13:H14"/>
    <mergeCell ref="I13:I14"/>
    <mergeCell ref="J13:J14"/>
    <mergeCell ref="O13:O14"/>
    <mergeCell ref="P13:P14"/>
    <mergeCell ref="Q13:Q14"/>
    <mergeCell ref="R13:R14"/>
    <mergeCell ref="S13:S14"/>
    <mergeCell ref="T13:T14"/>
    <mergeCell ref="U13:U14"/>
    <mergeCell ref="V13:V14"/>
    <mergeCell ref="W13:W14"/>
    <mergeCell ref="X13:X14"/>
    <mergeCell ref="Z13:Z14"/>
    <mergeCell ref="A7:A8"/>
    <mergeCell ref="B7:B8"/>
    <mergeCell ref="C7:C8"/>
    <mergeCell ref="D7:D8"/>
    <mergeCell ref="E7:E8"/>
    <mergeCell ref="F7:F8"/>
    <mergeCell ref="G7:G8"/>
    <mergeCell ref="H7:H8"/>
    <mergeCell ref="I7:I8"/>
    <mergeCell ref="J7:J8"/>
    <mergeCell ref="O7:O8"/>
    <mergeCell ref="Q7:Q8"/>
    <mergeCell ref="R7:R8"/>
    <mergeCell ref="S7:S8"/>
    <mergeCell ref="T7:T8"/>
    <mergeCell ref="U7:U8"/>
    <mergeCell ref="V7:V8"/>
    <mergeCell ref="W7:W8"/>
    <mergeCell ref="X7:X8"/>
    <mergeCell ref="Z7:Z8"/>
    <mergeCell ref="A9:A10"/>
    <mergeCell ref="B9:B10"/>
    <mergeCell ref="C9:C10"/>
    <mergeCell ref="D9:D10"/>
    <mergeCell ref="E9:E10"/>
    <mergeCell ref="F9:F10"/>
    <mergeCell ref="G9:G10"/>
    <mergeCell ref="H9:H10"/>
    <mergeCell ref="I9:I10"/>
    <mergeCell ref="J9:J10"/>
    <mergeCell ref="O9:O10"/>
    <mergeCell ref="P9:P10"/>
    <mergeCell ref="Q9:Q10"/>
    <mergeCell ref="R9:R10"/>
    <mergeCell ref="S9:S10"/>
    <mergeCell ref="T9:T10"/>
    <mergeCell ref="U9:U10"/>
    <mergeCell ref="V9:V10"/>
    <mergeCell ref="W9:W10"/>
    <mergeCell ref="X9:X10"/>
    <mergeCell ref="Z9:Z10"/>
    <mergeCell ref="A3:A4"/>
    <mergeCell ref="B3:B4"/>
    <mergeCell ref="C3:C4"/>
    <mergeCell ref="D3:D4"/>
    <mergeCell ref="E3:E4"/>
    <mergeCell ref="F3:F4"/>
    <mergeCell ref="G3:G4"/>
    <mergeCell ref="H3:H4"/>
    <mergeCell ref="I3:I4"/>
    <mergeCell ref="J3:J4"/>
    <mergeCell ref="O3:O4"/>
    <mergeCell ref="Q3:Q4"/>
    <mergeCell ref="R3:R4"/>
    <mergeCell ref="S3:S4"/>
    <mergeCell ref="T3:T4"/>
    <mergeCell ref="U3:U4"/>
    <mergeCell ref="V3:V4"/>
    <mergeCell ref="W3:W4"/>
    <mergeCell ref="X3:X4"/>
    <mergeCell ref="Z3:Z4"/>
    <mergeCell ref="A5:A6"/>
    <mergeCell ref="B5:B6"/>
    <mergeCell ref="C5:C6"/>
    <mergeCell ref="D5:D6"/>
    <mergeCell ref="E5:E6"/>
    <mergeCell ref="F5:F6"/>
    <mergeCell ref="G5:G6"/>
    <mergeCell ref="H5:H6"/>
    <mergeCell ref="I5:I6"/>
    <mergeCell ref="J5:J6"/>
    <mergeCell ref="O5:O6"/>
    <mergeCell ref="Q5:Q6"/>
    <mergeCell ref="R5:R6"/>
    <mergeCell ref="S5:S6"/>
    <mergeCell ref="T5:T6"/>
    <mergeCell ref="U5:U6"/>
    <mergeCell ref="V5:V6"/>
    <mergeCell ref="W5:W6"/>
    <mergeCell ref="X5:X6"/>
    <mergeCell ref="Z5:Z6"/>
    <mergeCell ref="Q3223:Q3224"/>
    <mergeCell ref="R3223:R3224"/>
    <mergeCell ref="S3223:S3224"/>
    <mergeCell ref="T3223:T3224"/>
    <mergeCell ref="U3223:U3224"/>
    <mergeCell ref="V3223:V3224"/>
    <mergeCell ref="W3223:W3224"/>
    <mergeCell ref="Y3223:Y3224"/>
    <mergeCell ref="Y3205:Y3206"/>
    <mergeCell ref="A3215:A3216"/>
    <mergeCell ref="B3215:B3216"/>
    <mergeCell ref="C3215:C3216"/>
    <mergeCell ref="D3215:D3216"/>
    <mergeCell ref="E3215:E3216"/>
    <mergeCell ref="F3215:F3216"/>
    <mergeCell ref="G3215:G3216"/>
    <mergeCell ref="H3215:H3216"/>
    <mergeCell ref="I3215:I3216"/>
    <mergeCell ref="J3215:J3216"/>
    <mergeCell ref="O3215:O3216"/>
    <mergeCell ref="Q3215:Q3216"/>
    <mergeCell ref="R3215:R3216"/>
    <mergeCell ref="S3215:S3216"/>
    <mergeCell ref="T3215:T3216"/>
    <mergeCell ref="U3215:U3216"/>
    <mergeCell ref="V3215:V3216"/>
    <mergeCell ref="W3215:W3216"/>
    <mergeCell ref="X3215:X3216"/>
    <mergeCell ref="Y3215:Y3216"/>
    <mergeCell ref="A3209:A3210"/>
    <mergeCell ref="B3209:B3210"/>
    <mergeCell ref="C3209:C3210"/>
    <mergeCell ref="D3209:D3210"/>
    <mergeCell ref="E3209:E3210"/>
    <mergeCell ref="F3209:F3210"/>
    <mergeCell ref="G3209:G3210"/>
    <mergeCell ref="H3209:H3210"/>
    <mergeCell ref="I3209:I3210"/>
    <mergeCell ref="J3209:J3210"/>
    <mergeCell ref="O3209:O3210"/>
    <mergeCell ref="Q3209:Q3210"/>
    <mergeCell ref="R3209:R3210"/>
    <mergeCell ref="S3209:S3210"/>
    <mergeCell ref="T3209:T3210"/>
    <mergeCell ref="U3209:U3210"/>
    <mergeCell ref="V3209:V3210"/>
    <mergeCell ref="W3209:W3210"/>
    <mergeCell ref="X3209:X3210"/>
    <mergeCell ref="Y3209:Y3210"/>
    <mergeCell ref="B3219:B3220"/>
    <mergeCell ref="B3221:B3222"/>
    <mergeCell ref="A3219:A3220"/>
    <mergeCell ref="A3221:A3222"/>
    <mergeCell ref="E3219:E3220"/>
    <mergeCell ref="Z3215:Z3216"/>
    <mergeCell ref="A3217:A3218"/>
    <mergeCell ref="B3217:B3218"/>
    <mergeCell ref="C3217:C3218"/>
    <mergeCell ref="D3217:D3218"/>
    <mergeCell ref="E3217:E3218"/>
    <mergeCell ref="F3217:F3218"/>
    <mergeCell ref="G3217:G3218"/>
    <mergeCell ref="H3217:H3218"/>
    <mergeCell ref="I3217:I3218"/>
    <mergeCell ref="J3217:J3218"/>
    <mergeCell ref="O3217:O3218"/>
    <mergeCell ref="Q3217:Q3218"/>
    <mergeCell ref="R3217:R3218"/>
    <mergeCell ref="S3217:S3218"/>
    <mergeCell ref="T3217:T3218"/>
    <mergeCell ref="U3217:U3218"/>
    <mergeCell ref="V3217:V3218"/>
    <mergeCell ref="W3217:W3218"/>
    <mergeCell ref="X3217:X3218"/>
    <mergeCell ref="Y3217:Y3218"/>
    <mergeCell ref="Z3217:Z3218"/>
    <mergeCell ref="A3211:A3212"/>
    <mergeCell ref="B3211:B3212"/>
    <mergeCell ref="C3211:C3212"/>
    <mergeCell ref="D3211:D3212"/>
    <mergeCell ref="E3211:E3212"/>
    <mergeCell ref="F3211:F3212"/>
    <mergeCell ref="G3211:G3212"/>
    <mergeCell ref="H3211:H3212"/>
    <mergeCell ref="I3211:I3212"/>
    <mergeCell ref="J3211:J3212"/>
    <mergeCell ref="O3211:O3212"/>
    <mergeCell ref="Q3211:Q3212"/>
    <mergeCell ref="R3211:R3212"/>
    <mergeCell ref="S3211:S3212"/>
    <mergeCell ref="T3211:T3212"/>
    <mergeCell ref="U3211:U3212"/>
    <mergeCell ref="V3211:V3212"/>
    <mergeCell ref="W3211:W3212"/>
    <mergeCell ref="X3211:X3212"/>
    <mergeCell ref="Y3211:Y3212"/>
    <mergeCell ref="Z3211:Z3212"/>
    <mergeCell ref="A3213:A3214"/>
    <mergeCell ref="B3213:B3214"/>
    <mergeCell ref="C3213:C3214"/>
    <mergeCell ref="D3213:D3214"/>
    <mergeCell ref="E3213:E3214"/>
    <mergeCell ref="F3213:F3214"/>
    <mergeCell ref="G3213:G3214"/>
    <mergeCell ref="H3213:H3214"/>
    <mergeCell ref="I3213:I3214"/>
    <mergeCell ref="J3213:J3214"/>
    <mergeCell ref="O3213:O3214"/>
    <mergeCell ref="Q3213:Q3214"/>
    <mergeCell ref="R3213:R3214"/>
    <mergeCell ref="S3213:S3214"/>
    <mergeCell ref="T3213:T3214"/>
    <mergeCell ref="U3213:U3214"/>
    <mergeCell ref="V3213:V3214"/>
    <mergeCell ref="W3213:W3214"/>
    <mergeCell ref="X3213:X3214"/>
    <mergeCell ref="Y3213:Y3214"/>
    <mergeCell ref="Z3213:Z3214"/>
    <mergeCell ref="Z3209:Z3210"/>
    <mergeCell ref="A3205:A3206"/>
    <mergeCell ref="B3205:B3206"/>
    <mergeCell ref="C3205:C3206"/>
    <mergeCell ref="D3205:D3206"/>
    <mergeCell ref="E3205:E3206"/>
    <mergeCell ref="F3205:F3206"/>
    <mergeCell ref="G3205:G3206"/>
    <mergeCell ref="H3205:H3206"/>
    <mergeCell ref="I3205:I3206"/>
    <mergeCell ref="J3205:J3206"/>
    <mergeCell ref="O3205:O3206"/>
    <mergeCell ref="Q3205:Q3206"/>
    <mergeCell ref="R3205:R3206"/>
    <mergeCell ref="S3205:S3206"/>
    <mergeCell ref="T3205:T3206"/>
    <mergeCell ref="U3205:U3206"/>
    <mergeCell ref="V3205:V3206"/>
    <mergeCell ref="W3205:W3206"/>
    <mergeCell ref="X3205:X3206"/>
    <mergeCell ref="Z3205:Z3206"/>
    <mergeCell ref="A3207:A3208"/>
    <mergeCell ref="B3207:B3208"/>
    <mergeCell ref="C3207:C3208"/>
    <mergeCell ref="D3207:D3208"/>
    <mergeCell ref="E3207:E3208"/>
    <mergeCell ref="F3207:F3208"/>
    <mergeCell ref="G3207:G3208"/>
    <mergeCell ref="H3207:H3208"/>
    <mergeCell ref="I3207:I3208"/>
    <mergeCell ref="J3207:J3208"/>
    <mergeCell ref="O3207:O3208"/>
    <mergeCell ref="Q3207:Q3208"/>
    <mergeCell ref="R3207:R3208"/>
    <mergeCell ref="S3207:S3208"/>
    <mergeCell ref="T3207:T3208"/>
    <mergeCell ref="U3207:U3208"/>
    <mergeCell ref="V3207:V3208"/>
    <mergeCell ref="W3207:W3208"/>
    <mergeCell ref="X3207:X3208"/>
    <mergeCell ref="Y3207:Y3208"/>
    <mergeCell ref="Z3207:Z3208"/>
    <mergeCell ref="A3201:A3202"/>
    <mergeCell ref="B3201:B3202"/>
    <mergeCell ref="C3201:C3202"/>
    <mergeCell ref="D3201:D3202"/>
    <mergeCell ref="E3201:E3202"/>
    <mergeCell ref="F3201:F3202"/>
    <mergeCell ref="G3201:G3202"/>
    <mergeCell ref="H3201:H3202"/>
    <mergeCell ref="I3201:I3202"/>
    <mergeCell ref="J3201:J3202"/>
    <mergeCell ref="O3201:O3202"/>
    <mergeCell ref="Q3201:Q3202"/>
    <mergeCell ref="R3201:R3202"/>
    <mergeCell ref="S3201:S3202"/>
    <mergeCell ref="T3201:T3202"/>
    <mergeCell ref="U3201:U3202"/>
    <mergeCell ref="V3201:V3202"/>
    <mergeCell ref="W3201:W3202"/>
    <mergeCell ref="X3201:X3202"/>
    <mergeCell ref="Y3201:Y3202"/>
    <mergeCell ref="Z3201:Z3202"/>
    <mergeCell ref="A3203:A3204"/>
    <mergeCell ref="B3203:B3204"/>
    <mergeCell ref="C3203:C3204"/>
    <mergeCell ref="D3203:D3204"/>
    <mergeCell ref="E3203:E3204"/>
    <mergeCell ref="F3203:F3204"/>
    <mergeCell ref="G3203:G3204"/>
    <mergeCell ref="H3203:H3204"/>
    <mergeCell ref="I3203:I3204"/>
    <mergeCell ref="J3203:J3204"/>
    <mergeCell ref="O3203:O3204"/>
    <mergeCell ref="Q3203:Q3204"/>
    <mergeCell ref="R3203:R3204"/>
    <mergeCell ref="S3203:S3204"/>
    <mergeCell ref="T3203:T3204"/>
    <mergeCell ref="U3203:U3204"/>
    <mergeCell ref="V3203:V3204"/>
    <mergeCell ref="W3203:W3204"/>
    <mergeCell ref="X3203:X3204"/>
    <mergeCell ref="Y3203:Y3204"/>
    <mergeCell ref="Z3203:Z3204"/>
    <mergeCell ref="A3199:A3200"/>
    <mergeCell ref="B3199:B3200"/>
    <mergeCell ref="C3199:C3200"/>
    <mergeCell ref="D3199:D3200"/>
    <mergeCell ref="E3199:E3200"/>
    <mergeCell ref="F3199:F3200"/>
    <mergeCell ref="G3199:G3200"/>
    <mergeCell ref="H3199:H3200"/>
    <mergeCell ref="I3199:I3200"/>
    <mergeCell ref="J3199:J3200"/>
    <mergeCell ref="O3199:O3200"/>
    <mergeCell ref="Q3199:Q3200"/>
    <mergeCell ref="R3199:R3200"/>
    <mergeCell ref="S3199:S3200"/>
    <mergeCell ref="T3199:T3200"/>
    <mergeCell ref="U3199:U3200"/>
    <mergeCell ref="V3199:V3200"/>
    <mergeCell ref="W3199:W3200"/>
    <mergeCell ref="X3199:X3200"/>
    <mergeCell ref="Y3199:Y3200"/>
    <mergeCell ref="Z3199:Z3200"/>
    <mergeCell ref="T441:T442"/>
    <mergeCell ref="U441:U442"/>
    <mergeCell ref="V441:V442"/>
    <mergeCell ref="X441:X442"/>
    <mergeCell ref="R441:R442"/>
    <mergeCell ref="S441:S442"/>
    <mergeCell ref="Y3065:Y3066"/>
    <mergeCell ref="Y3081:Y3082"/>
    <mergeCell ref="Y2905:Y2906"/>
    <mergeCell ref="Y2847:Y2848"/>
    <mergeCell ref="Y2913:Y2914"/>
    <mergeCell ref="Y2943:Y2944"/>
    <mergeCell ref="Y3007:Y3008"/>
    <mergeCell ref="Y3015:Y3016"/>
    <mergeCell ref="Y3159:Y3160"/>
    <mergeCell ref="Y2831:Y2832"/>
    <mergeCell ref="Y2789:Y2790"/>
    <mergeCell ref="Y3179:Y3180"/>
    <mergeCell ref="Y3151:Y3152"/>
    <mergeCell ref="Y3091:Y3092"/>
    <mergeCell ref="Y3033:Y3034"/>
    <mergeCell ref="Y2941:Y2942"/>
    <mergeCell ref="Y2887:Y2888"/>
    <mergeCell ref="Y3023:Y3024"/>
    <mergeCell ref="Y2903:Y2904"/>
    <mergeCell ref="Y3017:Y3018"/>
    <mergeCell ref="Y2899:Y2900"/>
    <mergeCell ref="Y2783:Y2784"/>
    <mergeCell ref="Z3091:Z3092"/>
    <mergeCell ref="Z3093:Z3094"/>
    <mergeCell ref="Z3097:Z3098"/>
    <mergeCell ref="Z3099:Z3100"/>
    <mergeCell ref="Z3101:Z3102"/>
    <mergeCell ref="Z3103:Z3104"/>
    <mergeCell ref="W2701:W2702"/>
    <mergeCell ref="W2651:W2652"/>
    <mergeCell ref="W2671:W2672"/>
    <mergeCell ref="W2759:W2760"/>
    <mergeCell ref="X2993:X2994"/>
    <mergeCell ref="X2995:X2996"/>
    <mergeCell ref="X2997:X2998"/>
    <mergeCell ref="X2999:X3000"/>
    <mergeCell ref="X3001:X3002"/>
    <mergeCell ref="X3007:X3008"/>
    <mergeCell ref="X3009:X3010"/>
    <mergeCell ref="X3011:X3012"/>
    <mergeCell ref="X3013:X3014"/>
    <mergeCell ref="X3015:X3016"/>
    <mergeCell ref="X3017:X3018"/>
    <mergeCell ref="X3019:X3020"/>
    <mergeCell ref="X3021:X3022"/>
    <mergeCell ref="X3023:X3024"/>
    <mergeCell ref="X2861:X2862"/>
    <mergeCell ref="A441:A442"/>
    <mergeCell ref="B441:B442"/>
    <mergeCell ref="C441:C442"/>
    <mergeCell ref="D441:D442"/>
    <mergeCell ref="E441:E442"/>
    <mergeCell ref="F441:F442"/>
    <mergeCell ref="G441:G442"/>
    <mergeCell ref="H441:H442"/>
    <mergeCell ref="I441:I442"/>
    <mergeCell ref="J441:J442"/>
    <mergeCell ref="O441:O442"/>
    <mergeCell ref="Q441:Q442"/>
    <mergeCell ref="F443:F444"/>
    <mergeCell ref="O309:O310"/>
    <mergeCell ref="Q309:Q310"/>
    <mergeCell ref="R309:R310"/>
    <mergeCell ref="S309:S310"/>
    <mergeCell ref="T309:T310"/>
    <mergeCell ref="U309:U310"/>
    <mergeCell ref="V309:V310"/>
    <mergeCell ref="W309:W310"/>
    <mergeCell ref="X309:X310"/>
    <mergeCell ref="V439:V440"/>
    <mergeCell ref="X439:X440"/>
    <mergeCell ref="A429:A430"/>
    <mergeCell ref="B429:B430"/>
    <mergeCell ref="C429:C430"/>
    <mergeCell ref="D429:D430"/>
    <mergeCell ref="E429:E430"/>
    <mergeCell ref="F429:F430"/>
    <mergeCell ref="G429:G430"/>
    <mergeCell ref="H429:H430"/>
    <mergeCell ref="I429:I430"/>
    <mergeCell ref="J429:J430"/>
    <mergeCell ref="O429:O430"/>
    <mergeCell ref="Q429:Q430"/>
    <mergeCell ref="R429:R430"/>
    <mergeCell ref="S429:S430"/>
    <mergeCell ref="T429:T430"/>
    <mergeCell ref="U429:U430"/>
    <mergeCell ref="V429:V430"/>
    <mergeCell ref="W429:W430"/>
    <mergeCell ref="X429:X430"/>
    <mergeCell ref="A421:A422"/>
    <mergeCell ref="B421:B422"/>
    <mergeCell ref="C421:C422"/>
    <mergeCell ref="D421:D422"/>
    <mergeCell ref="E421:E422"/>
    <mergeCell ref="F421:F422"/>
    <mergeCell ref="G421:G422"/>
    <mergeCell ref="H421:H422"/>
    <mergeCell ref="I421:I422"/>
    <mergeCell ref="J421:J422"/>
    <mergeCell ref="O421:O422"/>
    <mergeCell ref="Z309:Z310"/>
    <mergeCell ref="A159:A160"/>
    <mergeCell ref="Z441:Z442"/>
    <mergeCell ref="A443:A444"/>
    <mergeCell ref="B443:B444"/>
    <mergeCell ref="C443:C444"/>
    <mergeCell ref="D443:D444"/>
    <mergeCell ref="E443:E444"/>
    <mergeCell ref="G443:G444"/>
    <mergeCell ref="H443:H444"/>
    <mergeCell ref="I443:I444"/>
    <mergeCell ref="J443:J444"/>
    <mergeCell ref="O443:O444"/>
    <mergeCell ref="Q443:Q444"/>
    <mergeCell ref="R443:R444"/>
    <mergeCell ref="S443:S444"/>
    <mergeCell ref="T443:T444"/>
    <mergeCell ref="U443:U444"/>
    <mergeCell ref="V443:V444"/>
    <mergeCell ref="W443:W444"/>
    <mergeCell ref="X443:X444"/>
    <mergeCell ref="Z443:Z444"/>
    <mergeCell ref="A437:A438"/>
    <mergeCell ref="B437:B438"/>
    <mergeCell ref="C437:C438"/>
    <mergeCell ref="D437:D438"/>
    <mergeCell ref="E437:E438"/>
    <mergeCell ref="F437:F438"/>
    <mergeCell ref="G437:G438"/>
    <mergeCell ref="H437:H438"/>
    <mergeCell ref="I437:I438"/>
    <mergeCell ref="J437:J438"/>
    <mergeCell ref="O437:O438"/>
    <mergeCell ref="Q437:Q438"/>
    <mergeCell ref="R437:R438"/>
    <mergeCell ref="S437:S438"/>
    <mergeCell ref="T437:T438"/>
    <mergeCell ref="U437:U438"/>
    <mergeCell ref="V437:V438"/>
    <mergeCell ref="W437:W438"/>
    <mergeCell ref="X437:X438"/>
    <mergeCell ref="Z437:Z438"/>
    <mergeCell ref="A439:A440"/>
    <mergeCell ref="B439:B440"/>
    <mergeCell ref="C439:C440"/>
    <mergeCell ref="D439:D440"/>
    <mergeCell ref="E439:E440"/>
    <mergeCell ref="F439:F440"/>
    <mergeCell ref="A433:A434"/>
    <mergeCell ref="B433:B434"/>
    <mergeCell ref="C433:C434"/>
    <mergeCell ref="D433:D434"/>
    <mergeCell ref="E433:E434"/>
    <mergeCell ref="F433:F434"/>
    <mergeCell ref="G439:G440"/>
    <mergeCell ref="H439:H440"/>
    <mergeCell ref="I439:I440"/>
    <mergeCell ref="J439:J440"/>
    <mergeCell ref="O439:O440"/>
    <mergeCell ref="Q439:Q440"/>
    <mergeCell ref="R439:R440"/>
    <mergeCell ref="S439:S440"/>
    <mergeCell ref="T439:T440"/>
    <mergeCell ref="U439:U440"/>
    <mergeCell ref="Z439:Z440"/>
    <mergeCell ref="Z433:Z434"/>
    <mergeCell ref="A435:A436"/>
    <mergeCell ref="B435:B436"/>
    <mergeCell ref="C435:C436"/>
    <mergeCell ref="D435:D436"/>
    <mergeCell ref="E435:E436"/>
    <mergeCell ref="F435:F436"/>
    <mergeCell ref="G435:G436"/>
    <mergeCell ref="H435:H436"/>
    <mergeCell ref="I435:I436"/>
    <mergeCell ref="J435:J436"/>
    <mergeCell ref="O435:O436"/>
    <mergeCell ref="Q435:Q436"/>
    <mergeCell ref="R435:R436"/>
    <mergeCell ref="S435:S436"/>
    <mergeCell ref="T435:T436"/>
    <mergeCell ref="U435:U436"/>
    <mergeCell ref="V435:V436"/>
    <mergeCell ref="W435:W436"/>
    <mergeCell ref="X435:X436"/>
    <mergeCell ref="Z435:Z436"/>
    <mergeCell ref="G433:G434"/>
    <mergeCell ref="H433:H434"/>
    <mergeCell ref="I433:I434"/>
    <mergeCell ref="J433:J434"/>
    <mergeCell ref="O433:O434"/>
    <mergeCell ref="Q433:Q434"/>
    <mergeCell ref="R433:R434"/>
    <mergeCell ref="S433:S434"/>
    <mergeCell ref="T433:T434"/>
    <mergeCell ref="U433:U434"/>
    <mergeCell ref="V433:V434"/>
    <mergeCell ref="W433:W434"/>
    <mergeCell ref="X433:X434"/>
    <mergeCell ref="Z429:Z430"/>
    <mergeCell ref="A431:A432"/>
    <mergeCell ref="B431:B432"/>
    <mergeCell ref="C431:C432"/>
    <mergeCell ref="D431:D432"/>
    <mergeCell ref="E431:E432"/>
    <mergeCell ref="F431:F432"/>
    <mergeCell ref="G431:G432"/>
    <mergeCell ref="H431:H432"/>
    <mergeCell ref="I431:I432"/>
    <mergeCell ref="J431:J432"/>
    <mergeCell ref="O431:O432"/>
    <mergeCell ref="Q431:Q432"/>
    <mergeCell ref="R431:R432"/>
    <mergeCell ref="S431:S432"/>
    <mergeCell ref="T431:T432"/>
    <mergeCell ref="U431:U432"/>
    <mergeCell ref="V431:V432"/>
    <mergeCell ref="W431:W432"/>
    <mergeCell ref="X431:X432"/>
    <mergeCell ref="Z431:Z432"/>
    <mergeCell ref="A425:A426"/>
    <mergeCell ref="B425:B426"/>
    <mergeCell ref="C425:C426"/>
    <mergeCell ref="D425:D426"/>
    <mergeCell ref="E425:E426"/>
    <mergeCell ref="F425:F426"/>
    <mergeCell ref="G425:G426"/>
    <mergeCell ref="H425:H426"/>
    <mergeCell ref="I425:I426"/>
    <mergeCell ref="J425:J426"/>
    <mergeCell ref="O425:O426"/>
    <mergeCell ref="Q425:Q426"/>
    <mergeCell ref="R425:R426"/>
    <mergeCell ref="S425:S426"/>
    <mergeCell ref="T425:T426"/>
    <mergeCell ref="U425:U426"/>
    <mergeCell ref="V425:V426"/>
    <mergeCell ref="W425:W426"/>
    <mergeCell ref="X425:X426"/>
    <mergeCell ref="Z425:Z426"/>
    <mergeCell ref="A427:A428"/>
    <mergeCell ref="B427:B428"/>
    <mergeCell ref="C427:C428"/>
    <mergeCell ref="D427:D428"/>
    <mergeCell ref="E427:E428"/>
    <mergeCell ref="F427:F428"/>
    <mergeCell ref="G427:G428"/>
    <mergeCell ref="H427:H428"/>
    <mergeCell ref="I427:I428"/>
    <mergeCell ref="J427:J428"/>
    <mergeCell ref="O427:O428"/>
    <mergeCell ref="Q427:Q428"/>
    <mergeCell ref="R427:R428"/>
    <mergeCell ref="S427:S428"/>
    <mergeCell ref="T427:T428"/>
    <mergeCell ref="U427:U428"/>
    <mergeCell ref="V427:V428"/>
    <mergeCell ref="W427:W428"/>
    <mergeCell ref="X427:X428"/>
    <mergeCell ref="Z427:Z428"/>
    <mergeCell ref="Q421:Q422"/>
    <mergeCell ref="R421:R422"/>
    <mergeCell ref="S421:S422"/>
    <mergeCell ref="T421:T422"/>
    <mergeCell ref="U421:U422"/>
    <mergeCell ref="V421:V422"/>
    <mergeCell ref="W421:W422"/>
    <mergeCell ref="X421:X422"/>
    <mergeCell ref="Z421:Z422"/>
    <mergeCell ref="A423:A424"/>
    <mergeCell ref="B423:B424"/>
    <mergeCell ref="C423:C424"/>
    <mergeCell ref="D423:D424"/>
    <mergeCell ref="E423:E424"/>
    <mergeCell ref="F423:F424"/>
    <mergeCell ref="G423:G424"/>
    <mergeCell ref="H423:H424"/>
    <mergeCell ref="I423:I424"/>
    <mergeCell ref="J423:J424"/>
    <mergeCell ref="O423:O424"/>
    <mergeCell ref="Q423:Q424"/>
    <mergeCell ref="R423:R424"/>
    <mergeCell ref="S423:S424"/>
    <mergeCell ref="T423:T424"/>
    <mergeCell ref="U423:U424"/>
    <mergeCell ref="V423:V424"/>
    <mergeCell ref="W423:W424"/>
    <mergeCell ref="X423:X424"/>
    <mergeCell ref="Z423:Z424"/>
    <mergeCell ref="A417:A418"/>
    <mergeCell ref="B417:B418"/>
    <mergeCell ref="C417:C418"/>
    <mergeCell ref="D417:D418"/>
    <mergeCell ref="E417:E418"/>
    <mergeCell ref="F417:F418"/>
    <mergeCell ref="G417:G418"/>
    <mergeCell ref="H417:H418"/>
    <mergeCell ref="I417:I418"/>
    <mergeCell ref="J417:J418"/>
    <mergeCell ref="O417:O418"/>
    <mergeCell ref="Q417:Q418"/>
    <mergeCell ref="R417:R418"/>
    <mergeCell ref="S417:S418"/>
    <mergeCell ref="T417:T418"/>
    <mergeCell ref="U417:U418"/>
    <mergeCell ref="V417:V418"/>
    <mergeCell ref="W417:W418"/>
    <mergeCell ref="X417:X418"/>
    <mergeCell ref="Z417:Z418"/>
    <mergeCell ref="A419:A420"/>
    <mergeCell ref="B419:B420"/>
    <mergeCell ref="C419:C420"/>
    <mergeCell ref="D419:D420"/>
    <mergeCell ref="E419:E420"/>
    <mergeCell ref="F419:F420"/>
    <mergeCell ref="G419:G420"/>
    <mergeCell ref="H419:H420"/>
    <mergeCell ref="I419:I420"/>
    <mergeCell ref="J419:J420"/>
    <mergeCell ref="O419:O420"/>
    <mergeCell ref="Q419:Q420"/>
    <mergeCell ref="R419:R420"/>
    <mergeCell ref="S419:S420"/>
    <mergeCell ref="T419:T420"/>
    <mergeCell ref="U419:U420"/>
    <mergeCell ref="V419:V420"/>
    <mergeCell ref="W419:W420"/>
    <mergeCell ref="X419:X420"/>
    <mergeCell ref="Z419:Z420"/>
    <mergeCell ref="A413:A414"/>
    <mergeCell ref="B413:B414"/>
    <mergeCell ref="C413:C414"/>
    <mergeCell ref="D413:D414"/>
    <mergeCell ref="E413:E414"/>
    <mergeCell ref="F413:F414"/>
    <mergeCell ref="G413:G414"/>
    <mergeCell ref="H413:H414"/>
    <mergeCell ref="I413:I414"/>
    <mergeCell ref="J413:J414"/>
    <mergeCell ref="O413:O414"/>
    <mergeCell ref="Q413:Q414"/>
    <mergeCell ref="R413:R414"/>
    <mergeCell ref="S413:S414"/>
    <mergeCell ref="T413:T414"/>
    <mergeCell ref="U413:U414"/>
    <mergeCell ref="V413:V414"/>
    <mergeCell ref="W413:W414"/>
    <mergeCell ref="X413:X414"/>
    <mergeCell ref="Z413:Z414"/>
    <mergeCell ref="A415:A416"/>
    <mergeCell ref="B415:B416"/>
    <mergeCell ref="C415:C416"/>
    <mergeCell ref="D415:D416"/>
    <mergeCell ref="E415:E416"/>
    <mergeCell ref="F415:F416"/>
    <mergeCell ref="G415:G416"/>
    <mergeCell ref="H415:H416"/>
    <mergeCell ref="I415:I416"/>
    <mergeCell ref="J415:J416"/>
    <mergeCell ref="O415:O416"/>
    <mergeCell ref="Q415:Q416"/>
    <mergeCell ref="R415:R416"/>
    <mergeCell ref="S415:S416"/>
    <mergeCell ref="T415:T416"/>
    <mergeCell ref="U415:U416"/>
    <mergeCell ref="V415:V416"/>
    <mergeCell ref="W415:W416"/>
    <mergeCell ref="X415:X416"/>
    <mergeCell ref="Z415:Z416"/>
    <mergeCell ref="A409:A410"/>
    <mergeCell ref="B409:B410"/>
    <mergeCell ref="C409:C410"/>
    <mergeCell ref="D409:D410"/>
    <mergeCell ref="E409:E410"/>
    <mergeCell ref="F409:F410"/>
    <mergeCell ref="G409:G410"/>
    <mergeCell ref="H409:H410"/>
    <mergeCell ref="I409:I410"/>
    <mergeCell ref="J409:J410"/>
    <mergeCell ref="O409:O410"/>
    <mergeCell ref="Q409:Q410"/>
    <mergeCell ref="R409:R410"/>
    <mergeCell ref="S409:S410"/>
    <mergeCell ref="T409:T410"/>
    <mergeCell ref="U409:U410"/>
    <mergeCell ref="V409:V410"/>
    <mergeCell ref="W409:W410"/>
    <mergeCell ref="X409:X410"/>
    <mergeCell ref="Z409:Z410"/>
    <mergeCell ref="A411:A412"/>
    <mergeCell ref="B411:B412"/>
    <mergeCell ref="C411:C412"/>
    <mergeCell ref="D411:D412"/>
    <mergeCell ref="E411:E412"/>
    <mergeCell ref="F411:F412"/>
    <mergeCell ref="G411:G412"/>
    <mergeCell ref="H411:H412"/>
    <mergeCell ref="I411:I412"/>
    <mergeCell ref="J411:J412"/>
    <mergeCell ref="O411:O412"/>
    <mergeCell ref="Q411:Q412"/>
    <mergeCell ref="R411:R412"/>
    <mergeCell ref="S411:S412"/>
    <mergeCell ref="T411:T412"/>
    <mergeCell ref="U411:U412"/>
    <mergeCell ref="V411:V412"/>
    <mergeCell ref="W411:W412"/>
    <mergeCell ref="X411:X412"/>
    <mergeCell ref="Z411:Z412"/>
    <mergeCell ref="A405:A406"/>
    <mergeCell ref="B405:B406"/>
    <mergeCell ref="C405:C406"/>
    <mergeCell ref="D405:D406"/>
    <mergeCell ref="E405:E406"/>
    <mergeCell ref="F405:F406"/>
    <mergeCell ref="G405:G406"/>
    <mergeCell ref="H405:H406"/>
    <mergeCell ref="I405:I406"/>
    <mergeCell ref="J405:J406"/>
    <mergeCell ref="O405:O406"/>
    <mergeCell ref="Q405:Q406"/>
    <mergeCell ref="R405:R406"/>
    <mergeCell ref="S405:S406"/>
    <mergeCell ref="T405:T406"/>
    <mergeCell ref="U405:U406"/>
    <mergeCell ref="V405:V406"/>
    <mergeCell ref="X405:X406"/>
    <mergeCell ref="Z405:Z406"/>
    <mergeCell ref="A407:A408"/>
    <mergeCell ref="B407:B408"/>
    <mergeCell ref="C407:C408"/>
    <mergeCell ref="D407:D408"/>
    <mergeCell ref="E407:E408"/>
    <mergeCell ref="F407:F408"/>
    <mergeCell ref="G407:G408"/>
    <mergeCell ref="H407:H408"/>
    <mergeCell ref="I407:I408"/>
    <mergeCell ref="J407:J408"/>
    <mergeCell ref="O407:O408"/>
    <mergeCell ref="Q407:Q408"/>
    <mergeCell ref="R407:R408"/>
    <mergeCell ref="S407:S408"/>
    <mergeCell ref="T407:T408"/>
    <mergeCell ref="U407:U408"/>
    <mergeCell ref="V407:V408"/>
    <mergeCell ref="X407:X408"/>
    <mergeCell ref="Z407:Z408"/>
    <mergeCell ref="A401:A402"/>
    <mergeCell ref="B401:B402"/>
    <mergeCell ref="C401:C402"/>
    <mergeCell ref="D401:D402"/>
    <mergeCell ref="E401:E402"/>
    <mergeCell ref="F401:F402"/>
    <mergeCell ref="G401:G402"/>
    <mergeCell ref="H401:H402"/>
    <mergeCell ref="I401:I402"/>
    <mergeCell ref="J401:J402"/>
    <mergeCell ref="O401:O402"/>
    <mergeCell ref="Q401:Q402"/>
    <mergeCell ref="R401:R402"/>
    <mergeCell ref="S401:S402"/>
    <mergeCell ref="T401:T402"/>
    <mergeCell ref="U401:U402"/>
    <mergeCell ref="V401:V402"/>
    <mergeCell ref="X401:X402"/>
    <mergeCell ref="Z401:Z402"/>
    <mergeCell ref="A403:A404"/>
    <mergeCell ref="B403:B404"/>
    <mergeCell ref="C403:C404"/>
    <mergeCell ref="D403:D404"/>
    <mergeCell ref="E403:E404"/>
    <mergeCell ref="F403:F404"/>
    <mergeCell ref="G403:G404"/>
    <mergeCell ref="H403:H404"/>
    <mergeCell ref="I403:I404"/>
    <mergeCell ref="J403:J404"/>
    <mergeCell ref="O403:O404"/>
    <mergeCell ref="Q403:Q404"/>
    <mergeCell ref="R403:R404"/>
    <mergeCell ref="S403:S404"/>
    <mergeCell ref="T403:T404"/>
    <mergeCell ref="U403:U404"/>
    <mergeCell ref="V403:V404"/>
    <mergeCell ref="W403:W404"/>
    <mergeCell ref="X403:X404"/>
    <mergeCell ref="Z403:Z404"/>
    <mergeCell ref="W401:W402"/>
    <mergeCell ref="A397:A398"/>
    <mergeCell ref="B397:B398"/>
    <mergeCell ref="C397:C398"/>
    <mergeCell ref="D397:D398"/>
    <mergeCell ref="E397:E398"/>
    <mergeCell ref="F397:F398"/>
    <mergeCell ref="G397:G398"/>
    <mergeCell ref="H397:H398"/>
    <mergeCell ref="I397:I398"/>
    <mergeCell ref="J397:J398"/>
    <mergeCell ref="O397:O398"/>
    <mergeCell ref="Q397:Q398"/>
    <mergeCell ref="R397:R398"/>
    <mergeCell ref="S397:S398"/>
    <mergeCell ref="T397:T398"/>
    <mergeCell ref="U397:U398"/>
    <mergeCell ref="V397:V398"/>
    <mergeCell ref="W397:W398"/>
    <mergeCell ref="X397:X398"/>
    <mergeCell ref="Z397:Z398"/>
    <mergeCell ref="A399:A400"/>
    <mergeCell ref="B399:B400"/>
    <mergeCell ref="C399:C400"/>
    <mergeCell ref="D399:D400"/>
    <mergeCell ref="E399:E400"/>
    <mergeCell ref="F399:F400"/>
    <mergeCell ref="G399:G400"/>
    <mergeCell ref="H399:H400"/>
    <mergeCell ref="I399:I400"/>
    <mergeCell ref="J399:J400"/>
    <mergeCell ref="O399:O400"/>
    <mergeCell ref="Q399:Q400"/>
    <mergeCell ref="R399:R400"/>
    <mergeCell ref="S399:S400"/>
    <mergeCell ref="T399:T400"/>
    <mergeCell ref="U399:U400"/>
    <mergeCell ref="V399:V400"/>
    <mergeCell ref="W399:W400"/>
    <mergeCell ref="X399:X400"/>
    <mergeCell ref="Z399:Z400"/>
    <mergeCell ref="A393:A394"/>
    <mergeCell ref="B393:B394"/>
    <mergeCell ref="C393:C394"/>
    <mergeCell ref="D393:D394"/>
    <mergeCell ref="E393:E394"/>
    <mergeCell ref="F393:F394"/>
    <mergeCell ref="G393:G394"/>
    <mergeCell ref="H393:H394"/>
    <mergeCell ref="I393:I394"/>
    <mergeCell ref="J393:J394"/>
    <mergeCell ref="O393:O394"/>
    <mergeCell ref="Q393:Q394"/>
    <mergeCell ref="R393:R394"/>
    <mergeCell ref="S393:S394"/>
    <mergeCell ref="T393:T394"/>
    <mergeCell ref="U393:U394"/>
    <mergeCell ref="V393:V394"/>
    <mergeCell ref="X393:X394"/>
    <mergeCell ref="Z393:Z394"/>
    <mergeCell ref="A395:A396"/>
    <mergeCell ref="B395:B396"/>
    <mergeCell ref="C395:C396"/>
    <mergeCell ref="D395:D396"/>
    <mergeCell ref="E395:E396"/>
    <mergeCell ref="F395:F396"/>
    <mergeCell ref="G395:G396"/>
    <mergeCell ref="H395:H396"/>
    <mergeCell ref="I395:I396"/>
    <mergeCell ref="J395:J396"/>
    <mergeCell ref="O395:O396"/>
    <mergeCell ref="Q395:Q396"/>
    <mergeCell ref="R395:R396"/>
    <mergeCell ref="S395:S396"/>
    <mergeCell ref="T395:T396"/>
    <mergeCell ref="U395:U396"/>
    <mergeCell ref="V395:V396"/>
    <mergeCell ref="W395:W396"/>
    <mergeCell ref="X395:X396"/>
    <mergeCell ref="Z395:Z396"/>
    <mergeCell ref="A389:A390"/>
    <mergeCell ref="B389:B390"/>
    <mergeCell ref="C389:C390"/>
    <mergeCell ref="D389:D390"/>
    <mergeCell ref="E389:E390"/>
    <mergeCell ref="F389:F390"/>
    <mergeCell ref="G389:G390"/>
    <mergeCell ref="H389:H390"/>
    <mergeCell ref="I389:I390"/>
    <mergeCell ref="J389:J390"/>
    <mergeCell ref="O389:O390"/>
    <mergeCell ref="Q389:Q390"/>
    <mergeCell ref="R389:R390"/>
    <mergeCell ref="S389:S390"/>
    <mergeCell ref="T389:T390"/>
    <mergeCell ref="U389:U390"/>
    <mergeCell ref="V389:V390"/>
    <mergeCell ref="W389:W390"/>
    <mergeCell ref="X389:X390"/>
    <mergeCell ref="Z389:Z390"/>
    <mergeCell ref="A391:A392"/>
    <mergeCell ref="B391:B392"/>
    <mergeCell ref="C391:C392"/>
    <mergeCell ref="D391:D392"/>
    <mergeCell ref="E391:E392"/>
    <mergeCell ref="F391:F392"/>
    <mergeCell ref="G391:G392"/>
    <mergeCell ref="H391:H392"/>
    <mergeCell ref="I391:I392"/>
    <mergeCell ref="J391:J392"/>
    <mergeCell ref="O391:O392"/>
    <mergeCell ref="Q391:Q392"/>
    <mergeCell ref="R391:R392"/>
    <mergeCell ref="S391:S392"/>
    <mergeCell ref="T391:T392"/>
    <mergeCell ref="U391:U392"/>
    <mergeCell ref="V391:V392"/>
    <mergeCell ref="X391:X392"/>
    <mergeCell ref="Z391:Z392"/>
    <mergeCell ref="W391:W392"/>
    <mergeCell ref="A385:A386"/>
    <mergeCell ref="B385:B386"/>
    <mergeCell ref="C385:C386"/>
    <mergeCell ref="D385:D386"/>
    <mergeCell ref="E385:E386"/>
    <mergeCell ref="F385:F386"/>
    <mergeCell ref="G385:G386"/>
    <mergeCell ref="H385:H386"/>
    <mergeCell ref="I385:I386"/>
    <mergeCell ref="J385:J386"/>
    <mergeCell ref="O385:O386"/>
    <mergeCell ref="Q385:Q386"/>
    <mergeCell ref="R385:R386"/>
    <mergeCell ref="S385:S386"/>
    <mergeCell ref="T385:T386"/>
    <mergeCell ref="U385:U386"/>
    <mergeCell ref="V385:V386"/>
    <mergeCell ref="W385:W386"/>
    <mergeCell ref="X385:X386"/>
    <mergeCell ref="Z385:Z386"/>
    <mergeCell ref="A387:A388"/>
    <mergeCell ref="B387:B388"/>
    <mergeCell ref="C387:C388"/>
    <mergeCell ref="D387:D388"/>
    <mergeCell ref="E387:E388"/>
    <mergeCell ref="F387:F388"/>
    <mergeCell ref="G387:G388"/>
    <mergeCell ref="H387:H388"/>
    <mergeCell ref="I387:I388"/>
    <mergeCell ref="J387:J388"/>
    <mergeCell ref="O387:O388"/>
    <mergeCell ref="Q387:Q388"/>
    <mergeCell ref="R387:R388"/>
    <mergeCell ref="S387:S388"/>
    <mergeCell ref="T387:T388"/>
    <mergeCell ref="U387:U388"/>
    <mergeCell ref="V387:V388"/>
    <mergeCell ref="W387:W388"/>
    <mergeCell ref="X387:X388"/>
    <mergeCell ref="Z387:Z388"/>
    <mergeCell ref="A381:A382"/>
    <mergeCell ref="B381:B382"/>
    <mergeCell ref="C381:C382"/>
    <mergeCell ref="D381:D382"/>
    <mergeCell ref="E381:E382"/>
    <mergeCell ref="F381:F382"/>
    <mergeCell ref="G381:G382"/>
    <mergeCell ref="H381:H382"/>
    <mergeCell ref="I381:I382"/>
    <mergeCell ref="J381:J382"/>
    <mergeCell ref="O381:O382"/>
    <mergeCell ref="Q381:Q382"/>
    <mergeCell ref="R381:R382"/>
    <mergeCell ref="S381:S382"/>
    <mergeCell ref="T381:T382"/>
    <mergeCell ref="U381:U382"/>
    <mergeCell ref="V381:V382"/>
    <mergeCell ref="W381:W382"/>
    <mergeCell ref="X381:X382"/>
    <mergeCell ref="Z381:Z382"/>
    <mergeCell ref="A383:A384"/>
    <mergeCell ref="B383:B384"/>
    <mergeCell ref="C383:C384"/>
    <mergeCell ref="D383:D384"/>
    <mergeCell ref="E383:E384"/>
    <mergeCell ref="F383:F384"/>
    <mergeCell ref="G383:G384"/>
    <mergeCell ref="H383:H384"/>
    <mergeCell ref="I383:I384"/>
    <mergeCell ref="J383:J384"/>
    <mergeCell ref="O383:O384"/>
    <mergeCell ref="Q383:Q384"/>
    <mergeCell ref="R383:R384"/>
    <mergeCell ref="S383:S384"/>
    <mergeCell ref="T383:T384"/>
    <mergeCell ref="U383:U384"/>
    <mergeCell ref="V383:V384"/>
    <mergeCell ref="W383:W384"/>
    <mergeCell ref="X383:X384"/>
    <mergeCell ref="Z383:Z384"/>
    <mergeCell ref="A377:A378"/>
    <mergeCell ref="B377:B378"/>
    <mergeCell ref="C377:C378"/>
    <mergeCell ref="D377:D378"/>
    <mergeCell ref="E377:E378"/>
    <mergeCell ref="F377:F378"/>
    <mergeCell ref="G377:G378"/>
    <mergeCell ref="H377:H378"/>
    <mergeCell ref="I377:I378"/>
    <mergeCell ref="J377:J378"/>
    <mergeCell ref="O377:O378"/>
    <mergeCell ref="P377:P378"/>
    <mergeCell ref="Q377:Q378"/>
    <mergeCell ref="R377:R378"/>
    <mergeCell ref="S377:S378"/>
    <mergeCell ref="T377:T378"/>
    <mergeCell ref="U377:U378"/>
    <mergeCell ref="V377:V378"/>
    <mergeCell ref="W377:W378"/>
    <mergeCell ref="X377:X378"/>
    <mergeCell ref="Z377:Z378"/>
    <mergeCell ref="A379:A380"/>
    <mergeCell ref="B379:B380"/>
    <mergeCell ref="C379:C380"/>
    <mergeCell ref="D379:D380"/>
    <mergeCell ref="E379:E380"/>
    <mergeCell ref="F379:F380"/>
    <mergeCell ref="G379:G380"/>
    <mergeCell ref="H379:H380"/>
    <mergeCell ref="I379:I380"/>
    <mergeCell ref="J379:J380"/>
    <mergeCell ref="O379:O380"/>
    <mergeCell ref="Q379:Q380"/>
    <mergeCell ref="R379:R380"/>
    <mergeCell ref="S379:S380"/>
    <mergeCell ref="T379:T380"/>
    <mergeCell ref="U379:U380"/>
    <mergeCell ref="V379:V380"/>
    <mergeCell ref="W379:W380"/>
    <mergeCell ref="X379:X380"/>
    <mergeCell ref="Z379:Z380"/>
    <mergeCell ref="A373:A374"/>
    <mergeCell ref="B373:B374"/>
    <mergeCell ref="C373:C374"/>
    <mergeCell ref="D373:D374"/>
    <mergeCell ref="E373:E374"/>
    <mergeCell ref="F373:F374"/>
    <mergeCell ref="G373:G374"/>
    <mergeCell ref="H373:H374"/>
    <mergeCell ref="I373:I374"/>
    <mergeCell ref="J373:J374"/>
    <mergeCell ref="O373:O374"/>
    <mergeCell ref="Q373:Q374"/>
    <mergeCell ref="R373:R374"/>
    <mergeCell ref="S373:S374"/>
    <mergeCell ref="T373:T374"/>
    <mergeCell ref="U373:U374"/>
    <mergeCell ref="V373:V374"/>
    <mergeCell ref="W373:W374"/>
    <mergeCell ref="X373:X374"/>
    <mergeCell ref="Z373:Z374"/>
    <mergeCell ref="A375:A376"/>
    <mergeCell ref="B375:B376"/>
    <mergeCell ref="C375:C376"/>
    <mergeCell ref="D375:D376"/>
    <mergeCell ref="E375:E376"/>
    <mergeCell ref="F375:F376"/>
    <mergeCell ref="G375:G376"/>
    <mergeCell ref="H375:H376"/>
    <mergeCell ref="I375:I376"/>
    <mergeCell ref="J375:J376"/>
    <mergeCell ref="O375:O376"/>
    <mergeCell ref="Q375:Q376"/>
    <mergeCell ref="R375:R376"/>
    <mergeCell ref="S375:S376"/>
    <mergeCell ref="T375:T376"/>
    <mergeCell ref="U375:U376"/>
    <mergeCell ref="V375:V376"/>
    <mergeCell ref="W375:W376"/>
    <mergeCell ref="X375:X376"/>
    <mergeCell ref="Z375:Z376"/>
    <mergeCell ref="P375:P376"/>
    <mergeCell ref="A369:A370"/>
    <mergeCell ref="B369:B370"/>
    <mergeCell ref="C369:C370"/>
    <mergeCell ref="D369:D370"/>
    <mergeCell ref="E369:E370"/>
    <mergeCell ref="F369:F370"/>
    <mergeCell ref="G369:G370"/>
    <mergeCell ref="H369:H370"/>
    <mergeCell ref="I369:I370"/>
    <mergeCell ref="J369:J370"/>
    <mergeCell ref="O369:O370"/>
    <mergeCell ref="Q369:Q370"/>
    <mergeCell ref="R369:R370"/>
    <mergeCell ref="S369:S370"/>
    <mergeCell ref="T369:T370"/>
    <mergeCell ref="U369:U370"/>
    <mergeCell ref="V369:V370"/>
    <mergeCell ref="W369:W370"/>
    <mergeCell ref="X369:X370"/>
    <mergeCell ref="Z369:Z370"/>
    <mergeCell ref="A371:A372"/>
    <mergeCell ref="B371:B372"/>
    <mergeCell ref="C371:C372"/>
    <mergeCell ref="D371:D372"/>
    <mergeCell ref="E371:E372"/>
    <mergeCell ref="F371:F372"/>
    <mergeCell ref="G371:G372"/>
    <mergeCell ref="H371:H372"/>
    <mergeCell ref="I371:I372"/>
    <mergeCell ref="J371:J372"/>
    <mergeCell ref="O371:O372"/>
    <mergeCell ref="Q371:Q372"/>
    <mergeCell ref="R371:R372"/>
    <mergeCell ref="S371:S372"/>
    <mergeCell ref="T371:T372"/>
    <mergeCell ref="U371:U372"/>
    <mergeCell ref="V371:V372"/>
    <mergeCell ref="W371:W372"/>
    <mergeCell ref="X371:X372"/>
    <mergeCell ref="Z371:Z372"/>
    <mergeCell ref="A365:A366"/>
    <mergeCell ref="B365:B366"/>
    <mergeCell ref="C365:C366"/>
    <mergeCell ref="D365:D366"/>
    <mergeCell ref="E365:E366"/>
    <mergeCell ref="F365:F366"/>
    <mergeCell ref="G365:G366"/>
    <mergeCell ref="H365:H366"/>
    <mergeCell ref="I365:I366"/>
    <mergeCell ref="J365:J366"/>
    <mergeCell ref="O365:O366"/>
    <mergeCell ref="P365:P366"/>
    <mergeCell ref="Q365:Q366"/>
    <mergeCell ref="R365:R366"/>
    <mergeCell ref="S365:S366"/>
    <mergeCell ref="T365:T366"/>
    <mergeCell ref="U365:U366"/>
    <mergeCell ref="V365:V366"/>
    <mergeCell ref="X365:X366"/>
    <mergeCell ref="Z365:Z366"/>
    <mergeCell ref="A367:A368"/>
    <mergeCell ref="B367:B368"/>
    <mergeCell ref="C367:C368"/>
    <mergeCell ref="D367:D368"/>
    <mergeCell ref="E367:E368"/>
    <mergeCell ref="F367:F368"/>
    <mergeCell ref="G367:G368"/>
    <mergeCell ref="H367:H368"/>
    <mergeCell ref="I367:I368"/>
    <mergeCell ref="J367:J368"/>
    <mergeCell ref="O367:O368"/>
    <mergeCell ref="Q367:Q368"/>
    <mergeCell ref="R367:R368"/>
    <mergeCell ref="S367:S368"/>
    <mergeCell ref="T367:T368"/>
    <mergeCell ref="U367:U368"/>
    <mergeCell ref="V367:V368"/>
    <mergeCell ref="W367:W368"/>
    <mergeCell ref="X367:X368"/>
    <mergeCell ref="Z367:Z368"/>
    <mergeCell ref="W365:W366"/>
    <mergeCell ref="A361:A362"/>
    <mergeCell ref="B361:B362"/>
    <mergeCell ref="C361:C362"/>
    <mergeCell ref="D361:D362"/>
    <mergeCell ref="E361:E362"/>
    <mergeCell ref="F361:F362"/>
    <mergeCell ref="G361:G362"/>
    <mergeCell ref="H361:H362"/>
    <mergeCell ref="I361:I362"/>
    <mergeCell ref="J361:J362"/>
    <mergeCell ref="O361:O362"/>
    <mergeCell ref="Q361:Q362"/>
    <mergeCell ref="R361:R362"/>
    <mergeCell ref="S361:S362"/>
    <mergeCell ref="T361:T362"/>
    <mergeCell ref="U361:U362"/>
    <mergeCell ref="V361:V362"/>
    <mergeCell ref="W361:W362"/>
    <mergeCell ref="X361:X362"/>
    <mergeCell ref="Z361:Z362"/>
    <mergeCell ref="A363:A364"/>
    <mergeCell ref="B363:B364"/>
    <mergeCell ref="C363:C364"/>
    <mergeCell ref="D363:D364"/>
    <mergeCell ref="E363:E364"/>
    <mergeCell ref="F363:F364"/>
    <mergeCell ref="G363:G364"/>
    <mergeCell ref="H363:H364"/>
    <mergeCell ref="I363:I364"/>
    <mergeCell ref="J363:J364"/>
    <mergeCell ref="O363:O364"/>
    <mergeCell ref="P363:P364"/>
    <mergeCell ref="Q363:Q364"/>
    <mergeCell ref="R363:R364"/>
    <mergeCell ref="S363:S364"/>
    <mergeCell ref="T363:T364"/>
    <mergeCell ref="U363:U364"/>
    <mergeCell ref="V363:V364"/>
    <mergeCell ref="W363:W364"/>
    <mergeCell ref="X363:X364"/>
    <mergeCell ref="Z363:Z364"/>
    <mergeCell ref="P361:P362"/>
    <mergeCell ref="A357:A358"/>
    <mergeCell ref="B357:B358"/>
    <mergeCell ref="C357:C358"/>
    <mergeCell ref="D357:D358"/>
    <mergeCell ref="E357:E358"/>
    <mergeCell ref="F357:F358"/>
    <mergeCell ref="G357:G358"/>
    <mergeCell ref="H357:H358"/>
    <mergeCell ref="I357:I358"/>
    <mergeCell ref="J357:J358"/>
    <mergeCell ref="O357:O358"/>
    <mergeCell ref="Q357:Q358"/>
    <mergeCell ref="R357:R358"/>
    <mergeCell ref="S357:S358"/>
    <mergeCell ref="T357:T358"/>
    <mergeCell ref="U357:U358"/>
    <mergeCell ref="V357:V358"/>
    <mergeCell ref="W357:W358"/>
    <mergeCell ref="X357:X358"/>
    <mergeCell ref="Z357:Z358"/>
    <mergeCell ref="A359:A360"/>
    <mergeCell ref="B359:B360"/>
    <mergeCell ref="C359:C360"/>
    <mergeCell ref="D359:D360"/>
    <mergeCell ref="E359:E360"/>
    <mergeCell ref="F359:F360"/>
    <mergeCell ref="G359:G360"/>
    <mergeCell ref="H359:H360"/>
    <mergeCell ref="I359:I360"/>
    <mergeCell ref="J359:J360"/>
    <mergeCell ref="O359:O360"/>
    <mergeCell ref="Q359:Q360"/>
    <mergeCell ref="R359:R360"/>
    <mergeCell ref="S359:S360"/>
    <mergeCell ref="T359:T360"/>
    <mergeCell ref="U359:U360"/>
    <mergeCell ref="V359:V360"/>
    <mergeCell ref="W359:W360"/>
    <mergeCell ref="X359:X360"/>
    <mergeCell ref="Z359:Z360"/>
    <mergeCell ref="P357:P358"/>
    <mergeCell ref="A353:A354"/>
    <mergeCell ref="B353:B354"/>
    <mergeCell ref="C353:C354"/>
    <mergeCell ref="D353:D354"/>
    <mergeCell ref="E353:E354"/>
    <mergeCell ref="F353:F354"/>
    <mergeCell ref="G353:G354"/>
    <mergeCell ref="H353:H354"/>
    <mergeCell ref="I353:I354"/>
    <mergeCell ref="J353:J354"/>
    <mergeCell ref="O353:O354"/>
    <mergeCell ref="Q353:Q354"/>
    <mergeCell ref="R353:R354"/>
    <mergeCell ref="S353:S354"/>
    <mergeCell ref="T353:T354"/>
    <mergeCell ref="U353:U354"/>
    <mergeCell ref="V353:V354"/>
    <mergeCell ref="X353:X354"/>
    <mergeCell ref="Z353:Z354"/>
    <mergeCell ref="A355:A356"/>
    <mergeCell ref="B355:B356"/>
    <mergeCell ref="C355:C356"/>
    <mergeCell ref="D355:D356"/>
    <mergeCell ref="E355:E356"/>
    <mergeCell ref="F355:F356"/>
    <mergeCell ref="G355:G356"/>
    <mergeCell ref="H355:H356"/>
    <mergeCell ref="I355:I356"/>
    <mergeCell ref="J355:J356"/>
    <mergeCell ref="O355:O356"/>
    <mergeCell ref="P355:P356"/>
    <mergeCell ref="Q355:Q356"/>
    <mergeCell ref="R355:R356"/>
    <mergeCell ref="S355:S356"/>
    <mergeCell ref="T355:T356"/>
    <mergeCell ref="U355:U356"/>
    <mergeCell ref="V355:V356"/>
    <mergeCell ref="W355:W356"/>
    <mergeCell ref="X355:X356"/>
    <mergeCell ref="Z355:Z356"/>
    <mergeCell ref="P353:P354"/>
    <mergeCell ref="W353:W354"/>
    <mergeCell ref="A349:A350"/>
    <mergeCell ref="B349:B350"/>
    <mergeCell ref="C349:C350"/>
    <mergeCell ref="D349:D350"/>
    <mergeCell ref="E349:E350"/>
    <mergeCell ref="F349:F350"/>
    <mergeCell ref="G349:G350"/>
    <mergeCell ref="H349:H350"/>
    <mergeCell ref="I349:I350"/>
    <mergeCell ref="J349:J350"/>
    <mergeCell ref="O349:O350"/>
    <mergeCell ref="P349:P350"/>
    <mergeCell ref="Q349:Q350"/>
    <mergeCell ref="R349:R350"/>
    <mergeCell ref="S349:S350"/>
    <mergeCell ref="T349:T350"/>
    <mergeCell ref="U349:U350"/>
    <mergeCell ref="V349:V350"/>
    <mergeCell ref="W349:W350"/>
    <mergeCell ref="X349:X350"/>
    <mergeCell ref="Z349:Z350"/>
    <mergeCell ref="A351:A352"/>
    <mergeCell ref="B351:B352"/>
    <mergeCell ref="C351:C352"/>
    <mergeCell ref="D351:D352"/>
    <mergeCell ref="E351:E352"/>
    <mergeCell ref="F351:F352"/>
    <mergeCell ref="G351:G352"/>
    <mergeCell ref="H351:H352"/>
    <mergeCell ref="I351:I352"/>
    <mergeCell ref="J351:J352"/>
    <mergeCell ref="O351:O352"/>
    <mergeCell ref="Q351:Q352"/>
    <mergeCell ref="R351:R352"/>
    <mergeCell ref="S351:S352"/>
    <mergeCell ref="T351:T352"/>
    <mergeCell ref="U351:U352"/>
    <mergeCell ref="V351:V352"/>
    <mergeCell ref="W351:W352"/>
    <mergeCell ref="X351:X352"/>
    <mergeCell ref="Z351:Z352"/>
    <mergeCell ref="A345:A346"/>
    <mergeCell ref="B345:B346"/>
    <mergeCell ref="C345:C346"/>
    <mergeCell ref="D345:D346"/>
    <mergeCell ref="E345:E346"/>
    <mergeCell ref="F345:F346"/>
    <mergeCell ref="G345:G346"/>
    <mergeCell ref="H345:H346"/>
    <mergeCell ref="I345:I346"/>
    <mergeCell ref="J345:J346"/>
    <mergeCell ref="O345:O346"/>
    <mergeCell ref="Q345:Q346"/>
    <mergeCell ref="R345:R346"/>
    <mergeCell ref="S345:S346"/>
    <mergeCell ref="T345:T346"/>
    <mergeCell ref="U345:U346"/>
    <mergeCell ref="V345:V346"/>
    <mergeCell ref="W345:W346"/>
    <mergeCell ref="X345:X346"/>
    <mergeCell ref="Z345:Z346"/>
    <mergeCell ref="A347:A348"/>
    <mergeCell ref="B347:B348"/>
    <mergeCell ref="C347:C348"/>
    <mergeCell ref="D347:D348"/>
    <mergeCell ref="E347:E348"/>
    <mergeCell ref="F347:F348"/>
    <mergeCell ref="G347:G348"/>
    <mergeCell ref="H347:H348"/>
    <mergeCell ref="I347:I348"/>
    <mergeCell ref="J347:J348"/>
    <mergeCell ref="O347:O348"/>
    <mergeCell ref="Q347:Q348"/>
    <mergeCell ref="R347:R348"/>
    <mergeCell ref="S347:S348"/>
    <mergeCell ref="T347:T348"/>
    <mergeCell ref="U347:U348"/>
    <mergeCell ref="V347:V348"/>
    <mergeCell ref="W347:W348"/>
    <mergeCell ref="X347:X348"/>
    <mergeCell ref="Z347:Z348"/>
    <mergeCell ref="P345:P346"/>
    <mergeCell ref="A341:A342"/>
    <mergeCell ref="B341:B342"/>
    <mergeCell ref="C341:C342"/>
    <mergeCell ref="D341:D342"/>
    <mergeCell ref="E341:E342"/>
    <mergeCell ref="F341:F342"/>
    <mergeCell ref="G341:G342"/>
    <mergeCell ref="H341:H342"/>
    <mergeCell ref="I341:I342"/>
    <mergeCell ref="J341:J342"/>
    <mergeCell ref="O341:O342"/>
    <mergeCell ref="Q341:Q342"/>
    <mergeCell ref="R341:R342"/>
    <mergeCell ref="S341:S342"/>
    <mergeCell ref="T341:T342"/>
    <mergeCell ref="U341:U342"/>
    <mergeCell ref="V341:V342"/>
    <mergeCell ref="W341:W342"/>
    <mergeCell ref="X341:X342"/>
    <mergeCell ref="Z341:Z342"/>
    <mergeCell ref="A343:A344"/>
    <mergeCell ref="B343:B344"/>
    <mergeCell ref="C343:C344"/>
    <mergeCell ref="D343:D344"/>
    <mergeCell ref="E343:E344"/>
    <mergeCell ref="F343:F344"/>
    <mergeCell ref="G343:G344"/>
    <mergeCell ref="H343:H344"/>
    <mergeCell ref="I343:I344"/>
    <mergeCell ref="J343:J344"/>
    <mergeCell ref="O343:O344"/>
    <mergeCell ref="Q343:Q344"/>
    <mergeCell ref="R343:R344"/>
    <mergeCell ref="S343:S344"/>
    <mergeCell ref="T343:T344"/>
    <mergeCell ref="U343:U344"/>
    <mergeCell ref="V343:V344"/>
    <mergeCell ref="X343:X344"/>
    <mergeCell ref="Z343:Z344"/>
    <mergeCell ref="A337:A338"/>
    <mergeCell ref="B337:B338"/>
    <mergeCell ref="C337:C338"/>
    <mergeCell ref="D337:D338"/>
    <mergeCell ref="E337:E338"/>
    <mergeCell ref="F337:F338"/>
    <mergeCell ref="G337:G338"/>
    <mergeCell ref="H337:H338"/>
    <mergeCell ref="I337:I338"/>
    <mergeCell ref="J337:J338"/>
    <mergeCell ref="O337:O338"/>
    <mergeCell ref="Q337:Q338"/>
    <mergeCell ref="R337:R338"/>
    <mergeCell ref="S337:S338"/>
    <mergeCell ref="T337:T338"/>
    <mergeCell ref="U337:U338"/>
    <mergeCell ref="V337:V338"/>
    <mergeCell ref="W337:W338"/>
    <mergeCell ref="X337:X338"/>
    <mergeCell ref="Z337:Z338"/>
    <mergeCell ref="A339:A340"/>
    <mergeCell ref="B339:B340"/>
    <mergeCell ref="C339:C340"/>
    <mergeCell ref="D339:D340"/>
    <mergeCell ref="E339:E340"/>
    <mergeCell ref="F339:F340"/>
    <mergeCell ref="G339:G340"/>
    <mergeCell ref="H339:H340"/>
    <mergeCell ref="I339:I340"/>
    <mergeCell ref="J339:J340"/>
    <mergeCell ref="O339:O340"/>
    <mergeCell ref="Q339:Q340"/>
    <mergeCell ref="R339:R340"/>
    <mergeCell ref="S339:S340"/>
    <mergeCell ref="T339:T340"/>
    <mergeCell ref="U339:U340"/>
    <mergeCell ref="V339:V340"/>
    <mergeCell ref="W339:W340"/>
    <mergeCell ref="X339:X340"/>
    <mergeCell ref="Z339:Z340"/>
    <mergeCell ref="A333:A334"/>
    <mergeCell ref="B333:B334"/>
    <mergeCell ref="C333:C334"/>
    <mergeCell ref="D333:D334"/>
    <mergeCell ref="E333:E334"/>
    <mergeCell ref="F333:F334"/>
    <mergeCell ref="G333:G334"/>
    <mergeCell ref="H333:H334"/>
    <mergeCell ref="I333:I334"/>
    <mergeCell ref="J333:J334"/>
    <mergeCell ref="O333:O334"/>
    <mergeCell ref="Q333:Q334"/>
    <mergeCell ref="R333:R334"/>
    <mergeCell ref="S333:S334"/>
    <mergeCell ref="T333:T334"/>
    <mergeCell ref="U333:U334"/>
    <mergeCell ref="V333:V334"/>
    <mergeCell ref="W333:W334"/>
    <mergeCell ref="X333:X334"/>
    <mergeCell ref="Z333:Z334"/>
    <mergeCell ref="A335:A336"/>
    <mergeCell ref="B335:B336"/>
    <mergeCell ref="C335:C336"/>
    <mergeCell ref="D335:D336"/>
    <mergeCell ref="E335:E336"/>
    <mergeCell ref="F335:F336"/>
    <mergeCell ref="G335:G336"/>
    <mergeCell ref="H335:H336"/>
    <mergeCell ref="I335:I336"/>
    <mergeCell ref="J335:J336"/>
    <mergeCell ref="O335:O336"/>
    <mergeCell ref="P335:P336"/>
    <mergeCell ref="Q335:Q336"/>
    <mergeCell ref="R335:R336"/>
    <mergeCell ref="S335:S336"/>
    <mergeCell ref="T335:T336"/>
    <mergeCell ref="U335:U336"/>
    <mergeCell ref="V335:V336"/>
    <mergeCell ref="W335:W336"/>
    <mergeCell ref="X335:X336"/>
    <mergeCell ref="Z335:Z336"/>
    <mergeCell ref="A329:A330"/>
    <mergeCell ref="B329:B330"/>
    <mergeCell ref="C329:C330"/>
    <mergeCell ref="D329:D330"/>
    <mergeCell ref="E329:E330"/>
    <mergeCell ref="F329:F330"/>
    <mergeCell ref="G329:G330"/>
    <mergeCell ref="H329:H330"/>
    <mergeCell ref="I329:I330"/>
    <mergeCell ref="J329:J330"/>
    <mergeCell ref="O329:O330"/>
    <mergeCell ref="Q329:Q330"/>
    <mergeCell ref="R329:R330"/>
    <mergeCell ref="S329:S330"/>
    <mergeCell ref="T329:T330"/>
    <mergeCell ref="U329:U330"/>
    <mergeCell ref="V329:V330"/>
    <mergeCell ref="W329:W330"/>
    <mergeCell ref="X329:X330"/>
    <mergeCell ref="Z329:Z330"/>
    <mergeCell ref="A331:A332"/>
    <mergeCell ref="B331:B332"/>
    <mergeCell ref="C331:C332"/>
    <mergeCell ref="D331:D332"/>
    <mergeCell ref="E331:E332"/>
    <mergeCell ref="F331:F332"/>
    <mergeCell ref="G331:G332"/>
    <mergeCell ref="H331:H332"/>
    <mergeCell ref="I331:I332"/>
    <mergeCell ref="J331:J332"/>
    <mergeCell ref="O331:O332"/>
    <mergeCell ref="P331:P332"/>
    <mergeCell ref="Q331:Q332"/>
    <mergeCell ref="R331:R332"/>
    <mergeCell ref="S331:S332"/>
    <mergeCell ref="T331:T332"/>
    <mergeCell ref="U331:U332"/>
    <mergeCell ref="V331:V332"/>
    <mergeCell ref="X331:X332"/>
    <mergeCell ref="Z331:Z332"/>
    <mergeCell ref="A325:A326"/>
    <mergeCell ref="B325:B326"/>
    <mergeCell ref="C325:C326"/>
    <mergeCell ref="D325:D326"/>
    <mergeCell ref="E325:E326"/>
    <mergeCell ref="F325:F326"/>
    <mergeCell ref="G325:G326"/>
    <mergeCell ref="H325:H326"/>
    <mergeCell ref="I325:I326"/>
    <mergeCell ref="J325:J326"/>
    <mergeCell ref="O325:O326"/>
    <mergeCell ref="Q325:Q326"/>
    <mergeCell ref="R325:R326"/>
    <mergeCell ref="S325:S326"/>
    <mergeCell ref="T325:T326"/>
    <mergeCell ref="U325:U326"/>
    <mergeCell ref="V325:V326"/>
    <mergeCell ref="W325:W326"/>
    <mergeCell ref="X325:X326"/>
    <mergeCell ref="Z325:Z326"/>
    <mergeCell ref="A327:A328"/>
    <mergeCell ref="B327:B328"/>
    <mergeCell ref="C327:C328"/>
    <mergeCell ref="D327:D328"/>
    <mergeCell ref="E327:E328"/>
    <mergeCell ref="F327:F328"/>
    <mergeCell ref="G327:G328"/>
    <mergeCell ref="H327:H328"/>
    <mergeCell ref="I327:I328"/>
    <mergeCell ref="J327:J328"/>
    <mergeCell ref="O327:O328"/>
    <mergeCell ref="Q327:Q328"/>
    <mergeCell ref="R327:R328"/>
    <mergeCell ref="S327:S328"/>
    <mergeCell ref="T327:T328"/>
    <mergeCell ref="U327:U328"/>
    <mergeCell ref="V327:V328"/>
    <mergeCell ref="W327:W328"/>
    <mergeCell ref="X327:X328"/>
    <mergeCell ref="Z327:Z328"/>
    <mergeCell ref="P325:P326"/>
    <mergeCell ref="A321:A322"/>
    <mergeCell ref="B321:B322"/>
    <mergeCell ref="C321:C322"/>
    <mergeCell ref="D321:D322"/>
    <mergeCell ref="E321:E322"/>
    <mergeCell ref="F321:F322"/>
    <mergeCell ref="G321:G322"/>
    <mergeCell ref="H321:H322"/>
    <mergeCell ref="I321:I322"/>
    <mergeCell ref="J321:J322"/>
    <mergeCell ref="O321:O322"/>
    <mergeCell ref="Q321:Q322"/>
    <mergeCell ref="R321:R322"/>
    <mergeCell ref="S321:S322"/>
    <mergeCell ref="T321:T322"/>
    <mergeCell ref="U321:U322"/>
    <mergeCell ref="V321:V322"/>
    <mergeCell ref="W321:W322"/>
    <mergeCell ref="X321:X322"/>
    <mergeCell ref="Z321:Z322"/>
    <mergeCell ref="A323:A324"/>
    <mergeCell ref="B323:B324"/>
    <mergeCell ref="C323:C324"/>
    <mergeCell ref="D323:D324"/>
    <mergeCell ref="E323:E324"/>
    <mergeCell ref="F323:F324"/>
    <mergeCell ref="G323:G324"/>
    <mergeCell ref="H323:H324"/>
    <mergeCell ref="I323:I324"/>
    <mergeCell ref="J323:J324"/>
    <mergeCell ref="O323:O324"/>
    <mergeCell ref="Q323:Q324"/>
    <mergeCell ref="R323:R324"/>
    <mergeCell ref="S323:S324"/>
    <mergeCell ref="T323:T324"/>
    <mergeCell ref="U323:U324"/>
    <mergeCell ref="V323:V324"/>
    <mergeCell ref="W323:W324"/>
    <mergeCell ref="X323:X324"/>
    <mergeCell ref="Z323:Z324"/>
    <mergeCell ref="A317:A318"/>
    <mergeCell ref="B317:B318"/>
    <mergeCell ref="C317:C318"/>
    <mergeCell ref="D317:D318"/>
    <mergeCell ref="E317:E318"/>
    <mergeCell ref="F317:F318"/>
    <mergeCell ref="G317:G318"/>
    <mergeCell ref="H317:H318"/>
    <mergeCell ref="I317:I318"/>
    <mergeCell ref="J317:J318"/>
    <mergeCell ref="O317:O318"/>
    <mergeCell ref="Q317:Q318"/>
    <mergeCell ref="R317:R318"/>
    <mergeCell ref="S317:S318"/>
    <mergeCell ref="T317:T318"/>
    <mergeCell ref="U317:U318"/>
    <mergeCell ref="V317:V318"/>
    <mergeCell ref="W317:W318"/>
    <mergeCell ref="X317:X318"/>
    <mergeCell ref="Z317:Z318"/>
    <mergeCell ref="A319:A320"/>
    <mergeCell ref="B319:B320"/>
    <mergeCell ref="C319:C320"/>
    <mergeCell ref="D319:D320"/>
    <mergeCell ref="E319:E320"/>
    <mergeCell ref="F319:F320"/>
    <mergeCell ref="G319:G320"/>
    <mergeCell ref="H319:H320"/>
    <mergeCell ref="I319:I320"/>
    <mergeCell ref="J319:J320"/>
    <mergeCell ref="O319:O320"/>
    <mergeCell ref="Q319:Q320"/>
    <mergeCell ref="R319:R320"/>
    <mergeCell ref="S319:S320"/>
    <mergeCell ref="T319:T320"/>
    <mergeCell ref="U319:U320"/>
    <mergeCell ref="V319:V320"/>
    <mergeCell ref="X319:X320"/>
    <mergeCell ref="Z319:Z320"/>
    <mergeCell ref="P319:P320"/>
    <mergeCell ref="W319:W320"/>
    <mergeCell ref="A313:A314"/>
    <mergeCell ref="B313:B314"/>
    <mergeCell ref="C313:C314"/>
    <mergeCell ref="D313:D314"/>
    <mergeCell ref="E313:E314"/>
    <mergeCell ref="F313:F314"/>
    <mergeCell ref="G313:G314"/>
    <mergeCell ref="H313:H314"/>
    <mergeCell ref="I313:I314"/>
    <mergeCell ref="J313:J314"/>
    <mergeCell ref="O313:O314"/>
    <mergeCell ref="Q313:Q314"/>
    <mergeCell ref="R313:R314"/>
    <mergeCell ref="S313:S314"/>
    <mergeCell ref="T313:T314"/>
    <mergeCell ref="U313:U314"/>
    <mergeCell ref="V313:V314"/>
    <mergeCell ref="X313:X314"/>
    <mergeCell ref="Z313:Z314"/>
    <mergeCell ref="A315:A316"/>
    <mergeCell ref="B315:B316"/>
    <mergeCell ref="C315:C316"/>
    <mergeCell ref="D315:D316"/>
    <mergeCell ref="E315:E316"/>
    <mergeCell ref="F315:F316"/>
    <mergeCell ref="G315:G316"/>
    <mergeCell ref="H315:H316"/>
    <mergeCell ref="I315:I316"/>
    <mergeCell ref="J315:J316"/>
    <mergeCell ref="O315:O316"/>
    <mergeCell ref="Q315:Q316"/>
    <mergeCell ref="R315:R316"/>
    <mergeCell ref="S315:S316"/>
    <mergeCell ref="T315:T316"/>
    <mergeCell ref="U315:U316"/>
    <mergeCell ref="V315:V316"/>
    <mergeCell ref="W315:W316"/>
    <mergeCell ref="X315:X316"/>
    <mergeCell ref="Z315:Z316"/>
    <mergeCell ref="P315:P316"/>
    <mergeCell ref="W313:W314"/>
    <mergeCell ref="A311:A312"/>
    <mergeCell ref="B311:B312"/>
    <mergeCell ref="C311:C312"/>
    <mergeCell ref="D311:D312"/>
    <mergeCell ref="E311:E312"/>
    <mergeCell ref="F311:F312"/>
    <mergeCell ref="G311:G312"/>
    <mergeCell ref="H311:H312"/>
    <mergeCell ref="I311:I312"/>
    <mergeCell ref="J311:J312"/>
    <mergeCell ref="O311:O312"/>
    <mergeCell ref="Q311:Q312"/>
    <mergeCell ref="R311:R312"/>
    <mergeCell ref="S311:S312"/>
    <mergeCell ref="T311:T312"/>
    <mergeCell ref="U311:U312"/>
    <mergeCell ref="V311:V312"/>
    <mergeCell ref="W311:W312"/>
    <mergeCell ref="X311:X312"/>
    <mergeCell ref="Z311:Z312"/>
    <mergeCell ref="A309:A310"/>
    <mergeCell ref="B309:B310"/>
    <mergeCell ref="C309:C310"/>
    <mergeCell ref="D309:D310"/>
    <mergeCell ref="E309:E310"/>
    <mergeCell ref="F309:F310"/>
    <mergeCell ref="G309:G310"/>
    <mergeCell ref="H309:H310"/>
    <mergeCell ref="I309:I310"/>
    <mergeCell ref="J309:J310"/>
    <mergeCell ref="W3083:W3084"/>
    <mergeCell ref="W3049:W3050"/>
    <mergeCell ref="W2653:W2654"/>
    <mergeCell ref="W987:W988"/>
    <mergeCell ref="W985:W986"/>
    <mergeCell ref="W983:W984"/>
    <mergeCell ref="Z681:Z682"/>
    <mergeCell ref="Z693:Z694"/>
    <mergeCell ref="Z695:Z696"/>
    <mergeCell ref="Z727:Z728"/>
    <mergeCell ref="Z729:Z730"/>
    <mergeCell ref="Z833:Z834"/>
    <mergeCell ref="Z1705:Z1706"/>
    <mergeCell ref="Z1791:Z1792"/>
    <mergeCell ref="Z1885:Z1886"/>
    <mergeCell ref="Z2079:Z2080"/>
    <mergeCell ref="Z2185:Z2186"/>
    <mergeCell ref="Z2345:Z2346"/>
    <mergeCell ref="Z2607:Z2608"/>
    <mergeCell ref="Z2609:Z2610"/>
    <mergeCell ref="Z2641:Z2642"/>
    <mergeCell ref="Z2643:Z2644"/>
    <mergeCell ref="Z2651:Z2652"/>
    <mergeCell ref="Z2653:Z2654"/>
    <mergeCell ref="Z2655:Z2656"/>
    <mergeCell ref="Z2663:Z2664"/>
    <mergeCell ref="Z2981:Z2982"/>
    <mergeCell ref="Z2849:Z2850"/>
    <mergeCell ref="Z2851:Z2852"/>
    <mergeCell ref="Z2853:Z2854"/>
    <mergeCell ref="Z2855:Z2856"/>
    <mergeCell ref="Z2857:Z2858"/>
    <mergeCell ref="Z2859:Z2860"/>
    <mergeCell ref="Z2861:Z2862"/>
    <mergeCell ref="Z1:AA1"/>
    <mergeCell ref="W845:W846"/>
    <mergeCell ref="W1131:W1132"/>
    <mergeCell ref="W2733:W2734"/>
    <mergeCell ref="W2753:W2754"/>
    <mergeCell ref="Z3063:Z3064"/>
    <mergeCell ref="Z3065:Z3066"/>
    <mergeCell ref="Z3071:Z3072"/>
    <mergeCell ref="Z3073:Z3074"/>
    <mergeCell ref="Z3079:Z3080"/>
    <mergeCell ref="Z3083:Z3084"/>
    <mergeCell ref="Z3085:Z3086"/>
    <mergeCell ref="Z3095:Z3096"/>
    <mergeCell ref="Z3119:Z3120"/>
    <mergeCell ref="X681:X682"/>
    <mergeCell ref="X693:X694"/>
    <mergeCell ref="X695:X696"/>
    <mergeCell ref="X727:X728"/>
    <mergeCell ref="X729:X730"/>
    <mergeCell ref="X833:X834"/>
    <mergeCell ref="X879:X880"/>
    <mergeCell ref="X881:X882"/>
    <mergeCell ref="X983:X984"/>
    <mergeCell ref="X985:X986"/>
    <mergeCell ref="X987:X988"/>
    <mergeCell ref="X1001:X1002"/>
    <mergeCell ref="X1025:X1026"/>
    <mergeCell ref="X1121:X1122"/>
    <mergeCell ref="X1131:X1132"/>
    <mergeCell ref="X1429:X1430"/>
    <mergeCell ref="X1665:X1666"/>
    <mergeCell ref="X1705:X1706"/>
    <mergeCell ref="X1791:X1792"/>
    <mergeCell ref="X1885:X1886"/>
    <mergeCell ref="X2079:X2080"/>
    <mergeCell ref="X2185:X2186"/>
    <mergeCell ref="X2345:X2346"/>
    <mergeCell ref="X2607:X2608"/>
    <mergeCell ref="X2609:X2610"/>
    <mergeCell ref="X2641:X2642"/>
    <mergeCell ref="X2643:X2644"/>
    <mergeCell ref="X2651:X2652"/>
    <mergeCell ref="X2653:X2654"/>
    <mergeCell ref="X2655:X2656"/>
    <mergeCell ref="X2663:X2664"/>
    <mergeCell ref="X2667:X2668"/>
    <mergeCell ref="X2671:X2672"/>
    <mergeCell ref="X2673:X2674"/>
    <mergeCell ref="X2675:X2676"/>
    <mergeCell ref="X2683:X2684"/>
    <mergeCell ref="X2685:X2686"/>
    <mergeCell ref="X2689:X2690"/>
    <mergeCell ref="X3083:X3084"/>
    <mergeCell ref="X3085:X3086"/>
    <mergeCell ref="X3095:X3096"/>
    <mergeCell ref="X3119:X3120"/>
    <mergeCell ref="Z3061:Z3062"/>
    <mergeCell ref="Z3067:Z3068"/>
    <mergeCell ref="Z3069:Z3070"/>
    <mergeCell ref="Z3075:Z3076"/>
    <mergeCell ref="Z3077:Z3078"/>
    <mergeCell ref="Z3081:Z3082"/>
    <mergeCell ref="Z3087:Z3088"/>
    <mergeCell ref="Z3089:Z3090"/>
    <mergeCell ref="Z3105:Z3106"/>
    <mergeCell ref="Z3107:Z3108"/>
    <mergeCell ref="Z3109:Z3110"/>
    <mergeCell ref="Z3111:Z3112"/>
    <mergeCell ref="Z3113:Z3114"/>
    <mergeCell ref="Z3115:Z3116"/>
    <mergeCell ref="Z3117:Z3118"/>
    <mergeCell ref="Z3121:Z3122"/>
    <mergeCell ref="Z3123:Z3124"/>
    <mergeCell ref="Z3125:Z3126"/>
    <mergeCell ref="Z3127:Z3128"/>
    <mergeCell ref="Z3129:Z3130"/>
    <mergeCell ref="Z3131:Z3132"/>
    <mergeCell ref="Z3133:Z3134"/>
    <mergeCell ref="Z3135:Z3136"/>
    <mergeCell ref="X845:X846"/>
    <mergeCell ref="Z845:Z846"/>
    <mergeCell ref="X847:X848"/>
    <mergeCell ref="Z2983:Z2984"/>
    <mergeCell ref="Z2985:Z2986"/>
    <mergeCell ref="Z2987:Z2988"/>
    <mergeCell ref="Z2989:Z2990"/>
    <mergeCell ref="Z2991:Z2992"/>
    <mergeCell ref="Z2993:Z2994"/>
    <mergeCell ref="Z2995:Z2996"/>
    <mergeCell ref="Z2997:Z2998"/>
    <mergeCell ref="Z2999:Z3000"/>
    <mergeCell ref="Z3001:Z3002"/>
    <mergeCell ref="Z3003:Z3004"/>
    <mergeCell ref="Z3005:Z3006"/>
    <mergeCell ref="Z3007:Z3008"/>
    <mergeCell ref="Z3009:Z3010"/>
    <mergeCell ref="Z3011:Z3012"/>
    <mergeCell ref="Z3013:Z3014"/>
    <mergeCell ref="Z3015:Z3016"/>
    <mergeCell ref="Z3017:Z3018"/>
    <mergeCell ref="Z3019:Z3020"/>
    <mergeCell ref="Z3021:Z3022"/>
    <mergeCell ref="Z3023:Z3024"/>
    <mergeCell ref="Z3025:Z3026"/>
    <mergeCell ref="Z3027:Z3028"/>
    <mergeCell ref="Z3029:Z3030"/>
    <mergeCell ref="Z3031:Z3032"/>
    <mergeCell ref="Z3033:Z3034"/>
    <mergeCell ref="Z3041:Z3042"/>
    <mergeCell ref="Z3043:Z3044"/>
    <mergeCell ref="Z3053:Z3054"/>
    <mergeCell ref="Z3055:Z3056"/>
    <mergeCell ref="Z3057:Z3058"/>
    <mergeCell ref="Z3059:Z3060"/>
    <mergeCell ref="Z3035:Z3036"/>
    <mergeCell ref="Z3037:Z3038"/>
    <mergeCell ref="Z847:Z848"/>
    <mergeCell ref="Z879:Z880"/>
    <mergeCell ref="Z881:Z882"/>
    <mergeCell ref="Z983:Z984"/>
    <mergeCell ref="Z985:Z986"/>
    <mergeCell ref="Z987:Z988"/>
    <mergeCell ref="Z1001:Z1002"/>
    <mergeCell ref="Z1025:Z1026"/>
    <mergeCell ref="Z1121:Z1122"/>
    <mergeCell ref="Z1131:Z1132"/>
    <mergeCell ref="Z1429:Z1430"/>
    <mergeCell ref="Z1665:Z1666"/>
    <mergeCell ref="Z2863:Z2864"/>
    <mergeCell ref="Z2865:Z2866"/>
    <mergeCell ref="Z2867:Z2868"/>
    <mergeCell ref="Z2869:Z2870"/>
    <mergeCell ref="Z2871:Z2872"/>
    <mergeCell ref="Z2873:Z2874"/>
    <mergeCell ref="Z2875:Z2876"/>
    <mergeCell ref="Z2877:Z2878"/>
    <mergeCell ref="Z2879:Z2880"/>
    <mergeCell ref="Z2881:Z2882"/>
    <mergeCell ref="Z2883:Z2884"/>
    <mergeCell ref="Z2885:Z2886"/>
    <mergeCell ref="Z2887:Z2888"/>
    <mergeCell ref="Z2889:Z2890"/>
    <mergeCell ref="Z2891:Z2892"/>
    <mergeCell ref="Z2893:Z2894"/>
    <mergeCell ref="Z2895:Z2896"/>
    <mergeCell ref="Z2897:Z2898"/>
    <mergeCell ref="Z2899:Z2900"/>
    <mergeCell ref="Z2901:Z2902"/>
    <mergeCell ref="Z2903:Z2904"/>
    <mergeCell ref="Z2905:Z2906"/>
    <mergeCell ref="Z2907:Z2908"/>
    <mergeCell ref="Z2909:Z2910"/>
    <mergeCell ref="Z3039:Z3040"/>
    <mergeCell ref="Z3045:Z3046"/>
    <mergeCell ref="Z3047:Z3048"/>
    <mergeCell ref="Z3049:Z3050"/>
    <mergeCell ref="Z3051:Z3052"/>
    <mergeCell ref="Z2915:Z2916"/>
    <mergeCell ref="Z2917:Z2918"/>
    <mergeCell ref="Z2919:Z2920"/>
    <mergeCell ref="Z2921:Z2922"/>
    <mergeCell ref="Z2923:Z2924"/>
    <mergeCell ref="Z2925:Z2926"/>
    <mergeCell ref="Z2927:Z2928"/>
    <mergeCell ref="Z2929:Z2930"/>
    <mergeCell ref="Z2931:Z2932"/>
    <mergeCell ref="Z2933:Z2934"/>
    <mergeCell ref="Z2935:Z2936"/>
    <mergeCell ref="Z2937:Z2938"/>
    <mergeCell ref="Z2939:Z2940"/>
    <mergeCell ref="Z2941:Z2942"/>
    <mergeCell ref="Z2943:Z2944"/>
    <mergeCell ref="Z2945:Z2946"/>
    <mergeCell ref="Z2947:Z2948"/>
    <mergeCell ref="Z2949:Z2950"/>
    <mergeCell ref="Z2951:Z2952"/>
    <mergeCell ref="Z2953:Z2954"/>
    <mergeCell ref="Z2955:Z2956"/>
    <mergeCell ref="Z2957:Z2958"/>
    <mergeCell ref="Z2959:Z2960"/>
    <mergeCell ref="Z2961:Z2962"/>
    <mergeCell ref="Z2963:Z2964"/>
    <mergeCell ref="Z2965:Z2966"/>
    <mergeCell ref="Z2967:Z2968"/>
    <mergeCell ref="Z2969:Z2970"/>
    <mergeCell ref="Z2971:Z2972"/>
    <mergeCell ref="Z2973:Z2974"/>
    <mergeCell ref="Z2975:Z2976"/>
    <mergeCell ref="Z2977:Z2978"/>
    <mergeCell ref="Z2979:Z2980"/>
    <mergeCell ref="Z2911:Z2912"/>
    <mergeCell ref="Z2913:Z2914"/>
    <mergeCell ref="Z2781:Z2782"/>
    <mergeCell ref="Z2783:Z2784"/>
    <mergeCell ref="Z2785:Z2786"/>
    <mergeCell ref="Z2787:Z2788"/>
    <mergeCell ref="Z2789:Z2790"/>
    <mergeCell ref="Z2791:Z2792"/>
    <mergeCell ref="Z2793:Z2794"/>
    <mergeCell ref="Z2795:Z2796"/>
    <mergeCell ref="Z2797:Z2798"/>
    <mergeCell ref="Z2799:Z2800"/>
    <mergeCell ref="Z2801:Z2802"/>
    <mergeCell ref="Z2803:Z2804"/>
    <mergeCell ref="Z2805:Z2806"/>
    <mergeCell ref="Z2807:Z2808"/>
    <mergeCell ref="Z2809:Z2810"/>
    <mergeCell ref="Z2811:Z2812"/>
    <mergeCell ref="Z2813:Z2814"/>
    <mergeCell ref="Z2815:Z2816"/>
    <mergeCell ref="Z2817:Z2818"/>
    <mergeCell ref="Z2819:Z2820"/>
    <mergeCell ref="Z2821:Z2822"/>
    <mergeCell ref="Z2823:Z2824"/>
    <mergeCell ref="Z2825:Z2826"/>
    <mergeCell ref="Z2827:Z2828"/>
    <mergeCell ref="Z2829:Z2830"/>
    <mergeCell ref="Z2831:Z2832"/>
    <mergeCell ref="Z2835:Z2836"/>
    <mergeCell ref="Z2837:Z2838"/>
    <mergeCell ref="Z2839:Z2840"/>
    <mergeCell ref="Z2841:Z2842"/>
    <mergeCell ref="Z2843:Z2844"/>
    <mergeCell ref="Z2845:Z2846"/>
    <mergeCell ref="Z2847:Z2848"/>
    <mergeCell ref="Z2833:Z2834"/>
    <mergeCell ref="Z2681:Z2682"/>
    <mergeCell ref="Z2687:Z2688"/>
    <mergeCell ref="Z2693:Z2694"/>
    <mergeCell ref="Z2697:Z2698"/>
    <mergeCell ref="Z2703:Z2704"/>
    <mergeCell ref="Z2707:Z2708"/>
    <mergeCell ref="Z2709:Z2710"/>
    <mergeCell ref="Z2711:Z2712"/>
    <mergeCell ref="Z2713:Z2714"/>
    <mergeCell ref="Z2715:Z2716"/>
    <mergeCell ref="Z2725:Z2726"/>
    <mergeCell ref="Z2729:Z2730"/>
    <mergeCell ref="Z2735:Z2736"/>
    <mergeCell ref="Z2741:Z2742"/>
    <mergeCell ref="Z2745:Z2746"/>
    <mergeCell ref="Z2747:Z2748"/>
    <mergeCell ref="Z2749:Z2750"/>
    <mergeCell ref="Z2755:Z2756"/>
    <mergeCell ref="Z2761:Z2762"/>
    <mergeCell ref="Z2765:Z2766"/>
    <mergeCell ref="Z2767:Z2768"/>
    <mergeCell ref="Z2769:Z2770"/>
    <mergeCell ref="Z2771:Z2772"/>
    <mergeCell ref="Z2773:Z2774"/>
    <mergeCell ref="Z2775:Z2776"/>
    <mergeCell ref="Z2777:Z2778"/>
    <mergeCell ref="Z2779:Z2780"/>
    <mergeCell ref="Z2667:Z2668"/>
    <mergeCell ref="Z2671:Z2672"/>
    <mergeCell ref="Z2673:Z2674"/>
    <mergeCell ref="Z2675:Z2676"/>
    <mergeCell ref="Z2683:Z2684"/>
    <mergeCell ref="Z2685:Z2686"/>
    <mergeCell ref="Z2689:Z2690"/>
    <mergeCell ref="Z2691:Z2692"/>
    <mergeCell ref="Z2695:Z2696"/>
    <mergeCell ref="Z2699:Z2700"/>
    <mergeCell ref="Z2701:Z2702"/>
    <mergeCell ref="Z2705:Z2706"/>
    <mergeCell ref="Z2717:Z2718"/>
    <mergeCell ref="Z2719:Z2720"/>
    <mergeCell ref="Z2721:Z2722"/>
    <mergeCell ref="Z2723:Z2724"/>
    <mergeCell ref="Z2727:Z2728"/>
    <mergeCell ref="Z2731:Z2732"/>
    <mergeCell ref="Z2733:Z2734"/>
    <mergeCell ref="Z2737:Z2738"/>
    <mergeCell ref="Z2739:Z2740"/>
    <mergeCell ref="Z2743:Z2744"/>
    <mergeCell ref="Z2751:Z2752"/>
    <mergeCell ref="Z2753:Z2754"/>
    <mergeCell ref="Z2757:Z2758"/>
    <mergeCell ref="Z2759:Z2760"/>
    <mergeCell ref="Z2763:Z2764"/>
    <mergeCell ref="Z2591:Z2592"/>
    <mergeCell ref="Z2593:Z2594"/>
    <mergeCell ref="Z2595:Z2596"/>
    <mergeCell ref="Z2597:Z2598"/>
    <mergeCell ref="Z2599:Z2600"/>
    <mergeCell ref="Z2601:Z2602"/>
    <mergeCell ref="Z2603:Z2604"/>
    <mergeCell ref="Z2605:Z2606"/>
    <mergeCell ref="Z2611:Z2612"/>
    <mergeCell ref="Z2613:Z2614"/>
    <mergeCell ref="Z2615:Z2616"/>
    <mergeCell ref="Z2617:Z2618"/>
    <mergeCell ref="Z2619:Z2620"/>
    <mergeCell ref="Z2621:Z2622"/>
    <mergeCell ref="Z2623:Z2624"/>
    <mergeCell ref="Z2625:Z2626"/>
    <mergeCell ref="Z2627:Z2628"/>
    <mergeCell ref="Z2629:Z2630"/>
    <mergeCell ref="Z2631:Z2632"/>
    <mergeCell ref="Z2633:Z2634"/>
    <mergeCell ref="Z2635:Z2636"/>
    <mergeCell ref="Z2637:Z2638"/>
    <mergeCell ref="Z2639:Z2640"/>
    <mergeCell ref="Z2645:Z2646"/>
    <mergeCell ref="Z2647:Z2648"/>
    <mergeCell ref="Z2649:Z2650"/>
    <mergeCell ref="Z2657:Z2658"/>
    <mergeCell ref="Z2659:Z2660"/>
    <mergeCell ref="Z2661:Z2662"/>
    <mergeCell ref="Z2665:Z2666"/>
    <mergeCell ref="Z2669:Z2670"/>
    <mergeCell ref="Z2677:Z2678"/>
    <mergeCell ref="Z2679:Z2680"/>
    <mergeCell ref="Z2525:Z2526"/>
    <mergeCell ref="Z2527:Z2528"/>
    <mergeCell ref="Z2529:Z2530"/>
    <mergeCell ref="Z2531:Z2532"/>
    <mergeCell ref="Z2533:Z2534"/>
    <mergeCell ref="Z2535:Z2536"/>
    <mergeCell ref="Z2537:Z2538"/>
    <mergeCell ref="Z2539:Z2540"/>
    <mergeCell ref="Z2541:Z2542"/>
    <mergeCell ref="Z2543:Z2544"/>
    <mergeCell ref="Z2545:Z2546"/>
    <mergeCell ref="Z2547:Z2548"/>
    <mergeCell ref="Z2549:Z2550"/>
    <mergeCell ref="Z2551:Z2552"/>
    <mergeCell ref="Z2553:Z2554"/>
    <mergeCell ref="Z2555:Z2556"/>
    <mergeCell ref="Z2557:Z2558"/>
    <mergeCell ref="Z2559:Z2560"/>
    <mergeCell ref="Z2561:Z2562"/>
    <mergeCell ref="Z2563:Z2564"/>
    <mergeCell ref="Z2565:Z2566"/>
    <mergeCell ref="Z2567:Z2568"/>
    <mergeCell ref="Z2569:Z2570"/>
    <mergeCell ref="Z2571:Z2572"/>
    <mergeCell ref="Z2573:Z2574"/>
    <mergeCell ref="Z2575:Z2576"/>
    <mergeCell ref="Z2577:Z2578"/>
    <mergeCell ref="Z2579:Z2580"/>
    <mergeCell ref="Z2581:Z2582"/>
    <mergeCell ref="Z2583:Z2584"/>
    <mergeCell ref="Z2585:Z2586"/>
    <mergeCell ref="Z2587:Z2588"/>
    <mergeCell ref="Z2589:Z2590"/>
    <mergeCell ref="Z2459:Z2460"/>
    <mergeCell ref="Z2461:Z2462"/>
    <mergeCell ref="Z2463:Z2464"/>
    <mergeCell ref="Z2465:Z2466"/>
    <mergeCell ref="Z2467:Z2468"/>
    <mergeCell ref="Z2469:Z2470"/>
    <mergeCell ref="Z2471:Z2472"/>
    <mergeCell ref="Z2473:Z2474"/>
    <mergeCell ref="Z2475:Z2476"/>
    <mergeCell ref="Z2477:Z2478"/>
    <mergeCell ref="Z2479:Z2480"/>
    <mergeCell ref="Z2481:Z2482"/>
    <mergeCell ref="Z2483:Z2484"/>
    <mergeCell ref="Z2485:Z2486"/>
    <mergeCell ref="Z2487:Z2488"/>
    <mergeCell ref="Z2489:Z2490"/>
    <mergeCell ref="Z2491:Z2492"/>
    <mergeCell ref="Z2493:Z2494"/>
    <mergeCell ref="Z2495:Z2496"/>
    <mergeCell ref="Z2497:Z2498"/>
    <mergeCell ref="Z2499:Z2500"/>
    <mergeCell ref="Z2501:Z2502"/>
    <mergeCell ref="Z2503:Z2504"/>
    <mergeCell ref="Z2505:Z2506"/>
    <mergeCell ref="Z2507:Z2508"/>
    <mergeCell ref="Z2509:Z2510"/>
    <mergeCell ref="Z2511:Z2512"/>
    <mergeCell ref="Z2513:Z2514"/>
    <mergeCell ref="Z2515:Z2516"/>
    <mergeCell ref="Z2517:Z2518"/>
    <mergeCell ref="Z2519:Z2520"/>
    <mergeCell ref="Z2521:Z2522"/>
    <mergeCell ref="Z2523:Z2524"/>
    <mergeCell ref="Z2393:Z2394"/>
    <mergeCell ref="Z2395:Z2396"/>
    <mergeCell ref="Z2397:Z2398"/>
    <mergeCell ref="Z2399:Z2400"/>
    <mergeCell ref="Z2401:Z2402"/>
    <mergeCell ref="Z2403:Z2404"/>
    <mergeCell ref="Z2405:Z2406"/>
    <mergeCell ref="Z2407:Z2408"/>
    <mergeCell ref="Z2409:Z2410"/>
    <mergeCell ref="Z2411:Z2412"/>
    <mergeCell ref="Z2413:Z2414"/>
    <mergeCell ref="Z2415:Z2416"/>
    <mergeCell ref="Z2417:Z2418"/>
    <mergeCell ref="Z2419:Z2420"/>
    <mergeCell ref="Z2421:Z2422"/>
    <mergeCell ref="Z2423:Z2424"/>
    <mergeCell ref="Z2425:Z2426"/>
    <mergeCell ref="Z2427:Z2428"/>
    <mergeCell ref="Z2429:Z2430"/>
    <mergeCell ref="Z2431:Z2432"/>
    <mergeCell ref="Z2433:Z2434"/>
    <mergeCell ref="Z2435:Z2436"/>
    <mergeCell ref="Z2437:Z2438"/>
    <mergeCell ref="Z2439:Z2440"/>
    <mergeCell ref="Z2441:Z2442"/>
    <mergeCell ref="Z2443:Z2444"/>
    <mergeCell ref="Z2445:Z2446"/>
    <mergeCell ref="Z2447:Z2448"/>
    <mergeCell ref="Z2449:Z2450"/>
    <mergeCell ref="Z2451:Z2452"/>
    <mergeCell ref="Z2453:Z2454"/>
    <mergeCell ref="Z2455:Z2456"/>
    <mergeCell ref="Z2457:Z2458"/>
    <mergeCell ref="Z2325:Z2326"/>
    <mergeCell ref="Z2327:Z2328"/>
    <mergeCell ref="Z2329:Z2330"/>
    <mergeCell ref="Z2331:Z2332"/>
    <mergeCell ref="Z2333:Z2334"/>
    <mergeCell ref="Z2335:Z2336"/>
    <mergeCell ref="Z2337:Z2338"/>
    <mergeCell ref="Z2339:Z2340"/>
    <mergeCell ref="Z2341:Z2342"/>
    <mergeCell ref="Z2343:Z2344"/>
    <mergeCell ref="Z2347:Z2348"/>
    <mergeCell ref="Z2349:Z2350"/>
    <mergeCell ref="Z2351:Z2352"/>
    <mergeCell ref="Z2353:Z2354"/>
    <mergeCell ref="Z2355:Z2356"/>
    <mergeCell ref="Z2357:Z2358"/>
    <mergeCell ref="Z2359:Z2360"/>
    <mergeCell ref="Z2361:Z2362"/>
    <mergeCell ref="Z2363:Z2364"/>
    <mergeCell ref="Z2365:Z2366"/>
    <mergeCell ref="Z2367:Z2368"/>
    <mergeCell ref="Z2369:Z2370"/>
    <mergeCell ref="Z2371:Z2372"/>
    <mergeCell ref="Z2373:Z2374"/>
    <mergeCell ref="Z2375:Z2376"/>
    <mergeCell ref="Z2377:Z2378"/>
    <mergeCell ref="Z2379:Z2380"/>
    <mergeCell ref="Z2381:Z2382"/>
    <mergeCell ref="Z2383:Z2384"/>
    <mergeCell ref="Z2385:Z2386"/>
    <mergeCell ref="Z2387:Z2388"/>
    <mergeCell ref="Z2389:Z2390"/>
    <mergeCell ref="Z2391:Z2392"/>
    <mergeCell ref="Z2259:Z2260"/>
    <mergeCell ref="Z2261:Z2262"/>
    <mergeCell ref="Z2263:Z2264"/>
    <mergeCell ref="Z2265:Z2266"/>
    <mergeCell ref="Z2267:Z2268"/>
    <mergeCell ref="Z2269:Z2270"/>
    <mergeCell ref="Z2271:Z2272"/>
    <mergeCell ref="Z2273:Z2274"/>
    <mergeCell ref="Z2275:Z2276"/>
    <mergeCell ref="Z2277:Z2278"/>
    <mergeCell ref="Z2279:Z2280"/>
    <mergeCell ref="Z2281:Z2282"/>
    <mergeCell ref="Z2283:Z2284"/>
    <mergeCell ref="Z2285:Z2286"/>
    <mergeCell ref="Z2287:Z2288"/>
    <mergeCell ref="Z2289:Z2290"/>
    <mergeCell ref="Z2291:Z2292"/>
    <mergeCell ref="Z2293:Z2294"/>
    <mergeCell ref="Z2295:Z2296"/>
    <mergeCell ref="Z2297:Z2298"/>
    <mergeCell ref="Z2299:Z2300"/>
    <mergeCell ref="Z2301:Z2302"/>
    <mergeCell ref="Z2303:Z2304"/>
    <mergeCell ref="Z2305:Z2306"/>
    <mergeCell ref="Z2307:Z2308"/>
    <mergeCell ref="Z2309:Z2310"/>
    <mergeCell ref="Z2311:Z2312"/>
    <mergeCell ref="Z2313:Z2314"/>
    <mergeCell ref="Z2315:Z2316"/>
    <mergeCell ref="Z2317:Z2318"/>
    <mergeCell ref="Z2319:Z2320"/>
    <mergeCell ref="Z2321:Z2322"/>
    <mergeCell ref="Z2323:Z2324"/>
    <mergeCell ref="Z2193:Z2194"/>
    <mergeCell ref="Z2195:Z2196"/>
    <mergeCell ref="Z2197:Z2198"/>
    <mergeCell ref="Z2199:Z2200"/>
    <mergeCell ref="Z2201:Z2202"/>
    <mergeCell ref="Z2203:Z2204"/>
    <mergeCell ref="Z2205:Z2206"/>
    <mergeCell ref="Z2207:Z2208"/>
    <mergeCell ref="Z2209:Z2210"/>
    <mergeCell ref="Z2211:Z2212"/>
    <mergeCell ref="Z2213:Z2214"/>
    <mergeCell ref="Z2215:Z2216"/>
    <mergeCell ref="Z2217:Z2218"/>
    <mergeCell ref="Z2219:Z2220"/>
    <mergeCell ref="Z2221:Z2222"/>
    <mergeCell ref="Z2223:Z2224"/>
    <mergeCell ref="Z2225:Z2226"/>
    <mergeCell ref="Z2227:Z2228"/>
    <mergeCell ref="Z2229:Z2230"/>
    <mergeCell ref="Z2231:Z2232"/>
    <mergeCell ref="Z2233:Z2234"/>
    <mergeCell ref="Z2235:Z2236"/>
    <mergeCell ref="Z2237:Z2238"/>
    <mergeCell ref="Z2239:Z2240"/>
    <mergeCell ref="Z2241:Z2242"/>
    <mergeCell ref="Z2243:Z2244"/>
    <mergeCell ref="Z2245:Z2246"/>
    <mergeCell ref="Z2247:Z2248"/>
    <mergeCell ref="Z2249:Z2250"/>
    <mergeCell ref="Z2251:Z2252"/>
    <mergeCell ref="Z2253:Z2254"/>
    <mergeCell ref="Z2255:Z2256"/>
    <mergeCell ref="Z2257:Z2258"/>
    <mergeCell ref="Z2125:Z2126"/>
    <mergeCell ref="Z2127:Z2128"/>
    <mergeCell ref="Z2129:Z2130"/>
    <mergeCell ref="Z2131:Z2132"/>
    <mergeCell ref="Z2133:Z2134"/>
    <mergeCell ref="Z2135:Z2136"/>
    <mergeCell ref="Z2137:Z2138"/>
    <mergeCell ref="Z2139:Z2140"/>
    <mergeCell ref="Z2141:Z2142"/>
    <mergeCell ref="Z2143:Z2144"/>
    <mergeCell ref="Z2145:Z2146"/>
    <mergeCell ref="Z2147:Z2148"/>
    <mergeCell ref="Z2149:Z2150"/>
    <mergeCell ref="Z2151:Z2152"/>
    <mergeCell ref="Z2153:Z2154"/>
    <mergeCell ref="Z2155:Z2156"/>
    <mergeCell ref="Z2157:Z2158"/>
    <mergeCell ref="Z2159:Z2160"/>
    <mergeCell ref="Z2161:Z2162"/>
    <mergeCell ref="Z2163:Z2164"/>
    <mergeCell ref="Z2165:Z2166"/>
    <mergeCell ref="Z2167:Z2168"/>
    <mergeCell ref="Z2169:Z2170"/>
    <mergeCell ref="Z2171:Z2172"/>
    <mergeCell ref="Z2173:Z2174"/>
    <mergeCell ref="Z2175:Z2176"/>
    <mergeCell ref="Z2177:Z2178"/>
    <mergeCell ref="Z2179:Z2180"/>
    <mergeCell ref="Z2181:Z2182"/>
    <mergeCell ref="Z2183:Z2184"/>
    <mergeCell ref="Z2187:Z2188"/>
    <mergeCell ref="Z2189:Z2190"/>
    <mergeCell ref="Z2191:Z2192"/>
    <mergeCell ref="Z2057:Z2058"/>
    <mergeCell ref="Z2059:Z2060"/>
    <mergeCell ref="Z2061:Z2062"/>
    <mergeCell ref="Z2063:Z2064"/>
    <mergeCell ref="Z2065:Z2066"/>
    <mergeCell ref="Z2067:Z2068"/>
    <mergeCell ref="Z2069:Z2070"/>
    <mergeCell ref="Z2071:Z2072"/>
    <mergeCell ref="Z2073:Z2074"/>
    <mergeCell ref="Z2075:Z2076"/>
    <mergeCell ref="Z2077:Z2078"/>
    <mergeCell ref="Z2081:Z2082"/>
    <mergeCell ref="Z2083:Z2084"/>
    <mergeCell ref="Z2085:Z2086"/>
    <mergeCell ref="Z2087:Z2088"/>
    <mergeCell ref="Z2089:Z2090"/>
    <mergeCell ref="Z2091:Z2092"/>
    <mergeCell ref="Z2093:Z2094"/>
    <mergeCell ref="Z2095:Z2096"/>
    <mergeCell ref="Z2097:Z2098"/>
    <mergeCell ref="Z2099:Z2100"/>
    <mergeCell ref="Z2101:Z2102"/>
    <mergeCell ref="Z2103:Z2104"/>
    <mergeCell ref="Z2105:Z2106"/>
    <mergeCell ref="Z2107:Z2108"/>
    <mergeCell ref="Z2109:Z2110"/>
    <mergeCell ref="Z2111:Z2112"/>
    <mergeCell ref="Z2113:Z2114"/>
    <mergeCell ref="Z2115:Z2116"/>
    <mergeCell ref="Z2117:Z2118"/>
    <mergeCell ref="Z2119:Z2120"/>
    <mergeCell ref="Z2121:Z2122"/>
    <mergeCell ref="Z2123:Z2124"/>
    <mergeCell ref="Z1991:Z1992"/>
    <mergeCell ref="Z1993:Z1994"/>
    <mergeCell ref="Z1995:Z1996"/>
    <mergeCell ref="Z1997:Z1998"/>
    <mergeCell ref="Z1999:Z2000"/>
    <mergeCell ref="Z2001:Z2002"/>
    <mergeCell ref="Z2003:Z2004"/>
    <mergeCell ref="Z2005:Z2006"/>
    <mergeCell ref="Z2007:Z2008"/>
    <mergeCell ref="Z2009:Z2010"/>
    <mergeCell ref="Z2011:Z2012"/>
    <mergeCell ref="Z2013:Z2014"/>
    <mergeCell ref="Z2015:Z2016"/>
    <mergeCell ref="Z2017:Z2018"/>
    <mergeCell ref="Z2019:Z2020"/>
    <mergeCell ref="Z2021:Z2022"/>
    <mergeCell ref="Z2023:Z2024"/>
    <mergeCell ref="Z2025:Z2026"/>
    <mergeCell ref="Z2027:Z2028"/>
    <mergeCell ref="Z2029:Z2030"/>
    <mergeCell ref="Z2031:Z2032"/>
    <mergeCell ref="Z2033:Z2034"/>
    <mergeCell ref="Z2035:Z2036"/>
    <mergeCell ref="Z2037:Z2038"/>
    <mergeCell ref="Z2039:Z2040"/>
    <mergeCell ref="Z2041:Z2042"/>
    <mergeCell ref="Z2043:Z2044"/>
    <mergeCell ref="Z2045:Z2046"/>
    <mergeCell ref="Z2047:Z2048"/>
    <mergeCell ref="Z2049:Z2050"/>
    <mergeCell ref="Z2051:Z2052"/>
    <mergeCell ref="Z2053:Z2054"/>
    <mergeCell ref="Z2055:Z2056"/>
    <mergeCell ref="Z1925:Z1926"/>
    <mergeCell ref="Z1927:Z1928"/>
    <mergeCell ref="Z1929:Z1930"/>
    <mergeCell ref="Z1931:Z1932"/>
    <mergeCell ref="Z1933:Z1934"/>
    <mergeCell ref="Z1935:Z1936"/>
    <mergeCell ref="Z1937:Z1938"/>
    <mergeCell ref="Z1939:Z1940"/>
    <mergeCell ref="Z1941:Z1942"/>
    <mergeCell ref="Z1943:Z1944"/>
    <mergeCell ref="Z1945:Z1946"/>
    <mergeCell ref="Z1947:Z1948"/>
    <mergeCell ref="Z1949:Z1950"/>
    <mergeCell ref="Z1951:Z1952"/>
    <mergeCell ref="Z1953:Z1954"/>
    <mergeCell ref="Z1955:Z1956"/>
    <mergeCell ref="Z1957:Z1958"/>
    <mergeCell ref="Z1959:Z1960"/>
    <mergeCell ref="Z1961:Z1962"/>
    <mergeCell ref="Z1963:Z1964"/>
    <mergeCell ref="Z1965:Z1966"/>
    <mergeCell ref="Z1967:Z1968"/>
    <mergeCell ref="Z1969:Z1970"/>
    <mergeCell ref="Z1971:Z1972"/>
    <mergeCell ref="Z1973:Z1974"/>
    <mergeCell ref="Z1975:Z1976"/>
    <mergeCell ref="Z1977:Z1978"/>
    <mergeCell ref="Z1979:Z1980"/>
    <mergeCell ref="Z1981:Z1982"/>
    <mergeCell ref="Z1983:Z1984"/>
    <mergeCell ref="Z1985:Z1986"/>
    <mergeCell ref="Z1987:Z1988"/>
    <mergeCell ref="Z1989:Z1990"/>
    <mergeCell ref="Z1857:Z1858"/>
    <mergeCell ref="Z1859:Z1860"/>
    <mergeCell ref="Z1861:Z1862"/>
    <mergeCell ref="Z1863:Z1864"/>
    <mergeCell ref="Z1865:Z1866"/>
    <mergeCell ref="Z1867:Z1868"/>
    <mergeCell ref="Z1869:Z1870"/>
    <mergeCell ref="Z1871:Z1872"/>
    <mergeCell ref="Z1873:Z1874"/>
    <mergeCell ref="Z1875:Z1876"/>
    <mergeCell ref="Z1877:Z1878"/>
    <mergeCell ref="Z1879:Z1880"/>
    <mergeCell ref="Z1881:Z1882"/>
    <mergeCell ref="Z1883:Z1884"/>
    <mergeCell ref="Z1887:Z1888"/>
    <mergeCell ref="Z1889:Z1890"/>
    <mergeCell ref="Z1891:Z1892"/>
    <mergeCell ref="Z1893:Z1894"/>
    <mergeCell ref="Z1895:Z1896"/>
    <mergeCell ref="Z1897:Z1898"/>
    <mergeCell ref="Z1899:Z1900"/>
    <mergeCell ref="Z1901:Z1902"/>
    <mergeCell ref="Z1903:Z1904"/>
    <mergeCell ref="Z1905:Z1906"/>
    <mergeCell ref="Z1907:Z1908"/>
    <mergeCell ref="Z1909:Z1910"/>
    <mergeCell ref="Z1911:Z1912"/>
    <mergeCell ref="Z1913:Z1914"/>
    <mergeCell ref="Z1915:Z1916"/>
    <mergeCell ref="Z1917:Z1918"/>
    <mergeCell ref="Z1919:Z1920"/>
    <mergeCell ref="Z1921:Z1922"/>
    <mergeCell ref="Z1923:Z1924"/>
    <mergeCell ref="Z1789:Z1790"/>
    <mergeCell ref="Z1793:Z1794"/>
    <mergeCell ref="Z1795:Z1796"/>
    <mergeCell ref="Z1797:Z1798"/>
    <mergeCell ref="Z1799:Z1800"/>
    <mergeCell ref="Z1801:Z1802"/>
    <mergeCell ref="Z1803:Z1804"/>
    <mergeCell ref="Z1805:Z1806"/>
    <mergeCell ref="Z1807:Z1808"/>
    <mergeCell ref="Z1809:Z1810"/>
    <mergeCell ref="Z1811:Z1812"/>
    <mergeCell ref="Z1813:Z1814"/>
    <mergeCell ref="Z1815:Z1816"/>
    <mergeCell ref="Z1817:Z1818"/>
    <mergeCell ref="Z1819:Z1820"/>
    <mergeCell ref="Z1821:Z1822"/>
    <mergeCell ref="Z1823:Z1824"/>
    <mergeCell ref="Z1825:Z1826"/>
    <mergeCell ref="Z1827:Z1828"/>
    <mergeCell ref="Z1829:Z1830"/>
    <mergeCell ref="Z1831:Z1832"/>
    <mergeCell ref="Z1833:Z1834"/>
    <mergeCell ref="Z1835:Z1836"/>
    <mergeCell ref="Z1837:Z1838"/>
    <mergeCell ref="Z1839:Z1840"/>
    <mergeCell ref="Z1841:Z1842"/>
    <mergeCell ref="Z1843:Z1844"/>
    <mergeCell ref="Z1845:Z1846"/>
    <mergeCell ref="Z1847:Z1848"/>
    <mergeCell ref="Z1849:Z1850"/>
    <mergeCell ref="Z1851:Z1852"/>
    <mergeCell ref="Z1853:Z1854"/>
    <mergeCell ref="Z1855:Z1856"/>
    <mergeCell ref="Z1723:Z1724"/>
    <mergeCell ref="Z1725:Z1726"/>
    <mergeCell ref="Z1727:Z1728"/>
    <mergeCell ref="Z1729:Z1730"/>
    <mergeCell ref="Z1731:Z1732"/>
    <mergeCell ref="Z1733:Z1734"/>
    <mergeCell ref="Z1735:Z1736"/>
    <mergeCell ref="Z1737:Z1738"/>
    <mergeCell ref="Z1739:Z1740"/>
    <mergeCell ref="Z1741:Z1742"/>
    <mergeCell ref="Z1743:Z1744"/>
    <mergeCell ref="Z1745:Z1746"/>
    <mergeCell ref="Z1747:Z1748"/>
    <mergeCell ref="Z1749:Z1750"/>
    <mergeCell ref="Z1751:Z1752"/>
    <mergeCell ref="Z1753:Z1754"/>
    <mergeCell ref="Z1755:Z1756"/>
    <mergeCell ref="Z1757:Z1758"/>
    <mergeCell ref="Z1759:Z1760"/>
    <mergeCell ref="Z1761:Z1762"/>
    <mergeCell ref="Z1763:Z1764"/>
    <mergeCell ref="Z1765:Z1766"/>
    <mergeCell ref="Z1767:Z1768"/>
    <mergeCell ref="Z1769:Z1770"/>
    <mergeCell ref="Z1771:Z1772"/>
    <mergeCell ref="Z1773:Z1774"/>
    <mergeCell ref="Z1775:Z1776"/>
    <mergeCell ref="Z1777:Z1778"/>
    <mergeCell ref="Z1779:Z1780"/>
    <mergeCell ref="Z1781:Z1782"/>
    <mergeCell ref="Z1783:Z1784"/>
    <mergeCell ref="Z1785:Z1786"/>
    <mergeCell ref="Z1787:Z1788"/>
    <mergeCell ref="Z1653:Z1654"/>
    <mergeCell ref="Z1655:Z1656"/>
    <mergeCell ref="Z1657:Z1658"/>
    <mergeCell ref="Z1659:Z1660"/>
    <mergeCell ref="Z1661:Z1662"/>
    <mergeCell ref="Z1663:Z1664"/>
    <mergeCell ref="Z1667:Z1668"/>
    <mergeCell ref="Z1669:Z1670"/>
    <mergeCell ref="Z1671:Z1672"/>
    <mergeCell ref="Z1673:Z1674"/>
    <mergeCell ref="Z1675:Z1676"/>
    <mergeCell ref="Z1677:Z1678"/>
    <mergeCell ref="Z1679:Z1680"/>
    <mergeCell ref="Z1681:Z1682"/>
    <mergeCell ref="Z1683:Z1684"/>
    <mergeCell ref="Z1685:Z1686"/>
    <mergeCell ref="Z1687:Z1688"/>
    <mergeCell ref="Z1689:Z1690"/>
    <mergeCell ref="Z1691:Z1692"/>
    <mergeCell ref="Z1693:Z1694"/>
    <mergeCell ref="Z1695:Z1696"/>
    <mergeCell ref="Z1697:Z1698"/>
    <mergeCell ref="Z1699:Z1700"/>
    <mergeCell ref="Z1701:Z1702"/>
    <mergeCell ref="Z1703:Z1704"/>
    <mergeCell ref="Z1707:Z1708"/>
    <mergeCell ref="Z1709:Z1710"/>
    <mergeCell ref="Z1711:Z1712"/>
    <mergeCell ref="Z1713:Z1714"/>
    <mergeCell ref="Z1715:Z1716"/>
    <mergeCell ref="Z1717:Z1718"/>
    <mergeCell ref="Z1719:Z1720"/>
    <mergeCell ref="Z1721:Z1722"/>
    <mergeCell ref="Z1587:Z1588"/>
    <mergeCell ref="Z1589:Z1590"/>
    <mergeCell ref="Z1591:Z1592"/>
    <mergeCell ref="Z1593:Z1594"/>
    <mergeCell ref="Z1595:Z1596"/>
    <mergeCell ref="Z1597:Z1598"/>
    <mergeCell ref="Z1599:Z1600"/>
    <mergeCell ref="Z1601:Z1602"/>
    <mergeCell ref="Z1603:Z1604"/>
    <mergeCell ref="Z1605:Z1606"/>
    <mergeCell ref="Z1607:Z1608"/>
    <mergeCell ref="Z1609:Z1610"/>
    <mergeCell ref="Z1611:Z1612"/>
    <mergeCell ref="Z1613:Z1614"/>
    <mergeCell ref="Z1615:Z1616"/>
    <mergeCell ref="Z1617:Z1618"/>
    <mergeCell ref="Z1619:Z1620"/>
    <mergeCell ref="Z1621:Z1622"/>
    <mergeCell ref="Z1623:Z1624"/>
    <mergeCell ref="Z1625:Z1626"/>
    <mergeCell ref="Z1627:Z1628"/>
    <mergeCell ref="Z1629:Z1630"/>
    <mergeCell ref="Z1631:Z1632"/>
    <mergeCell ref="Z1633:Z1634"/>
    <mergeCell ref="Z1635:Z1636"/>
    <mergeCell ref="Z1637:Z1638"/>
    <mergeCell ref="Z1639:Z1640"/>
    <mergeCell ref="Z1641:Z1642"/>
    <mergeCell ref="Z1643:Z1644"/>
    <mergeCell ref="Z1645:Z1646"/>
    <mergeCell ref="Z1647:Z1648"/>
    <mergeCell ref="Z1649:Z1650"/>
    <mergeCell ref="Z1651:Z1652"/>
    <mergeCell ref="Z1521:Z1522"/>
    <mergeCell ref="Z1523:Z1524"/>
    <mergeCell ref="Z1525:Z1526"/>
    <mergeCell ref="Z1527:Z1528"/>
    <mergeCell ref="Z1529:Z1530"/>
    <mergeCell ref="Z1531:Z1532"/>
    <mergeCell ref="Z1533:Z1534"/>
    <mergeCell ref="Z1535:Z1536"/>
    <mergeCell ref="Z1537:Z1538"/>
    <mergeCell ref="Z1539:Z1540"/>
    <mergeCell ref="Z1541:Z1542"/>
    <mergeCell ref="Z1543:Z1544"/>
    <mergeCell ref="Z1545:Z1546"/>
    <mergeCell ref="Z1547:Z1548"/>
    <mergeCell ref="Z1549:Z1550"/>
    <mergeCell ref="Z1551:Z1552"/>
    <mergeCell ref="Z1553:Z1554"/>
    <mergeCell ref="Z1555:Z1556"/>
    <mergeCell ref="Z1557:Z1558"/>
    <mergeCell ref="Z1559:Z1560"/>
    <mergeCell ref="Z1561:Z1562"/>
    <mergeCell ref="Z1563:Z1564"/>
    <mergeCell ref="Z1565:Z1566"/>
    <mergeCell ref="Z1567:Z1568"/>
    <mergeCell ref="Z1569:Z1570"/>
    <mergeCell ref="Z1571:Z1572"/>
    <mergeCell ref="Z1573:Z1574"/>
    <mergeCell ref="Z1575:Z1576"/>
    <mergeCell ref="Z1577:Z1578"/>
    <mergeCell ref="Z1579:Z1580"/>
    <mergeCell ref="Z1581:Z1582"/>
    <mergeCell ref="Z1583:Z1584"/>
    <mergeCell ref="Z1585:Z1586"/>
    <mergeCell ref="Z1455:Z1456"/>
    <mergeCell ref="Z1457:Z1458"/>
    <mergeCell ref="Z1459:Z1460"/>
    <mergeCell ref="Z1461:Z1462"/>
    <mergeCell ref="Z1463:Z1464"/>
    <mergeCell ref="Z1465:Z1466"/>
    <mergeCell ref="Z1467:Z1468"/>
    <mergeCell ref="Z1469:Z1470"/>
    <mergeCell ref="Z1471:Z1472"/>
    <mergeCell ref="Z1473:Z1474"/>
    <mergeCell ref="Z1475:Z1476"/>
    <mergeCell ref="Z1477:Z1478"/>
    <mergeCell ref="Z1479:Z1480"/>
    <mergeCell ref="Z1481:Z1482"/>
    <mergeCell ref="Z1483:Z1484"/>
    <mergeCell ref="Z1485:Z1486"/>
    <mergeCell ref="Z1487:Z1488"/>
    <mergeCell ref="Z1489:Z1490"/>
    <mergeCell ref="Z1491:Z1492"/>
    <mergeCell ref="Z1493:Z1494"/>
    <mergeCell ref="Z1495:Z1496"/>
    <mergeCell ref="Z1497:Z1498"/>
    <mergeCell ref="Z1499:Z1500"/>
    <mergeCell ref="Z1501:Z1502"/>
    <mergeCell ref="Z1503:Z1504"/>
    <mergeCell ref="Z1505:Z1506"/>
    <mergeCell ref="Z1507:Z1508"/>
    <mergeCell ref="Z1509:Z1510"/>
    <mergeCell ref="Z1511:Z1512"/>
    <mergeCell ref="Z1513:Z1514"/>
    <mergeCell ref="Z1515:Z1516"/>
    <mergeCell ref="Z1517:Z1518"/>
    <mergeCell ref="Z1519:Z1520"/>
    <mergeCell ref="Z1387:Z1388"/>
    <mergeCell ref="Z1389:Z1390"/>
    <mergeCell ref="Z1391:Z1392"/>
    <mergeCell ref="Z1393:Z1394"/>
    <mergeCell ref="Z1395:Z1396"/>
    <mergeCell ref="Z1397:Z1398"/>
    <mergeCell ref="Z1399:Z1400"/>
    <mergeCell ref="Z1401:Z1402"/>
    <mergeCell ref="Z1403:Z1404"/>
    <mergeCell ref="Z1405:Z1406"/>
    <mergeCell ref="Z1407:Z1408"/>
    <mergeCell ref="Z1409:Z1410"/>
    <mergeCell ref="Z1411:Z1412"/>
    <mergeCell ref="Z1413:Z1414"/>
    <mergeCell ref="Z1415:Z1416"/>
    <mergeCell ref="Z1417:Z1418"/>
    <mergeCell ref="Z1419:Z1420"/>
    <mergeCell ref="Z1421:Z1422"/>
    <mergeCell ref="Z1423:Z1424"/>
    <mergeCell ref="Z1425:Z1426"/>
    <mergeCell ref="Z1427:Z1428"/>
    <mergeCell ref="Z1431:Z1432"/>
    <mergeCell ref="Z1433:Z1434"/>
    <mergeCell ref="Z1435:Z1436"/>
    <mergeCell ref="Z1437:Z1438"/>
    <mergeCell ref="Z1439:Z1440"/>
    <mergeCell ref="Z1441:Z1442"/>
    <mergeCell ref="Z1443:Z1444"/>
    <mergeCell ref="Z1445:Z1446"/>
    <mergeCell ref="Z1447:Z1448"/>
    <mergeCell ref="Z1449:Z1450"/>
    <mergeCell ref="Z1451:Z1452"/>
    <mergeCell ref="Z1453:Z1454"/>
    <mergeCell ref="Z1321:Z1322"/>
    <mergeCell ref="Z1323:Z1324"/>
    <mergeCell ref="Z1325:Z1326"/>
    <mergeCell ref="Z1327:Z1328"/>
    <mergeCell ref="Z1329:Z1330"/>
    <mergeCell ref="Z1331:Z1332"/>
    <mergeCell ref="Z1333:Z1334"/>
    <mergeCell ref="Z1335:Z1336"/>
    <mergeCell ref="Z1337:Z1338"/>
    <mergeCell ref="Z1339:Z1340"/>
    <mergeCell ref="Z1341:Z1342"/>
    <mergeCell ref="Z1343:Z1344"/>
    <mergeCell ref="Z1345:Z1346"/>
    <mergeCell ref="Z1347:Z1348"/>
    <mergeCell ref="Z1349:Z1350"/>
    <mergeCell ref="Z1351:Z1352"/>
    <mergeCell ref="Z1353:Z1354"/>
    <mergeCell ref="Z1355:Z1356"/>
    <mergeCell ref="Z1357:Z1358"/>
    <mergeCell ref="Z1359:Z1360"/>
    <mergeCell ref="Z1361:Z1362"/>
    <mergeCell ref="Z1363:Z1364"/>
    <mergeCell ref="Z1365:Z1366"/>
    <mergeCell ref="Z1367:Z1368"/>
    <mergeCell ref="Z1369:Z1370"/>
    <mergeCell ref="Z1371:Z1372"/>
    <mergeCell ref="Z1373:Z1374"/>
    <mergeCell ref="Z1375:Z1376"/>
    <mergeCell ref="Z1377:Z1378"/>
    <mergeCell ref="Z1379:Z1380"/>
    <mergeCell ref="Z1381:Z1382"/>
    <mergeCell ref="Z1383:Z1384"/>
    <mergeCell ref="Z1385:Z1386"/>
    <mergeCell ref="Z1255:Z1256"/>
    <mergeCell ref="Z1257:Z1258"/>
    <mergeCell ref="Z1259:Z1260"/>
    <mergeCell ref="Z1261:Z1262"/>
    <mergeCell ref="Z1263:Z1264"/>
    <mergeCell ref="Z1265:Z1266"/>
    <mergeCell ref="Z1267:Z1268"/>
    <mergeCell ref="Z1269:Z1270"/>
    <mergeCell ref="Z1271:Z1272"/>
    <mergeCell ref="Z1273:Z1274"/>
    <mergeCell ref="Z1275:Z1276"/>
    <mergeCell ref="Z1277:Z1278"/>
    <mergeCell ref="Z1279:Z1280"/>
    <mergeCell ref="Z1281:Z1282"/>
    <mergeCell ref="Z1283:Z1284"/>
    <mergeCell ref="Z1285:Z1286"/>
    <mergeCell ref="Z1287:Z1288"/>
    <mergeCell ref="Z1289:Z1290"/>
    <mergeCell ref="Z1291:Z1292"/>
    <mergeCell ref="Z1293:Z1294"/>
    <mergeCell ref="Z1295:Z1296"/>
    <mergeCell ref="Z1297:Z1298"/>
    <mergeCell ref="Z1299:Z1300"/>
    <mergeCell ref="Z1301:Z1302"/>
    <mergeCell ref="Z1303:Z1304"/>
    <mergeCell ref="Z1305:Z1306"/>
    <mergeCell ref="Z1307:Z1308"/>
    <mergeCell ref="Z1309:Z1310"/>
    <mergeCell ref="Z1311:Z1312"/>
    <mergeCell ref="Z1313:Z1314"/>
    <mergeCell ref="Z1315:Z1316"/>
    <mergeCell ref="Z1317:Z1318"/>
    <mergeCell ref="Z1319:Z1320"/>
    <mergeCell ref="Z1189:Z1190"/>
    <mergeCell ref="Z1191:Z1192"/>
    <mergeCell ref="Z1193:Z1194"/>
    <mergeCell ref="Z1195:Z1196"/>
    <mergeCell ref="Z1197:Z1198"/>
    <mergeCell ref="Z1199:Z1200"/>
    <mergeCell ref="Z1201:Z1202"/>
    <mergeCell ref="Z1203:Z1204"/>
    <mergeCell ref="Z1205:Z1206"/>
    <mergeCell ref="Z1207:Z1208"/>
    <mergeCell ref="Z1209:Z1210"/>
    <mergeCell ref="Z1211:Z1212"/>
    <mergeCell ref="Z1213:Z1214"/>
    <mergeCell ref="Z1215:Z1216"/>
    <mergeCell ref="Z1217:Z1218"/>
    <mergeCell ref="Z1219:Z1220"/>
    <mergeCell ref="Z1221:Z1222"/>
    <mergeCell ref="Z1223:Z1224"/>
    <mergeCell ref="Z1225:Z1226"/>
    <mergeCell ref="Z1227:Z1228"/>
    <mergeCell ref="Z1229:Z1230"/>
    <mergeCell ref="Z1231:Z1232"/>
    <mergeCell ref="Z1233:Z1234"/>
    <mergeCell ref="Z1235:Z1236"/>
    <mergeCell ref="Z1237:Z1238"/>
    <mergeCell ref="Z1239:Z1240"/>
    <mergeCell ref="Z1241:Z1242"/>
    <mergeCell ref="Z1243:Z1244"/>
    <mergeCell ref="Z1245:Z1246"/>
    <mergeCell ref="Z1247:Z1248"/>
    <mergeCell ref="Z1249:Z1250"/>
    <mergeCell ref="Z1251:Z1252"/>
    <mergeCell ref="Z1253:Z1254"/>
    <mergeCell ref="Z1119:Z1120"/>
    <mergeCell ref="Z1123:Z1124"/>
    <mergeCell ref="Z1125:Z1126"/>
    <mergeCell ref="Z1127:Z1128"/>
    <mergeCell ref="Z1129:Z1130"/>
    <mergeCell ref="Z1133:Z1134"/>
    <mergeCell ref="Z1135:Z1136"/>
    <mergeCell ref="Z1137:Z1138"/>
    <mergeCell ref="Z1139:Z1140"/>
    <mergeCell ref="Z1141:Z1142"/>
    <mergeCell ref="Z1143:Z1144"/>
    <mergeCell ref="Z1145:Z1146"/>
    <mergeCell ref="Z1147:Z1148"/>
    <mergeCell ref="Z1149:Z1150"/>
    <mergeCell ref="Z1151:Z1152"/>
    <mergeCell ref="Z1153:Z1154"/>
    <mergeCell ref="Z1155:Z1156"/>
    <mergeCell ref="Z1157:Z1158"/>
    <mergeCell ref="Z1159:Z1160"/>
    <mergeCell ref="Z1161:Z1162"/>
    <mergeCell ref="Z1163:Z1164"/>
    <mergeCell ref="Z1165:Z1166"/>
    <mergeCell ref="Z1167:Z1168"/>
    <mergeCell ref="Z1169:Z1170"/>
    <mergeCell ref="Z1171:Z1172"/>
    <mergeCell ref="Z1173:Z1174"/>
    <mergeCell ref="Z1175:Z1176"/>
    <mergeCell ref="Z1177:Z1178"/>
    <mergeCell ref="Z1179:Z1180"/>
    <mergeCell ref="Z1181:Z1182"/>
    <mergeCell ref="Z1183:Z1184"/>
    <mergeCell ref="Z1185:Z1186"/>
    <mergeCell ref="Z1187:Z1188"/>
    <mergeCell ref="Z1053:Z1054"/>
    <mergeCell ref="Z1055:Z1056"/>
    <mergeCell ref="Z1057:Z1058"/>
    <mergeCell ref="Z1059:Z1060"/>
    <mergeCell ref="Z1061:Z1062"/>
    <mergeCell ref="Z1063:Z1064"/>
    <mergeCell ref="Z1065:Z1066"/>
    <mergeCell ref="Z1067:Z1068"/>
    <mergeCell ref="Z1069:Z1070"/>
    <mergeCell ref="Z1071:Z1072"/>
    <mergeCell ref="Z1073:Z1074"/>
    <mergeCell ref="Z1075:Z1076"/>
    <mergeCell ref="Z1077:Z1078"/>
    <mergeCell ref="Z1079:Z1080"/>
    <mergeCell ref="Z1081:Z1082"/>
    <mergeCell ref="Z1083:Z1084"/>
    <mergeCell ref="Z1085:Z1086"/>
    <mergeCell ref="Z1087:Z1088"/>
    <mergeCell ref="Z1089:Z1090"/>
    <mergeCell ref="Z1091:Z1092"/>
    <mergeCell ref="Z1093:Z1094"/>
    <mergeCell ref="Z1095:Z1096"/>
    <mergeCell ref="Z1097:Z1098"/>
    <mergeCell ref="Z1099:Z1100"/>
    <mergeCell ref="Z1101:Z1102"/>
    <mergeCell ref="Z1103:Z1104"/>
    <mergeCell ref="Z1105:Z1106"/>
    <mergeCell ref="Z1107:Z1108"/>
    <mergeCell ref="Z1109:Z1110"/>
    <mergeCell ref="Z1111:Z1112"/>
    <mergeCell ref="Z1113:Z1114"/>
    <mergeCell ref="Z1115:Z1116"/>
    <mergeCell ref="Z1117:Z1118"/>
    <mergeCell ref="Z977:Z978"/>
    <mergeCell ref="Z979:Z980"/>
    <mergeCell ref="Z981:Z982"/>
    <mergeCell ref="Z989:Z990"/>
    <mergeCell ref="Z991:Z992"/>
    <mergeCell ref="Z993:Z994"/>
    <mergeCell ref="Z995:Z996"/>
    <mergeCell ref="Z997:Z998"/>
    <mergeCell ref="Z999:Z1000"/>
    <mergeCell ref="Z1003:Z1004"/>
    <mergeCell ref="Z1005:Z1006"/>
    <mergeCell ref="Z1007:Z1008"/>
    <mergeCell ref="Z1009:Z1010"/>
    <mergeCell ref="Z1011:Z1012"/>
    <mergeCell ref="Z1013:Z1014"/>
    <mergeCell ref="Z1015:Z1016"/>
    <mergeCell ref="Z1017:Z1018"/>
    <mergeCell ref="Z1019:Z1020"/>
    <mergeCell ref="Z1021:Z1022"/>
    <mergeCell ref="Z1023:Z1024"/>
    <mergeCell ref="Z1027:Z1028"/>
    <mergeCell ref="Z1029:Z1030"/>
    <mergeCell ref="Z1031:Z1032"/>
    <mergeCell ref="Z1033:Z1034"/>
    <mergeCell ref="Z1035:Z1036"/>
    <mergeCell ref="Z1037:Z1038"/>
    <mergeCell ref="Z1039:Z1040"/>
    <mergeCell ref="Z1041:Z1042"/>
    <mergeCell ref="Z1043:Z1044"/>
    <mergeCell ref="Z1045:Z1046"/>
    <mergeCell ref="Z1047:Z1048"/>
    <mergeCell ref="Z1049:Z1050"/>
    <mergeCell ref="Z1051:Z1052"/>
    <mergeCell ref="Z911:Z912"/>
    <mergeCell ref="Z913:Z914"/>
    <mergeCell ref="Z915:Z916"/>
    <mergeCell ref="Z917:Z918"/>
    <mergeCell ref="Z919:Z920"/>
    <mergeCell ref="Z921:Z922"/>
    <mergeCell ref="Z923:Z924"/>
    <mergeCell ref="Z925:Z926"/>
    <mergeCell ref="Z927:Z928"/>
    <mergeCell ref="Z929:Z930"/>
    <mergeCell ref="Z931:Z932"/>
    <mergeCell ref="Z933:Z934"/>
    <mergeCell ref="Z935:Z936"/>
    <mergeCell ref="Z937:Z938"/>
    <mergeCell ref="Z939:Z940"/>
    <mergeCell ref="Z941:Z942"/>
    <mergeCell ref="Z943:Z944"/>
    <mergeCell ref="Z945:Z946"/>
    <mergeCell ref="Z947:Z948"/>
    <mergeCell ref="Z949:Z950"/>
    <mergeCell ref="Z951:Z952"/>
    <mergeCell ref="Z953:Z954"/>
    <mergeCell ref="Z955:Z956"/>
    <mergeCell ref="Z957:Z958"/>
    <mergeCell ref="Z959:Z960"/>
    <mergeCell ref="Z961:Z962"/>
    <mergeCell ref="Z963:Z964"/>
    <mergeCell ref="Z965:Z966"/>
    <mergeCell ref="Z967:Z968"/>
    <mergeCell ref="Z969:Z970"/>
    <mergeCell ref="Z971:Z972"/>
    <mergeCell ref="Z973:Z974"/>
    <mergeCell ref="Z975:Z976"/>
    <mergeCell ref="Z837:Z838"/>
    <mergeCell ref="Z839:Z840"/>
    <mergeCell ref="Z841:Z842"/>
    <mergeCell ref="Z843:Z844"/>
    <mergeCell ref="Z849:Z850"/>
    <mergeCell ref="Z851:Z852"/>
    <mergeCell ref="Z853:Z854"/>
    <mergeCell ref="Z855:Z856"/>
    <mergeCell ref="Z857:Z858"/>
    <mergeCell ref="Z859:Z860"/>
    <mergeCell ref="Z861:Z862"/>
    <mergeCell ref="Z863:Z864"/>
    <mergeCell ref="Z865:Z866"/>
    <mergeCell ref="Z867:Z868"/>
    <mergeCell ref="Z869:Z870"/>
    <mergeCell ref="Z871:Z872"/>
    <mergeCell ref="Z873:Z874"/>
    <mergeCell ref="Z875:Z876"/>
    <mergeCell ref="Z877:Z878"/>
    <mergeCell ref="Z883:Z884"/>
    <mergeCell ref="Z885:Z886"/>
    <mergeCell ref="Z887:Z888"/>
    <mergeCell ref="Z889:Z890"/>
    <mergeCell ref="Z891:Z892"/>
    <mergeCell ref="Z893:Z894"/>
    <mergeCell ref="Z895:Z896"/>
    <mergeCell ref="Z897:Z898"/>
    <mergeCell ref="Z899:Z900"/>
    <mergeCell ref="Z901:Z902"/>
    <mergeCell ref="Z903:Z904"/>
    <mergeCell ref="Z905:Z906"/>
    <mergeCell ref="Z907:Z908"/>
    <mergeCell ref="Z909:Z910"/>
    <mergeCell ref="Z769:Z770"/>
    <mergeCell ref="Z771:Z772"/>
    <mergeCell ref="Z773:Z774"/>
    <mergeCell ref="Z775:Z776"/>
    <mergeCell ref="Z777:Z778"/>
    <mergeCell ref="Z779:Z780"/>
    <mergeCell ref="Z781:Z782"/>
    <mergeCell ref="Z783:Z784"/>
    <mergeCell ref="Z785:Z786"/>
    <mergeCell ref="Z787:Z788"/>
    <mergeCell ref="Z789:Z790"/>
    <mergeCell ref="Z791:Z792"/>
    <mergeCell ref="Z793:Z794"/>
    <mergeCell ref="Z795:Z796"/>
    <mergeCell ref="Z797:Z798"/>
    <mergeCell ref="Z799:Z800"/>
    <mergeCell ref="Z801:Z802"/>
    <mergeCell ref="Z803:Z804"/>
    <mergeCell ref="Z805:Z806"/>
    <mergeCell ref="Z807:Z808"/>
    <mergeCell ref="Z809:Z810"/>
    <mergeCell ref="Z811:Z812"/>
    <mergeCell ref="Z813:Z814"/>
    <mergeCell ref="Z815:Z816"/>
    <mergeCell ref="Z817:Z818"/>
    <mergeCell ref="Z819:Z820"/>
    <mergeCell ref="Z821:Z822"/>
    <mergeCell ref="Z823:Z824"/>
    <mergeCell ref="Z825:Z826"/>
    <mergeCell ref="Z827:Z828"/>
    <mergeCell ref="Z829:Z830"/>
    <mergeCell ref="Z831:Z832"/>
    <mergeCell ref="Z835:Z836"/>
    <mergeCell ref="Z697:Z698"/>
    <mergeCell ref="Z699:Z700"/>
    <mergeCell ref="Z701:Z702"/>
    <mergeCell ref="Z703:Z704"/>
    <mergeCell ref="Z705:Z706"/>
    <mergeCell ref="Z707:Z708"/>
    <mergeCell ref="Z709:Z710"/>
    <mergeCell ref="Z711:Z712"/>
    <mergeCell ref="Z713:Z714"/>
    <mergeCell ref="Z715:Z716"/>
    <mergeCell ref="Z717:Z718"/>
    <mergeCell ref="Z719:Z720"/>
    <mergeCell ref="Z721:Z722"/>
    <mergeCell ref="Z723:Z724"/>
    <mergeCell ref="Z725:Z726"/>
    <mergeCell ref="Z731:Z732"/>
    <mergeCell ref="Z733:Z734"/>
    <mergeCell ref="Z735:Z736"/>
    <mergeCell ref="Z737:Z738"/>
    <mergeCell ref="Z739:Z740"/>
    <mergeCell ref="Z741:Z742"/>
    <mergeCell ref="Z743:Z744"/>
    <mergeCell ref="Z745:Z746"/>
    <mergeCell ref="Z749:Z750"/>
    <mergeCell ref="Z751:Z752"/>
    <mergeCell ref="Z753:Z754"/>
    <mergeCell ref="Z755:Z756"/>
    <mergeCell ref="Z757:Z758"/>
    <mergeCell ref="Z759:Z760"/>
    <mergeCell ref="Z761:Z762"/>
    <mergeCell ref="Z763:Z764"/>
    <mergeCell ref="Z765:Z766"/>
    <mergeCell ref="Z767:Z768"/>
    <mergeCell ref="X3101:X3102"/>
    <mergeCell ref="X3103:X3104"/>
    <mergeCell ref="X3105:X3106"/>
    <mergeCell ref="X3107:X3108"/>
    <mergeCell ref="X3109:X3110"/>
    <mergeCell ref="X3111:X3112"/>
    <mergeCell ref="X3113:X3114"/>
    <mergeCell ref="X3115:X3116"/>
    <mergeCell ref="X3117:X3118"/>
    <mergeCell ref="X3121:X3122"/>
    <mergeCell ref="X3123:X3124"/>
    <mergeCell ref="X3125:X3126"/>
    <mergeCell ref="X3127:X3128"/>
    <mergeCell ref="X3129:X3130"/>
    <mergeCell ref="X3131:X3132"/>
    <mergeCell ref="X3133:X3134"/>
    <mergeCell ref="X3135:X3136"/>
    <mergeCell ref="Z597:Z598"/>
    <mergeCell ref="Z599:Z600"/>
    <mergeCell ref="Z601:Z602"/>
    <mergeCell ref="Z603:Z604"/>
    <mergeCell ref="Z605:Z606"/>
    <mergeCell ref="Z607:Z608"/>
    <mergeCell ref="Z609:Z610"/>
    <mergeCell ref="Z611:Z612"/>
    <mergeCell ref="Z613:Z614"/>
    <mergeCell ref="Z615:Z616"/>
    <mergeCell ref="Z617:Z618"/>
    <mergeCell ref="Z619:Z620"/>
    <mergeCell ref="Z621:Z622"/>
    <mergeCell ref="Z623:Z624"/>
    <mergeCell ref="Z625:Z626"/>
    <mergeCell ref="Z627:Z628"/>
    <mergeCell ref="Z629:Z630"/>
    <mergeCell ref="Z631:Z632"/>
    <mergeCell ref="Z633:Z634"/>
    <mergeCell ref="Z635:Z636"/>
    <mergeCell ref="Z637:Z638"/>
    <mergeCell ref="Z639:Z640"/>
    <mergeCell ref="Z641:Z642"/>
    <mergeCell ref="Z643:Z644"/>
    <mergeCell ref="Z645:Z646"/>
    <mergeCell ref="Z647:Z648"/>
    <mergeCell ref="Z649:Z650"/>
    <mergeCell ref="Z651:Z652"/>
    <mergeCell ref="Z653:Z654"/>
    <mergeCell ref="Z655:Z656"/>
    <mergeCell ref="Z657:Z658"/>
    <mergeCell ref="Z659:Z660"/>
    <mergeCell ref="Z661:Z662"/>
    <mergeCell ref="Z663:Z664"/>
    <mergeCell ref="Z665:Z666"/>
    <mergeCell ref="Z667:Z668"/>
    <mergeCell ref="Z669:Z670"/>
    <mergeCell ref="Z671:Z672"/>
    <mergeCell ref="Z673:Z674"/>
    <mergeCell ref="Z675:Z676"/>
    <mergeCell ref="Z677:Z678"/>
    <mergeCell ref="Z679:Z680"/>
    <mergeCell ref="Z683:Z684"/>
    <mergeCell ref="Z685:Z686"/>
    <mergeCell ref="Z687:Z688"/>
    <mergeCell ref="Z689:Z690"/>
    <mergeCell ref="Z691:Z692"/>
    <mergeCell ref="X3025:X3026"/>
    <mergeCell ref="X3027:X3028"/>
    <mergeCell ref="X3029:X3030"/>
    <mergeCell ref="X3031:X3032"/>
    <mergeCell ref="X3033:X3034"/>
    <mergeCell ref="X3041:X3042"/>
    <mergeCell ref="X3043:X3044"/>
    <mergeCell ref="X3053:X3054"/>
    <mergeCell ref="X3055:X3056"/>
    <mergeCell ref="X3057:X3058"/>
    <mergeCell ref="X3059:X3060"/>
    <mergeCell ref="X3061:X3062"/>
    <mergeCell ref="X3067:X3068"/>
    <mergeCell ref="X3069:X3070"/>
    <mergeCell ref="X3075:X3076"/>
    <mergeCell ref="X3077:X3078"/>
    <mergeCell ref="X3081:X3082"/>
    <mergeCell ref="X3035:X3036"/>
    <mergeCell ref="X3037:X3038"/>
    <mergeCell ref="X3039:X3040"/>
    <mergeCell ref="X3045:X3046"/>
    <mergeCell ref="X3047:X3048"/>
    <mergeCell ref="X3049:X3050"/>
    <mergeCell ref="X3051:X3052"/>
    <mergeCell ref="X3063:X3064"/>
    <mergeCell ref="X3065:X3066"/>
    <mergeCell ref="X3071:X3072"/>
    <mergeCell ref="X3073:X3074"/>
    <mergeCell ref="X3079:X3080"/>
    <mergeCell ref="X2927:X2928"/>
    <mergeCell ref="X2929:X2930"/>
    <mergeCell ref="X2931:X2932"/>
    <mergeCell ref="X2933:X2934"/>
    <mergeCell ref="X2935:X2936"/>
    <mergeCell ref="X2937:X2938"/>
    <mergeCell ref="X2939:X2940"/>
    <mergeCell ref="X2941:X2942"/>
    <mergeCell ref="X2943:X2944"/>
    <mergeCell ref="X2945:X2946"/>
    <mergeCell ref="X2947:X2948"/>
    <mergeCell ref="X2949:X2950"/>
    <mergeCell ref="X2951:X2952"/>
    <mergeCell ref="X2953:X2954"/>
    <mergeCell ref="X2955:X2956"/>
    <mergeCell ref="X2957:X2958"/>
    <mergeCell ref="X2959:X2960"/>
    <mergeCell ref="X2961:X2962"/>
    <mergeCell ref="X2963:X2964"/>
    <mergeCell ref="X2965:X2966"/>
    <mergeCell ref="X2967:X2968"/>
    <mergeCell ref="X2969:X2970"/>
    <mergeCell ref="X2971:X2972"/>
    <mergeCell ref="X2973:X2974"/>
    <mergeCell ref="X2975:X2976"/>
    <mergeCell ref="X2977:X2978"/>
    <mergeCell ref="X2979:X2980"/>
    <mergeCell ref="X2981:X2982"/>
    <mergeCell ref="X2983:X2984"/>
    <mergeCell ref="X2985:X2986"/>
    <mergeCell ref="X2987:X2988"/>
    <mergeCell ref="X2989:X2990"/>
    <mergeCell ref="X2991:X2992"/>
    <mergeCell ref="X3003:X3004"/>
    <mergeCell ref="X3005:X3006"/>
    <mergeCell ref="X2863:X2864"/>
    <mergeCell ref="X2865:X2866"/>
    <mergeCell ref="X2867:X2868"/>
    <mergeCell ref="X2869:X2870"/>
    <mergeCell ref="X2871:X2872"/>
    <mergeCell ref="X2873:X2874"/>
    <mergeCell ref="X2875:X2876"/>
    <mergeCell ref="X2877:X2878"/>
    <mergeCell ref="X2879:X2880"/>
    <mergeCell ref="X2881:X2882"/>
    <mergeCell ref="X2883:X2884"/>
    <mergeCell ref="X2885:X2886"/>
    <mergeCell ref="X2887:X2888"/>
    <mergeCell ref="X2889:X2890"/>
    <mergeCell ref="X2891:X2892"/>
    <mergeCell ref="X2893:X2894"/>
    <mergeCell ref="X2895:X2896"/>
    <mergeCell ref="X2897:X2898"/>
    <mergeCell ref="X2899:X2900"/>
    <mergeCell ref="X2901:X2902"/>
    <mergeCell ref="X2903:X2904"/>
    <mergeCell ref="X2905:X2906"/>
    <mergeCell ref="X2907:X2908"/>
    <mergeCell ref="X2909:X2910"/>
    <mergeCell ref="X2911:X2912"/>
    <mergeCell ref="X2913:X2914"/>
    <mergeCell ref="X2915:X2916"/>
    <mergeCell ref="X2917:X2918"/>
    <mergeCell ref="X2919:X2920"/>
    <mergeCell ref="X2921:X2922"/>
    <mergeCell ref="X2923:X2924"/>
    <mergeCell ref="X2925:X2926"/>
    <mergeCell ref="X2793:X2794"/>
    <mergeCell ref="X2795:X2796"/>
    <mergeCell ref="X2797:X2798"/>
    <mergeCell ref="X2799:X2800"/>
    <mergeCell ref="X2801:X2802"/>
    <mergeCell ref="X2803:X2804"/>
    <mergeCell ref="X2805:X2806"/>
    <mergeCell ref="X2807:X2808"/>
    <mergeCell ref="X2809:X2810"/>
    <mergeCell ref="X2811:X2812"/>
    <mergeCell ref="X2813:X2814"/>
    <mergeCell ref="X2815:X2816"/>
    <mergeCell ref="X2817:X2818"/>
    <mergeCell ref="X2819:X2820"/>
    <mergeCell ref="X2821:X2822"/>
    <mergeCell ref="X2823:X2824"/>
    <mergeCell ref="X2825:X2826"/>
    <mergeCell ref="X2827:X2828"/>
    <mergeCell ref="X2829:X2830"/>
    <mergeCell ref="X2831:X2832"/>
    <mergeCell ref="X2835:X2836"/>
    <mergeCell ref="X2837:X2838"/>
    <mergeCell ref="X2839:X2840"/>
    <mergeCell ref="X2841:X2842"/>
    <mergeCell ref="X2843:X2844"/>
    <mergeCell ref="X2845:X2846"/>
    <mergeCell ref="X2847:X2848"/>
    <mergeCell ref="X2849:X2850"/>
    <mergeCell ref="X2851:X2852"/>
    <mergeCell ref="X2853:X2854"/>
    <mergeCell ref="X2855:X2856"/>
    <mergeCell ref="X2857:X2858"/>
    <mergeCell ref="X2859:X2860"/>
    <mergeCell ref="X2833:X2834"/>
    <mergeCell ref="X2681:X2682"/>
    <mergeCell ref="X2687:X2688"/>
    <mergeCell ref="X2693:X2694"/>
    <mergeCell ref="X2697:X2698"/>
    <mergeCell ref="X2703:X2704"/>
    <mergeCell ref="X2707:X2708"/>
    <mergeCell ref="X2709:X2710"/>
    <mergeCell ref="X2711:X2712"/>
    <mergeCell ref="X2713:X2714"/>
    <mergeCell ref="X2715:X2716"/>
    <mergeCell ref="X2725:X2726"/>
    <mergeCell ref="X2729:X2730"/>
    <mergeCell ref="X2735:X2736"/>
    <mergeCell ref="X2741:X2742"/>
    <mergeCell ref="X2745:X2746"/>
    <mergeCell ref="X2747:X2748"/>
    <mergeCell ref="X2749:X2750"/>
    <mergeCell ref="X2755:X2756"/>
    <mergeCell ref="X2761:X2762"/>
    <mergeCell ref="X2765:X2766"/>
    <mergeCell ref="X2767:X2768"/>
    <mergeCell ref="X2769:X2770"/>
    <mergeCell ref="X2771:X2772"/>
    <mergeCell ref="X2773:X2774"/>
    <mergeCell ref="X2775:X2776"/>
    <mergeCell ref="X2777:X2778"/>
    <mergeCell ref="X2779:X2780"/>
    <mergeCell ref="X2781:X2782"/>
    <mergeCell ref="X2783:X2784"/>
    <mergeCell ref="X2785:X2786"/>
    <mergeCell ref="X2787:X2788"/>
    <mergeCell ref="X2789:X2790"/>
    <mergeCell ref="X2791:X2792"/>
    <mergeCell ref="X2691:X2692"/>
    <mergeCell ref="X2695:X2696"/>
    <mergeCell ref="X2699:X2700"/>
    <mergeCell ref="X2701:X2702"/>
    <mergeCell ref="X2705:X2706"/>
    <mergeCell ref="X2717:X2718"/>
    <mergeCell ref="X2719:X2720"/>
    <mergeCell ref="X2721:X2722"/>
    <mergeCell ref="X2723:X2724"/>
    <mergeCell ref="X2727:X2728"/>
    <mergeCell ref="X2731:X2732"/>
    <mergeCell ref="X2733:X2734"/>
    <mergeCell ref="X2737:X2738"/>
    <mergeCell ref="X2739:X2740"/>
    <mergeCell ref="X2743:X2744"/>
    <mergeCell ref="X2751:X2752"/>
    <mergeCell ref="X2753:X2754"/>
    <mergeCell ref="X2757:X2758"/>
    <mergeCell ref="X2759:X2760"/>
    <mergeCell ref="X2763:X2764"/>
    <mergeCell ref="X2591:X2592"/>
    <mergeCell ref="X2593:X2594"/>
    <mergeCell ref="X2595:X2596"/>
    <mergeCell ref="X2597:X2598"/>
    <mergeCell ref="X2599:X2600"/>
    <mergeCell ref="X2601:X2602"/>
    <mergeCell ref="X2603:X2604"/>
    <mergeCell ref="X2605:X2606"/>
    <mergeCell ref="X2611:X2612"/>
    <mergeCell ref="X2613:X2614"/>
    <mergeCell ref="X2615:X2616"/>
    <mergeCell ref="X2617:X2618"/>
    <mergeCell ref="X2619:X2620"/>
    <mergeCell ref="X2621:X2622"/>
    <mergeCell ref="X2623:X2624"/>
    <mergeCell ref="X2625:X2626"/>
    <mergeCell ref="X2627:X2628"/>
    <mergeCell ref="X2629:X2630"/>
    <mergeCell ref="X2631:X2632"/>
    <mergeCell ref="X2633:X2634"/>
    <mergeCell ref="X2635:X2636"/>
    <mergeCell ref="X2637:X2638"/>
    <mergeCell ref="X2639:X2640"/>
    <mergeCell ref="X2645:X2646"/>
    <mergeCell ref="X2647:X2648"/>
    <mergeCell ref="X2649:X2650"/>
    <mergeCell ref="X2657:X2658"/>
    <mergeCell ref="X2659:X2660"/>
    <mergeCell ref="X2661:X2662"/>
    <mergeCell ref="X2665:X2666"/>
    <mergeCell ref="X2669:X2670"/>
    <mergeCell ref="X2677:X2678"/>
    <mergeCell ref="X2679:X2680"/>
    <mergeCell ref="X2525:X2526"/>
    <mergeCell ref="X2527:X2528"/>
    <mergeCell ref="X2529:X2530"/>
    <mergeCell ref="X2531:X2532"/>
    <mergeCell ref="X2533:X2534"/>
    <mergeCell ref="X2535:X2536"/>
    <mergeCell ref="X2537:X2538"/>
    <mergeCell ref="X2539:X2540"/>
    <mergeCell ref="X2541:X2542"/>
    <mergeCell ref="X2543:X2544"/>
    <mergeCell ref="X2545:X2546"/>
    <mergeCell ref="X2547:X2548"/>
    <mergeCell ref="X2549:X2550"/>
    <mergeCell ref="X2551:X2552"/>
    <mergeCell ref="X2553:X2554"/>
    <mergeCell ref="X2555:X2556"/>
    <mergeCell ref="X2557:X2558"/>
    <mergeCell ref="X2559:X2560"/>
    <mergeCell ref="X2561:X2562"/>
    <mergeCell ref="X2563:X2564"/>
    <mergeCell ref="X2565:X2566"/>
    <mergeCell ref="X2567:X2568"/>
    <mergeCell ref="X2569:X2570"/>
    <mergeCell ref="X2571:X2572"/>
    <mergeCell ref="X2573:X2574"/>
    <mergeCell ref="X2575:X2576"/>
    <mergeCell ref="X2577:X2578"/>
    <mergeCell ref="X2579:X2580"/>
    <mergeCell ref="X2581:X2582"/>
    <mergeCell ref="X2583:X2584"/>
    <mergeCell ref="X2585:X2586"/>
    <mergeCell ref="X2587:X2588"/>
    <mergeCell ref="X2589:X2590"/>
    <mergeCell ref="X2459:X2460"/>
    <mergeCell ref="X2461:X2462"/>
    <mergeCell ref="X2463:X2464"/>
    <mergeCell ref="X2465:X2466"/>
    <mergeCell ref="X2467:X2468"/>
    <mergeCell ref="X2469:X2470"/>
    <mergeCell ref="X2471:X2472"/>
    <mergeCell ref="X2473:X2474"/>
    <mergeCell ref="X2475:X2476"/>
    <mergeCell ref="X2477:X2478"/>
    <mergeCell ref="X2479:X2480"/>
    <mergeCell ref="X2481:X2482"/>
    <mergeCell ref="X2483:X2484"/>
    <mergeCell ref="X2485:X2486"/>
    <mergeCell ref="X2487:X2488"/>
    <mergeCell ref="X2489:X2490"/>
    <mergeCell ref="X2491:X2492"/>
    <mergeCell ref="X2493:X2494"/>
    <mergeCell ref="X2495:X2496"/>
    <mergeCell ref="X2497:X2498"/>
    <mergeCell ref="X2499:X2500"/>
    <mergeCell ref="X2501:X2502"/>
    <mergeCell ref="X2503:X2504"/>
    <mergeCell ref="X2505:X2506"/>
    <mergeCell ref="X2507:X2508"/>
    <mergeCell ref="X2509:X2510"/>
    <mergeCell ref="X2511:X2512"/>
    <mergeCell ref="X2513:X2514"/>
    <mergeCell ref="X2515:X2516"/>
    <mergeCell ref="X2517:X2518"/>
    <mergeCell ref="X2519:X2520"/>
    <mergeCell ref="X2521:X2522"/>
    <mergeCell ref="X2523:X2524"/>
    <mergeCell ref="X2393:X2394"/>
    <mergeCell ref="X2395:X2396"/>
    <mergeCell ref="X2397:X2398"/>
    <mergeCell ref="X2399:X2400"/>
    <mergeCell ref="X2401:X2402"/>
    <mergeCell ref="X2403:X2404"/>
    <mergeCell ref="X2405:X2406"/>
    <mergeCell ref="X2407:X2408"/>
    <mergeCell ref="X2409:X2410"/>
    <mergeCell ref="X2411:X2412"/>
    <mergeCell ref="X2413:X2414"/>
    <mergeCell ref="X2415:X2416"/>
    <mergeCell ref="X2417:X2418"/>
    <mergeCell ref="X2419:X2420"/>
    <mergeCell ref="X2421:X2422"/>
    <mergeCell ref="X2423:X2424"/>
    <mergeCell ref="X2425:X2426"/>
    <mergeCell ref="X2427:X2428"/>
    <mergeCell ref="X2429:X2430"/>
    <mergeCell ref="X2431:X2432"/>
    <mergeCell ref="X2433:X2434"/>
    <mergeCell ref="X2435:X2436"/>
    <mergeCell ref="X2437:X2438"/>
    <mergeCell ref="X2439:X2440"/>
    <mergeCell ref="X2441:X2442"/>
    <mergeCell ref="X2443:X2444"/>
    <mergeCell ref="X2445:X2446"/>
    <mergeCell ref="X2447:X2448"/>
    <mergeCell ref="X2449:X2450"/>
    <mergeCell ref="X2451:X2452"/>
    <mergeCell ref="X2453:X2454"/>
    <mergeCell ref="X2455:X2456"/>
    <mergeCell ref="X2457:X2458"/>
    <mergeCell ref="X2325:X2326"/>
    <mergeCell ref="X2327:X2328"/>
    <mergeCell ref="X2329:X2330"/>
    <mergeCell ref="X2331:X2332"/>
    <mergeCell ref="X2333:X2334"/>
    <mergeCell ref="X2335:X2336"/>
    <mergeCell ref="X2337:X2338"/>
    <mergeCell ref="X2339:X2340"/>
    <mergeCell ref="X2341:X2342"/>
    <mergeCell ref="X2343:X2344"/>
    <mergeCell ref="X2347:X2348"/>
    <mergeCell ref="X2349:X2350"/>
    <mergeCell ref="X2351:X2352"/>
    <mergeCell ref="X2353:X2354"/>
    <mergeCell ref="X2355:X2356"/>
    <mergeCell ref="X2357:X2358"/>
    <mergeCell ref="X2359:X2360"/>
    <mergeCell ref="X2361:X2362"/>
    <mergeCell ref="X2363:X2364"/>
    <mergeCell ref="X2365:X2366"/>
    <mergeCell ref="X2367:X2368"/>
    <mergeCell ref="X2369:X2370"/>
    <mergeCell ref="X2371:X2372"/>
    <mergeCell ref="X2373:X2374"/>
    <mergeCell ref="X2375:X2376"/>
    <mergeCell ref="X2377:X2378"/>
    <mergeCell ref="X2379:X2380"/>
    <mergeCell ref="X2381:X2382"/>
    <mergeCell ref="X2383:X2384"/>
    <mergeCell ref="X2385:X2386"/>
    <mergeCell ref="X2387:X2388"/>
    <mergeCell ref="X2389:X2390"/>
    <mergeCell ref="X2391:X2392"/>
    <mergeCell ref="X2259:X2260"/>
    <mergeCell ref="X2261:X2262"/>
    <mergeCell ref="X2263:X2264"/>
    <mergeCell ref="X2265:X2266"/>
    <mergeCell ref="X2267:X2268"/>
    <mergeCell ref="X2269:X2270"/>
    <mergeCell ref="X2271:X2272"/>
    <mergeCell ref="X2273:X2274"/>
    <mergeCell ref="X2275:X2276"/>
    <mergeCell ref="X2277:X2278"/>
    <mergeCell ref="X2279:X2280"/>
    <mergeCell ref="X2281:X2282"/>
    <mergeCell ref="X2283:X2284"/>
    <mergeCell ref="X2285:X2286"/>
    <mergeCell ref="X2287:X2288"/>
    <mergeCell ref="X2289:X2290"/>
    <mergeCell ref="X2291:X2292"/>
    <mergeCell ref="X2293:X2294"/>
    <mergeCell ref="X2295:X2296"/>
    <mergeCell ref="X2297:X2298"/>
    <mergeCell ref="X2299:X2300"/>
    <mergeCell ref="X2301:X2302"/>
    <mergeCell ref="X2303:X2304"/>
    <mergeCell ref="X2305:X2306"/>
    <mergeCell ref="X2307:X2308"/>
    <mergeCell ref="X2309:X2310"/>
    <mergeCell ref="X2311:X2312"/>
    <mergeCell ref="X2313:X2314"/>
    <mergeCell ref="X2315:X2316"/>
    <mergeCell ref="X2317:X2318"/>
    <mergeCell ref="X2319:X2320"/>
    <mergeCell ref="X2321:X2322"/>
    <mergeCell ref="X2323:X2324"/>
    <mergeCell ref="X2193:X2194"/>
    <mergeCell ref="X2195:X2196"/>
    <mergeCell ref="X2197:X2198"/>
    <mergeCell ref="X2199:X2200"/>
    <mergeCell ref="X2201:X2202"/>
    <mergeCell ref="X2203:X2204"/>
    <mergeCell ref="X2205:X2206"/>
    <mergeCell ref="X2207:X2208"/>
    <mergeCell ref="X2209:X2210"/>
    <mergeCell ref="X2211:X2212"/>
    <mergeCell ref="X2213:X2214"/>
    <mergeCell ref="X2215:X2216"/>
    <mergeCell ref="X2217:X2218"/>
    <mergeCell ref="X2219:X2220"/>
    <mergeCell ref="X2221:X2222"/>
    <mergeCell ref="X2223:X2224"/>
    <mergeCell ref="X2225:X2226"/>
    <mergeCell ref="X2227:X2228"/>
    <mergeCell ref="X2229:X2230"/>
    <mergeCell ref="X2231:X2232"/>
    <mergeCell ref="X2233:X2234"/>
    <mergeCell ref="X2235:X2236"/>
    <mergeCell ref="X2237:X2238"/>
    <mergeCell ref="X2239:X2240"/>
    <mergeCell ref="X2241:X2242"/>
    <mergeCell ref="X2243:X2244"/>
    <mergeCell ref="X2245:X2246"/>
    <mergeCell ref="X2247:X2248"/>
    <mergeCell ref="X2249:X2250"/>
    <mergeCell ref="X2251:X2252"/>
    <mergeCell ref="X2253:X2254"/>
    <mergeCell ref="X2255:X2256"/>
    <mergeCell ref="X2257:X2258"/>
    <mergeCell ref="X2125:X2126"/>
    <mergeCell ref="X2127:X2128"/>
    <mergeCell ref="X2129:X2130"/>
    <mergeCell ref="X2131:X2132"/>
    <mergeCell ref="X2133:X2134"/>
    <mergeCell ref="X2135:X2136"/>
    <mergeCell ref="X2137:X2138"/>
    <mergeCell ref="X2139:X2140"/>
    <mergeCell ref="X2141:X2142"/>
    <mergeCell ref="X2143:X2144"/>
    <mergeCell ref="X2145:X2146"/>
    <mergeCell ref="X2147:X2148"/>
    <mergeCell ref="X2149:X2150"/>
    <mergeCell ref="X2151:X2152"/>
    <mergeCell ref="X2153:X2154"/>
    <mergeCell ref="X2155:X2156"/>
    <mergeCell ref="X2157:X2158"/>
    <mergeCell ref="X2159:X2160"/>
    <mergeCell ref="X2161:X2162"/>
    <mergeCell ref="X2163:X2164"/>
    <mergeCell ref="X2165:X2166"/>
    <mergeCell ref="X2167:X2168"/>
    <mergeCell ref="X2169:X2170"/>
    <mergeCell ref="X2171:X2172"/>
    <mergeCell ref="X2173:X2174"/>
    <mergeCell ref="X2175:X2176"/>
    <mergeCell ref="X2177:X2178"/>
    <mergeCell ref="X2179:X2180"/>
    <mergeCell ref="X2181:X2182"/>
    <mergeCell ref="X2183:X2184"/>
    <mergeCell ref="X2187:X2188"/>
    <mergeCell ref="X2189:X2190"/>
    <mergeCell ref="X2191:X2192"/>
    <mergeCell ref="X2057:X2058"/>
    <mergeCell ref="X2059:X2060"/>
    <mergeCell ref="X2061:X2062"/>
    <mergeCell ref="X2063:X2064"/>
    <mergeCell ref="X2065:X2066"/>
    <mergeCell ref="X2067:X2068"/>
    <mergeCell ref="X2069:X2070"/>
    <mergeCell ref="X2071:X2072"/>
    <mergeCell ref="X2073:X2074"/>
    <mergeCell ref="X2075:X2076"/>
    <mergeCell ref="X2077:X2078"/>
    <mergeCell ref="X2081:X2082"/>
    <mergeCell ref="X2083:X2084"/>
    <mergeCell ref="X2085:X2086"/>
    <mergeCell ref="X2087:X2088"/>
    <mergeCell ref="X2089:X2090"/>
    <mergeCell ref="X2091:X2092"/>
    <mergeCell ref="X2093:X2094"/>
    <mergeCell ref="X2095:X2096"/>
    <mergeCell ref="X2097:X2098"/>
    <mergeCell ref="X2099:X2100"/>
    <mergeCell ref="X2101:X2102"/>
    <mergeCell ref="X2103:X2104"/>
    <mergeCell ref="X2105:X2106"/>
    <mergeCell ref="X2107:X2108"/>
    <mergeCell ref="X2109:X2110"/>
    <mergeCell ref="X2111:X2112"/>
    <mergeCell ref="X2113:X2114"/>
    <mergeCell ref="X2115:X2116"/>
    <mergeCell ref="X2117:X2118"/>
    <mergeCell ref="X2119:X2120"/>
    <mergeCell ref="X2121:X2122"/>
    <mergeCell ref="X2123:X2124"/>
    <mergeCell ref="X1991:X1992"/>
    <mergeCell ref="X1993:X1994"/>
    <mergeCell ref="X1995:X1996"/>
    <mergeCell ref="X1997:X1998"/>
    <mergeCell ref="X1999:X2000"/>
    <mergeCell ref="X2001:X2002"/>
    <mergeCell ref="X2003:X2004"/>
    <mergeCell ref="X2005:X2006"/>
    <mergeCell ref="X2007:X2008"/>
    <mergeCell ref="X2009:X2010"/>
    <mergeCell ref="X2011:X2012"/>
    <mergeCell ref="X2013:X2014"/>
    <mergeCell ref="X2015:X2016"/>
    <mergeCell ref="X2017:X2018"/>
    <mergeCell ref="X2019:X2020"/>
    <mergeCell ref="X2021:X2022"/>
    <mergeCell ref="X2023:X2024"/>
    <mergeCell ref="X2025:X2026"/>
    <mergeCell ref="X2027:X2028"/>
    <mergeCell ref="X2029:X2030"/>
    <mergeCell ref="X2031:X2032"/>
    <mergeCell ref="X2033:X2034"/>
    <mergeCell ref="X2035:X2036"/>
    <mergeCell ref="X2037:X2038"/>
    <mergeCell ref="X2039:X2040"/>
    <mergeCell ref="X2041:X2042"/>
    <mergeCell ref="X2043:X2044"/>
    <mergeCell ref="X2045:X2046"/>
    <mergeCell ref="X2047:X2048"/>
    <mergeCell ref="X2049:X2050"/>
    <mergeCell ref="X2051:X2052"/>
    <mergeCell ref="X2053:X2054"/>
    <mergeCell ref="X2055:X2056"/>
    <mergeCell ref="X1925:X1926"/>
    <mergeCell ref="X1927:X1928"/>
    <mergeCell ref="X1929:X1930"/>
    <mergeCell ref="X1931:X1932"/>
    <mergeCell ref="X1933:X1934"/>
    <mergeCell ref="X1935:X1936"/>
    <mergeCell ref="X1937:X1938"/>
    <mergeCell ref="X1939:X1940"/>
    <mergeCell ref="X1941:X1942"/>
    <mergeCell ref="X1943:X1944"/>
    <mergeCell ref="X1945:X1946"/>
    <mergeCell ref="X1947:X1948"/>
    <mergeCell ref="X1949:X1950"/>
    <mergeCell ref="X1951:X1952"/>
    <mergeCell ref="X1953:X1954"/>
    <mergeCell ref="X1955:X1956"/>
    <mergeCell ref="X1957:X1958"/>
    <mergeCell ref="X1959:X1960"/>
    <mergeCell ref="X1961:X1962"/>
    <mergeCell ref="X1963:X1964"/>
    <mergeCell ref="X1965:X1966"/>
    <mergeCell ref="X1967:X1968"/>
    <mergeCell ref="X1969:X1970"/>
    <mergeCell ref="X1971:X1972"/>
    <mergeCell ref="X1973:X1974"/>
    <mergeCell ref="X1975:X1976"/>
    <mergeCell ref="X1977:X1978"/>
    <mergeCell ref="X1979:X1980"/>
    <mergeCell ref="X1981:X1982"/>
    <mergeCell ref="X1983:X1984"/>
    <mergeCell ref="X1985:X1986"/>
    <mergeCell ref="X1987:X1988"/>
    <mergeCell ref="X1989:X1990"/>
    <mergeCell ref="X1857:X1858"/>
    <mergeCell ref="X1859:X1860"/>
    <mergeCell ref="X1861:X1862"/>
    <mergeCell ref="X1863:X1864"/>
    <mergeCell ref="X1865:X1866"/>
    <mergeCell ref="X1867:X1868"/>
    <mergeCell ref="X1869:X1870"/>
    <mergeCell ref="X1871:X1872"/>
    <mergeCell ref="X1873:X1874"/>
    <mergeCell ref="X1875:X1876"/>
    <mergeCell ref="X1877:X1878"/>
    <mergeCell ref="X1879:X1880"/>
    <mergeCell ref="X1881:X1882"/>
    <mergeCell ref="X1883:X1884"/>
    <mergeCell ref="X1887:X1888"/>
    <mergeCell ref="X1889:X1890"/>
    <mergeCell ref="X1891:X1892"/>
    <mergeCell ref="X1893:X1894"/>
    <mergeCell ref="X1895:X1896"/>
    <mergeCell ref="X1897:X1898"/>
    <mergeCell ref="X1899:X1900"/>
    <mergeCell ref="X1901:X1902"/>
    <mergeCell ref="X1903:X1904"/>
    <mergeCell ref="X1905:X1906"/>
    <mergeCell ref="X1907:X1908"/>
    <mergeCell ref="X1909:X1910"/>
    <mergeCell ref="X1911:X1912"/>
    <mergeCell ref="X1913:X1914"/>
    <mergeCell ref="X1915:X1916"/>
    <mergeCell ref="X1917:X1918"/>
    <mergeCell ref="X1919:X1920"/>
    <mergeCell ref="X1921:X1922"/>
    <mergeCell ref="X1923:X1924"/>
    <mergeCell ref="X1789:X1790"/>
    <mergeCell ref="X1793:X1794"/>
    <mergeCell ref="X1795:X1796"/>
    <mergeCell ref="X1797:X1798"/>
    <mergeCell ref="X1799:X1800"/>
    <mergeCell ref="X1801:X1802"/>
    <mergeCell ref="X1803:X1804"/>
    <mergeCell ref="X1805:X1806"/>
    <mergeCell ref="X1807:X1808"/>
    <mergeCell ref="X1809:X1810"/>
    <mergeCell ref="X1811:X1812"/>
    <mergeCell ref="X1813:X1814"/>
    <mergeCell ref="X1815:X1816"/>
    <mergeCell ref="X1817:X1818"/>
    <mergeCell ref="X1819:X1820"/>
    <mergeCell ref="X1821:X1822"/>
    <mergeCell ref="X1823:X1824"/>
    <mergeCell ref="X1825:X1826"/>
    <mergeCell ref="X1827:X1828"/>
    <mergeCell ref="X1829:X1830"/>
    <mergeCell ref="X1831:X1832"/>
    <mergeCell ref="X1833:X1834"/>
    <mergeCell ref="X1835:X1836"/>
    <mergeCell ref="X1837:X1838"/>
    <mergeCell ref="X1839:X1840"/>
    <mergeCell ref="X1841:X1842"/>
    <mergeCell ref="X1843:X1844"/>
    <mergeCell ref="X1845:X1846"/>
    <mergeCell ref="X1847:X1848"/>
    <mergeCell ref="X1849:X1850"/>
    <mergeCell ref="X1851:X1852"/>
    <mergeCell ref="X1853:X1854"/>
    <mergeCell ref="X1855:X1856"/>
    <mergeCell ref="X1723:X1724"/>
    <mergeCell ref="X1725:X1726"/>
    <mergeCell ref="X1727:X1728"/>
    <mergeCell ref="X1729:X1730"/>
    <mergeCell ref="X1731:X1732"/>
    <mergeCell ref="X1733:X1734"/>
    <mergeCell ref="X1735:X1736"/>
    <mergeCell ref="X1737:X1738"/>
    <mergeCell ref="X1739:X1740"/>
    <mergeCell ref="X1741:X1742"/>
    <mergeCell ref="X1743:X1744"/>
    <mergeCell ref="X1745:X1746"/>
    <mergeCell ref="X1747:X1748"/>
    <mergeCell ref="X1749:X1750"/>
    <mergeCell ref="X1751:X1752"/>
    <mergeCell ref="X1753:X1754"/>
    <mergeCell ref="X1755:X1756"/>
    <mergeCell ref="X1757:X1758"/>
    <mergeCell ref="X1759:X1760"/>
    <mergeCell ref="X1761:X1762"/>
    <mergeCell ref="X1763:X1764"/>
    <mergeCell ref="X1765:X1766"/>
    <mergeCell ref="X1767:X1768"/>
    <mergeCell ref="X1769:X1770"/>
    <mergeCell ref="X1771:X1772"/>
    <mergeCell ref="X1773:X1774"/>
    <mergeCell ref="X1775:X1776"/>
    <mergeCell ref="X1777:X1778"/>
    <mergeCell ref="X1779:X1780"/>
    <mergeCell ref="X1781:X1782"/>
    <mergeCell ref="X1783:X1784"/>
    <mergeCell ref="X1785:X1786"/>
    <mergeCell ref="X1787:X1788"/>
    <mergeCell ref="X1653:X1654"/>
    <mergeCell ref="X1655:X1656"/>
    <mergeCell ref="X1657:X1658"/>
    <mergeCell ref="X1659:X1660"/>
    <mergeCell ref="X1661:X1662"/>
    <mergeCell ref="X1663:X1664"/>
    <mergeCell ref="X1667:X1668"/>
    <mergeCell ref="X1669:X1670"/>
    <mergeCell ref="X1671:X1672"/>
    <mergeCell ref="X1673:X1674"/>
    <mergeCell ref="X1675:X1676"/>
    <mergeCell ref="X1677:X1678"/>
    <mergeCell ref="X1679:X1680"/>
    <mergeCell ref="X1681:X1682"/>
    <mergeCell ref="X1683:X1684"/>
    <mergeCell ref="X1685:X1686"/>
    <mergeCell ref="X1687:X1688"/>
    <mergeCell ref="X1689:X1690"/>
    <mergeCell ref="X1691:X1692"/>
    <mergeCell ref="X1693:X1694"/>
    <mergeCell ref="X1695:X1696"/>
    <mergeCell ref="X1697:X1698"/>
    <mergeCell ref="X1699:X1700"/>
    <mergeCell ref="X1701:X1702"/>
    <mergeCell ref="X1703:X1704"/>
    <mergeCell ref="X1707:X1708"/>
    <mergeCell ref="X1709:X1710"/>
    <mergeCell ref="X1711:X1712"/>
    <mergeCell ref="X1713:X1714"/>
    <mergeCell ref="X1715:X1716"/>
    <mergeCell ref="X1717:X1718"/>
    <mergeCell ref="X1719:X1720"/>
    <mergeCell ref="X1721:X1722"/>
    <mergeCell ref="X1587:X1588"/>
    <mergeCell ref="X1589:X1590"/>
    <mergeCell ref="X1591:X1592"/>
    <mergeCell ref="X1593:X1594"/>
    <mergeCell ref="X1595:X1596"/>
    <mergeCell ref="X1597:X1598"/>
    <mergeCell ref="X1599:X1600"/>
    <mergeCell ref="X1601:X1602"/>
    <mergeCell ref="X1603:X1604"/>
    <mergeCell ref="X1605:X1606"/>
    <mergeCell ref="X1607:X1608"/>
    <mergeCell ref="X1609:X1610"/>
    <mergeCell ref="X1611:X1612"/>
    <mergeCell ref="X1613:X1614"/>
    <mergeCell ref="X1615:X1616"/>
    <mergeCell ref="X1617:X1618"/>
    <mergeCell ref="X1619:X1620"/>
    <mergeCell ref="X1621:X1622"/>
    <mergeCell ref="X1623:X1624"/>
    <mergeCell ref="X1625:X1626"/>
    <mergeCell ref="X1627:X1628"/>
    <mergeCell ref="X1629:X1630"/>
    <mergeCell ref="X1631:X1632"/>
    <mergeCell ref="X1633:X1634"/>
    <mergeCell ref="X1635:X1636"/>
    <mergeCell ref="X1637:X1638"/>
    <mergeCell ref="X1639:X1640"/>
    <mergeCell ref="X1641:X1642"/>
    <mergeCell ref="X1643:X1644"/>
    <mergeCell ref="X1645:X1646"/>
    <mergeCell ref="X1647:X1648"/>
    <mergeCell ref="X1649:X1650"/>
    <mergeCell ref="X1651:X1652"/>
    <mergeCell ref="X1521:X1522"/>
    <mergeCell ref="X1523:X1524"/>
    <mergeCell ref="X1525:X1526"/>
    <mergeCell ref="X1527:X1528"/>
    <mergeCell ref="X1529:X1530"/>
    <mergeCell ref="X1531:X1532"/>
    <mergeCell ref="X1533:X1534"/>
    <mergeCell ref="X1535:X1536"/>
    <mergeCell ref="X1537:X1538"/>
    <mergeCell ref="X1539:X1540"/>
    <mergeCell ref="X1541:X1542"/>
    <mergeCell ref="X1543:X1544"/>
    <mergeCell ref="X1545:X1546"/>
    <mergeCell ref="X1547:X1548"/>
    <mergeCell ref="X1549:X1550"/>
    <mergeCell ref="X1551:X1552"/>
    <mergeCell ref="X1553:X1554"/>
    <mergeCell ref="X1555:X1556"/>
    <mergeCell ref="X1557:X1558"/>
    <mergeCell ref="X1559:X1560"/>
    <mergeCell ref="X1561:X1562"/>
    <mergeCell ref="X1563:X1564"/>
    <mergeCell ref="X1565:X1566"/>
    <mergeCell ref="X1567:X1568"/>
    <mergeCell ref="X1569:X1570"/>
    <mergeCell ref="X1571:X1572"/>
    <mergeCell ref="X1573:X1574"/>
    <mergeCell ref="X1575:X1576"/>
    <mergeCell ref="X1577:X1578"/>
    <mergeCell ref="X1579:X1580"/>
    <mergeCell ref="X1581:X1582"/>
    <mergeCell ref="X1583:X1584"/>
    <mergeCell ref="X1585:X1586"/>
    <mergeCell ref="X1455:X1456"/>
    <mergeCell ref="X1457:X1458"/>
    <mergeCell ref="X1459:X1460"/>
    <mergeCell ref="X1461:X1462"/>
    <mergeCell ref="X1463:X1464"/>
    <mergeCell ref="X1465:X1466"/>
    <mergeCell ref="X1467:X1468"/>
    <mergeCell ref="X1469:X1470"/>
    <mergeCell ref="X1471:X1472"/>
    <mergeCell ref="X1473:X1474"/>
    <mergeCell ref="X1475:X1476"/>
    <mergeCell ref="X1477:X1478"/>
    <mergeCell ref="X1479:X1480"/>
    <mergeCell ref="X1481:X1482"/>
    <mergeCell ref="X1483:X1484"/>
    <mergeCell ref="X1485:X1486"/>
    <mergeCell ref="X1487:X1488"/>
    <mergeCell ref="X1489:X1490"/>
    <mergeCell ref="X1491:X1492"/>
    <mergeCell ref="X1493:X1494"/>
    <mergeCell ref="X1495:X1496"/>
    <mergeCell ref="X1497:X1498"/>
    <mergeCell ref="X1499:X1500"/>
    <mergeCell ref="X1501:X1502"/>
    <mergeCell ref="X1503:X1504"/>
    <mergeCell ref="X1505:X1506"/>
    <mergeCell ref="X1507:X1508"/>
    <mergeCell ref="X1509:X1510"/>
    <mergeCell ref="X1511:X1512"/>
    <mergeCell ref="X1513:X1514"/>
    <mergeCell ref="X1515:X1516"/>
    <mergeCell ref="X1517:X1518"/>
    <mergeCell ref="X1519:X1520"/>
    <mergeCell ref="X1387:X1388"/>
    <mergeCell ref="X1389:X1390"/>
    <mergeCell ref="X1391:X1392"/>
    <mergeCell ref="X1393:X1394"/>
    <mergeCell ref="X1395:X1396"/>
    <mergeCell ref="X1397:X1398"/>
    <mergeCell ref="X1399:X1400"/>
    <mergeCell ref="X1401:X1402"/>
    <mergeCell ref="X1403:X1404"/>
    <mergeCell ref="X1405:X1406"/>
    <mergeCell ref="X1407:X1408"/>
    <mergeCell ref="X1409:X1410"/>
    <mergeCell ref="X1411:X1412"/>
    <mergeCell ref="X1413:X1414"/>
    <mergeCell ref="X1415:X1416"/>
    <mergeCell ref="X1417:X1418"/>
    <mergeCell ref="X1419:X1420"/>
    <mergeCell ref="X1421:X1422"/>
    <mergeCell ref="X1423:X1424"/>
    <mergeCell ref="X1425:X1426"/>
    <mergeCell ref="X1427:X1428"/>
    <mergeCell ref="X1431:X1432"/>
    <mergeCell ref="X1433:X1434"/>
    <mergeCell ref="X1435:X1436"/>
    <mergeCell ref="X1437:X1438"/>
    <mergeCell ref="X1439:X1440"/>
    <mergeCell ref="X1441:X1442"/>
    <mergeCell ref="X1443:X1444"/>
    <mergeCell ref="X1445:X1446"/>
    <mergeCell ref="X1447:X1448"/>
    <mergeCell ref="X1449:X1450"/>
    <mergeCell ref="X1451:X1452"/>
    <mergeCell ref="X1453:X1454"/>
    <mergeCell ref="X1321:X1322"/>
    <mergeCell ref="X1323:X1324"/>
    <mergeCell ref="X1325:X1326"/>
    <mergeCell ref="X1327:X1328"/>
    <mergeCell ref="X1329:X1330"/>
    <mergeCell ref="X1331:X1332"/>
    <mergeCell ref="X1333:X1334"/>
    <mergeCell ref="X1335:X1336"/>
    <mergeCell ref="X1337:X1338"/>
    <mergeCell ref="X1339:X1340"/>
    <mergeCell ref="X1341:X1342"/>
    <mergeCell ref="X1343:X1344"/>
    <mergeCell ref="X1345:X1346"/>
    <mergeCell ref="X1347:X1348"/>
    <mergeCell ref="X1349:X1350"/>
    <mergeCell ref="X1351:X1352"/>
    <mergeCell ref="X1353:X1354"/>
    <mergeCell ref="X1355:X1356"/>
    <mergeCell ref="X1357:X1358"/>
    <mergeCell ref="X1359:X1360"/>
    <mergeCell ref="X1361:X1362"/>
    <mergeCell ref="X1363:X1364"/>
    <mergeCell ref="X1365:X1366"/>
    <mergeCell ref="X1367:X1368"/>
    <mergeCell ref="X1369:X1370"/>
    <mergeCell ref="X1371:X1372"/>
    <mergeCell ref="X1373:X1374"/>
    <mergeCell ref="X1375:X1376"/>
    <mergeCell ref="X1377:X1378"/>
    <mergeCell ref="X1379:X1380"/>
    <mergeCell ref="X1381:X1382"/>
    <mergeCell ref="X1383:X1384"/>
    <mergeCell ref="X1385:X1386"/>
    <mergeCell ref="X1255:X1256"/>
    <mergeCell ref="X1257:X1258"/>
    <mergeCell ref="X1259:X1260"/>
    <mergeCell ref="X1261:X1262"/>
    <mergeCell ref="X1263:X1264"/>
    <mergeCell ref="X1265:X1266"/>
    <mergeCell ref="X1267:X1268"/>
    <mergeCell ref="X1269:X1270"/>
    <mergeCell ref="X1271:X1272"/>
    <mergeCell ref="X1273:X1274"/>
    <mergeCell ref="X1275:X1276"/>
    <mergeCell ref="X1277:X1278"/>
    <mergeCell ref="X1279:X1280"/>
    <mergeCell ref="X1281:X1282"/>
    <mergeCell ref="X1283:X1284"/>
    <mergeCell ref="X1285:X1286"/>
    <mergeCell ref="X1287:X1288"/>
    <mergeCell ref="X1289:X1290"/>
    <mergeCell ref="X1291:X1292"/>
    <mergeCell ref="X1293:X1294"/>
    <mergeCell ref="X1295:X1296"/>
    <mergeCell ref="X1297:X1298"/>
    <mergeCell ref="X1299:X1300"/>
    <mergeCell ref="X1301:X1302"/>
    <mergeCell ref="X1303:X1304"/>
    <mergeCell ref="X1305:X1306"/>
    <mergeCell ref="X1307:X1308"/>
    <mergeCell ref="X1309:X1310"/>
    <mergeCell ref="X1311:X1312"/>
    <mergeCell ref="X1313:X1314"/>
    <mergeCell ref="X1315:X1316"/>
    <mergeCell ref="X1317:X1318"/>
    <mergeCell ref="X1319:X1320"/>
    <mergeCell ref="X1189:X1190"/>
    <mergeCell ref="X1191:X1192"/>
    <mergeCell ref="X1193:X1194"/>
    <mergeCell ref="X1195:X1196"/>
    <mergeCell ref="X1197:X1198"/>
    <mergeCell ref="X1199:X1200"/>
    <mergeCell ref="X1201:X1202"/>
    <mergeCell ref="X1203:X1204"/>
    <mergeCell ref="X1205:X1206"/>
    <mergeCell ref="X1207:X1208"/>
    <mergeCell ref="X1209:X1210"/>
    <mergeCell ref="X1211:X1212"/>
    <mergeCell ref="X1213:X1214"/>
    <mergeCell ref="X1215:X1216"/>
    <mergeCell ref="X1217:X1218"/>
    <mergeCell ref="X1219:X1220"/>
    <mergeCell ref="X1221:X1222"/>
    <mergeCell ref="X1223:X1224"/>
    <mergeCell ref="X1225:X1226"/>
    <mergeCell ref="X1227:X1228"/>
    <mergeCell ref="X1229:X1230"/>
    <mergeCell ref="X1231:X1232"/>
    <mergeCell ref="X1233:X1234"/>
    <mergeCell ref="X1235:X1236"/>
    <mergeCell ref="X1237:X1238"/>
    <mergeCell ref="X1239:X1240"/>
    <mergeCell ref="X1241:X1242"/>
    <mergeCell ref="X1243:X1244"/>
    <mergeCell ref="X1245:X1246"/>
    <mergeCell ref="X1247:X1248"/>
    <mergeCell ref="X1249:X1250"/>
    <mergeCell ref="X1251:X1252"/>
    <mergeCell ref="X1253:X1254"/>
    <mergeCell ref="X1119:X1120"/>
    <mergeCell ref="X1123:X1124"/>
    <mergeCell ref="X1125:X1126"/>
    <mergeCell ref="X1127:X1128"/>
    <mergeCell ref="X1129:X1130"/>
    <mergeCell ref="X1133:X1134"/>
    <mergeCell ref="X1135:X1136"/>
    <mergeCell ref="X1137:X1138"/>
    <mergeCell ref="X1139:X1140"/>
    <mergeCell ref="X1141:X1142"/>
    <mergeCell ref="X1143:X1144"/>
    <mergeCell ref="X1145:X1146"/>
    <mergeCell ref="X1147:X1148"/>
    <mergeCell ref="X1149:X1150"/>
    <mergeCell ref="X1151:X1152"/>
    <mergeCell ref="X1153:X1154"/>
    <mergeCell ref="X1155:X1156"/>
    <mergeCell ref="X1157:X1158"/>
    <mergeCell ref="X1159:X1160"/>
    <mergeCell ref="X1161:X1162"/>
    <mergeCell ref="X1163:X1164"/>
    <mergeCell ref="X1165:X1166"/>
    <mergeCell ref="X1167:X1168"/>
    <mergeCell ref="X1169:X1170"/>
    <mergeCell ref="X1171:X1172"/>
    <mergeCell ref="X1173:X1174"/>
    <mergeCell ref="X1175:X1176"/>
    <mergeCell ref="X1177:X1178"/>
    <mergeCell ref="X1179:X1180"/>
    <mergeCell ref="X1181:X1182"/>
    <mergeCell ref="X1183:X1184"/>
    <mergeCell ref="X1185:X1186"/>
    <mergeCell ref="X1187:X1188"/>
    <mergeCell ref="X1053:X1054"/>
    <mergeCell ref="X1055:X1056"/>
    <mergeCell ref="X1057:X1058"/>
    <mergeCell ref="X1059:X1060"/>
    <mergeCell ref="X1061:X1062"/>
    <mergeCell ref="X1063:X1064"/>
    <mergeCell ref="X1065:X1066"/>
    <mergeCell ref="X1067:X1068"/>
    <mergeCell ref="X1069:X1070"/>
    <mergeCell ref="X1071:X1072"/>
    <mergeCell ref="X1073:X1074"/>
    <mergeCell ref="X1075:X1076"/>
    <mergeCell ref="X1077:X1078"/>
    <mergeCell ref="X1079:X1080"/>
    <mergeCell ref="X1081:X1082"/>
    <mergeCell ref="X1083:X1084"/>
    <mergeCell ref="X1085:X1086"/>
    <mergeCell ref="X1087:X1088"/>
    <mergeCell ref="X1089:X1090"/>
    <mergeCell ref="X1091:X1092"/>
    <mergeCell ref="X1093:X1094"/>
    <mergeCell ref="X1095:X1096"/>
    <mergeCell ref="X1097:X1098"/>
    <mergeCell ref="X1099:X1100"/>
    <mergeCell ref="X1101:X1102"/>
    <mergeCell ref="X1103:X1104"/>
    <mergeCell ref="X1105:X1106"/>
    <mergeCell ref="X1107:X1108"/>
    <mergeCell ref="X1109:X1110"/>
    <mergeCell ref="X1111:X1112"/>
    <mergeCell ref="X1113:X1114"/>
    <mergeCell ref="X1115:X1116"/>
    <mergeCell ref="X1117:X1118"/>
    <mergeCell ref="X977:X978"/>
    <mergeCell ref="X979:X980"/>
    <mergeCell ref="X981:X982"/>
    <mergeCell ref="X989:X990"/>
    <mergeCell ref="X991:X992"/>
    <mergeCell ref="X993:X994"/>
    <mergeCell ref="X995:X996"/>
    <mergeCell ref="X997:X998"/>
    <mergeCell ref="X999:X1000"/>
    <mergeCell ref="X1003:X1004"/>
    <mergeCell ref="X1005:X1006"/>
    <mergeCell ref="X1007:X1008"/>
    <mergeCell ref="X1009:X1010"/>
    <mergeCell ref="X1011:X1012"/>
    <mergeCell ref="X1013:X1014"/>
    <mergeCell ref="X1015:X1016"/>
    <mergeCell ref="X1017:X1018"/>
    <mergeCell ref="X1019:X1020"/>
    <mergeCell ref="X1021:X1022"/>
    <mergeCell ref="X1023:X1024"/>
    <mergeCell ref="X1027:X1028"/>
    <mergeCell ref="X1029:X1030"/>
    <mergeCell ref="X1031:X1032"/>
    <mergeCell ref="X1033:X1034"/>
    <mergeCell ref="X1035:X1036"/>
    <mergeCell ref="X1037:X1038"/>
    <mergeCell ref="X1039:X1040"/>
    <mergeCell ref="X1041:X1042"/>
    <mergeCell ref="X1043:X1044"/>
    <mergeCell ref="X1045:X1046"/>
    <mergeCell ref="X1047:X1048"/>
    <mergeCell ref="X1049:X1050"/>
    <mergeCell ref="X1051:X1052"/>
    <mergeCell ref="X911:X912"/>
    <mergeCell ref="X913:X914"/>
    <mergeCell ref="X915:X916"/>
    <mergeCell ref="X917:X918"/>
    <mergeCell ref="X919:X920"/>
    <mergeCell ref="X921:X922"/>
    <mergeCell ref="X923:X924"/>
    <mergeCell ref="X925:X926"/>
    <mergeCell ref="X927:X928"/>
    <mergeCell ref="X929:X930"/>
    <mergeCell ref="X931:X932"/>
    <mergeCell ref="X933:X934"/>
    <mergeCell ref="X935:X936"/>
    <mergeCell ref="X937:X938"/>
    <mergeCell ref="X939:X940"/>
    <mergeCell ref="X941:X942"/>
    <mergeCell ref="X943:X944"/>
    <mergeCell ref="X945:X946"/>
    <mergeCell ref="X947:X948"/>
    <mergeCell ref="X949:X950"/>
    <mergeCell ref="X951:X952"/>
    <mergeCell ref="X953:X954"/>
    <mergeCell ref="X955:X956"/>
    <mergeCell ref="X957:X958"/>
    <mergeCell ref="X959:X960"/>
    <mergeCell ref="X961:X962"/>
    <mergeCell ref="X963:X964"/>
    <mergeCell ref="X965:X966"/>
    <mergeCell ref="X967:X968"/>
    <mergeCell ref="X969:X970"/>
    <mergeCell ref="X971:X972"/>
    <mergeCell ref="X973:X974"/>
    <mergeCell ref="X975:X976"/>
    <mergeCell ref="X837:X838"/>
    <mergeCell ref="X839:X840"/>
    <mergeCell ref="X841:X842"/>
    <mergeCell ref="X843:X844"/>
    <mergeCell ref="X849:X850"/>
    <mergeCell ref="X851:X852"/>
    <mergeCell ref="X853:X854"/>
    <mergeCell ref="X855:X856"/>
    <mergeCell ref="X857:X858"/>
    <mergeCell ref="X859:X860"/>
    <mergeCell ref="X861:X862"/>
    <mergeCell ref="X863:X864"/>
    <mergeCell ref="X865:X866"/>
    <mergeCell ref="X867:X868"/>
    <mergeCell ref="X869:X870"/>
    <mergeCell ref="X871:X872"/>
    <mergeCell ref="X873:X874"/>
    <mergeCell ref="X875:X876"/>
    <mergeCell ref="X877:X878"/>
    <mergeCell ref="X883:X884"/>
    <mergeCell ref="X885:X886"/>
    <mergeCell ref="X887:X888"/>
    <mergeCell ref="X889:X890"/>
    <mergeCell ref="X891:X892"/>
    <mergeCell ref="X893:X894"/>
    <mergeCell ref="X895:X896"/>
    <mergeCell ref="X897:X898"/>
    <mergeCell ref="X899:X900"/>
    <mergeCell ref="X901:X902"/>
    <mergeCell ref="X903:X904"/>
    <mergeCell ref="X905:X906"/>
    <mergeCell ref="X907:X908"/>
    <mergeCell ref="X909:X910"/>
    <mergeCell ref="X769:X770"/>
    <mergeCell ref="X771:X772"/>
    <mergeCell ref="X773:X774"/>
    <mergeCell ref="X775:X776"/>
    <mergeCell ref="X777:X778"/>
    <mergeCell ref="X779:X780"/>
    <mergeCell ref="X781:X782"/>
    <mergeCell ref="X783:X784"/>
    <mergeCell ref="X785:X786"/>
    <mergeCell ref="X787:X788"/>
    <mergeCell ref="X789:X790"/>
    <mergeCell ref="X791:X792"/>
    <mergeCell ref="X793:X794"/>
    <mergeCell ref="X795:X796"/>
    <mergeCell ref="X797:X798"/>
    <mergeCell ref="X799:X800"/>
    <mergeCell ref="X801:X802"/>
    <mergeCell ref="X803:X804"/>
    <mergeCell ref="X805:X806"/>
    <mergeCell ref="X807:X808"/>
    <mergeCell ref="X809:X810"/>
    <mergeCell ref="X811:X812"/>
    <mergeCell ref="X813:X814"/>
    <mergeCell ref="X815:X816"/>
    <mergeCell ref="X817:X818"/>
    <mergeCell ref="X819:X820"/>
    <mergeCell ref="X821:X822"/>
    <mergeCell ref="X823:X824"/>
    <mergeCell ref="X825:X826"/>
    <mergeCell ref="X827:X828"/>
    <mergeCell ref="X829:X830"/>
    <mergeCell ref="X831:X832"/>
    <mergeCell ref="X835:X836"/>
    <mergeCell ref="X697:X698"/>
    <mergeCell ref="X699:X700"/>
    <mergeCell ref="X701:X702"/>
    <mergeCell ref="X703:X704"/>
    <mergeCell ref="X705:X706"/>
    <mergeCell ref="X707:X708"/>
    <mergeCell ref="X709:X710"/>
    <mergeCell ref="X711:X712"/>
    <mergeCell ref="X713:X714"/>
    <mergeCell ref="X715:X716"/>
    <mergeCell ref="X717:X718"/>
    <mergeCell ref="X719:X720"/>
    <mergeCell ref="X721:X722"/>
    <mergeCell ref="X723:X724"/>
    <mergeCell ref="X725:X726"/>
    <mergeCell ref="X731:X732"/>
    <mergeCell ref="X733:X734"/>
    <mergeCell ref="X735:X736"/>
    <mergeCell ref="X737:X738"/>
    <mergeCell ref="X739:X740"/>
    <mergeCell ref="X741:X742"/>
    <mergeCell ref="X743:X744"/>
    <mergeCell ref="X745:X746"/>
    <mergeCell ref="X749:X750"/>
    <mergeCell ref="X751:X752"/>
    <mergeCell ref="X753:X754"/>
    <mergeCell ref="X755:X756"/>
    <mergeCell ref="X757:X758"/>
    <mergeCell ref="X759:X760"/>
    <mergeCell ref="X761:X762"/>
    <mergeCell ref="X763:X764"/>
    <mergeCell ref="X765:X766"/>
    <mergeCell ref="X767:X768"/>
    <mergeCell ref="A745:A746"/>
    <mergeCell ref="B745:B746"/>
    <mergeCell ref="C745:C746"/>
    <mergeCell ref="D745:D746"/>
    <mergeCell ref="E745:E746"/>
    <mergeCell ref="F745:F746"/>
    <mergeCell ref="G745:G746"/>
    <mergeCell ref="H745:H746"/>
    <mergeCell ref="I745:I746"/>
    <mergeCell ref="J745:J746"/>
    <mergeCell ref="O745:O746"/>
    <mergeCell ref="Q745:Q746"/>
    <mergeCell ref="R745:R746"/>
    <mergeCell ref="S745:S746"/>
    <mergeCell ref="T745:T746"/>
    <mergeCell ref="U745:U746"/>
    <mergeCell ref="W745:W746"/>
    <mergeCell ref="X597:X598"/>
    <mergeCell ref="X599:X600"/>
    <mergeCell ref="X601:X602"/>
    <mergeCell ref="X603:X604"/>
    <mergeCell ref="X605:X606"/>
    <mergeCell ref="X607:X608"/>
    <mergeCell ref="X609:X610"/>
    <mergeCell ref="X611:X612"/>
    <mergeCell ref="X613:X614"/>
    <mergeCell ref="X615:X616"/>
    <mergeCell ref="X617:X618"/>
    <mergeCell ref="X619:X620"/>
    <mergeCell ref="X621:X622"/>
    <mergeCell ref="X623:X624"/>
    <mergeCell ref="X625:X626"/>
    <mergeCell ref="X627:X628"/>
    <mergeCell ref="X629:X630"/>
    <mergeCell ref="X631:X632"/>
    <mergeCell ref="X633:X634"/>
    <mergeCell ref="X635:X636"/>
    <mergeCell ref="X637:X638"/>
    <mergeCell ref="X639:X640"/>
    <mergeCell ref="X641:X642"/>
    <mergeCell ref="X643:X644"/>
    <mergeCell ref="X645:X646"/>
    <mergeCell ref="X647:X648"/>
    <mergeCell ref="X649:X650"/>
    <mergeCell ref="X651:X652"/>
    <mergeCell ref="X653:X654"/>
    <mergeCell ref="X655:X656"/>
    <mergeCell ref="X657:X658"/>
    <mergeCell ref="X659:X660"/>
    <mergeCell ref="X661:X662"/>
    <mergeCell ref="X663:X664"/>
    <mergeCell ref="X665:X666"/>
    <mergeCell ref="X667:X668"/>
    <mergeCell ref="X669:X670"/>
    <mergeCell ref="X671:X672"/>
    <mergeCell ref="X673:X674"/>
    <mergeCell ref="X675:X676"/>
    <mergeCell ref="X677:X678"/>
    <mergeCell ref="X679:X680"/>
    <mergeCell ref="X683:X684"/>
    <mergeCell ref="X685:X686"/>
    <mergeCell ref="X687:X688"/>
    <mergeCell ref="X689:X690"/>
    <mergeCell ref="X691:X692"/>
    <mergeCell ref="A741:A742"/>
    <mergeCell ref="B741:B742"/>
    <mergeCell ref="C741:C742"/>
    <mergeCell ref="D741:D742"/>
    <mergeCell ref="E741:E742"/>
    <mergeCell ref="F741:F742"/>
    <mergeCell ref="G741:G742"/>
    <mergeCell ref="H741:H742"/>
    <mergeCell ref="I741:I742"/>
    <mergeCell ref="J741:J742"/>
    <mergeCell ref="O741:O742"/>
    <mergeCell ref="Q741:Q742"/>
    <mergeCell ref="R741:R742"/>
    <mergeCell ref="S741:S742"/>
    <mergeCell ref="T741:T742"/>
    <mergeCell ref="U741:U742"/>
    <mergeCell ref="W741:W742"/>
    <mergeCell ref="A743:A744"/>
    <mergeCell ref="B743:B744"/>
    <mergeCell ref="C743:C744"/>
    <mergeCell ref="D743:D744"/>
    <mergeCell ref="E743:E744"/>
    <mergeCell ref="F743:F744"/>
    <mergeCell ref="G743:G744"/>
    <mergeCell ref="H743:H744"/>
    <mergeCell ref="I743:I744"/>
    <mergeCell ref="J743:J744"/>
    <mergeCell ref="O743:O744"/>
    <mergeCell ref="Q743:Q744"/>
    <mergeCell ref="R743:R744"/>
    <mergeCell ref="S743:S744"/>
    <mergeCell ref="T743:T744"/>
    <mergeCell ref="U743:U744"/>
    <mergeCell ref="W743:W744"/>
    <mergeCell ref="A737:A738"/>
    <mergeCell ref="B737:B738"/>
    <mergeCell ref="C737:C738"/>
    <mergeCell ref="D737:D738"/>
    <mergeCell ref="E737:E738"/>
    <mergeCell ref="F737:F738"/>
    <mergeCell ref="G737:G738"/>
    <mergeCell ref="H737:H738"/>
    <mergeCell ref="I737:I738"/>
    <mergeCell ref="J737:J738"/>
    <mergeCell ref="O737:O738"/>
    <mergeCell ref="Q737:Q738"/>
    <mergeCell ref="R737:R738"/>
    <mergeCell ref="S737:S738"/>
    <mergeCell ref="T737:T738"/>
    <mergeCell ref="U737:U738"/>
    <mergeCell ref="W737:W738"/>
    <mergeCell ref="A739:A740"/>
    <mergeCell ref="B739:B740"/>
    <mergeCell ref="C739:C740"/>
    <mergeCell ref="D739:D740"/>
    <mergeCell ref="E739:E740"/>
    <mergeCell ref="F739:F740"/>
    <mergeCell ref="G739:G740"/>
    <mergeCell ref="H739:H740"/>
    <mergeCell ref="I739:I740"/>
    <mergeCell ref="J739:J740"/>
    <mergeCell ref="O739:O740"/>
    <mergeCell ref="Q739:Q740"/>
    <mergeCell ref="R739:R740"/>
    <mergeCell ref="S739:S740"/>
    <mergeCell ref="T739:T740"/>
    <mergeCell ref="U739:U740"/>
    <mergeCell ref="W739:W740"/>
    <mergeCell ref="W731:W732"/>
    <mergeCell ref="A733:A734"/>
    <mergeCell ref="B733:B734"/>
    <mergeCell ref="C733:C734"/>
    <mergeCell ref="D733:D734"/>
    <mergeCell ref="E733:E734"/>
    <mergeCell ref="F733:F734"/>
    <mergeCell ref="G733:G734"/>
    <mergeCell ref="H733:H734"/>
    <mergeCell ref="I733:I734"/>
    <mergeCell ref="J733:J734"/>
    <mergeCell ref="O733:O734"/>
    <mergeCell ref="Q733:Q734"/>
    <mergeCell ref="R733:R734"/>
    <mergeCell ref="S733:S734"/>
    <mergeCell ref="T733:T734"/>
    <mergeCell ref="U733:U734"/>
    <mergeCell ref="W733:W734"/>
    <mergeCell ref="A735:A736"/>
    <mergeCell ref="B735:B736"/>
    <mergeCell ref="C735:C736"/>
    <mergeCell ref="D735:D736"/>
    <mergeCell ref="E735:E736"/>
    <mergeCell ref="F735:F736"/>
    <mergeCell ref="G735:G736"/>
    <mergeCell ref="H735:H736"/>
    <mergeCell ref="I735:I736"/>
    <mergeCell ref="J735:J736"/>
    <mergeCell ref="O735:O736"/>
    <mergeCell ref="Q735:Q736"/>
    <mergeCell ref="R735:R736"/>
    <mergeCell ref="S735:S736"/>
    <mergeCell ref="T735:T736"/>
    <mergeCell ref="U735:U736"/>
    <mergeCell ref="W735:W736"/>
    <mergeCell ref="A727:A728"/>
    <mergeCell ref="B727:B728"/>
    <mergeCell ref="C727:C728"/>
    <mergeCell ref="D727:D728"/>
    <mergeCell ref="E727:E728"/>
    <mergeCell ref="F727:F728"/>
    <mergeCell ref="G727:G728"/>
    <mergeCell ref="H727:H728"/>
    <mergeCell ref="I727:I728"/>
    <mergeCell ref="J727:J728"/>
    <mergeCell ref="O727:O728"/>
    <mergeCell ref="Q727:Q728"/>
    <mergeCell ref="R727:R728"/>
    <mergeCell ref="S727:S728"/>
    <mergeCell ref="T727:T728"/>
    <mergeCell ref="U727:U728"/>
    <mergeCell ref="A729:A730"/>
    <mergeCell ref="B729:B730"/>
    <mergeCell ref="C729:C730"/>
    <mergeCell ref="D729:D730"/>
    <mergeCell ref="E729:E730"/>
    <mergeCell ref="F729:F730"/>
    <mergeCell ref="G729:G730"/>
    <mergeCell ref="H729:H730"/>
    <mergeCell ref="I729:I730"/>
    <mergeCell ref="J729:J730"/>
    <mergeCell ref="O729:O730"/>
    <mergeCell ref="Q729:Q730"/>
    <mergeCell ref="R729:R730"/>
    <mergeCell ref="S729:S730"/>
    <mergeCell ref="T729:T730"/>
    <mergeCell ref="U729:U730"/>
    <mergeCell ref="A731:A732"/>
    <mergeCell ref="B731:B732"/>
    <mergeCell ref="C731:C732"/>
    <mergeCell ref="D731:D732"/>
    <mergeCell ref="E731:E732"/>
    <mergeCell ref="F731:F732"/>
    <mergeCell ref="G731:G732"/>
    <mergeCell ref="H731:H732"/>
    <mergeCell ref="I731:I732"/>
    <mergeCell ref="J731:J732"/>
    <mergeCell ref="O731:O732"/>
    <mergeCell ref="Q731:Q732"/>
    <mergeCell ref="R731:R732"/>
    <mergeCell ref="S731:S732"/>
    <mergeCell ref="T731:T732"/>
    <mergeCell ref="U731:U732"/>
    <mergeCell ref="A723:A724"/>
    <mergeCell ref="B723:B724"/>
    <mergeCell ref="C723:C724"/>
    <mergeCell ref="D723:D724"/>
    <mergeCell ref="E723:E724"/>
    <mergeCell ref="F723:F724"/>
    <mergeCell ref="G723:G724"/>
    <mergeCell ref="H723:H724"/>
    <mergeCell ref="I723:I724"/>
    <mergeCell ref="J723:J724"/>
    <mergeCell ref="O723:O724"/>
    <mergeCell ref="Q723:Q724"/>
    <mergeCell ref="R723:R724"/>
    <mergeCell ref="S723:S724"/>
    <mergeCell ref="T723:T724"/>
    <mergeCell ref="U723:U724"/>
    <mergeCell ref="W723:W724"/>
    <mergeCell ref="A725:A726"/>
    <mergeCell ref="B725:B726"/>
    <mergeCell ref="C725:C726"/>
    <mergeCell ref="D725:D726"/>
    <mergeCell ref="E725:E726"/>
    <mergeCell ref="F725:F726"/>
    <mergeCell ref="G725:G726"/>
    <mergeCell ref="H725:H726"/>
    <mergeCell ref="I725:I726"/>
    <mergeCell ref="J725:J726"/>
    <mergeCell ref="O725:O726"/>
    <mergeCell ref="Q725:Q726"/>
    <mergeCell ref="R725:R726"/>
    <mergeCell ref="S725:S726"/>
    <mergeCell ref="T725:T726"/>
    <mergeCell ref="U725:U726"/>
    <mergeCell ref="W725:W726"/>
    <mergeCell ref="A719:A720"/>
    <mergeCell ref="B719:B720"/>
    <mergeCell ref="C719:C720"/>
    <mergeCell ref="D719:D720"/>
    <mergeCell ref="E719:E720"/>
    <mergeCell ref="F719:F720"/>
    <mergeCell ref="G719:G720"/>
    <mergeCell ref="H719:H720"/>
    <mergeCell ref="I719:I720"/>
    <mergeCell ref="J719:J720"/>
    <mergeCell ref="O719:O720"/>
    <mergeCell ref="Q719:Q720"/>
    <mergeCell ref="R719:R720"/>
    <mergeCell ref="S719:S720"/>
    <mergeCell ref="T719:T720"/>
    <mergeCell ref="U719:U720"/>
    <mergeCell ref="W719:W720"/>
    <mergeCell ref="A721:A722"/>
    <mergeCell ref="B721:B722"/>
    <mergeCell ref="C721:C722"/>
    <mergeCell ref="D721:D722"/>
    <mergeCell ref="E721:E722"/>
    <mergeCell ref="F721:F722"/>
    <mergeCell ref="G721:G722"/>
    <mergeCell ref="H721:H722"/>
    <mergeCell ref="I721:I722"/>
    <mergeCell ref="J721:J722"/>
    <mergeCell ref="O721:O722"/>
    <mergeCell ref="Q721:Q722"/>
    <mergeCell ref="R721:R722"/>
    <mergeCell ref="S721:S722"/>
    <mergeCell ref="T721:T722"/>
    <mergeCell ref="U721:U722"/>
    <mergeCell ref="W721:W722"/>
    <mergeCell ref="A715:A716"/>
    <mergeCell ref="B715:B716"/>
    <mergeCell ref="C715:C716"/>
    <mergeCell ref="D715:D716"/>
    <mergeCell ref="E715:E716"/>
    <mergeCell ref="F715:F716"/>
    <mergeCell ref="G715:G716"/>
    <mergeCell ref="H715:H716"/>
    <mergeCell ref="I715:I716"/>
    <mergeCell ref="J715:J716"/>
    <mergeCell ref="O715:O716"/>
    <mergeCell ref="Q715:Q716"/>
    <mergeCell ref="R715:R716"/>
    <mergeCell ref="S715:S716"/>
    <mergeCell ref="T715:T716"/>
    <mergeCell ref="U715:U716"/>
    <mergeCell ref="W715:W716"/>
    <mergeCell ref="A717:A718"/>
    <mergeCell ref="B717:B718"/>
    <mergeCell ref="C717:C718"/>
    <mergeCell ref="D717:D718"/>
    <mergeCell ref="E717:E718"/>
    <mergeCell ref="F717:F718"/>
    <mergeCell ref="G717:G718"/>
    <mergeCell ref="H717:H718"/>
    <mergeCell ref="I717:I718"/>
    <mergeCell ref="J717:J718"/>
    <mergeCell ref="O717:O718"/>
    <mergeCell ref="Q717:Q718"/>
    <mergeCell ref="R717:R718"/>
    <mergeCell ref="S717:S718"/>
    <mergeCell ref="T717:T718"/>
    <mergeCell ref="U717:U718"/>
    <mergeCell ref="W717:W718"/>
    <mergeCell ref="A711:A712"/>
    <mergeCell ref="B711:B712"/>
    <mergeCell ref="C711:C712"/>
    <mergeCell ref="D711:D712"/>
    <mergeCell ref="E711:E712"/>
    <mergeCell ref="F711:F712"/>
    <mergeCell ref="G711:G712"/>
    <mergeCell ref="H711:H712"/>
    <mergeCell ref="I711:I712"/>
    <mergeCell ref="J711:J712"/>
    <mergeCell ref="O711:O712"/>
    <mergeCell ref="Q711:Q712"/>
    <mergeCell ref="R711:R712"/>
    <mergeCell ref="S711:S712"/>
    <mergeCell ref="T711:T712"/>
    <mergeCell ref="U711:U712"/>
    <mergeCell ref="W711:W712"/>
    <mergeCell ref="A713:A714"/>
    <mergeCell ref="B713:B714"/>
    <mergeCell ref="C713:C714"/>
    <mergeCell ref="D713:D714"/>
    <mergeCell ref="E713:E714"/>
    <mergeCell ref="F713:F714"/>
    <mergeCell ref="G713:G714"/>
    <mergeCell ref="H713:H714"/>
    <mergeCell ref="I713:I714"/>
    <mergeCell ref="J713:J714"/>
    <mergeCell ref="O713:O714"/>
    <mergeCell ref="Q713:Q714"/>
    <mergeCell ref="R713:R714"/>
    <mergeCell ref="S713:S714"/>
    <mergeCell ref="T713:T714"/>
    <mergeCell ref="U713:U714"/>
    <mergeCell ref="W713:W714"/>
    <mergeCell ref="A707:A708"/>
    <mergeCell ref="B707:B708"/>
    <mergeCell ref="C707:C708"/>
    <mergeCell ref="D707:D708"/>
    <mergeCell ref="E707:E708"/>
    <mergeCell ref="F707:F708"/>
    <mergeCell ref="G707:G708"/>
    <mergeCell ref="H707:H708"/>
    <mergeCell ref="I707:I708"/>
    <mergeCell ref="J707:J708"/>
    <mergeCell ref="O707:O708"/>
    <mergeCell ref="Q707:Q708"/>
    <mergeCell ref="R707:R708"/>
    <mergeCell ref="S707:S708"/>
    <mergeCell ref="T707:T708"/>
    <mergeCell ref="U707:U708"/>
    <mergeCell ref="A709:A710"/>
    <mergeCell ref="B709:B710"/>
    <mergeCell ref="C709:C710"/>
    <mergeCell ref="D709:D710"/>
    <mergeCell ref="E709:E710"/>
    <mergeCell ref="F709:F710"/>
    <mergeCell ref="G709:G710"/>
    <mergeCell ref="H709:H710"/>
    <mergeCell ref="I709:I710"/>
    <mergeCell ref="J709:J710"/>
    <mergeCell ref="O709:O710"/>
    <mergeCell ref="Q709:Q710"/>
    <mergeCell ref="R709:R710"/>
    <mergeCell ref="S709:S710"/>
    <mergeCell ref="T709:T710"/>
    <mergeCell ref="U709:U710"/>
    <mergeCell ref="W709:W710"/>
    <mergeCell ref="A703:A704"/>
    <mergeCell ref="B703:B704"/>
    <mergeCell ref="C703:C704"/>
    <mergeCell ref="D703:D704"/>
    <mergeCell ref="E703:E704"/>
    <mergeCell ref="F703:F704"/>
    <mergeCell ref="G703:G704"/>
    <mergeCell ref="H703:H704"/>
    <mergeCell ref="I703:I704"/>
    <mergeCell ref="J703:J704"/>
    <mergeCell ref="O703:O704"/>
    <mergeCell ref="Q703:Q704"/>
    <mergeCell ref="R703:R704"/>
    <mergeCell ref="S703:S704"/>
    <mergeCell ref="T703:T704"/>
    <mergeCell ref="U703:U704"/>
    <mergeCell ref="W703:W704"/>
    <mergeCell ref="A705:A706"/>
    <mergeCell ref="B705:B706"/>
    <mergeCell ref="C705:C706"/>
    <mergeCell ref="D705:D706"/>
    <mergeCell ref="E705:E706"/>
    <mergeCell ref="F705:F706"/>
    <mergeCell ref="G705:G706"/>
    <mergeCell ref="H705:H706"/>
    <mergeCell ref="I705:I706"/>
    <mergeCell ref="J705:J706"/>
    <mergeCell ref="O705:O706"/>
    <mergeCell ref="Q705:Q706"/>
    <mergeCell ref="R705:R706"/>
    <mergeCell ref="S705:S706"/>
    <mergeCell ref="T705:T706"/>
    <mergeCell ref="U705:U706"/>
    <mergeCell ref="W705:W706"/>
    <mergeCell ref="W697:W698"/>
    <mergeCell ref="A699:A700"/>
    <mergeCell ref="B699:B700"/>
    <mergeCell ref="C699:C700"/>
    <mergeCell ref="D699:D700"/>
    <mergeCell ref="E699:E700"/>
    <mergeCell ref="F699:F700"/>
    <mergeCell ref="G699:G700"/>
    <mergeCell ref="H699:H700"/>
    <mergeCell ref="I699:I700"/>
    <mergeCell ref="J699:J700"/>
    <mergeCell ref="O699:O700"/>
    <mergeCell ref="Q699:Q700"/>
    <mergeCell ref="R699:R700"/>
    <mergeCell ref="S699:S700"/>
    <mergeCell ref="T699:T700"/>
    <mergeCell ref="U699:U700"/>
    <mergeCell ref="W699:W700"/>
    <mergeCell ref="A701:A702"/>
    <mergeCell ref="B701:B702"/>
    <mergeCell ref="C701:C702"/>
    <mergeCell ref="D701:D702"/>
    <mergeCell ref="E701:E702"/>
    <mergeCell ref="F701:F702"/>
    <mergeCell ref="G701:G702"/>
    <mergeCell ref="H701:H702"/>
    <mergeCell ref="I701:I702"/>
    <mergeCell ref="J701:J702"/>
    <mergeCell ref="O701:O702"/>
    <mergeCell ref="Q701:Q702"/>
    <mergeCell ref="R701:R702"/>
    <mergeCell ref="S701:S702"/>
    <mergeCell ref="T701:T702"/>
    <mergeCell ref="U701:U702"/>
    <mergeCell ref="W701:W702"/>
    <mergeCell ref="A693:A694"/>
    <mergeCell ref="B693:B694"/>
    <mergeCell ref="C693:C694"/>
    <mergeCell ref="D693:D694"/>
    <mergeCell ref="E693:E694"/>
    <mergeCell ref="F693:F694"/>
    <mergeCell ref="G693:G694"/>
    <mergeCell ref="H693:H694"/>
    <mergeCell ref="I693:I694"/>
    <mergeCell ref="J693:J694"/>
    <mergeCell ref="O693:O694"/>
    <mergeCell ref="Q693:Q694"/>
    <mergeCell ref="R693:R694"/>
    <mergeCell ref="S693:S694"/>
    <mergeCell ref="T693:T694"/>
    <mergeCell ref="U693:U694"/>
    <mergeCell ref="A695:A696"/>
    <mergeCell ref="B695:B696"/>
    <mergeCell ref="C695:C696"/>
    <mergeCell ref="D695:D696"/>
    <mergeCell ref="E695:E696"/>
    <mergeCell ref="F695:F696"/>
    <mergeCell ref="G695:G696"/>
    <mergeCell ref="H695:H696"/>
    <mergeCell ref="I695:I696"/>
    <mergeCell ref="J695:J696"/>
    <mergeCell ref="O695:O696"/>
    <mergeCell ref="Q695:Q696"/>
    <mergeCell ref="R695:R696"/>
    <mergeCell ref="S695:S696"/>
    <mergeCell ref="T695:T696"/>
    <mergeCell ref="U695:U696"/>
    <mergeCell ref="A697:A698"/>
    <mergeCell ref="B697:B698"/>
    <mergeCell ref="C697:C698"/>
    <mergeCell ref="D697:D698"/>
    <mergeCell ref="E697:E698"/>
    <mergeCell ref="F697:F698"/>
    <mergeCell ref="G697:G698"/>
    <mergeCell ref="H697:H698"/>
    <mergeCell ref="I697:I698"/>
    <mergeCell ref="J697:J698"/>
    <mergeCell ref="O697:O698"/>
    <mergeCell ref="Q697:Q698"/>
    <mergeCell ref="R697:R698"/>
    <mergeCell ref="S697:S698"/>
    <mergeCell ref="T697:T698"/>
    <mergeCell ref="U697:U698"/>
    <mergeCell ref="A689:A690"/>
    <mergeCell ref="B689:B690"/>
    <mergeCell ref="C689:C690"/>
    <mergeCell ref="D689:D690"/>
    <mergeCell ref="E689:E690"/>
    <mergeCell ref="F689:F690"/>
    <mergeCell ref="G689:G690"/>
    <mergeCell ref="H689:H690"/>
    <mergeCell ref="I689:I690"/>
    <mergeCell ref="J689:J690"/>
    <mergeCell ref="O689:O690"/>
    <mergeCell ref="Q689:Q690"/>
    <mergeCell ref="R689:R690"/>
    <mergeCell ref="S689:S690"/>
    <mergeCell ref="T689:T690"/>
    <mergeCell ref="U689:U690"/>
    <mergeCell ref="W689:W690"/>
    <mergeCell ref="A691:A692"/>
    <mergeCell ref="B691:B692"/>
    <mergeCell ref="C691:C692"/>
    <mergeCell ref="D691:D692"/>
    <mergeCell ref="E691:E692"/>
    <mergeCell ref="F691:F692"/>
    <mergeCell ref="G691:G692"/>
    <mergeCell ref="H691:H692"/>
    <mergeCell ref="I691:I692"/>
    <mergeCell ref="J691:J692"/>
    <mergeCell ref="O691:O692"/>
    <mergeCell ref="Q691:Q692"/>
    <mergeCell ref="R691:R692"/>
    <mergeCell ref="S691:S692"/>
    <mergeCell ref="T691:T692"/>
    <mergeCell ref="U691:U692"/>
    <mergeCell ref="W691:W692"/>
    <mergeCell ref="V689:V690"/>
    <mergeCell ref="V691:V692"/>
    <mergeCell ref="A685:A686"/>
    <mergeCell ref="B685:B686"/>
    <mergeCell ref="C685:C686"/>
    <mergeCell ref="D685:D686"/>
    <mergeCell ref="E685:E686"/>
    <mergeCell ref="F685:F686"/>
    <mergeCell ref="G685:G686"/>
    <mergeCell ref="H685:H686"/>
    <mergeCell ref="I685:I686"/>
    <mergeCell ref="J685:J686"/>
    <mergeCell ref="O685:O686"/>
    <mergeCell ref="Q685:Q686"/>
    <mergeCell ref="R685:R686"/>
    <mergeCell ref="S685:S686"/>
    <mergeCell ref="T685:T686"/>
    <mergeCell ref="U685:U686"/>
    <mergeCell ref="W685:W686"/>
    <mergeCell ref="A687:A688"/>
    <mergeCell ref="B687:B688"/>
    <mergeCell ref="C687:C688"/>
    <mergeCell ref="D687:D688"/>
    <mergeCell ref="E687:E688"/>
    <mergeCell ref="F687:F688"/>
    <mergeCell ref="G687:G688"/>
    <mergeCell ref="H687:H688"/>
    <mergeCell ref="I687:I688"/>
    <mergeCell ref="J687:J688"/>
    <mergeCell ref="O687:O688"/>
    <mergeCell ref="Q687:Q688"/>
    <mergeCell ref="R687:R688"/>
    <mergeCell ref="S687:S688"/>
    <mergeCell ref="T687:T688"/>
    <mergeCell ref="U687:U688"/>
    <mergeCell ref="V685:V686"/>
    <mergeCell ref="V687:V688"/>
    <mergeCell ref="A681:A682"/>
    <mergeCell ref="B681:B682"/>
    <mergeCell ref="C681:C682"/>
    <mergeCell ref="D681:D682"/>
    <mergeCell ref="E681:E682"/>
    <mergeCell ref="F681:F682"/>
    <mergeCell ref="G681:G682"/>
    <mergeCell ref="H681:H682"/>
    <mergeCell ref="I681:I682"/>
    <mergeCell ref="J681:J682"/>
    <mergeCell ref="O681:O682"/>
    <mergeCell ref="Q681:Q682"/>
    <mergeCell ref="R681:R682"/>
    <mergeCell ref="S681:S682"/>
    <mergeCell ref="T681:T682"/>
    <mergeCell ref="U681:U682"/>
    <mergeCell ref="A683:A684"/>
    <mergeCell ref="B683:B684"/>
    <mergeCell ref="C683:C684"/>
    <mergeCell ref="D683:D684"/>
    <mergeCell ref="E683:E684"/>
    <mergeCell ref="F683:F684"/>
    <mergeCell ref="G683:G684"/>
    <mergeCell ref="H683:H684"/>
    <mergeCell ref="I683:I684"/>
    <mergeCell ref="J683:J684"/>
    <mergeCell ref="O683:O684"/>
    <mergeCell ref="Q683:Q684"/>
    <mergeCell ref="R683:R684"/>
    <mergeCell ref="S683:S684"/>
    <mergeCell ref="T683:T684"/>
    <mergeCell ref="U683:U684"/>
    <mergeCell ref="V681:V682"/>
    <mergeCell ref="V683:V684"/>
    <mergeCell ref="A677:A678"/>
    <mergeCell ref="B677:B678"/>
    <mergeCell ref="C677:C678"/>
    <mergeCell ref="D677:D678"/>
    <mergeCell ref="E677:E678"/>
    <mergeCell ref="F677:F678"/>
    <mergeCell ref="G677:G678"/>
    <mergeCell ref="H677:H678"/>
    <mergeCell ref="I677:I678"/>
    <mergeCell ref="J677:J678"/>
    <mergeCell ref="O677:O678"/>
    <mergeCell ref="Q677:Q678"/>
    <mergeCell ref="R677:R678"/>
    <mergeCell ref="S677:S678"/>
    <mergeCell ref="T677:T678"/>
    <mergeCell ref="U677:U678"/>
    <mergeCell ref="W677:W678"/>
    <mergeCell ref="A679:A680"/>
    <mergeCell ref="B679:B680"/>
    <mergeCell ref="C679:C680"/>
    <mergeCell ref="D679:D680"/>
    <mergeCell ref="E679:E680"/>
    <mergeCell ref="F679:F680"/>
    <mergeCell ref="G679:G680"/>
    <mergeCell ref="H679:H680"/>
    <mergeCell ref="I679:I680"/>
    <mergeCell ref="J679:J680"/>
    <mergeCell ref="O679:O680"/>
    <mergeCell ref="Q679:Q680"/>
    <mergeCell ref="R679:R680"/>
    <mergeCell ref="S679:S680"/>
    <mergeCell ref="T679:T680"/>
    <mergeCell ref="U679:U680"/>
    <mergeCell ref="W679:W680"/>
    <mergeCell ref="V677:V678"/>
    <mergeCell ref="V679:V680"/>
    <mergeCell ref="A673:A674"/>
    <mergeCell ref="B673:B674"/>
    <mergeCell ref="C673:C674"/>
    <mergeCell ref="D673:D674"/>
    <mergeCell ref="E673:E674"/>
    <mergeCell ref="F673:F674"/>
    <mergeCell ref="G673:G674"/>
    <mergeCell ref="H673:H674"/>
    <mergeCell ref="I673:I674"/>
    <mergeCell ref="J673:J674"/>
    <mergeCell ref="O673:O674"/>
    <mergeCell ref="Q673:Q674"/>
    <mergeCell ref="R673:R674"/>
    <mergeCell ref="S673:S674"/>
    <mergeCell ref="T673:T674"/>
    <mergeCell ref="U673:U674"/>
    <mergeCell ref="W673:W674"/>
    <mergeCell ref="A675:A676"/>
    <mergeCell ref="B675:B676"/>
    <mergeCell ref="C675:C676"/>
    <mergeCell ref="D675:D676"/>
    <mergeCell ref="E675:E676"/>
    <mergeCell ref="F675:F676"/>
    <mergeCell ref="G675:G676"/>
    <mergeCell ref="H675:H676"/>
    <mergeCell ref="I675:I676"/>
    <mergeCell ref="J675:J676"/>
    <mergeCell ref="O675:O676"/>
    <mergeCell ref="Q675:Q676"/>
    <mergeCell ref="R675:R676"/>
    <mergeCell ref="S675:S676"/>
    <mergeCell ref="T675:T676"/>
    <mergeCell ref="U675:U676"/>
    <mergeCell ref="W675:W676"/>
    <mergeCell ref="V673:V674"/>
    <mergeCell ref="V675:V676"/>
    <mergeCell ref="A669:A670"/>
    <mergeCell ref="B669:B670"/>
    <mergeCell ref="C669:C670"/>
    <mergeCell ref="D669:D670"/>
    <mergeCell ref="E669:E670"/>
    <mergeCell ref="F669:F670"/>
    <mergeCell ref="G669:G670"/>
    <mergeCell ref="H669:H670"/>
    <mergeCell ref="I669:I670"/>
    <mergeCell ref="J669:J670"/>
    <mergeCell ref="O669:O670"/>
    <mergeCell ref="Q669:Q670"/>
    <mergeCell ref="R669:R670"/>
    <mergeCell ref="S669:S670"/>
    <mergeCell ref="T669:T670"/>
    <mergeCell ref="U669:U670"/>
    <mergeCell ref="W669:W670"/>
    <mergeCell ref="A671:A672"/>
    <mergeCell ref="B671:B672"/>
    <mergeCell ref="C671:C672"/>
    <mergeCell ref="D671:D672"/>
    <mergeCell ref="E671:E672"/>
    <mergeCell ref="F671:F672"/>
    <mergeCell ref="G671:G672"/>
    <mergeCell ref="H671:H672"/>
    <mergeCell ref="I671:I672"/>
    <mergeCell ref="J671:J672"/>
    <mergeCell ref="O671:O672"/>
    <mergeCell ref="Q671:Q672"/>
    <mergeCell ref="R671:R672"/>
    <mergeCell ref="S671:S672"/>
    <mergeCell ref="T671:T672"/>
    <mergeCell ref="U671:U672"/>
    <mergeCell ref="W671:W672"/>
    <mergeCell ref="V669:V670"/>
    <mergeCell ref="V671:V672"/>
    <mergeCell ref="A665:A666"/>
    <mergeCell ref="B665:B666"/>
    <mergeCell ref="C665:C666"/>
    <mergeCell ref="D665:D666"/>
    <mergeCell ref="E665:E666"/>
    <mergeCell ref="F665:F666"/>
    <mergeCell ref="G665:G666"/>
    <mergeCell ref="H665:H666"/>
    <mergeCell ref="I665:I666"/>
    <mergeCell ref="J665:J666"/>
    <mergeCell ref="O665:O666"/>
    <mergeCell ref="Q665:Q666"/>
    <mergeCell ref="R665:R666"/>
    <mergeCell ref="S665:S666"/>
    <mergeCell ref="T665:T666"/>
    <mergeCell ref="U665:U666"/>
    <mergeCell ref="W665:W666"/>
    <mergeCell ref="A667:A668"/>
    <mergeCell ref="B667:B668"/>
    <mergeCell ref="C667:C668"/>
    <mergeCell ref="D667:D668"/>
    <mergeCell ref="E667:E668"/>
    <mergeCell ref="F667:F668"/>
    <mergeCell ref="G667:G668"/>
    <mergeCell ref="H667:H668"/>
    <mergeCell ref="I667:I668"/>
    <mergeCell ref="J667:J668"/>
    <mergeCell ref="O667:O668"/>
    <mergeCell ref="Q667:Q668"/>
    <mergeCell ref="R667:R668"/>
    <mergeCell ref="S667:S668"/>
    <mergeCell ref="T667:T668"/>
    <mergeCell ref="U667:U668"/>
    <mergeCell ref="W667:W668"/>
    <mergeCell ref="V665:V666"/>
    <mergeCell ref="V667:V668"/>
    <mergeCell ref="A661:A662"/>
    <mergeCell ref="B661:B662"/>
    <mergeCell ref="C661:C662"/>
    <mergeCell ref="D661:D662"/>
    <mergeCell ref="E661:E662"/>
    <mergeCell ref="F661:F662"/>
    <mergeCell ref="G661:G662"/>
    <mergeCell ref="H661:H662"/>
    <mergeCell ref="I661:I662"/>
    <mergeCell ref="J661:J662"/>
    <mergeCell ref="O661:O662"/>
    <mergeCell ref="Q661:Q662"/>
    <mergeCell ref="R661:R662"/>
    <mergeCell ref="S661:S662"/>
    <mergeCell ref="T661:T662"/>
    <mergeCell ref="U661:U662"/>
    <mergeCell ref="W661:W662"/>
    <mergeCell ref="A663:A664"/>
    <mergeCell ref="B663:B664"/>
    <mergeCell ref="C663:C664"/>
    <mergeCell ref="D663:D664"/>
    <mergeCell ref="E663:E664"/>
    <mergeCell ref="F663:F664"/>
    <mergeCell ref="G663:G664"/>
    <mergeCell ref="H663:H664"/>
    <mergeCell ref="I663:I664"/>
    <mergeCell ref="J663:J664"/>
    <mergeCell ref="O663:O664"/>
    <mergeCell ref="Q663:Q664"/>
    <mergeCell ref="R663:R664"/>
    <mergeCell ref="S663:S664"/>
    <mergeCell ref="T663:T664"/>
    <mergeCell ref="U663:U664"/>
    <mergeCell ref="V661:V662"/>
    <mergeCell ref="V663:V664"/>
    <mergeCell ref="P661:P662"/>
    <mergeCell ref="A657:A658"/>
    <mergeCell ref="B657:B658"/>
    <mergeCell ref="C657:C658"/>
    <mergeCell ref="D657:D658"/>
    <mergeCell ref="E657:E658"/>
    <mergeCell ref="F657:F658"/>
    <mergeCell ref="G657:G658"/>
    <mergeCell ref="H657:H658"/>
    <mergeCell ref="I657:I658"/>
    <mergeCell ref="J657:J658"/>
    <mergeCell ref="O657:O658"/>
    <mergeCell ref="Q657:Q658"/>
    <mergeCell ref="R657:R658"/>
    <mergeCell ref="S657:S658"/>
    <mergeCell ref="T657:T658"/>
    <mergeCell ref="U657:U658"/>
    <mergeCell ref="W657:W658"/>
    <mergeCell ref="A659:A660"/>
    <mergeCell ref="B659:B660"/>
    <mergeCell ref="C659:C660"/>
    <mergeCell ref="D659:D660"/>
    <mergeCell ref="E659:E660"/>
    <mergeCell ref="F659:F660"/>
    <mergeCell ref="G659:G660"/>
    <mergeCell ref="H659:H660"/>
    <mergeCell ref="I659:I660"/>
    <mergeCell ref="J659:J660"/>
    <mergeCell ref="O659:O660"/>
    <mergeCell ref="Q659:Q660"/>
    <mergeCell ref="R659:R660"/>
    <mergeCell ref="S659:S660"/>
    <mergeCell ref="T659:T660"/>
    <mergeCell ref="U659:U660"/>
    <mergeCell ref="V657:V658"/>
    <mergeCell ref="V659:V660"/>
    <mergeCell ref="A653:A654"/>
    <mergeCell ref="B653:B654"/>
    <mergeCell ref="C653:C654"/>
    <mergeCell ref="D653:D654"/>
    <mergeCell ref="E653:E654"/>
    <mergeCell ref="F653:F654"/>
    <mergeCell ref="G653:G654"/>
    <mergeCell ref="H653:H654"/>
    <mergeCell ref="I653:I654"/>
    <mergeCell ref="J653:J654"/>
    <mergeCell ref="O653:O654"/>
    <mergeCell ref="Q653:Q654"/>
    <mergeCell ref="R653:R654"/>
    <mergeCell ref="S653:S654"/>
    <mergeCell ref="T653:T654"/>
    <mergeCell ref="U653:U654"/>
    <mergeCell ref="A655:A656"/>
    <mergeCell ref="B655:B656"/>
    <mergeCell ref="C655:C656"/>
    <mergeCell ref="D655:D656"/>
    <mergeCell ref="E655:E656"/>
    <mergeCell ref="F655:F656"/>
    <mergeCell ref="G655:G656"/>
    <mergeCell ref="H655:H656"/>
    <mergeCell ref="I655:I656"/>
    <mergeCell ref="J655:J656"/>
    <mergeCell ref="O655:O656"/>
    <mergeCell ref="Q655:Q656"/>
    <mergeCell ref="R655:R656"/>
    <mergeCell ref="S655:S656"/>
    <mergeCell ref="T655:T656"/>
    <mergeCell ref="U655:U656"/>
    <mergeCell ref="W655:W656"/>
    <mergeCell ref="V653:V654"/>
    <mergeCell ref="V655:V656"/>
    <mergeCell ref="A649:A650"/>
    <mergeCell ref="B649:B650"/>
    <mergeCell ref="C649:C650"/>
    <mergeCell ref="D649:D650"/>
    <mergeCell ref="E649:E650"/>
    <mergeCell ref="F649:F650"/>
    <mergeCell ref="G649:G650"/>
    <mergeCell ref="H649:H650"/>
    <mergeCell ref="I649:I650"/>
    <mergeCell ref="J649:J650"/>
    <mergeCell ref="O649:O650"/>
    <mergeCell ref="Q649:Q650"/>
    <mergeCell ref="R649:R650"/>
    <mergeCell ref="S649:S650"/>
    <mergeCell ref="T649:T650"/>
    <mergeCell ref="U649:U650"/>
    <mergeCell ref="W649:W650"/>
    <mergeCell ref="A651:A652"/>
    <mergeCell ref="B651:B652"/>
    <mergeCell ref="C651:C652"/>
    <mergeCell ref="D651:D652"/>
    <mergeCell ref="E651:E652"/>
    <mergeCell ref="F651:F652"/>
    <mergeCell ref="G651:G652"/>
    <mergeCell ref="H651:H652"/>
    <mergeCell ref="I651:I652"/>
    <mergeCell ref="J651:J652"/>
    <mergeCell ref="O651:O652"/>
    <mergeCell ref="Q651:Q652"/>
    <mergeCell ref="R651:R652"/>
    <mergeCell ref="S651:S652"/>
    <mergeCell ref="T651:T652"/>
    <mergeCell ref="U651:U652"/>
    <mergeCell ref="W651:W652"/>
    <mergeCell ref="V649:V650"/>
    <mergeCell ref="V651:V652"/>
    <mergeCell ref="A645:A646"/>
    <mergeCell ref="B645:B646"/>
    <mergeCell ref="C645:C646"/>
    <mergeCell ref="D645:D646"/>
    <mergeCell ref="E645:E646"/>
    <mergeCell ref="F645:F646"/>
    <mergeCell ref="G645:G646"/>
    <mergeCell ref="H645:H646"/>
    <mergeCell ref="I645:I646"/>
    <mergeCell ref="J645:J646"/>
    <mergeCell ref="O645:O646"/>
    <mergeCell ref="Q645:Q646"/>
    <mergeCell ref="R645:R646"/>
    <mergeCell ref="S645:S646"/>
    <mergeCell ref="T645:T646"/>
    <mergeCell ref="U645:U646"/>
    <mergeCell ref="W645:W646"/>
    <mergeCell ref="A647:A648"/>
    <mergeCell ref="B647:B648"/>
    <mergeCell ref="C647:C648"/>
    <mergeCell ref="D647:D648"/>
    <mergeCell ref="E647:E648"/>
    <mergeCell ref="F647:F648"/>
    <mergeCell ref="G647:G648"/>
    <mergeCell ref="H647:H648"/>
    <mergeCell ref="I647:I648"/>
    <mergeCell ref="J647:J648"/>
    <mergeCell ref="O647:O648"/>
    <mergeCell ref="Q647:Q648"/>
    <mergeCell ref="R647:R648"/>
    <mergeCell ref="S647:S648"/>
    <mergeCell ref="T647:T648"/>
    <mergeCell ref="U647:U648"/>
    <mergeCell ref="W647:W648"/>
    <mergeCell ref="V645:V646"/>
    <mergeCell ref="V647:V648"/>
    <mergeCell ref="A641:A642"/>
    <mergeCell ref="B641:B642"/>
    <mergeCell ref="C641:C642"/>
    <mergeCell ref="D641:D642"/>
    <mergeCell ref="E641:E642"/>
    <mergeCell ref="F641:F642"/>
    <mergeCell ref="G641:G642"/>
    <mergeCell ref="H641:H642"/>
    <mergeCell ref="I641:I642"/>
    <mergeCell ref="J641:J642"/>
    <mergeCell ref="O641:O642"/>
    <mergeCell ref="Q641:Q642"/>
    <mergeCell ref="R641:R642"/>
    <mergeCell ref="S641:S642"/>
    <mergeCell ref="T641:T642"/>
    <mergeCell ref="U641:U642"/>
    <mergeCell ref="W641:W642"/>
    <mergeCell ref="A643:A644"/>
    <mergeCell ref="B643:B644"/>
    <mergeCell ref="C643:C644"/>
    <mergeCell ref="D643:D644"/>
    <mergeCell ref="E643:E644"/>
    <mergeCell ref="F643:F644"/>
    <mergeCell ref="G643:G644"/>
    <mergeCell ref="H643:H644"/>
    <mergeCell ref="I643:I644"/>
    <mergeCell ref="J643:J644"/>
    <mergeCell ref="O643:O644"/>
    <mergeCell ref="Q643:Q644"/>
    <mergeCell ref="R643:R644"/>
    <mergeCell ref="S643:S644"/>
    <mergeCell ref="T643:T644"/>
    <mergeCell ref="U643:U644"/>
    <mergeCell ref="W643:W644"/>
    <mergeCell ref="V641:V642"/>
    <mergeCell ref="V643:V644"/>
    <mergeCell ref="A637:A638"/>
    <mergeCell ref="B637:B638"/>
    <mergeCell ref="C637:C638"/>
    <mergeCell ref="D637:D638"/>
    <mergeCell ref="E637:E638"/>
    <mergeCell ref="F637:F638"/>
    <mergeCell ref="G637:G638"/>
    <mergeCell ref="H637:H638"/>
    <mergeCell ref="I637:I638"/>
    <mergeCell ref="J637:J638"/>
    <mergeCell ref="O637:O638"/>
    <mergeCell ref="Q637:Q638"/>
    <mergeCell ref="R637:R638"/>
    <mergeCell ref="S637:S638"/>
    <mergeCell ref="T637:T638"/>
    <mergeCell ref="U637:U638"/>
    <mergeCell ref="W637:W638"/>
    <mergeCell ref="A639:A640"/>
    <mergeCell ref="B639:B640"/>
    <mergeCell ref="C639:C640"/>
    <mergeCell ref="D639:D640"/>
    <mergeCell ref="E639:E640"/>
    <mergeCell ref="F639:F640"/>
    <mergeCell ref="G639:G640"/>
    <mergeCell ref="H639:H640"/>
    <mergeCell ref="I639:I640"/>
    <mergeCell ref="J639:J640"/>
    <mergeCell ref="O639:O640"/>
    <mergeCell ref="Q639:Q640"/>
    <mergeCell ref="R639:R640"/>
    <mergeCell ref="S639:S640"/>
    <mergeCell ref="T639:T640"/>
    <mergeCell ref="U639:U640"/>
    <mergeCell ref="W639:W640"/>
    <mergeCell ref="V637:V638"/>
    <mergeCell ref="V639:V640"/>
    <mergeCell ref="A633:A634"/>
    <mergeCell ref="B633:B634"/>
    <mergeCell ref="C633:C634"/>
    <mergeCell ref="D633:D634"/>
    <mergeCell ref="E633:E634"/>
    <mergeCell ref="F633:F634"/>
    <mergeCell ref="G633:G634"/>
    <mergeCell ref="H633:H634"/>
    <mergeCell ref="I633:I634"/>
    <mergeCell ref="J633:J634"/>
    <mergeCell ref="O633:O634"/>
    <mergeCell ref="Q633:Q634"/>
    <mergeCell ref="R633:R634"/>
    <mergeCell ref="S633:S634"/>
    <mergeCell ref="T633:T634"/>
    <mergeCell ref="U633:U634"/>
    <mergeCell ref="W633:W634"/>
    <mergeCell ref="A635:A636"/>
    <mergeCell ref="B635:B636"/>
    <mergeCell ref="C635:C636"/>
    <mergeCell ref="D635:D636"/>
    <mergeCell ref="E635:E636"/>
    <mergeCell ref="F635:F636"/>
    <mergeCell ref="G635:G636"/>
    <mergeCell ref="H635:H636"/>
    <mergeCell ref="I635:I636"/>
    <mergeCell ref="J635:J636"/>
    <mergeCell ref="O635:O636"/>
    <mergeCell ref="Q635:Q636"/>
    <mergeCell ref="R635:R636"/>
    <mergeCell ref="S635:S636"/>
    <mergeCell ref="T635:T636"/>
    <mergeCell ref="U635:U636"/>
    <mergeCell ref="W635:W636"/>
    <mergeCell ref="V633:V634"/>
    <mergeCell ref="V635:V636"/>
    <mergeCell ref="A629:A630"/>
    <mergeCell ref="B629:B630"/>
    <mergeCell ref="C629:C630"/>
    <mergeCell ref="D629:D630"/>
    <mergeCell ref="E629:E630"/>
    <mergeCell ref="F629:F630"/>
    <mergeCell ref="G629:G630"/>
    <mergeCell ref="H629:H630"/>
    <mergeCell ref="I629:I630"/>
    <mergeCell ref="J629:J630"/>
    <mergeCell ref="O629:O630"/>
    <mergeCell ref="Q629:Q630"/>
    <mergeCell ref="R629:R630"/>
    <mergeCell ref="S629:S630"/>
    <mergeCell ref="T629:T630"/>
    <mergeCell ref="U629:U630"/>
    <mergeCell ref="W629:W630"/>
    <mergeCell ref="A631:A632"/>
    <mergeCell ref="B631:B632"/>
    <mergeCell ref="C631:C632"/>
    <mergeCell ref="D631:D632"/>
    <mergeCell ref="E631:E632"/>
    <mergeCell ref="F631:F632"/>
    <mergeCell ref="G631:G632"/>
    <mergeCell ref="H631:H632"/>
    <mergeCell ref="I631:I632"/>
    <mergeCell ref="J631:J632"/>
    <mergeCell ref="O631:O632"/>
    <mergeCell ref="Q631:Q632"/>
    <mergeCell ref="R631:R632"/>
    <mergeCell ref="S631:S632"/>
    <mergeCell ref="T631:T632"/>
    <mergeCell ref="U631:U632"/>
    <mergeCell ref="V629:V630"/>
    <mergeCell ref="V631:V632"/>
    <mergeCell ref="A625:A626"/>
    <mergeCell ref="B625:B626"/>
    <mergeCell ref="C625:C626"/>
    <mergeCell ref="D625:D626"/>
    <mergeCell ref="E625:E626"/>
    <mergeCell ref="F625:F626"/>
    <mergeCell ref="G625:G626"/>
    <mergeCell ref="H625:H626"/>
    <mergeCell ref="I625:I626"/>
    <mergeCell ref="J625:J626"/>
    <mergeCell ref="O625:O626"/>
    <mergeCell ref="Q625:Q626"/>
    <mergeCell ref="R625:R626"/>
    <mergeCell ref="S625:S626"/>
    <mergeCell ref="T625:T626"/>
    <mergeCell ref="U625:U626"/>
    <mergeCell ref="W625:W626"/>
    <mergeCell ref="A627:A628"/>
    <mergeCell ref="B627:B628"/>
    <mergeCell ref="C627:C628"/>
    <mergeCell ref="D627:D628"/>
    <mergeCell ref="E627:E628"/>
    <mergeCell ref="F627:F628"/>
    <mergeCell ref="G627:G628"/>
    <mergeCell ref="H627:H628"/>
    <mergeCell ref="I627:I628"/>
    <mergeCell ref="J627:J628"/>
    <mergeCell ref="O627:O628"/>
    <mergeCell ref="Q627:Q628"/>
    <mergeCell ref="R627:R628"/>
    <mergeCell ref="S627:S628"/>
    <mergeCell ref="T627:T628"/>
    <mergeCell ref="U627:U628"/>
    <mergeCell ref="W627:W628"/>
    <mergeCell ref="V625:V626"/>
    <mergeCell ref="V627:V628"/>
    <mergeCell ref="A621:A622"/>
    <mergeCell ref="B621:B622"/>
    <mergeCell ref="C621:C622"/>
    <mergeCell ref="D621:D622"/>
    <mergeCell ref="E621:E622"/>
    <mergeCell ref="F621:F622"/>
    <mergeCell ref="G621:G622"/>
    <mergeCell ref="H621:H622"/>
    <mergeCell ref="I621:I622"/>
    <mergeCell ref="J621:J622"/>
    <mergeCell ref="O621:O622"/>
    <mergeCell ref="Q621:Q622"/>
    <mergeCell ref="R621:R622"/>
    <mergeCell ref="S621:S622"/>
    <mergeCell ref="T621:T622"/>
    <mergeCell ref="U621:U622"/>
    <mergeCell ref="W621:W622"/>
    <mergeCell ref="A623:A624"/>
    <mergeCell ref="B623:B624"/>
    <mergeCell ref="C623:C624"/>
    <mergeCell ref="D623:D624"/>
    <mergeCell ref="E623:E624"/>
    <mergeCell ref="F623:F624"/>
    <mergeCell ref="G623:G624"/>
    <mergeCell ref="H623:H624"/>
    <mergeCell ref="I623:I624"/>
    <mergeCell ref="J623:J624"/>
    <mergeCell ref="O623:O624"/>
    <mergeCell ref="Q623:Q624"/>
    <mergeCell ref="R623:R624"/>
    <mergeCell ref="S623:S624"/>
    <mergeCell ref="T623:T624"/>
    <mergeCell ref="U623:U624"/>
    <mergeCell ref="W623:W624"/>
    <mergeCell ref="V621:V622"/>
    <mergeCell ref="V623:V624"/>
    <mergeCell ref="A617:A618"/>
    <mergeCell ref="B617:B618"/>
    <mergeCell ref="C617:C618"/>
    <mergeCell ref="D617:D618"/>
    <mergeCell ref="E617:E618"/>
    <mergeCell ref="F617:F618"/>
    <mergeCell ref="G617:G618"/>
    <mergeCell ref="H617:H618"/>
    <mergeCell ref="I617:I618"/>
    <mergeCell ref="J617:J618"/>
    <mergeCell ref="O617:O618"/>
    <mergeCell ref="Q617:Q618"/>
    <mergeCell ref="R617:R618"/>
    <mergeCell ref="S617:S618"/>
    <mergeCell ref="T617:T618"/>
    <mergeCell ref="U617:U618"/>
    <mergeCell ref="W617:W618"/>
    <mergeCell ref="A619:A620"/>
    <mergeCell ref="B619:B620"/>
    <mergeCell ref="C619:C620"/>
    <mergeCell ref="D619:D620"/>
    <mergeCell ref="E619:E620"/>
    <mergeCell ref="F619:F620"/>
    <mergeCell ref="G619:G620"/>
    <mergeCell ref="H619:H620"/>
    <mergeCell ref="I619:I620"/>
    <mergeCell ref="J619:J620"/>
    <mergeCell ref="O619:O620"/>
    <mergeCell ref="Q619:Q620"/>
    <mergeCell ref="R619:R620"/>
    <mergeCell ref="S619:S620"/>
    <mergeCell ref="T619:T620"/>
    <mergeCell ref="U619:U620"/>
    <mergeCell ref="W619:W620"/>
    <mergeCell ref="V617:V618"/>
    <mergeCell ref="V619:V620"/>
    <mergeCell ref="A613:A614"/>
    <mergeCell ref="B613:B614"/>
    <mergeCell ref="C613:C614"/>
    <mergeCell ref="D613:D614"/>
    <mergeCell ref="E613:E614"/>
    <mergeCell ref="F613:F614"/>
    <mergeCell ref="G613:G614"/>
    <mergeCell ref="H613:H614"/>
    <mergeCell ref="I613:I614"/>
    <mergeCell ref="J613:J614"/>
    <mergeCell ref="O613:O614"/>
    <mergeCell ref="Q613:Q614"/>
    <mergeCell ref="R613:R614"/>
    <mergeCell ref="S613:S614"/>
    <mergeCell ref="T613:T614"/>
    <mergeCell ref="U613:U614"/>
    <mergeCell ref="W613:W614"/>
    <mergeCell ref="A615:A616"/>
    <mergeCell ref="B615:B616"/>
    <mergeCell ref="C615:C616"/>
    <mergeCell ref="D615:D616"/>
    <mergeCell ref="E615:E616"/>
    <mergeCell ref="F615:F616"/>
    <mergeCell ref="G615:G616"/>
    <mergeCell ref="H615:H616"/>
    <mergeCell ref="I615:I616"/>
    <mergeCell ref="J615:J616"/>
    <mergeCell ref="O615:O616"/>
    <mergeCell ref="Q615:Q616"/>
    <mergeCell ref="R615:R616"/>
    <mergeCell ref="S615:S616"/>
    <mergeCell ref="T615:T616"/>
    <mergeCell ref="U615:U616"/>
    <mergeCell ref="W615:W616"/>
    <mergeCell ref="V613:V614"/>
    <mergeCell ref="V615:V616"/>
    <mergeCell ref="A609:A610"/>
    <mergeCell ref="B609:B610"/>
    <mergeCell ref="C609:C610"/>
    <mergeCell ref="D609:D610"/>
    <mergeCell ref="E609:E610"/>
    <mergeCell ref="F609:F610"/>
    <mergeCell ref="G609:G610"/>
    <mergeCell ref="H609:H610"/>
    <mergeCell ref="I609:I610"/>
    <mergeCell ref="J609:J610"/>
    <mergeCell ref="O609:O610"/>
    <mergeCell ref="Q609:Q610"/>
    <mergeCell ref="R609:R610"/>
    <mergeCell ref="S609:S610"/>
    <mergeCell ref="T609:T610"/>
    <mergeCell ref="U609:U610"/>
    <mergeCell ref="W609:W610"/>
    <mergeCell ref="A611:A612"/>
    <mergeCell ref="B611:B612"/>
    <mergeCell ref="C611:C612"/>
    <mergeCell ref="D611:D612"/>
    <mergeCell ref="E611:E612"/>
    <mergeCell ref="F611:F612"/>
    <mergeCell ref="G611:G612"/>
    <mergeCell ref="H611:H612"/>
    <mergeCell ref="I611:I612"/>
    <mergeCell ref="J611:J612"/>
    <mergeCell ref="O611:O612"/>
    <mergeCell ref="Q611:Q612"/>
    <mergeCell ref="R611:R612"/>
    <mergeCell ref="S611:S612"/>
    <mergeCell ref="T611:T612"/>
    <mergeCell ref="U611:U612"/>
    <mergeCell ref="V609:V610"/>
    <mergeCell ref="V611:V612"/>
    <mergeCell ref="A605:A606"/>
    <mergeCell ref="B605:B606"/>
    <mergeCell ref="C605:C606"/>
    <mergeCell ref="D605:D606"/>
    <mergeCell ref="E605:E606"/>
    <mergeCell ref="F605:F606"/>
    <mergeCell ref="G605:G606"/>
    <mergeCell ref="H605:H606"/>
    <mergeCell ref="I605:I606"/>
    <mergeCell ref="J605:J606"/>
    <mergeCell ref="O605:O606"/>
    <mergeCell ref="Q605:Q606"/>
    <mergeCell ref="R605:R606"/>
    <mergeCell ref="S605:S606"/>
    <mergeCell ref="T605:T606"/>
    <mergeCell ref="U605:U606"/>
    <mergeCell ref="W605:W606"/>
    <mergeCell ref="A607:A608"/>
    <mergeCell ref="B607:B608"/>
    <mergeCell ref="C607:C608"/>
    <mergeCell ref="D607:D608"/>
    <mergeCell ref="E607:E608"/>
    <mergeCell ref="F607:F608"/>
    <mergeCell ref="G607:G608"/>
    <mergeCell ref="H607:H608"/>
    <mergeCell ref="I607:I608"/>
    <mergeCell ref="J607:J608"/>
    <mergeCell ref="O607:O608"/>
    <mergeCell ref="Q607:Q608"/>
    <mergeCell ref="R607:R608"/>
    <mergeCell ref="S607:S608"/>
    <mergeCell ref="T607:T608"/>
    <mergeCell ref="U607:U608"/>
    <mergeCell ref="W607:W608"/>
    <mergeCell ref="V605:V606"/>
    <mergeCell ref="V607:V608"/>
    <mergeCell ref="A601:A602"/>
    <mergeCell ref="B601:B602"/>
    <mergeCell ref="C601:C602"/>
    <mergeCell ref="D601:D602"/>
    <mergeCell ref="E601:E602"/>
    <mergeCell ref="F601:F602"/>
    <mergeCell ref="G601:G602"/>
    <mergeCell ref="H601:H602"/>
    <mergeCell ref="I601:I602"/>
    <mergeCell ref="J601:J602"/>
    <mergeCell ref="O601:O602"/>
    <mergeCell ref="Q601:Q602"/>
    <mergeCell ref="R601:R602"/>
    <mergeCell ref="S601:S602"/>
    <mergeCell ref="T601:T602"/>
    <mergeCell ref="U601:U602"/>
    <mergeCell ref="W601:W602"/>
    <mergeCell ref="A603:A604"/>
    <mergeCell ref="B603:B604"/>
    <mergeCell ref="C603:C604"/>
    <mergeCell ref="D603:D604"/>
    <mergeCell ref="E603:E604"/>
    <mergeCell ref="F603:F604"/>
    <mergeCell ref="G603:G604"/>
    <mergeCell ref="H603:H604"/>
    <mergeCell ref="I603:I604"/>
    <mergeCell ref="J603:J604"/>
    <mergeCell ref="O603:O604"/>
    <mergeCell ref="Q603:Q604"/>
    <mergeCell ref="R603:R604"/>
    <mergeCell ref="S603:S604"/>
    <mergeCell ref="T603:T604"/>
    <mergeCell ref="U603:U604"/>
    <mergeCell ref="W603:W604"/>
    <mergeCell ref="V601:V602"/>
    <mergeCell ref="V603:V604"/>
    <mergeCell ref="A597:A598"/>
    <mergeCell ref="B597:B598"/>
    <mergeCell ref="C597:C598"/>
    <mergeCell ref="D597:D598"/>
    <mergeCell ref="E597:E598"/>
    <mergeCell ref="F597:F598"/>
    <mergeCell ref="G597:G598"/>
    <mergeCell ref="H597:H598"/>
    <mergeCell ref="I597:I598"/>
    <mergeCell ref="J597:J598"/>
    <mergeCell ref="O597:O598"/>
    <mergeCell ref="Q597:Q598"/>
    <mergeCell ref="R597:R598"/>
    <mergeCell ref="S597:S598"/>
    <mergeCell ref="T597:T598"/>
    <mergeCell ref="U597:U598"/>
    <mergeCell ref="W597:W598"/>
    <mergeCell ref="A599:A600"/>
    <mergeCell ref="B599:B600"/>
    <mergeCell ref="C599:C600"/>
    <mergeCell ref="D599:D600"/>
    <mergeCell ref="E599:E600"/>
    <mergeCell ref="F599:F600"/>
    <mergeCell ref="G599:G600"/>
    <mergeCell ref="H599:H600"/>
    <mergeCell ref="I599:I600"/>
    <mergeCell ref="J599:J600"/>
    <mergeCell ref="O599:O600"/>
    <mergeCell ref="Q599:Q600"/>
    <mergeCell ref="R599:R600"/>
    <mergeCell ref="S599:S600"/>
    <mergeCell ref="T599:T600"/>
    <mergeCell ref="U599:U600"/>
    <mergeCell ref="W599:W600"/>
    <mergeCell ref="V597:V598"/>
    <mergeCell ref="V599:V600"/>
    <mergeCell ref="W2657:W2658"/>
    <mergeCell ref="A887:A888"/>
    <mergeCell ref="B887:B888"/>
    <mergeCell ref="C887:C888"/>
    <mergeCell ref="D887:D888"/>
    <mergeCell ref="E887:E888"/>
    <mergeCell ref="F887:F888"/>
    <mergeCell ref="G887:G888"/>
    <mergeCell ref="H887:H888"/>
    <mergeCell ref="I887:I888"/>
    <mergeCell ref="J887:J888"/>
    <mergeCell ref="O887:O888"/>
    <mergeCell ref="Q887:Q888"/>
    <mergeCell ref="R887:R888"/>
    <mergeCell ref="S887:S888"/>
    <mergeCell ref="T887:T888"/>
    <mergeCell ref="U887:U888"/>
    <mergeCell ref="W887:W888"/>
    <mergeCell ref="A883:A884"/>
    <mergeCell ref="B883:B884"/>
    <mergeCell ref="C883:C884"/>
    <mergeCell ref="D883:D884"/>
    <mergeCell ref="E883:E884"/>
    <mergeCell ref="F883:F884"/>
    <mergeCell ref="G883:G884"/>
    <mergeCell ref="H883:H884"/>
    <mergeCell ref="I883:I884"/>
    <mergeCell ref="J883:J884"/>
    <mergeCell ref="O883:O884"/>
    <mergeCell ref="Q883:Q884"/>
    <mergeCell ref="R883:R884"/>
    <mergeCell ref="S883:S884"/>
    <mergeCell ref="T883:T884"/>
    <mergeCell ref="U883:U884"/>
    <mergeCell ref="W883:W884"/>
    <mergeCell ref="A885:A886"/>
    <mergeCell ref="B885:B886"/>
    <mergeCell ref="C885:C886"/>
    <mergeCell ref="D885:D886"/>
    <mergeCell ref="E885:E886"/>
    <mergeCell ref="F885:F886"/>
    <mergeCell ref="G885:G886"/>
    <mergeCell ref="H885:H886"/>
    <mergeCell ref="I885:I886"/>
    <mergeCell ref="J885:J886"/>
    <mergeCell ref="O885:O886"/>
    <mergeCell ref="Q885:Q886"/>
    <mergeCell ref="R885:R886"/>
    <mergeCell ref="S885:S886"/>
    <mergeCell ref="T885:T886"/>
    <mergeCell ref="U885:U886"/>
    <mergeCell ref="W885:W886"/>
    <mergeCell ref="D2631:D2632"/>
    <mergeCell ref="D2633:D2634"/>
    <mergeCell ref="D2635:D2636"/>
    <mergeCell ref="D2637:D2638"/>
    <mergeCell ref="D2639:D2640"/>
    <mergeCell ref="D2641:D2642"/>
    <mergeCell ref="D2643:D2644"/>
    <mergeCell ref="D2645:D2646"/>
    <mergeCell ref="D2647:D2648"/>
    <mergeCell ref="D2649:D2650"/>
    <mergeCell ref="D2651:D2652"/>
    <mergeCell ref="D2653:D2654"/>
    <mergeCell ref="A879:A880"/>
    <mergeCell ref="B879:B880"/>
    <mergeCell ref="C879:C880"/>
    <mergeCell ref="D879:D880"/>
    <mergeCell ref="E879:E880"/>
    <mergeCell ref="F879:F880"/>
    <mergeCell ref="G879:G880"/>
    <mergeCell ref="H879:H880"/>
    <mergeCell ref="I879:I880"/>
    <mergeCell ref="J879:J880"/>
    <mergeCell ref="O879:O880"/>
    <mergeCell ref="Q879:Q880"/>
    <mergeCell ref="R879:R880"/>
    <mergeCell ref="S879:S880"/>
    <mergeCell ref="T879:T880"/>
    <mergeCell ref="U879:U880"/>
    <mergeCell ref="A881:A882"/>
    <mergeCell ref="B881:B882"/>
    <mergeCell ref="C881:C882"/>
    <mergeCell ref="D881:D882"/>
    <mergeCell ref="E881:E882"/>
    <mergeCell ref="F881:F882"/>
    <mergeCell ref="G881:G882"/>
    <mergeCell ref="H881:H882"/>
    <mergeCell ref="I881:I882"/>
    <mergeCell ref="J881:J882"/>
    <mergeCell ref="O881:O882"/>
    <mergeCell ref="Q881:Q882"/>
    <mergeCell ref="R881:R882"/>
    <mergeCell ref="S881:S882"/>
    <mergeCell ref="T881:T882"/>
    <mergeCell ref="U881:U882"/>
    <mergeCell ref="A875:A876"/>
    <mergeCell ref="B875:B876"/>
    <mergeCell ref="C875:C876"/>
    <mergeCell ref="D875:D876"/>
    <mergeCell ref="E875:E876"/>
    <mergeCell ref="F875:F876"/>
    <mergeCell ref="G875:G876"/>
    <mergeCell ref="H875:H876"/>
    <mergeCell ref="I875:I876"/>
    <mergeCell ref="J875:J876"/>
    <mergeCell ref="O875:O876"/>
    <mergeCell ref="Q875:Q876"/>
    <mergeCell ref="R875:R876"/>
    <mergeCell ref="S875:S876"/>
    <mergeCell ref="T875:T876"/>
    <mergeCell ref="U875:U876"/>
    <mergeCell ref="W875:W876"/>
    <mergeCell ref="A877:A878"/>
    <mergeCell ref="B877:B878"/>
    <mergeCell ref="C877:C878"/>
    <mergeCell ref="D877:D878"/>
    <mergeCell ref="E877:E878"/>
    <mergeCell ref="F877:F878"/>
    <mergeCell ref="G877:G878"/>
    <mergeCell ref="H877:H878"/>
    <mergeCell ref="I877:I878"/>
    <mergeCell ref="J877:J878"/>
    <mergeCell ref="O877:O878"/>
    <mergeCell ref="Q877:Q878"/>
    <mergeCell ref="R877:R878"/>
    <mergeCell ref="S877:S878"/>
    <mergeCell ref="T877:T878"/>
    <mergeCell ref="U877:U878"/>
    <mergeCell ref="W877:W878"/>
    <mergeCell ref="A871:A872"/>
    <mergeCell ref="B871:B872"/>
    <mergeCell ref="C871:C872"/>
    <mergeCell ref="D871:D872"/>
    <mergeCell ref="E871:E872"/>
    <mergeCell ref="F871:F872"/>
    <mergeCell ref="G871:G872"/>
    <mergeCell ref="H871:H872"/>
    <mergeCell ref="I871:I872"/>
    <mergeCell ref="J871:J872"/>
    <mergeCell ref="O871:O872"/>
    <mergeCell ref="Q871:Q872"/>
    <mergeCell ref="R871:R872"/>
    <mergeCell ref="S871:S872"/>
    <mergeCell ref="T871:T872"/>
    <mergeCell ref="U871:U872"/>
    <mergeCell ref="W871:W872"/>
    <mergeCell ref="A873:A874"/>
    <mergeCell ref="B873:B874"/>
    <mergeCell ref="C873:C874"/>
    <mergeCell ref="D873:D874"/>
    <mergeCell ref="E873:E874"/>
    <mergeCell ref="F873:F874"/>
    <mergeCell ref="G873:G874"/>
    <mergeCell ref="H873:H874"/>
    <mergeCell ref="I873:I874"/>
    <mergeCell ref="J873:J874"/>
    <mergeCell ref="O873:O874"/>
    <mergeCell ref="Q873:Q874"/>
    <mergeCell ref="R873:R874"/>
    <mergeCell ref="S873:S874"/>
    <mergeCell ref="T873:T874"/>
    <mergeCell ref="U873:U874"/>
    <mergeCell ref="W873:W874"/>
    <mergeCell ref="V871:V872"/>
    <mergeCell ref="V873:V874"/>
    <mergeCell ref="V875:V876"/>
    <mergeCell ref="V877:V878"/>
    <mergeCell ref="A867:A868"/>
    <mergeCell ref="B867:B868"/>
    <mergeCell ref="C867:C868"/>
    <mergeCell ref="D867:D868"/>
    <mergeCell ref="E867:E868"/>
    <mergeCell ref="F867:F868"/>
    <mergeCell ref="G867:G868"/>
    <mergeCell ref="H867:H868"/>
    <mergeCell ref="I867:I868"/>
    <mergeCell ref="J867:J868"/>
    <mergeCell ref="O867:O868"/>
    <mergeCell ref="Q867:Q868"/>
    <mergeCell ref="R867:R868"/>
    <mergeCell ref="S867:S868"/>
    <mergeCell ref="T867:T868"/>
    <mergeCell ref="U867:U868"/>
    <mergeCell ref="W867:W868"/>
    <mergeCell ref="A869:A870"/>
    <mergeCell ref="B869:B870"/>
    <mergeCell ref="C869:C870"/>
    <mergeCell ref="D869:D870"/>
    <mergeCell ref="E869:E870"/>
    <mergeCell ref="F869:F870"/>
    <mergeCell ref="G869:G870"/>
    <mergeCell ref="H869:H870"/>
    <mergeCell ref="I869:I870"/>
    <mergeCell ref="J869:J870"/>
    <mergeCell ref="O869:O870"/>
    <mergeCell ref="Q869:Q870"/>
    <mergeCell ref="R869:R870"/>
    <mergeCell ref="S869:S870"/>
    <mergeCell ref="T869:T870"/>
    <mergeCell ref="U869:U870"/>
    <mergeCell ref="V867:V868"/>
    <mergeCell ref="V869:V870"/>
    <mergeCell ref="A863:A864"/>
    <mergeCell ref="B863:B864"/>
    <mergeCell ref="C863:C864"/>
    <mergeCell ref="D863:D864"/>
    <mergeCell ref="E863:E864"/>
    <mergeCell ref="F863:F864"/>
    <mergeCell ref="G863:G864"/>
    <mergeCell ref="H863:H864"/>
    <mergeCell ref="I863:I864"/>
    <mergeCell ref="J863:J864"/>
    <mergeCell ref="O863:O864"/>
    <mergeCell ref="Q863:Q864"/>
    <mergeCell ref="R863:R864"/>
    <mergeCell ref="S863:S864"/>
    <mergeCell ref="T863:T864"/>
    <mergeCell ref="U863:U864"/>
    <mergeCell ref="A865:A866"/>
    <mergeCell ref="B865:B866"/>
    <mergeCell ref="C865:C866"/>
    <mergeCell ref="D865:D866"/>
    <mergeCell ref="E865:E866"/>
    <mergeCell ref="F865:F866"/>
    <mergeCell ref="G865:G866"/>
    <mergeCell ref="H865:H866"/>
    <mergeCell ref="I865:I866"/>
    <mergeCell ref="J865:J866"/>
    <mergeCell ref="O865:O866"/>
    <mergeCell ref="Q865:Q866"/>
    <mergeCell ref="R865:R866"/>
    <mergeCell ref="S865:S866"/>
    <mergeCell ref="T865:T866"/>
    <mergeCell ref="U865:U866"/>
    <mergeCell ref="W865:W866"/>
    <mergeCell ref="V863:V864"/>
    <mergeCell ref="V865:V866"/>
    <mergeCell ref="A859:A860"/>
    <mergeCell ref="B859:B860"/>
    <mergeCell ref="C859:C860"/>
    <mergeCell ref="D859:D860"/>
    <mergeCell ref="E859:E860"/>
    <mergeCell ref="F859:F860"/>
    <mergeCell ref="G859:G860"/>
    <mergeCell ref="H859:H860"/>
    <mergeCell ref="I859:I860"/>
    <mergeCell ref="J859:J860"/>
    <mergeCell ref="O859:O860"/>
    <mergeCell ref="Q859:Q860"/>
    <mergeCell ref="R859:R860"/>
    <mergeCell ref="S859:S860"/>
    <mergeCell ref="T859:T860"/>
    <mergeCell ref="U859:U860"/>
    <mergeCell ref="W859:W860"/>
    <mergeCell ref="A861:A862"/>
    <mergeCell ref="B861:B862"/>
    <mergeCell ref="C861:C862"/>
    <mergeCell ref="D861:D862"/>
    <mergeCell ref="E861:E862"/>
    <mergeCell ref="F861:F862"/>
    <mergeCell ref="G861:G862"/>
    <mergeCell ref="H861:H862"/>
    <mergeCell ref="I861:I862"/>
    <mergeCell ref="J861:J862"/>
    <mergeCell ref="O861:O862"/>
    <mergeCell ref="Q861:Q862"/>
    <mergeCell ref="R861:R862"/>
    <mergeCell ref="S861:S862"/>
    <mergeCell ref="T861:T862"/>
    <mergeCell ref="U861:U862"/>
    <mergeCell ref="V859:V860"/>
    <mergeCell ref="V861:V862"/>
    <mergeCell ref="A855:A856"/>
    <mergeCell ref="B855:B856"/>
    <mergeCell ref="C855:C856"/>
    <mergeCell ref="D855:D856"/>
    <mergeCell ref="E855:E856"/>
    <mergeCell ref="F855:F856"/>
    <mergeCell ref="G855:G856"/>
    <mergeCell ref="H855:H856"/>
    <mergeCell ref="I855:I856"/>
    <mergeCell ref="J855:J856"/>
    <mergeCell ref="O855:O856"/>
    <mergeCell ref="Q855:Q856"/>
    <mergeCell ref="R855:R856"/>
    <mergeCell ref="S855:S856"/>
    <mergeCell ref="T855:T856"/>
    <mergeCell ref="U855:U856"/>
    <mergeCell ref="W855:W856"/>
    <mergeCell ref="A857:A858"/>
    <mergeCell ref="B857:B858"/>
    <mergeCell ref="C857:C858"/>
    <mergeCell ref="D857:D858"/>
    <mergeCell ref="E857:E858"/>
    <mergeCell ref="F857:F858"/>
    <mergeCell ref="G857:G858"/>
    <mergeCell ref="H857:H858"/>
    <mergeCell ref="I857:I858"/>
    <mergeCell ref="J857:J858"/>
    <mergeCell ref="O857:O858"/>
    <mergeCell ref="Q857:Q858"/>
    <mergeCell ref="R857:R858"/>
    <mergeCell ref="S857:S858"/>
    <mergeCell ref="T857:T858"/>
    <mergeCell ref="U857:U858"/>
    <mergeCell ref="W857:W858"/>
    <mergeCell ref="V855:V856"/>
    <mergeCell ref="V857:V858"/>
    <mergeCell ref="A851:A852"/>
    <mergeCell ref="B851:B852"/>
    <mergeCell ref="C851:C852"/>
    <mergeCell ref="D851:D852"/>
    <mergeCell ref="E851:E852"/>
    <mergeCell ref="F851:F852"/>
    <mergeCell ref="G851:G852"/>
    <mergeCell ref="H851:H852"/>
    <mergeCell ref="I851:I852"/>
    <mergeCell ref="J851:J852"/>
    <mergeCell ref="O851:O852"/>
    <mergeCell ref="Q851:Q852"/>
    <mergeCell ref="R851:R852"/>
    <mergeCell ref="S851:S852"/>
    <mergeCell ref="T851:T852"/>
    <mergeCell ref="U851:U852"/>
    <mergeCell ref="W851:W852"/>
    <mergeCell ref="A853:A854"/>
    <mergeCell ref="B853:B854"/>
    <mergeCell ref="C853:C854"/>
    <mergeCell ref="D853:D854"/>
    <mergeCell ref="E853:E854"/>
    <mergeCell ref="F853:F854"/>
    <mergeCell ref="G853:G854"/>
    <mergeCell ref="H853:H854"/>
    <mergeCell ref="I853:I854"/>
    <mergeCell ref="J853:J854"/>
    <mergeCell ref="O853:O854"/>
    <mergeCell ref="Q853:Q854"/>
    <mergeCell ref="R853:R854"/>
    <mergeCell ref="S853:S854"/>
    <mergeCell ref="T853:T854"/>
    <mergeCell ref="U853:U854"/>
    <mergeCell ref="W853:W854"/>
    <mergeCell ref="V851:V852"/>
    <mergeCell ref="V853:V854"/>
    <mergeCell ref="A847:A848"/>
    <mergeCell ref="B847:B848"/>
    <mergeCell ref="C847:C848"/>
    <mergeCell ref="D847:D848"/>
    <mergeCell ref="E847:E848"/>
    <mergeCell ref="F847:F848"/>
    <mergeCell ref="G847:G848"/>
    <mergeCell ref="H847:H848"/>
    <mergeCell ref="I847:I848"/>
    <mergeCell ref="J847:J848"/>
    <mergeCell ref="O847:O848"/>
    <mergeCell ref="Q847:Q848"/>
    <mergeCell ref="R847:R848"/>
    <mergeCell ref="S847:S848"/>
    <mergeCell ref="T847:T848"/>
    <mergeCell ref="U847:U848"/>
    <mergeCell ref="A849:A850"/>
    <mergeCell ref="B849:B850"/>
    <mergeCell ref="C849:C850"/>
    <mergeCell ref="D849:D850"/>
    <mergeCell ref="E849:E850"/>
    <mergeCell ref="F849:F850"/>
    <mergeCell ref="G849:G850"/>
    <mergeCell ref="H849:H850"/>
    <mergeCell ref="I849:I850"/>
    <mergeCell ref="J849:J850"/>
    <mergeCell ref="O849:O850"/>
    <mergeCell ref="Q849:Q850"/>
    <mergeCell ref="R849:R850"/>
    <mergeCell ref="S849:S850"/>
    <mergeCell ref="T849:T850"/>
    <mergeCell ref="U849:U850"/>
    <mergeCell ref="W849:W850"/>
    <mergeCell ref="V847:V848"/>
    <mergeCell ref="V849:V850"/>
    <mergeCell ref="A843:A844"/>
    <mergeCell ref="B843:B844"/>
    <mergeCell ref="C843:C844"/>
    <mergeCell ref="D843:D844"/>
    <mergeCell ref="E843:E844"/>
    <mergeCell ref="F843:F844"/>
    <mergeCell ref="G843:G844"/>
    <mergeCell ref="H843:H844"/>
    <mergeCell ref="I843:I844"/>
    <mergeCell ref="J843:J844"/>
    <mergeCell ref="O843:O844"/>
    <mergeCell ref="Q843:Q844"/>
    <mergeCell ref="R843:R844"/>
    <mergeCell ref="S843:S844"/>
    <mergeCell ref="T843:T844"/>
    <mergeCell ref="U843:U844"/>
    <mergeCell ref="W843:W844"/>
    <mergeCell ref="A845:A846"/>
    <mergeCell ref="B845:B846"/>
    <mergeCell ref="C845:C846"/>
    <mergeCell ref="D845:D846"/>
    <mergeCell ref="E845:E846"/>
    <mergeCell ref="F845:F846"/>
    <mergeCell ref="G845:G846"/>
    <mergeCell ref="H845:H846"/>
    <mergeCell ref="I845:I846"/>
    <mergeCell ref="J845:J846"/>
    <mergeCell ref="O845:O846"/>
    <mergeCell ref="Q845:Q846"/>
    <mergeCell ref="R845:R846"/>
    <mergeCell ref="S845:S846"/>
    <mergeCell ref="T845:T846"/>
    <mergeCell ref="U845:U846"/>
    <mergeCell ref="V843:V844"/>
    <mergeCell ref="V845:V846"/>
    <mergeCell ref="W837:W838"/>
    <mergeCell ref="A839:A840"/>
    <mergeCell ref="B839:B840"/>
    <mergeCell ref="C839:C840"/>
    <mergeCell ref="D839:D840"/>
    <mergeCell ref="E839:E840"/>
    <mergeCell ref="F839:F840"/>
    <mergeCell ref="G839:G840"/>
    <mergeCell ref="H839:H840"/>
    <mergeCell ref="I839:I840"/>
    <mergeCell ref="J839:J840"/>
    <mergeCell ref="O839:O840"/>
    <mergeCell ref="Q839:Q840"/>
    <mergeCell ref="R839:R840"/>
    <mergeCell ref="S839:S840"/>
    <mergeCell ref="T839:T840"/>
    <mergeCell ref="U839:U840"/>
    <mergeCell ref="W839:W840"/>
    <mergeCell ref="A841:A842"/>
    <mergeCell ref="B841:B842"/>
    <mergeCell ref="C841:C842"/>
    <mergeCell ref="D841:D842"/>
    <mergeCell ref="E841:E842"/>
    <mergeCell ref="F841:F842"/>
    <mergeCell ref="G841:G842"/>
    <mergeCell ref="H841:H842"/>
    <mergeCell ref="I841:I842"/>
    <mergeCell ref="J841:J842"/>
    <mergeCell ref="O841:O842"/>
    <mergeCell ref="Q841:Q842"/>
    <mergeCell ref="R841:R842"/>
    <mergeCell ref="S841:S842"/>
    <mergeCell ref="T841:T842"/>
    <mergeCell ref="U841:U842"/>
    <mergeCell ref="W841:W842"/>
    <mergeCell ref="V839:V840"/>
    <mergeCell ref="V841:V842"/>
    <mergeCell ref="A833:A834"/>
    <mergeCell ref="B833:B834"/>
    <mergeCell ref="C833:C834"/>
    <mergeCell ref="D833:D834"/>
    <mergeCell ref="E833:E834"/>
    <mergeCell ref="F833:F834"/>
    <mergeCell ref="G833:G834"/>
    <mergeCell ref="H833:H834"/>
    <mergeCell ref="I833:I834"/>
    <mergeCell ref="J833:J834"/>
    <mergeCell ref="O833:O834"/>
    <mergeCell ref="Q833:Q834"/>
    <mergeCell ref="R833:R834"/>
    <mergeCell ref="S833:S834"/>
    <mergeCell ref="T833:T834"/>
    <mergeCell ref="U833:U834"/>
    <mergeCell ref="A835:A836"/>
    <mergeCell ref="B835:B836"/>
    <mergeCell ref="C835:C836"/>
    <mergeCell ref="D835:D836"/>
    <mergeCell ref="E835:E836"/>
    <mergeCell ref="F835:F836"/>
    <mergeCell ref="G835:G836"/>
    <mergeCell ref="H835:H836"/>
    <mergeCell ref="I835:I836"/>
    <mergeCell ref="J835:J836"/>
    <mergeCell ref="O835:O836"/>
    <mergeCell ref="Q835:Q836"/>
    <mergeCell ref="R835:R836"/>
    <mergeCell ref="S835:S836"/>
    <mergeCell ref="T835:T836"/>
    <mergeCell ref="U835:U836"/>
    <mergeCell ref="A837:A838"/>
    <mergeCell ref="B837:B838"/>
    <mergeCell ref="C837:C838"/>
    <mergeCell ref="D837:D838"/>
    <mergeCell ref="E837:E838"/>
    <mergeCell ref="F837:F838"/>
    <mergeCell ref="G837:G838"/>
    <mergeCell ref="H837:H838"/>
    <mergeCell ref="I837:I838"/>
    <mergeCell ref="J837:J838"/>
    <mergeCell ref="O837:O838"/>
    <mergeCell ref="Q837:Q838"/>
    <mergeCell ref="R837:R838"/>
    <mergeCell ref="S837:S838"/>
    <mergeCell ref="T837:T838"/>
    <mergeCell ref="U837:U838"/>
    <mergeCell ref="A829:A830"/>
    <mergeCell ref="B829:B830"/>
    <mergeCell ref="C829:C830"/>
    <mergeCell ref="D829:D830"/>
    <mergeCell ref="E829:E830"/>
    <mergeCell ref="F829:F830"/>
    <mergeCell ref="G829:G830"/>
    <mergeCell ref="H829:H830"/>
    <mergeCell ref="I829:I830"/>
    <mergeCell ref="J829:J830"/>
    <mergeCell ref="O829:O830"/>
    <mergeCell ref="Q829:Q830"/>
    <mergeCell ref="R829:R830"/>
    <mergeCell ref="S829:S830"/>
    <mergeCell ref="T829:T830"/>
    <mergeCell ref="U829:U830"/>
    <mergeCell ref="W829:W830"/>
    <mergeCell ref="A831:A832"/>
    <mergeCell ref="B831:B832"/>
    <mergeCell ref="C831:C832"/>
    <mergeCell ref="D831:D832"/>
    <mergeCell ref="E831:E832"/>
    <mergeCell ref="F831:F832"/>
    <mergeCell ref="G831:G832"/>
    <mergeCell ref="H831:H832"/>
    <mergeCell ref="I831:I832"/>
    <mergeCell ref="J831:J832"/>
    <mergeCell ref="O831:O832"/>
    <mergeCell ref="Q831:Q832"/>
    <mergeCell ref="R831:R832"/>
    <mergeCell ref="S831:S832"/>
    <mergeCell ref="T831:T832"/>
    <mergeCell ref="U831:U832"/>
    <mergeCell ref="V829:V830"/>
    <mergeCell ref="V831:V832"/>
    <mergeCell ref="A825:A826"/>
    <mergeCell ref="B825:B826"/>
    <mergeCell ref="C825:C826"/>
    <mergeCell ref="D825:D826"/>
    <mergeCell ref="E825:E826"/>
    <mergeCell ref="F825:F826"/>
    <mergeCell ref="G825:G826"/>
    <mergeCell ref="H825:H826"/>
    <mergeCell ref="I825:I826"/>
    <mergeCell ref="J825:J826"/>
    <mergeCell ref="O825:O826"/>
    <mergeCell ref="Q825:Q826"/>
    <mergeCell ref="R825:R826"/>
    <mergeCell ref="S825:S826"/>
    <mergeCell ref="T825:T826"/>
    <mergeCell ref="U825:U826"/>
    <mergeCell ref="W825:W826"/>
    <mergeCell ref="A827:A828"/>
    <mergeCell ref="B827:B828"/>
    <mergeCell ref="C827:C828"/>
    <mergeCell ref="D827:D828"/>
    <mergeCell ref="E827:E828"/>
    <mergeCell ref="F827:F828"/>
    <mergeCell ref="G827:G828"/>
    <mergeCell ref="H827:H828"/>
    <mergeCell ref="I827:I828"/>
    <mergeCell ref="J827:J828"/>
    <mergeCell ref="O827:O828"/>
    <mergeCell ref="Q827:Q828"/>
    <mergeCell ref="R827:R828"/>
    <mergeCell ref="S827:S828"/>
    <mergeCell ref="T827:T828"/>
    <mergeCell ref="U827:U828"/>
    <mergeCell ref="W827:W828"/>
    <mergeCell ref="P825:P826"/>
    <mergeCell ref="V825:V826"/>
    <mergeCell ref="V827:V828"/>
    <mergeCell ref="A821:A822"/>
    <mergeCell ref="B821:B822"/>
    <mergeCell ref="C821:C822"/>
    <mergeCell ref="D821:D822"/>
    <mergeCell ref="E821:E822"/>
    <mergeCell ref="F821:F822"/>
    <mergeCell ref="G821:G822"/>
    <mergeCell ref="H821:H822"/>
    <mergeCell ref="I821:I822"/>
    <mergeCell ref="J821:J822"/>
    <mergeCell ref="O821:O822"/>
    <mergeCell ref="Q821:Q822"/>
    <mergeCell ref="R821:R822"/>
    <mergeCell ref="S821:S822"/>
    <mergeCell ref="T821:T822"/>
    <mergeCell ref="U821:U822"/>
    <mergeCell ref="W821:W822"/>
    <mergeCell ref="A823:A824"/>
    <mergeCell ref="B823:B824"/>
    <mergeCell ref="C823:C824"/>
    <mergeCell ref="D823:D824"/>
    <mergeCell ref="E823:E824"/>
    <mergeCell ref="F823:F824"/>
    <mergeCell ref="G823:G824"/>
    <mergeCell ref="H823:H824"/>
    <mergeCell ref="I823:I824"/>
    <mergeCell ref="J823:J824"/>
    <mergeCell ref="O823:O824"/>
    <mergeCell ref="Q823:Q824"/>
    <mergeCell ref="R823:R824"/>
    <mergeCell ref="S823:S824"/>
    <mergeCell ref="T823:T824"/>
    <mergeCell ref="U823:U824"/>
    <mergeCell ref="W823:W824"/>
    <mergeCell ref="V821:V822"/>
    <mergeCell ref="V823:V824"/>
    <mergeCell ref="A817:A818"/>
    <mergeCell ref="B817:B818"/>
    <mergeCell ref="C817:C818"/>
    <mergeCell ref="D817:D818"/>
    <mergeCell ref="E817:E818"/>
    <mergeCell ref="F817:F818"/>
    <mergeCell ref="G817:G818"/>
    <mergeCell ref="H817:H818"/>
    <mergeCell ref="I817:I818"/>
    <mergeCell ref="J817:J818"/>
    <mergeCell ref="O817:O818"/>
    <mergeCell ref="Q817:Q818"/>
    <mergeCell ref="R817:R818"/>
    <mergeCell ref="S817:S818"/>
    <mergeCell ref="T817:T818"/>
    <mergeCell ref="U817:U818"/>
    <mergeCell ref="W817:W818"/>
    <mergeCell ref="A819:A820"/>
    <mergeCell ref="B819:B820"/>
    <mergeCell ref="C819:C820"/>
    <mergeCell ref="D819:D820"/>
    <mergeCell ref="E819:E820"/>
    <mergeCell ref="F819:F820"/>
    <mergeCell ref="G819:G820"/>
    <mergeCell ref="H819:H820"/>
    <mergeCell ref="I819:I820"/>
    <mergeCell ref="J819:J820"/>
    <mergeCell ref="O819:O820"/>
    <mergeCell ref="Q819:Q820"/>
    <mergeCell ref="R819:R820"/>
    <mergeCell ref="S819:S820"/>
    <mergeCell ref="T819:T820"/>
    <mergeCell ref="U819:U820"/>
    <mergeCell ref="W819:W820"/>
    <mergeCell ref="P819:P820"/>
    <mergeCell ref="V817:V818"/>
    <mergeCell ref="V819:V820"/>
    <mergeCell ref="A813:A814"/>
    <mergeCell ref="B813:B814"/>
    <mergeCell ref="C813:C814"/>
    <mergeCell ref="D813:D814"/>
    <mergeCell ref="E813:E814"/>
    <mergeCell ref="F813:F814"/>
    <mergeCell ref="G813:G814"/>
    <mergeCell ref="H813:H814"/>
    <mergeCell ref="I813:I814"/>
    <mergeCell ref="J813:J814"/>
    <mergeCell ref="O813:O814"/>
    <mergeCell ref="Q813:Q814"/>
    <mergeCell ref="R813:R814"/>
    <mergeCell ref="S813:S814"/>
    <mergeCell ref="T813:T814"/>
    <mergeCell ref="U813:U814"/>
    <mergeCell ref="W813:W814"/>
    <mergeCell ref="A815:A816"/>
    <mergeCell ref="B815:B816"/>
    <mergeCell ref="C815:C816"/>
    <mergeCell ref="D815:D816"/>
    <mergeCell ref="E815:E816"/>
    <mergeCell ref="F815:F816"/>
    <mergeCell ref="G815:G816"/>
    <mergeCell ref="H815:H816"/>
    <mergeCell ref="I815:I816"/>
    <mergeCell ref="J815:J816"/>
    <mergeCell ref="O815:O816"/>
    <mergeCell ref="Q815:Q816"/>
    <mergeCell ref="R815:R816"/>
    <mergeCell ref="S815:S816"/>
    <mergeCell ref="T815:T816"/>
    <mergeCell ref="U815:U816"/>
    <mergeCell ref="W815:W816"/>
    <mergeCell ref="V813:V814"/>
    <mergeCell ref="V815:V816"/>
    <mergeCell ref="A809:A810"/>
    <mergeCell ref="B809:B810"/>
    <mergeCell ref="C809:C810"/>
    <mergeCell ref="D809:D810"/>
    <mergeCell ref="E809:E810"/>
    <mergeCell ref="F809:F810"/>
    <mergeCell ref="G809:G810"/>
    <mergeCell ref="H809:H810"/>
    <mergeCell ref="I809:I810"/>
    <mergeCell ref="J809:J810"/>
    <mergeCell ref="O809:O810"/>
    <mergeCell ref="Q809:Q810"/>
    <mergeCell ref="R809:R810"/>
    <mergeCell ref="S809:S810"/>
    <mergeCell ref="T809:T810"/>
    <mergeCell ref="U809:U810"/>
    <mergeCell ref="W809:W810"/>
    <mergeCell ref="A811:A812"/>
    <mergeCell ref="B811:B812"/>
    <mergeCell ref="C811:C812"/>
    <mergeCell ref="D811:D812"/>
    <mergeCell ref="E811:E812"/>
    <mergeCell ref="F811:F812"/>
    <mergeCell ref="G811:G812"/>
    <mergeCell ref="H811:H812"/>
    <mergeCell ref="I811:I812"/>
    <mergeCell ref="J811:J812"/>
    <mergeCell ref="O811:O812"/>
    <mergeCell ref="Q811:Q812"/>
    <mergeCell ref="R811:R812"/>
    <mergeCell ref="S811:S812"/>
    <mergeCell ref="T811:T812"/>
    <mergeCell ref="U811:U812"/>
    <mergeCell ref="W811:W812"/>
    <mergeCell ref="V809:V810"/>
    <mergeCell ref="V811:V812"/>
    <mergeCell ref="A805:A806"/>
    <mergeCell ref="B805:B806"/>
    <mergeCell ref="C805:C806"/>
    <mergeCell ref="D805:D806"/>
    <mergeCell ref="E805:E806"/>
    <mergeCell ref="F805:F806"/>
    <mergeCell ref="G805:G806"/>
    <mergeCell ref="H805:H806"/>
    <mergeCell ref="I805:I806"/>
    <mergeCell ref="J805:J806"/>
    <mergeCell ref="O805:O806"/>
    <mergeCell ref="Q805:Q806"/>
    <mergeCell ref="R805:R806"/>
    <mergeCell ref="S805:S806"/>
    <mergeCell ref="T805:T806"/>
    <mergeCell ref="U805:U806"/>
    <mergeCell ref="W805:W806"/>
    <mergeCell ref="A807:A808"/>
    <mergeCell ref="B807:B808"/>
    <mergeCell ref="C807:C808"/>
    <mergeCell ref="D807:D808"/>
    <mergeCell ref="E807:E808"/>
    <mergeCell ref="F807:F808"/>
    <mergeCell ref="G807:G808"/>
    <mergeCell ref="H807:H808"/>
    <mergeCell ref="I807:I808"/>
    <mergeCell ref="J807:J808"/>
    <mergeCell ref="O807:O808"/>
    <mergeCell ref="Q807:Q808"/>
    <mergeCell ref="R807:R808"/>
    <mergeCell ref="S807:S808"/>
    <mergeCell ref="T807:T808"/>
    <mergeCell ref="U807:U808"/>
    <mergeCell ref="W807:W808"/>
    <mergeCell ref="P807:P808"/>
    <mergeCell ref="V805:V806"/>
    <mergeCell ref="V807:V808"/>
    <mergeCell ref="A801:A802"/>
    <mergeCell ref="B801:B802"/>
    <mergeCell ref="C801:C802"/>
    <mergeCell ref="D801:D802"/>
    <mergeCell ref="E801:E802"/>
    <mergeCell ref="F801:F802"/>
    <mergeCell ref="G801:G802"/>
    <mergeCell ref="H801:H802"/>
    <mergeCell ref="I801:I802"/>
    <mergeCell ref="J801:J802"/>
    <mergeCell ref="O801:O802"/>
    <mergeCell ref="Q801:Q802"/>
    <mergeCell ref="R801:R802"/>
    <mergeCell ref="S801:S802"/>
    <mergeCell ref="T801:T802"/>
    <mergeCell ref="U801:U802"/>
    <mergeCell ref="W801:W802"/>
    <mergeCell ref="A803:A804"/>
    <mergeCell ref="B803:B804"/>
    <mergeCell ref="C803:C804"/>
    <mergeCell ref="D803:D804"/>
    <mergeCell ref="E803:E804"/>
    <mergeCell ref="F803:F804"/>
    <mergeCell ref="G803:G804"/>
    <mergeCell ref="H803:H804"/>
    <mergeCell ref="I803:I804"/>
    <mergeCell ref="J803:J804"/>
    <mergeCell ref="O803:O804"/>
    <mergeCell ref="Q803:Q804"/>
    <mergeCell ref="R803:R804"/>
    <mergeCell ref="S803:S804"/>
    <mergeCell ref="T803:T804"/>
    <mergeCell ref="U803:U804"/>
    <mergeCell ref="W803:W804"/>
    <mergeCell ref="P803:P804"/>
    <mergeCell ref="V801:V802"/>
    <mergeCell ref="V803:V804"/>
    <mergeCell ref="A797:A798"/>
    <mergeCell ref="B797:B798"/>
    <mergeCell ref="C797:C798"/>
    <mergeCell ref="D797:D798"/>
    <mergeCell ref="E797:E798"/>
    <mergeCell ref="F797:F798"/>
    <mergeCell ref="G797:G798"/>
    <mergeCell ref="H797:H798"/>
    <mergeCell ref="I797:I798"/>
    <mergeCell ref="J797:J798"/>
    <mergeCell ref="O797:O798"/>
    <mergeCell ref="Q797:Q798"/>
    <mergeCell ref="R797:R798"/>
    <mergeCell ref="S797:S798"/>
    <mergeCell ref="T797:T798"/>
    <mergeCell ref="U797:U798"/>
    <mergeCell ref="W797:W798"/>
    <mergeCell ref="A799:A800"/>
    <mergeCell ref="B799:B800"/>
    <mergeCell ref="C799:C800"/>
    <mergeCell ref="D799:D800"/>
    <mergeCell ref="E799:E800"/>
    <mergeCell ref="F799:F800"/>
    <mergeCell ref="G799:G800"/>
    <mergeCell ref="H799:H800"/>
    <mergeCell ref="I799:I800"/>
    <mergeCell ref="J799:J800"/>
    <mergeCell ref="O799:O800"/>
    <mergeCell ref="Q799:Q800"/>
    <mergeCell ref="R799:R800"/>
    <mergeCell ref="S799:S800"/>
    <mergeCell ref="T799:T800"/>
    <mergeCell ref="U799:U800"/>
    <mergeCell ref="W799:W800"/>
    <mergeCell ref="P799:P800"/>
    <mergeCell ref="V797:V798"/>
    <mergeCell ref="V799:V800"/>
    <mergeCell ref="A793:A794"/>
    <mergeCell ref="B793:B794"/>
    <mergeCell ref="C793:C794"/>
    <mergeCell ref="D793:D794"/>
    <mergeCell ref="E793:E794"/>
    <mergeCell ref="F793:F794"/>
    <mergeCell ref="G793:G794"/>
    <mergeCell ref="H793:H794"/>
    <mergeCell ref="I793:I794"/>
    <mergeCell ref="J793:J794"/>
    <mergeCell ref="O793:O794"/>
    <mergeCell ref="Q793:Q794"/>
    <mergeCell ref="R793:R794"/>
    <mergeCell ref="S793:S794"/>
    <mergeCell ref="T793:T794"/>
    <mergeCell ref="U793:U794"/>
    <mergeCell ref="W793:W794"/>
    <mergeCell ref="A795:A796"/>
    <mergeCell ref="B795:B796"/>
    <mergeCell ref="C795:C796"/>
    <mergeCell ref="D795:D796"/>
    <mergeCell ref="E795:E796"/>
    <mergeCell ref="F795:F796"/>
    <mergeCell ref="G795:G796"/>
    <mergeCell ref="H795:H796"/>
    <mergeCell ref="I795:I796"/>
    <mergeCell ref="J795:J796"/>
    <mergeCell ref="O795:O796"/>
    <mergeCell ref="Q795:Q796"/>
    <mergeCell ref="R795:R796"/>
    <mergeCell ref="S795:S796"/>
    <mergeCell ref="T795:T796"/>
    <mergeCell ref="U795:U796"/>
    <mergeCell ref="W795:W796"/>
    <mergeCell ref="P795:P796"/>
    <mergeCell ref="V793:V794"/>
    <mergeCell ref="V795:V796"/>
    <mergeCell ref="A789:A790"/>
    <mergeCell ref="B789:B790"/>
    <mergeCell ref="C789:C790"/>
    <mergeCell ref="D789:D790"/>
    <mergeCell ref="E789:E790"/>
    <mergeCell ref="F789:F790"/>
    <mergeCell ref="G789:G790"/>
    <mergeCell ref="H789:H790"/>
    <mergeCell ref="I789:I790"/>
    <mergeCell ref="J789:J790"/>
    <mergeCell ref="O789:O790"/>
    <mergeCell ref="Q789:Q790"/>
    <mergeCell ref="R789:R790"/>
    <mergeCell ref="S789:S790"/>
    <mergeCell ref="T789:T790"/>
    <mergeCell ref="U789:U790"/>
    <mergeCell ref="W789:W790"/>
    <mergeCell ref="A791:A792"/>
    <mergeCell ref="B791:B792"/>
    <mergeCell ref="C791:C792"/>
    <mergeCell ref="D791:D792"/>
    <mergeCell ref="E791:E792"/>
    <mergeCell ref="F791:F792"/>
    <mergeCell ref="G791:G792"/>
    <mergeCell ref="H791:H792"/>
    <mergeCell ref="I791:I792"/>
    <mergeCell ref="J791:J792"/>
    <mergeCell ref="O791:O792"/>
    <mergeCell ref="Q791:Q792"/>
    <mergeCell ref="R791:R792"/>
    <mergeCell ref="S791:S792"/>
    <mergeCell ref="T791:T792"/>
    <mergeCell ref="U791:U792"/>
    <mergeCell ref="W791:W792"/>
    <mergeCell ref="P791:P792"/>
    <mergeCell ref="P789:P790"/>
    <mergeCell ref="V789:V790"/>
    <mergeCell ref="V791:V792"/>
    <mergeCell ref="A785:A786"/>
    <mergeCell ref="B785:B786"/>
    <mergeCell ref="C785:C786"/>
    <mergeCell ref="D785:D786"/>
    <mergeCell ref="E785:E786"/>
    <mergeCell ref="F785:F786"/>
    <mergeCell ref="G785:G786"/>
    <mergeCell ref="H785:H786"/>
    <mergeCell ref="I785:I786"/>
    <mergeCell ref="J785:J786"/>
    <mergeCell ref="O785:O786"/>
    <mergeCell ref="Q785:Q786"/>
    <mergeCell ref="R785:R786"/>
    <mergeCell ref="S785:S786"/>
    <mergeCell ref="T785:T786"/>
    <mergeCell ref="U785:U786"/>
    <mergeCell ref="W785:W786"/>
    <mergeCell ref="A787:A788"/>
    <mergeCell ref="B787:B788"/>
    <mergeCell ref="C787:C788"/>
    <mergeCell ref="D787:D788"/>
    <mergeCell ref="E787:E788"/>
    <mergeCell ref="F787:F788"/>
    <mergeCell ref="G787:G788"/>
    <mergeCell ref="H787:H788"/>
    <mergeCell ref="I787:I788"/>
    <mergeCell ref="J787:J788"/>
    <mergeCell ref="O787:O788"/>
    <mergeCell ref="Q787:Q788"/>
    <mergeCell ref="R787:R788"/>
    <mergeCell ref="S787:S788"/>
    <mergeCell ref="T787:T788"/>
    <mergeCell ref="U787:U788"/>
    <mergeCell ref="W787:W788"/>
    <mergeCell ref="V785:V786"/>
    <mergeCell ref="V787:V788"/>
    <mergeCell ref="A781:A782"/>
    <mergeCell ref="B781:B782"/>
    <mergeCell ref="C781:C782"/>
    <mergeCell ref="D781:D782"/>
    <mergeCell ref="E781:E782"/>
    <mergeCell ref="F781:F782"/>
    <mergeCell ref="G781:G782"/>
    <mergeCell ref="H781:H782"/>
    <mergeCell ref="I781:I782"/>
    <mergeCell ref="J781:J782"/>
    <mergeCell ref="O781:O782"/>
    <mergeCell ref="Q781:Q782"/>
    <mergeCell ref="R781:R782"/>
    <mergeCell ref="S781:S782"/>
    <mergeCell ref="T781:T782"/>
    <mergeCell ref="U781:U782"/>
    <mergeCell ref="W781:W782"/>
    <mergeCell ref="A783:A784"/>
    <mergeCell ref="B783:B784"/>
    <mergeCell ref="C783:C784"/>
    <mergeCell ref="D783:D784"/>
    <mergeCell ref="E783:E784"/>
    <mergeCell ref="F783:F784"/>
    <mergeCell ref="G783:G784"/>
    <mergeCell ref="H783:H784"/>
    <mergeCell ref="I783:I784"/>
    <mergeCell ref="J783:J784"/>
    <mergeCell ref="O783:O784"/>
    <mergeCell ref="Q783:Q784"/>
    <mergeCell ref="R783:R784"/>
    <mergeCell ref="S783:S784"/>
    <mergeCell ref="T783:T784"/>
    <mergeCell ref="U783:U784"/>
    <mergeCell ref="W783:W784"/>
    <mergeCell ref="V781:V782"/>
    <mergeCell ref="V783:V784"/>
    <mergeCell ref="A777:A778"/>
    <mergeCell ref="B777:B778"/>
    <mergeCell ref="C777:C778"/>
    <mergeCell ref="D777:D778"/>
    <mergeCell ref="E777:E778"/>
    <mergeCell ref="F777:F778"/>
    <mergeCell ref="G777:G778"/>
    <mergeCell ref="H777:H778"/>
    <mergeCell ref="I777:I778"/>
    <mergeCell ref="J777:J778"/>
    <mergeCell ref="O777:O778"/>
    <mergeCell ref="Q777:Q778"/>
    <mergeCell ref="R777:R778"/>
    <mergeCell ref="S777:S778"/>
    <mergeCell ref="T777:T778"/>
    <mergeCell ref="U777:U778"/>
    <mergeCell ref="W777:W778"/>
    <mergeCell ref="A779:A780"/>
    <mergeCell ref="B779:B780"/>
    <mergeCell ref="C779:C780"/>
    <mergeCell ref="D779:D780"/>
    <mergeCell ref="E779:E780"/>
    <mergeCell ref="F779:F780"/>
    <mergeCell ref="G779:G780"/>
    <mergeCell ref="H779:H780"/>
    <mergeCell ref="I779:I780"/>
    <mergeCell ref="J779:J780"/>
    <mergeCell ref="O779:O780"/>
    <mergeCell ref="Q779:Q780"/>
    <mergeCell ref="R779:R780"/>
    <mergeCell ref="S779:S780"/>
    <mergeCell ref="T779:T780"/>
    <mergeCell ref="U779:U780"/>
    <mergeCell ref="W779:W780"/>
    <mergeCell ref="V777:V778"/>
    <mergeCell ref="V779:V780"/>
    <mergeCell ref="A773:A774"/>
    <mergeCell ref="B773:B774"/>
    <mergeCell ref="C773:C774"/>
    <mergeCell ref="D773:D774"/>
    <mergeCell ref="E773:E774"/>
    <mergeCell ref="F773:F774"/>
    <mergeCell ref="G773:G774"/>
    <mergeCell ref="H773:H774"/>
    <mergeCell ref="I773:I774"/>
    <mergeCell ref="J773:J774"/>
    <mergeCell ref="O773:O774"/>
    <mergeCell ref="Q773:Q774"/>
    <mergeCell ref="R773:R774"/>
    <mergeCell ref="S773:S774"/>
    <mergeCell ref="T773:T774"/>
    <mergeCell ref="U773:U774"/>
    <mergeCell ref="W773:W774"/>
    <mergeCell ref="A775:A776"/>
    <mergeCell ref="B775:B776"/>
    <mergeCell ref="C775:C776"/>
    <mergeCell ref="D775:D776"/>
    <mergeCell ref="E775:E776"/>
    <mergeCell ref="F775:F776"/>
    <mergeCell ref="G775:G776"/>
    <mergeCell ref="H775:H776"/>
    <mergeCell ref="I775:I776"/>
    <mergeCell ref="J775:J776"/>
    <mergeCell ref="O775:O776"/>
    <mergeCell ref="Q775:Q776"/>
    <mergeCell ref="R775:R776"/>
    <mergeCell ref="S775:S776"/>
    <mergeCell ref="T775:T776"/>
    <mergeCell ref="U775:U776"/>
    <mergeCell ref="V773:V774"/>
    <mergeCell ref="V775:V776"/>
    <mergeCell ref="A769:A770"/>
    <mergeCell ref="B769:B770"/>
    <mergeCell ref="C769:C770"/>
    <mergeCell ref="D769:D770"/>
    <mergeCell ref="E769:E770"/>
    <mergeCell ref="F769:F770"/>
    <mergeCell ref="G769:G770"/>
    <mergeCell ref="H769:H770"/>
    <mergeCell ref="I769:I770"/>
    <mergeCell ref="J769:J770"/>
    <mergeCell ref="O769:O770"/>
    <mergeCell ref="Q769:Q770"/>
    <mergeCell ref="R769:R770"/>
    <mergeCell ref="S769:S770"/>
    <mergeCell ref="T769:T770"/>
    <mergeCell ref="U769:U770"/>
    <mergeCell ref="W769:W770"/>
    <mergeCell ref="A771:A772"/>
    <mergeCell ref="B771:B772"/>
    <mergeCell ref="C771:C772"/>
    <mergeCell ref="D771:D772"/>
    <mergeCell ref="E771:E772"/>
    <mergeCell ref="F771:F772"/>
    <mergeCell ref="G771:G772"/>
    <mergeCell ref="H771:H772"/>
    <mergeCell ref="I771:I772"/>
    <mergeCell ref="J771:J772"/>
    <mergeCell ref="O771:O772"/>
    <mergeCell ref="Q771:Q772"/>
    <mergeCell ref="R771:R772"/>
    <mergeCell ref="S771:S772"/>
    <mergeCell ref="T771:T772"/>
    <mergeCell ref="U771:U772"/>
    <mergeCell ref="W771:W772"/>
    <mergeCell ref="P769:P770"/>
    <mergeCell ref="V769:V770"/>
    <mergeCell ref="V771:V772"/>
    <mergeCell ref="A765:A766"/>
    <mergeCell ref="B765:B766"/>
    <mergeCell ref="C765:C766"/>
    <mergeCell ref="D765:D766"/>
    <mergeCell ref="E765:E766"/>
    <mergeCell ref="F765:F766"/>
    <mergeCell ref="G765:G766"/>
    <mergeCell ref="H765:H766"/>
    <mergeCell ref="I765:I766"/>
    <mergeCell ref="J765:J766"/>
    <mergeCell ref="O765:O766"/>
    <mergeCell ref="Q765:Q766"/>
    <mergeCell ref="R765:R766"/>
    <mergeCell ref="S765:S766"/>
    <mergeCell ref="T765:T766"/>
    <mergeCell ref="U765:U766"/>
    <mergeCell ref="W765:W766"/>
    <mergeCell ref="A767:A768"/>
    <mergeCell ref="B767:B768"/>
    <mergeCell ref="C767:C768"/>
    <mergeCell ref="D767:D768"/>
    <mergeCell ref="E767:E768"/>
    <mergeCell ref="F767:F768"/>
    <mergeCell ref="G767:G768"/>
    <mergeCell ref="H767:H768"/>
    <mergeCell ref="I767:I768"/>
    <mergeCell ref="J767:J768"/>
    <mergeCell ref="O767:O768"/>
    <mergeCell ref="Q767:Q768"/>
    <mergeCell ref="R767:R768"/>
    <mergeCell ref="S767:S768"/>
    <mergeCell ref="T767:T768"/>
    <mergeCell ref="U767:U768"/>
    <mergeCell ref="W767:W768"/>
    <mergeCell ref="P767:P768"/>
    <mergeCell ref="V765:V766"/>
    <mergeCell ref="V767:V768"/>
    <mergeCell ref="A761:A762"/>
    <mergeCell ref="B761:B762"/>
    <mergeCell ref="C761:C762"/>
    <mergeCell ref="D761:D762"/>
    <mergeCell ref="E761:E762"/>
    <mergeCell ref="F761:F762"/>
    <mergeCell ref="G761:G762"/>
    <mergeCell ref="H761:H762"/>
    <mergeCell ref="I761:I762"/>
    <mergeCell ref="J761:J762"/>
    <mergeCell ref="O761:O762"/>
    <mergeCell ref="Q761:Q762"/>
    <mergeCell ref="R761:R762"/>
    <mergeCell ref="S761:S762"/>
    <mergeCell ref="T761:T762"/>
    <mergeCell ref="U761:U762"/>
    <mergeCell ref="W761:W762"/>
    <mergeCell ref="A763:A764"/>
    <mergeCell ref="B763:B764"/>
    <mergeCell ref="C763:C764"/>
    <mergeCell ref="D763:D764"/>
    <mergeCell ref="E763:E764"/>
    <mergeCell ref="F763:F764"/>
    <mergeCell ref="G763:G764"/>
    <mergeCell ref="H763:H764"/>
    <mergeCell ref="I763:I764"/>
    <mergeCell ref="J763:J764"/>
    <mergeCell ref="O763:O764"/>
    <mergeCell ref="Q763:Q764"/>
    <mergeCell ref="R763:R764"/>
    <mergeCell ref="S763:S764"/>
    <mergeCell ref="T763:T764"/>
    <mergeCell ref="U763:U764"/>
    <mergeCell ref="W763:W764"/>
    <mergeCell ref="V761:V762"/>
    <mergeCell ref="V763:V764"/>
    <mergeCell ref="A757:A758"/>
    <mergeCell ref="B757:B758"/>
    <mergeCell ref="C757:C758"/>
    <mergeCell ref="D757:D758"/>
    <mergeCell ref="E757:E758"/>
    <mergeCell ref="F757:F758"/>
    <mergeCell ref="G757:G758"/>
    <mergeCell ref="H757:H758"/>
    <mergeCell ref="I757:I758"/>
    <mergeCell ref="J757:J758"/>
    <mergeCell ref="O757:O758"/>
    <mergeCell ref="Q757:Q758"/>
    <mergeCell ref="R757:R758"/>
    <mergeCell ref="S757:S758"/>
    <mergeCell ref="T757:T758"/>
    <mergeCell ref="U757:U758"/>
    <mergeCell ref="W757:W758"/>
    <mergeCell ref="A759:A760"/>
    <mergeCell ref="B759:B760"/>
    <mergeCell ref="C759:C760"/>
    <mergeCell ref="D759:D760"/>
    <mergeCell ref="E759:E760"/>
    <mergeCell ref="F759:F760"/>
    <mergeCell ref="G759:G760"/>
    <mergeCell ref="H759:H760"/>
    <mergeCell ref="I759:I760"/>
    <mergeCell ref="J759:J760"/>
    <mergeCell ref="O759:O760"/>
    <mergeCell ref="Q759:Q760"/>
    <mergeCell ref="R759:R760"/>
    <mergeCell ref="S759:S760"/>
    <mergeCell ref="T759:T760"/>
    <mergeCell ref="U759:U760"/>
    <mergeCell ref="W759:W760"/>
    <mergeCell ref="A753:A754"/>
    <mergeCell ref="B753:B754"/>
    <mergeCell ref="C753:C754"/>
    <mergeCell ref="D753:D754"/>
    <mergeCell ref="E753:E754"/>
    <mergeCell ref="F753:F754"/>
    <mergeCell ref="G753:G754"/>
    <mergeCell ref="H753:H754"/>
    <mergeCell ref="I753:I754"/>
    <mergeCell ref="J753:J754"/>
    <mergeCell ref="O753:O754"/>
    <mergeCell ref="Q753:Q754"/>
    <mergeCell ref="R753:R754"/>
    <mergeCell ref="S753:S754"/>
    <mergeCell ref="T753:T754"/>
    <mergeCell ref="U753:U754"/>
    <mergeCell ref="W753:W754"/>
    <mergeCell ref="A755:A756"/>
    <mergeCell ref="B755:B756"/>
    <mergeCell ref="C755:C756"/>
    <mergeCell ref="D755:D756"/>
    <mergeCell ref="E755:E756"/>
    <mergeCell ref="F755:F756"/>
    <mergeCell ref="G755:G756"/>
    <mergeCell ref="H755:H756"/>
    <mergeCell ref="I755:I756"/>
    <mergeCell ref="J755:J756"/>
    <mergeCell ref="O755:O756"/>
    <mergeCell ref="Q755:Q756"/>
    <mergeCell ref="R755:R756"/>
    <mergeCell ref="S755:S756"/>
    <mergeCell ref="T755:T756"/>
    <mergeCell ref="U755:U756"/>
    <mergeCell ref="W755:W756"/>
    <mergeCell ref="P755:P756"/>
    <mergeCell ref="A749:A750"/>
    <mergeCell ref="B749:B750"/>
    <mergeCell ref="C749:C750"/>
    <mergeCell ref="D749:D750"/>
    <mergeCell ref="E749:E750"/>
    <mergeCell ref="F749:F750"/>
    <mergeCell ref="G749:G750"/>
    <mergeCell ref="H749:H750"/>
    <mergeCell ref="I749:I750"/>
    <mergeCell ref="J749:J750"/>
    <mergeCell ref="O749:O750"/>
    <mergeCell ref="Q749:Q750"/>
    <mergeCell ref="R749:R750"/>
    <mergeCell ref="S749:S750"/>
    <mergeCell ref="T749:T750"/>
    <mergeCell ref="U749:U750"/>
    <mergeCell ref="W749:W750"/>
    <mergeCell ref="A751:A752"/>
    <mergeCell ref="B751:B752"/>
    <mergeCell ref="C751:C752"/>
    <mergeCell ref="D751:D752"/>
    <mergeCell ref="E751:E752"/>
    <mergeCell ref="F751:F752"/>
    <mergeCell ref="G751:G752"/>
    <mergeCell ref="H751:H752"/>
    <mergeCell ref="I751:I752"/>
    <mergeCell ref="J751:J752"/>
    <mergeCell ref="O751:O752"/>
    <mergeCell ref="Q751:Q752"/>
    <mergeCell ref="R751:R752"/>
    <mergeCell ref="S751:S752"/>
    <mergeCell ref="T751:T752"/>
    <mergeCell ref="U751:U752"/>
    <mergeCell ref="W751:W752"/>
    <mergeCell ref="I3129:I3130"/>
    <mergeCell ref="J3129:J3130"/>
    <mergeCell ref="O3129:O3130"/>
    <mergeCell ref="Q3129:Q3130"/>
    <mergeCell ref="R3129:R3130"/>
    <mergeCell ref="S3129:S3130"/>
    <mergeCell ref="T3129:T3130"/>
    <mergeCell ref="U3129:U3130"/>
    <mergeCell ref="W3129:W3130"/>
    <mergeCell ref="D2729:D2730"/>
    <mergeCell ref="D2731:D2732"/>
    <mergeCell ref="D2733:D2734"/>
    <mergeCell ref="D2735:D2736"/>
    <mergeCell ref="D2737:D2738"/>
    <mergeCell ref="D2739:D2740"/>
    <mergeCell ref="D2741:D2742"/>
    <mergeCell ref="D2743:D2744"/>
    <mergeCell ref="D2745:D2746"/>
    <mergeCell ref="D2747:D2748"/>
    <mergeCell ref="D2749:D2750"/>
    <mergeCell ref="D2751:D2752"/>
    <mergeCell ref="D2753:D2754"/>
    <mergeCell ref="D2755:D2756"/>
    <mergeCell ref="D2757:D2758"/>
    <mergeCell ref="D2759:D2760"/>
    <mergeCell ref="D2761:D2762"/>
    <mergeCell ref="D2763:D2764"/>
    <mergeCell ref="D2765:D2766"/>
    <mergeCell ref="D2767:D2768"/>
    <mergeCell ref="D2769:D2770"/>
    <mergeCell ref="D2771:D2772"/>
    <mergeCell ref="D2773:D2774"/>
    <mergeCell ref="D2775:D2776"/>
    <mergeCell ref="D2777:D2778"/>
    <mergeCell ref="D2779:D2780"/>
    <mergeCell ref="D2781:D2782"/>
    <mergeCell ref="D2783:D2784"/>
    <mergeCell ref="D2785:D2786"/>
    <mergeCell ref="D2787:D2788"/>
    <mergeCell ref="E3095:E3096"/>
    <mergeCell ref="F3095:F3096"/>
    <mergeCell ref="G3095:G3096"/>
    <mergeCell ref="H3095:H3096"/>
    <mergeCell ref="I3095:I3096"/>
    <mergeCell ref="J3095:J3096"/>
    <mergeCell ref="O3095:O3096"/>
    <mergeCell ref="Q3095:Q3096"/>
    <mergeCell ref="R3095:R3096"/>
    <mergeCell ref="S3095:S3096"/>
    <mergeCell ref="T3095:T3096"/>
    <mergeCell ref="U3095:U3096"/>
    <mergeCell ref="I3091:I3092"/>
    <mergeCell ref="I3093:I3094"/>
    <mergeCell ref="J3093:J3094"/>
    <mergeCell ref="J3091:J3092"/>
    <mergeCell ref="E3091:E3092"/>
    <mergeCell ref="F3091:F3092"/>
    <mergeCell ref="G3091:G3092"/>
    <mergeCell ref="H3091:H3092"/>
    <mergeCell ref="O3091:O3092"/>
    <mergeCell ref="W2741:W2742"/>
    <mergeCell ref="E3129:E3130"/>
    <mergeCell ref="E3073:E3074"/>
    <mergeCell ref="E3067:E3068"/>
    <mergeCell ref="E3099:E3100"/>
    <mergeCell ref="A3105:A3106"/>
    <mergeCell ref="B3105:B3106"/>
    <mergeCell ref="C3105:C3106"/>
    <mergeCell ref="D3105:D3106"/>
    <mergeCell ref="E3105:E3106"/>
    <mergeCell ref="B3121:B3122"/>
    <mergeCell ref="C3121:C3122"/>
    <mergeCell ref="D3121:D3122"/>
    <mergeCell ref="E3121:E3122"/>
    <mergeCell ref="A3125:A3126"/>
    <mergeCell ref="B3125:B3126"/>
    <mergeCell ref="C3125:C3126"/>
    <mergeCell ref="D3125:D3126"/>
    <mergeCell ref="E3125:E3126"/>
    <mergeCell ref="F3129:F3130"/>
    <mergeCell ref="G3129:G3130"/>
    <mergeCell ref="H3129:H3130"/>
    <mergeCell ref="D2629:D2630"/>
    <mergeCell ref="A3129:A3130"/>
    <mergeCell ref="B3129:B3130"/>
    <mergeCell ref="C3129:C3130"/>
    <mergeCell ref="D3129:D3130"/>
    <mergeCell ref="A3095:A3096"/>
    <mergeCell ref="B3095:B3096"/>
    <mergeCell ref="C3095:C3096"/>
    <mergeCell ref="A3091:A3092"/>
    <mergeCell ref="B3091:B3092"/>
    <mergeCell ref="C3091:C3092"/>
    <mergeCell ref="A3073:A3074"/>
    <mergeCell ref="B3073:B3074"/>
    <mergeCell ref="C3073:C3074"/>
    <mergeCell ref="A3067:A3068"/>
    <mergeCell ref="B3067:B3068"/>
    <mergeCell ref="C3067:C3068"/>
    <mergeCell ref="A3061:A3062"/>
    <mergeCell ref="B3061:B3062"/>
    <mergeCell ref="C3061:C3062"/>
    <mergeCell ref="A3055:A3056"/>
    <mergeCell ref="B3055:B3056"/>
    <mergeCell ref="C3055:C3056"/>
    <mergeCell ref="A3049:A3050"/>
    <mergeCell ref="B3049:B3050"/>
    <mergeCell ref="C3049:C3050"/>
    <mergeCell ref="A3043:A3044"/>
    <mergeCell ref="B3043:B3044"/>
    <mergeCell ref="C3043:C3044"/>
    <mergeCell ref="A3037:A3038"/>
    <mergeCell ref="B3037:B3038"/>
    <mergeCell ref="C3037:C3038"/>
    <mergeCell ref="A3031:A3032"/>
    <mergeCell ref="F3073:F3074"/>
    <mergeCell ref="G3073:G3074"/>
    <mergeCell ref="H3073:H3074"/>
    <mergeCell ref="F3067:F3068"/>
    <mergeCell ref="G3067:G3068"/>
    <mergeCell ref="H3067:H3068"/>
    <mergeCell ref="F3061:F3062"/>
    <mergeCell ref="G3061:G3062"/>
    <mergeCell ref="H3061:H3062"/>
    <mergeCell ref="F3055:F3056"/>
    <mergeCell ref="G3055:G3056"/>
    <mergeCell ref="H3055:H3056"/>
    <mergeCell ref="F3049:F3050"/>
    <mergeCell ref="D2437:D2438"/>
    <mergeCell ref="D2439:D2440"/>
    <mergeCell ref="D2441:D2442"/>
    <mergeCell ref="D2443:D2444"/>
    <mergeCell ref="D2445:D2446"/>
    <mergeCell ref="D2513:D2514"/>
    <mergeCell ref="D2515:D2516"/>
    <mergeCell ref="D2517:D2518"/>
    <mergeCell ref="D2655:D2656"/>
    <mergeCell ref="D2657:D2658"/>
    <mergeCell ref="D2659:D2660"/>
    <mergeCell ref="D2661:D2662"/>
    <mergeCell ref="D2663:D2664"/>
    <mergeCell ref="D2665:D2666"/>
    <mergeCell ref="D2667:D2668"/>
    <mergeCell ref="D2669:D2670"/>
    <mergeCell ref="D2671:D2672"/>
    <mergeCell ref="D2673:D2674"/>
    <mergeCell ref="D2675:D2676"/>
    <mergeCell ref="D2677:D2678"/>
    <mergeCell ref="D2679:D2680"/>
    <mergeCell ref="D2681:D2682"/>
    <mergeCell ref="D2683:D2684"/>
    <mergeCell ref="D2685:D2686"/>
    <mergeCell ref="D2687:D2688"/>
    <mergeCell ref="D2689:D2690"/>
    <mergeCell ref="D2723:D2724"/>
    <mergeCell ref="D2725:D2726"/>
    <mergeCell ref="D2727:D2728"/>
    <mergeCell ref="D2519:D2520"/>
    <mergeCell ref="D2521:D2522"/>
    <mergeCell ref="D2523:D2524"/>
    <mergeCell ref="D2525:D2526"/>
    <mergeCell ref="D2527:D2528"/>
    <mergeCell ref="D2529:D2530"/>
    <mergeCell ref="D2531:D2532"/>
    <mergeCell ref="D2533:D2534"/>
    <mergeCell ref="D2535:D2536"/>
    <mergeCell ref="D2537:D2538"/>
    <mergeCell ref="D2539:D2540"/>
    <mergeCell ref="D2541:D2542"/>
    <mergeCell ref="D2543:D2544"/>
    <mergeCell ref="D2545:D2546"/>
    <mergeCell ref="D2547:D2548"/>
    <mergeCell ref="D2549:D2550"/>
    <mergeCell ref="D2551:D2552"/>
    <mergeCell ref="D2553:D2554"/>
    <mergeCell ref="D2555:D2556"/>
    <mergeCell ref="D2557:D2558"/>
    <mergeCell ref="D2559:D2560"/>
    <mergeCell ref="D2561:D2562"/>
    <mergeCell ref="D2563:D2564"/>
    <mergeCell ref="D2565:D2566"/>
    <mergeCell ref="D2567:D2568"/>
    <mergeCell ref="D2569:D2570"/>
    <mergeCell ref="D2571:D2572"/>
    <mergeCell ref="D2573:D2574"/>
    <mergeCell ref="D2575:D2576"/>
    <mergeCell ref="D2577:D2578"/>
    <mergeCell ref="D2625:D2626"/>
    <mergeCell ref="D2627:D2628"/>
    <mergeCell ref="D2289:D2290"/>
    <mergeCell ref="D2291:D2292"/>
    <mergeCell ref="D2293:D2294"/>
    <mergeCell ref="D2295:D2296"/>
    <mergeCell ref="D2297:D2298"/>
    <mergeCell ref="D2299:D2300"/>
    <mergeCell ref="D2301:D2302"/>
    <mergeCell ref="D2303:D2304"/>
    <mergeCell ref="D2381:D2382"/>
    <mergeCell ref="D2383:D2384"/>
    <mergeCell ref="D2385:D2386"/>
    <mergeCell ref="D2387:D2388"/>
    <mergeCell ref="D2389:D2390"/>
    <mergeCell ref="D2391:D2392"/>
    <mergeCell ref="D2393:D2394"/>
    <mergeCell ref="D2395:D2396"/>
    <mergeCell ref="D2397:D2398"/>
    <mergeCell ref="D2399:D2400"/>
    <mergeCell ref="D2401:D2402"/>
    <mergeCell ref="D2403:D2404"/>
    <mergeCell ref="D2405:D2406"/>
    <mergeCell ref="D2407:D2408"/>
    <mergeCell ref="D2409:D2410"/>
    <mergeCell ref="D2411:D2412"/>
    <mergeCell ref="D2413:D2414"/>
    <mergeCell ref="D2415:D2416"/>
    <mergeCell ref="D2417:D2418"/>
    <mergeCell ref="D2419:D2420"/>
    <mergeCell ref="D2421:D2422"/>
    <mergeCell ref="D2423:D2424"/>
    <mergeCell ref="D2425:D2426"/>
    <mergeCell ref="D2427:D2428"/>
    <mergeCell ref="D2429:D2430"/>
    <mergeCell ref="D2159:D2160"/>
    <mergeCell ref="D2161:D2162"/>
    <mergeCell ref="D2163:D2164"/>
    <mergeCell ref="D2165:D2166"/>
    <mergeCell ref="D2167:D2168"/>
    <mergeCell ref="D2169:D2170"/>
    <mergeCell ref="D2171:D2172"/>
    <mergeCell ref="D2173:D2174"/>
    <mergeCell ref="D2175:D2176"/>
    <mergeCell ref="D2177:D2178"/>
    <mergeCell ref="D2179:D2180"/>
    <mergeCell ref="D2245:D2246"/>
    <mergeCell ref="D2247:D2248"/>
    <mergeCell ref="D2249:D2250"/>
    <mergeCell ref="D2251:D2252"/>
    <mergeCell ref="D2253:D2254"/>
    <mergeCell ref="D2255:D2256"/>
    <mergeCell ref="D2257:D2258"/>
    <mergeCell ref="D2259:D2260"/>
    <mergeCell ref="D2261:D2262"/>
    <mergeCell ref="D2263:D2264"/>
    <mergeCell ref="D2265:D2266"/>
    <mergeCell ref="D2267:D2268"/>
    <mergeCell ref="D2269:D2270"/>
    <mergeCell ref="D2271:D2272"/>
    <mergeCell ref="D2273:D2274"/>
    <mergeCell ref="D2275:D2276"/>
    <mergeCell ref="D2277:D2278"/>
    <mergeCell ref="D2279:D2280"/>
    <mergeCell ref="D2281:D2282"/>
    <mergeCell ref="D2283:D2284"/>
    <mergeCell ref="D2285:D2286"/>
    <mergeCell ref="D2287:D2288"/>
    <mergeCell ref="D2027:D2028"/>
    <mergeCell ref="D2029:D2030"/>
    <mergeCell ref="D2031:D2032"/>
    <mergeCell ref="D2033:D2034"/>
    <mergeCell ref="D2035:D2036"/>
    <mergeCell ref="D2037:D2038"/>
    <mergeCell ref="D2039:D2040"/>
    <mergeCell ref="D2041:D2042"/>
    <mergeCell ref="D2043:D2044"/>
    <mergeCell ref="D2045:D2046"/>
    <mergeCell ref="D2047:D2048"/>
    <mergeCell ref="D2115:D2116"/>
    <mergeCell ref="D2117:D2118"/>
    <mergeCell ref="D2119:D2120"/>
    <mergeCell ref="D2121:D2122"/>
    <mergeCell ref="D2123:D2124"/>
    <mergeCell ref="D2125:D2126"/>
    <mergeCell ref="D2127:D2128"/>
    <mergeCell ref="D2129:D2130"/>
    <mergeCell ref="D2131:D2132"/>
    <mergeCell ref="D2133:D2134"/>
    <mergeCell ref="D2135:D2136"/>
    <mergeCell ref="D2137:D2138"/>
    <mergeCell ref="D2139:D2140"/>
    <mergeCell ref="D2141:D2142"/>
    <mergeCell ref="D2143:D2144"/>
    <mergeCell ref="D2145:D2146"/>
    <mergeCell ref="D2147:D2148"/>
    <mergeCell ref="D2149:D2150"/>
    <mergeCell ref="D2151:D2152"/>
    <mergeCell ref="D2153:D2154"/>
    <mergeCell ref="D2155:D2156"/>
    <mergeCell ref="D2157:D2158"/>
    <mergeCell ref="D1893:D1894"/>
    <mergeCell ref="D1895:D1896"/>
    <mergeCell ref="D1897:D1898"/>
    <mergeCell ref="D1899:D1900"/>
    <mergeCell ref="D1901:D1902"/>
    <mergeCell ref="D1903:D1904"/>
    <mergeCell ref="D1905:D1906"/>
    <mergeCell ref="D1907:D1908"/>
    <mergeCell ref="D1909:D1910"/>
    <mergeCell ref="D1911:D1912"/>
    <mergeCell ref="D1913:D1914"/>
    <mergeCell ref="D1983:D1984"/>
    <mergeCell ref="D1985:D1986"/>
    <mergeCell ref="D1987:D1988"/>
    <mergeCell ref="D1989:D1990"/>
    <mergeCell ref="D1991:D1992"/>
    <mergeCell ref="D1993:D1994"/>
    <mergeCell ref="D1995:D1996"/>
    <mergeCell ref="D1997:D1998"/>
    <mergeCell ref="D1999:D2000"/>
    <mergeCell ref="D2001:D2002"/>
    <mergeCell ref="D2003:D2004"/>
    <mergeCell ref="D2005:D2006"/>
    <mergeCell ref="D2007:D2008"/>
    <mergeCell ref="D2009:D2010"/>
    <mergeCell ref="D2011:D2012"/>
    <mergeCell ref="D2013:D2014"/>
    <mergeCell ref="D2015:D2016"/>
    <mergeCell ref="D2017:D2018"/>
    <mergeCell ref="D2019:D2020"/>
    <mergeCell ref="D2021:D2022"/>
    <mergeCell ref="D2023:D2024"/>
    <mergeCell ref="D2025:D2026"/>
    <mergeCell ref="D1777:D1778"/>
    <mergeCell ref="D1779:D1780"/>
    <mergeCell ref="D1781:D1782"/>
    <mergeCell ref="D1783:D1784"/>
    <mergeCell ref="D1785:D1786"/>
    <mergeCell ref="D1787:D1788"/>
    <mergeCell ref="D1789:D1790"/>
    <mergeCell ref="D1791:D1792"/>
    <mergeCell ref="D1793:D1794"/>
    <mergeCell ref="D1795:D1796"/>
    <mergeCell ref="D1797:D1798"/>
    <mergeCell ref="D1849:D1850"/>
    <mergeCell ref="D1851:D1852"/>
    <mergeCell ref="D1853:D1854"/>
    <mergeCell ref="D1855:D1856"/>
    <mergeCell ref="D1857:D1858"/>
    <mergeCell ref="D1859:D1860"/>
    <mergeCell ref="D1861:D1862"/>
    <mergeCell ref="D1863:D1864"/>
    <mergeCell ref="D1865:D1866"/>
    <mergeCell ref="D1867:D1868"/>
    <mergeCell ref="D1869:D1870"/>
    <mergeCell ref="D1871:D1872"/>
    <mergeCell ref="D1873:D1874"/>
    <mergeCell ref="D1875:D1876"/>
    <mergeCell ref="D1877:D1878"/>
    <mergeCell ref="D1879:D1880"/>
    <mergeCell ref="D1881:D1882"/>
    <mergeCell ref="D1883:D1884"/>
    <mergeCell ref="D1885:D1886"/>
    <mergeCell ref="D1887:D1888"/>
    <mergeCell ref="D1889:D1890"/>
    <mergeCell ref="D1891:D1892"/>
    <mergeCell ref="D1711:D1712"/>
    <mergeCell ref="D1713:D1714"/>
    <mergeCell ref="D1715:D1716"/>
    <mergeCell ref="D1717:D1718"/>
    <mergeCell ref="D1719:D1720"/>
    <mergeCell ref="D1721:D1722"/>
    <mergeCell ref="D1723:D1724"/>
    <mergeCell ref="D1725:D1726"/>
    <mergeCell ref="D1727:D1728"/>
    <mergeCell ref="D1729:D1730"/>
    <mergeCell ref="D1731:D1732"/>
    <mergeCell ref="D1733:D1734"/>
    <mergeCell ref="D1735:D1736"/>
    <mergeCell ref="D1737:D1738"/>
    <mergeCell ref="D1739:D1740"/>
    <mergeCell ref="D1741:D1742"/>
    <mergeCell ref="D1743:D1744"/>
    <mergeCell ref="D1745:D1746"/>
    <mergeCell ref="D1747:D1748"/>
    <mergeCell ref="D1749:D1750"/>
    <mergeCell ref="D1751:D1752"/>
    <mergeCell ref="D1753:D1754"/>
    <mergeCell ref="D1755:D1756"/>
    <mergeCell ref="D1757:D1758"/>
    <mergeCell ref="D1759:D1760"/>
    <mergeCell ref="D1761:D1762"/>
    <mergeCell ref="D1763:D1764"/>
    <mergeCell ref="D1765:D1766"/>
    <mergeCell ref="D1767:D1768"/>
    <mergeCell ref="D1769:D1770"/>
    <mergeCell ref="D1771:D1772"/>
    <mergeCell ref="D1773:D1774"/>
    <mergeCell ref="D1775:D1776"/>
    <mergeCell ref="D1609:D1610"/>
    <mergeCell ref="D1611:D1612"/>
    <mergeCell ref="D1613:D1614"/>
    <mergeCell ref="D1615:D1616"/>
    <mergeCell ref="D1617:D1618"/>
    <mergeCell ref="D1619:D1620"/>
    <mergeCell ref="D1621:D1622"/>
    <mergeCell ref="D1623:D1624"/>
    <mergeCell ref="D1625:D1626"/>
    <mergeCell ref="D1627:D1628"/>
    <mergeCell ref="D1629:D1630"/>
    <mergeCell ref="D1631:D1632"/>
    <mergeCell ref="D1633:D1634"/>
    <mergeCell ref="D1635:D1636"/>
    <mergeCell ref="D1637:D1638"/>
    <mergeCell ref="D1639:D1640"/>
    <mergeCell ref="D1641:D1642"/>
    <mergeCell ref="D1643:D1644"/>
    <mergeCell ref="D1645:D1646"/>
    <mergeCell ref="D1647:D1648"/>
    <mergeCell ref="D1649:D1650"/>
    <mergeCell ref="D1651:D1652"/>
    <mergeCell ref="D1653:D1654"/>
    <mergeCell ref="D1655:D1656"/>
    <mergeCell ref="D1657:D1658"/>
    <mergeCell ref="D1659:D1660"/>
    <mergeCell ref="D1661:D1662"/>
    <mergeCell ref="D1663:D1664"/>
    <mergeCell ref="D1665:D1666"/>
    <mergeCell ref="D1667:D1668"/>
    <mergeCell ref="D1669:D1670"/>
    <mergeCell ref="D1671:D1672"/>
    <mergeCell ref="D1673:D1674"/>
    <mergeCell ref="D1483:D1484"/>
    <mergeCell ref="D1485:D1486"/>
    <mergeCell ref="D1487:D1488"/>
    <mergeCell ref="D1489:D1490"/>
    <mergeCell ref="D1491:D1492"/>
    <mergeCell ref="D1493:D1494"/>
    <mergeCell ref="D1495:D1496"/>
    <mergeCell ref="D1497:D1498"/>
    <mergeCell ref="D1499:D1500"/>
    <mergeCell ref="D1501:D1502"/>
    <mergeCell ref="D1503:D1504"/>
    <mergeCell ref="D1505:D1506"/>
    <mergeCell ref="D1507:D1508"/>
    <mergeCell ref="D1509:D1510"/>
    <mergeCell ref="D1511:D1512"/>
    <mergeCell ref="D1513:D1514"/>
    <mergeCell ref="D1515:D1516"/>
    <mergeCell ref="D1557:D1558"/>
    <mergeCell ref="D1579:D1580"/>
    <mergeCell ref="D1581:D1582"/>
    <mergeCell ref="D1583:D1584"/>
    <mergeCell ref="D1585:D1586"/>
    <mergeCell ref="D1587:D1588"/>
    <mergeCell ref="D1589:D1590"/>
    <mergeCell ref="D1591:D1592"/>
    <mergeCell ref="D1593:D1594"/>
    <mergeCell ref="D1595:D1596"/>
    <mergeCell ref="D1597:D1598"/>
    <mergeCell ref="D1599:D1600"/>
    <mergeCell ref="D1601:D1602"/>
    <mergeCell ref="D1603:D1604"/>
    <mergeCell ref="D1605:D1606"/>
    <mergeCell ref="D1607:D1608"/>
    <mergeCell ref="D1389:D1390"/>
    <mergeCell ref="D1391:D1392"/>
    <mergeCell ref="D1393:D1394"/>
    <mergeCell ref="D1395:D1396"/>
    <mergeCell ref="D1397:D1398"/>
    <mergeCell ref="D1399:D1400"/>
    <mergeCell ref="D1401:D1402"/>
    <mergeCell ref="D1403:D1404"/>
    <mergeCell ref="D1405:D1406"/>
    <mergeCell ref="D1407:D1408"/>
    <mergeCell ref="D1409:D1410"/>
    <mergeCell ref="D1411:D1412"/>
    <mergeCell ref="D1413:D1414"/>
    <mergeCell ref="D1415:D1416"/>
    <mergeCell ref="D1417:D1418"/>
    <mergeCell ref="D1419:D1420"/>
    <mergeCell ref="D1421:D1422"/>
    <mergeCell ref="D1423:D1424"/>
    <mergeCell ref="D1453:D1454"/>
    <mergeCell ref="D1455:D1456"/>
    <mergeCell ref="D1457:D1458"/>
    <mergeCell ref="D1459:D1460"/>
    <mergeCell ref="D1461:D1462"/>
    <mergeCell ref="D1463:D1464"/>
    <mergeCell ref="D1465:D1466"/>
    <mergeCell ref="D1467:D1468"/>
    <mergeCell ref="D1469:D1470"/>
    <mergeCell ref="D1471:D1472"/>
    <mergeCell ref="D1473:D1474"/>
    <mergeCell ref="D1475:D1476"/>
    <mergeCell ref="D1477:D1478"/>
    <mergeCell ref="D1479:D1480"/>
    <mergeCell ref="D1481:D1482"/>
    <mergeCell ref="D1451:D1452"/>
    <mergeCell ref="D1449:D1450"/>
    <mergeCell ref="D1425:D1426"/>
    <mergeCell ref="D1427:D1428"/>
    <mergeCell ref="D1429:D1430"/>
    <mergeCell ref="D1171:D1172"/>
    <mergeCell ref="D1173:D1174"/>
    <mergeCell ref="D1175:D1176"/>
    <mergeCell ref="D1177:D1178"/>
    <mergeCell ref="D1179:D1180"/>
    <mergeCell ref="D1181:D1182"/>
    <mergeCell ref="D1183:D1184"/>
    <mergeCell ref="D1185:D1186"/>
    <mergeCell ref="D1187:D1188"/>
    <mergeCell ref="D1189:D1190"/>
    <mergeCell ref="D1191:D1192"/>
    <mergeCell ref="D1193:D1194"/>
    <mergeCell ref="D1195:D1196"/>
    <mergeCell ref="D1197:D1198"/>
    <mergeCell ref="D1199:D1200"/>
    <mergeCell ref="D1201:D1202"/>
    <mergeCell ref="D1203:D1204"/>
    <mergeCell ref="D1205:D1206"/>
    <mergeCell ref="D1207:D1208"/>
    <mergeCell ref="D1209:D1210"/>
    <mergeCell ref="D1211:D1212"/>
    <mergeCell ref="D1213:D1214"/>
    <mergeCell ref="D1215:D1216"/>
    <mergeCell ref="D1217:D1218"/>
    <mergeCell ref="D1219:D1220"/>
    <mergeCell ref="D1221:D1222"/>
    <mergeCell ref="D1223:D1224"/>
    <mergeCell ref="D1225:D1226"/>
    <mergeCell ref="D1227:D1228"/>
    <mergeCell ref="D1229:D1230"/>
    <mergeCell ref="D1231:D1232"/>
    <mergeCell ref="D1233:D1234"/>
    <mergeCell ref="D1235:D1236"/>
    <mergeCell ref="D1099:D1100"/>
    <mergeCell ref="D1101:D1102"/>
    <mergeCell ref="D1103:D1104"/>
    <mergeCell ref="D1105:D1106"/>
    <mergeCell ref="D1107:D1108"/>
    <mergeCell ref="D1109:D1110"/>
    <mergeCell ref="D1111:D1112"/>
    <mergeCell ref="D1113:D1114"/>
    <mergeCell ref="D1115:D1116"/>
    <mergeCell ref="D1117:D1118"/>
    <mergeCell ref="D1119:D1120"/>
    <mergeCell ref="D1121:D1122"/>
    <mergeCell ref="D1123:D1124"/>
    <mergeCell ref="D1125:D1126"/>
    <mergeCell ref="D1127:D1128"/>
    <mergeCell ref="D1129:D1130"/>
    <mergeCell ref="D1131:D1132"/>
    <mergeCell ref="D1133:D1134"/>
    <mergeCell ref="D1135:D1136"/>
    <mergeCell ref="D1137:D1138"/>
    <mergeCell ref="D1139:D1140"/>
    <mergeCell ref="D1141:D1142"/>
    <mergeCell ref="D1143:D1144"/>
    <mergeCell ref="D1145:D1146"/>
    <mergeCell ref="D1147:D1148"/>
    <mergeCell ref="D1149:D1150"/>
    <mergeCell ref="D1151:D1152"/>
    <mergeCell ref="D1153:D1154"/>
    <mergeCell ref="D1155:D1156"/>
    <mergeCell ref="D1157:D1158"/>
    <mergeCell ref="D1159:D1160"/>
    <mergeCell ref="D1161:D1162"/>
    <mergeCell ref="D1163:D1164"/>
    <mergeCell ref="D1027:D1028"/>
    <mergeCell ref="D1029:D1030"/>
    <mergeCell ref="D1031:D1032"/>
    <mergeCell ref="D1033:D1034"/>
    <mergeCell ref="D1041:D1042"/>
    <mergeCell ref="D1043:D1044"/>
    <mergeCell ref="D1045:D1046"/>
    <mergeCell ref="D1047:D1048"/>
    <mergeCell ref="D1049:D1050"/>
    <mergeCell ref="D1051:D1052"/>
    <mergeCell ref="D1053:D1054"/>
    <mergeCell ref="D1055:D1056"/>
    <mergeCell ref="D1057:D1058"/>
    <mergeCell ref="D1059:D1060"/>
    <mergeCell ref="D1061:D1062"/>
    <mergeCell ref="D1063:D1064"/>
    <mergeCell ref="D1065:D1066"/>
    <mergeCell ref="D1067:D1068"/>
    <mergeCell ref="D1069:D1070"/>
    <mergeCell ref="D1071:D1072"/>
    <mergeCell ref="D1073:D1074"/>
    <mergeCell ref="D1075:D1076"/>
    <mergeCell ref="D1077:D1078"/>
    <mergeCell ref="D1079:D1080"/>
    <mergeCell ref="D1081:D1082"/>
    <mergeCell ref="D1083:D1084"/>
    <mergeCell ref="D1085:D1086"/>
    <mergeCell ref="D1087:D1088"/>
    <mergeCell ref="D1089:D1090"/>
    <mergeCell ref="D1091:D1092"/>
    <mergeCell ref="D1093:D1094"/>
    <mergeCell ref="D1095:D1096"/>
    <mergeCell ref="D1097:D1098"/>
    <mergeCell ref="Q3091:Q3092"/>
    <mergeCell ref="R3091:R3092"/>
    <mergeCell ref="S3091:S3092"/>
    <mergeCell ref="T3091:T3092"/>
    <mergeCell ref="U3091:U3092"/>
    <mergeCell ref="A3093:A3094"/>
    <mergeCell ref="B3093:B3094"/>
    <mergeCell ref="C3093:C3094"/>
    <mergeCell ref="E3093:E3094"/>
    <mergeCell ref="F3093:F3094"/>
    <mergeCell ref="G3093:G3094"/>
    <mergeCell ref="H3093:H3094"/>
    <mergeCell ref="O3093:O3094"/>
    <mergeCell ref="Q3093:Q3094"/>
    <mergeCell ref="R3093:R3094"/>
    <mergeCell ref="S3093:S3094"/>
    <mergeCell ref="T3093:T3094"/>
    <mergeCell ref="U3093:U3094"/>
    <mergeCell ref="D3091:D3092"/>
    <mergeCell ref="D3093:D3094"/>
    <mergeCell ref="D3095:D3096"/>
    <mergeCell ref="A3085:A3086"/>
    <mergeCell ref="B3085:B3086"/>
    <mergeCell ref="C3085:C3086"/>
    <mergeCell ref="E3085:E3086"/>
    <mergeCell ref="F3085:F3086"/>
    <mergeCell ref="G3085:G3086"/>
    <mergeCell ref="H3085:H3086"/>
    <mergeCell ref="I3085:I3086"/>
    <mergeCell ref="J3085:J3086"/>
    <mergeCell ref="O3085:O3086"/>
    <mergeCell ref="Q3085:Q3086"/>
    <mergeCell ref="R3085:R3086"/>
    <mergeCell ref="S3085:S3086"/>
    <mergeCell ref="T3085:T3086"/>
    <mergeCell ref="U3085:U3086"/>
    <mergeCell ref="A3087:A3088"/>
    <mergeCell ref="B3087:B3088"/>
    <mergeCell ref="C3087:C3088"/>
    <mergeCell ref="E3087:E3088"/>
    <mergeCell ref="F3087:F3088"/>
    <mergeCell ref="G3087:G3088"/>
    <mergeCell ref="H3087:H3088"/>
    <mergeCell ref="I3087:I3088"/>
    <mergeCell ref="J3087:J3088"/>
    <mergeCell ref="O3087:O3088"/>
    <mergeCell ref="Q3087:Q3088"/>
    <mergeCell ref="R3087:R3088"/>
    <mergeCell ref="S3087:S3088"/>
    <mergeCell ref="T3087:T3088"/>
    <mergeCell ref="U3087:U3088"/>
    <mergeCell ref="A3089:A3090"/>
    <mergeCell ref="B3089:B3090"/>
    <mergeCell ref="C3089:C3090"/>
    <mergeCell ref="E3089:E3090"/>
    <mergeCell ref="F3089:F3090"/>
    <mergeCell ref="G3089:G3090"/>
    <mergeCell ref="H3089:H3090"/>
    <mergeCell ref="I3089:I3090"/>
    <mergeCell ref="J3089:J3090"/>
    <mergeCell ref="O3089:O3090"/>
    <mergeCell ref="Q3089:Q3090"/>
    <mergeCell ref="R3089:R3090"/>
    <mergeCell ref="S3089:S3090"/>
    <mergeCell ref="T3089:T3090"/>
    <mergeCell ref="U3089:U3090"/>
    <mergeCell ref="D3085:D3086"/>
    <mergeCell ref="D3087:D3088"/>
    <mergeCell ref="D3089:D3090"/>
    <mergeCell ref="A3079:A3080"/>
    <mergeCell ref="B3079:B3080"/>
    <mergeCell ref="C3079:C3080"/>
    <mergeCell ref="E3079:E3080"/>
    <mergeCell ref="F3079:F3080"/>
    <mergeCell ref="G3079:G3080"/>
    <mergeCell ref="H3079:H3080"/>
    <mergeCell ref="I3079:I3080"/>
    <mergeCell ref="J3079:J3080"/>
    <mergeCell ref="O3079:O3080"/>
    <mergeCell ref="Q3079:Q3080"/>
    <mergeCell ref="R3079:R3080"/>
    <mergeCell ref="S3079:S3080"/>
    <mergeCell ref="T3079:T3080"/>
    <mergeCell ref="U3079:U3080"/>
    <mergeCell ref="A3081:A3082"/>
    <mergeCell ref="B3081:B3082"/>
    <mergeCell ref="C3081:C3082"/>
    <mergeCell ref="E3081:E3082"/>
    <mergeCell ref="F3081:F3082"/>
    <mergeCell ref="G3081:G3082"/>
    <mergeCell ref="H3081:H3082"/>
    <mergeCell ref="I3081:I3082"/>
    <mergeCell ref="J3081:J3082"/>
    <mergeCell ref="O3081:O3082"/>
    <mergeCell ref="Q3081:Q3082"/>
    <mergeCell ref="R3081:R3082"/>
    <mergeCell ref="S3081:S3082"/>
    <mergeCell ref="T3081:T3082"/>
    <mergeCell ref="U3081:U3082"/>
    <mergeCell ref="A3083:A3084"/>
    <mergeCell ref="B3083:B3084"/>
    <mergeCell ref="C3083:C3084"/>
    <mergeCell ref="E3083:E3084"/>
    <mergeCell ref="F3083:F3084"/>
    <mergeCell ref="G3083:G3084"/>
    <mergeCell ref="H3083:H3084"/>
    <mergeCell ref="I3083:I3084"/>
    <mergeCell ref="J3083:J3084"/>
    <mergeCell ref="O3083:O3084"/>
    <mergeCell ref="Q3083:Q3084"/>
    <mergeCell ref="R3083:R3084"/>
    <mergeCell ref="S3083:S3084"/>
    <mergeCell ref="T3083:T3084"/>
    <mergeCell ref="U3083:U3084"/>
    <mergeCell ref="D3079:D3080"/>
    <mergeCell ref="D3081:D3082"/>
    <mergeCell ref="D3083:D3084"/>
    <mergeCell ref="I3073:I3074"/>
    <mergeCell ref="J3073:J3074"/>
    <mergeCell ref="O3073:O3074"/>
    <mergeCell ref="Q3073:Q3074"/>
    <mergeCell ref="R3073:R3074"/>
    <mergeCell ref="S3073:S3074"/>
    <mergeCell ref="T3073:T3074"/>
    <mergeCell ref="U3073:U3074"/>
    <mergeCell ref="A3075:A3076"/>
    <mergeCell ref="B3075:B3076"/>
    <mergeCell ref="C3075:C3076"/>
    <mergeCell ref="E3075:E3076"/>
    <mergeCell ref="F3075:F3076"/>
    <mergeCell ref="G3075:G3076"/>
    <mergeCell ref="H3075:H3076"/>
    <mergeCell ref="I3075:I3076"/>
    <mergeCell ref="J3075:J3076"/>
    <mergeCell ref="O3075:O3076"/>
    <mergeCell ref="Q3075:Q3076"/>
    <mergeCell ref="R3075:R3076"/>
    <mergeCell ref="S3075:S3076"/>
    <mergeCell ref="T3075:T3076"/>
    <mergeCell ref="U3075:U3076"/>
    <mergeCell ref="A3077:A3078"/>
    <mergeCell ref="B3077:B3078"/>
    <mergeCell ref="C3077:C3078"/>
    <mergeCell ref="E3077:E3078"/>
    <mergeCell ref="F3077:F3078"/>
    <mergeCell ref="G3077:G3078"/>
    <mergeCell ref="H3077:H3078"/>
    <mergeCell ref="I3077:I3078"/>
    <mergeCell ref="J3077:J3078"/>
    <mergeCell ref="O3077:O3078"/>
    <mergeCell ref="Q3077:Q3078"/>
    <mergeCell ref="R3077:R3078"/>
    <mergeCell ref="S3077:S3078"/>
    <mergeCell ref="T3077:T3078"/>
    <mergeCell ref="U3077:U3078"/>
    <mergeCell ref="D3073:D3074"/>
    <mergeCell ref="D3075:D3076"/>
    <mergeCell ref="D3077:D3078"/>
    <mergeCell ref="I3067:I3068"/>
    <mergeCell ref="J3067:J3068"/>
    <mergeCell ref="O3067:O3068"/>
    <mergeCell ref="Q3067:Q3068"/>
    <mergeCell ref="R3067:R3068"/>
    <mergeCell ref="S3067:S3068"/>
    <mergeCell ref="T3067:T3068"/>
    <mergeCell ref="U3067:U3068"/>
    <mergeCell ref="A3069:A3070"/>
    <mergeCell ref="B3069:B3070"/>
    <mergeCell ref="C3069:C3070"/>
    <mergeCell ref="E3069:E3070"/>
    <mergeCell ref="F3069:F3070"/>
    <mergeCell ref="G3069:G3070"/>
    <mergeCell ref="H3069:H3070"/>
    <mergeCell ref="I3069:I3070"/>
    <mergeCell ref="J3069:J3070"/>
    <mergeCell ref="O3069:O3070"/>
    <mergeCell ref="Q3069:Q3070"/>
    <mergeCell ref="R3069:R3070"/>
    <mergeCell ref="S3069:S3070"/>
    <mergeCell ref="T3069:T3070"/>
    <mergeCell ref="U3069:U3070"/>
    <mergeCell ref="A3071:A3072"/>
    <mergeCell ref="B3071:B3072"/>
    <mergeCell ref="C3071:C3072"/>
    <mergeCell ref="E3071:E3072"/>
    <mergeCell ref="F3071:F3072"/>
    <mergeCell ref="G3071:G3072"/>
    <mergeCell ref="H3071:H3072"/>
    <mergeCell ref="I3071:I3072"/>
    <mergeCell ref="J3071:J3072"/>
    <mergeCell ref="O3071:O3072"/>
    <mergeCell ref="Q3071:Q3072"/>
    <mergeCell ref="R3071:R3072"/>
    <mergeCell ref="S3071:S3072"/>
    <mergeCell ref="T3071:T3072"/>
    <mergeCell ref="U3071:U3072"/>
    <mergeCell ref="D3067:D3068"/>
    <mergeCell ref="D3069:D3070"/>
    <mergeCell ref="D3071:D3072"/>
    <mergeCell ref="I3061:I3062"/>
    <mergeCell ref="J3061:J3062"/>
    <mergeCell ref="O3061:O3062"/>
    <mergeCell ref="Q3061:Q3062"/>
    <mergeCell ref="R3061:R3062"/>
    <mergeCell ref="S3061:S3062"/>
    <mergeCell ref="T3061:T3062"/>
    <mergeCell ref="U3061:U3062"/>
    <mergeCell ref="A3063:A3064"/>
    <mergeCell ref="B3063:B3064"/>
    <mergeCell ref="C3063:C3064"/>
    <mergeCell ref="E3063:E3064"/>
    <mergeCell ref="F3063:F3064"/>
    <mergeCell ref="G3063:G3064"/>
    <mergeCell ref="H3063:H3064"/>
    <mergeCell ref="I3063:I3064"/>
    <mergeCell ref="J3063:J3064"/>
    <mergeCell ref="O3063:O3064"/>
    <mergeCell ref="Q3063:Q3064"/>
    <mergeCell ref="R3063:R3064"/>
    <mergeCell ref="S3063:S3064"/>
    <mergeCell ref="T3063:T3064"/>
    <mergeCell ref="U3063:U3064"/>
    <mergeCell ref="A3065:A3066"/>
    <mergeCell ref="B3065:B3066"/>
    <mergeCell ref="C3065:C3066"/>
    <mergeCell ref="E3065:E3066"/>
    <mergeCell ref="F3065:F3066"/>
    <mergeCell ref="G3065:G3066"/>
    <mergeCell ref="H3065:H3066"/>
    <mergeCell ref="I3065:I3066"/>
    <mergeCell ref="J3065:J3066"/>
    <mergeCell ref="O3065:O3066"/>
    <mergeCell ref="Q3065:Q3066"/>
    <mergeCell ref="R3065:R3066"/>
    <mergeCell ref="S3065:S3066"/>
    <mergeCell ref="T3065:T3066"/>
    <mergeCell ref="U3065:U3066"/>
    <mergeCell ref="D3061:D3062"/>
    <mergeCell ref="D3063:D3064"/>
    <mergeCell ref="D3065:D3066"/>
    <mergeCell ref="E3061:E3062"/>
    <mergeCell ref="I3055:I3056"/>
    <mergeCell ref="J3055:J3056"/>
    <mergeCell ref="O3055:O3056"/>
    <mergeCell ref="Q3055:Q3056"/>
    <mergeCell ref="R3055:R3056"/>
    <mergeCell ref="S3055:S3056"/>
    <mergeCell ref="T3055:T3056"/>
    <mergeCell ref="U3055:U3056"/>
    <mergeCell ref="A3057:A3058"/>
    <mergeCell ref="B3057:B3058"/>
    <mergeCell ref="C3057:C3058"/>
    <mergeCell ref="E3057:E3058"/>
    <mergeCell ref="F3057:F3058"/>
    <mergeCell ref="G3057:G3058"/>
    <mergeCell ref="H3057:H3058"/>
    <mergeCell ref="I3057:I3058"/>
    <mergeCell ref="J3057:J3058"/>
    <mergeCell ref="O3057:O3058"/>
    <mergeCell ref="Q3057:Q3058"/>
    <mergeCell ref="R3057:R3058"/>
    <mergeCell ref="S3057:S3058"/>
    <mergeCell ref="T3057:T3058"/>
    <mergeCell ref="U3057:U3058"/>
    <mergeCell ref="A3059:A3060"/>
    <mergeCell ref="B3059:B3060"/>
    <mergeCell ref="C3059:C3060"/>
    <mergeCell ref="E3059:E3060"/>
    <mergeCell ref="F3059:F3060"/>
    <mergeCell ref="G3059:G3060"/>
    <mergeCell ref="H3059:H3060"/>
    <mergeCell ref="I3059:I3060"/>
    <mergeCell ref="J3059:J3060"/>
    <mergeCell ref="O3059:O3060"/>
    <mergeCell ref="Q3059:Q3060"/>
    <mergeCell ref="R3059:R3060"/>
    <mergeCell ref="S3059:S3060"/>
    <mergeCell ref="T3059:T3060"/>
    <mergeCell ref="U3059:U3060"/>
    <mergeCell ref="D3055:D3056"/>
    <mergeCell ref="D3057:D3058"/>
    <mergeCell ref="D3059:D3060"/>
    <mergeCell ref="E3055:E3056"/>
    <mergeCell ref="G3049:G3050"/>
    <mergeCell ref="H3049:H3050"/>
    <mergeCell ref="I3049:I3050"/>
    <mergeCell ref="J3049:J3050"/>
    <mergeCell ref="O3049:O3050"/>
    <mergeCell ref="Q3049:Q3050"/>
    <mergeCell ref="R3049:R3050"/>
    <mergeCell ref="S3049:S3050"/>
    <mergeCell ref="T3049:T3050"/>
    <mergeCell ref="U3049:U3050"/>
    <mergeCell ref="A3051:A3052"/>
    <mergeCell ref="B3051:B3052"/>
    <mergeCell ref="C3051:C3052"/>
    <mergeCell ref="E3051:E3052"/>
    <mergeCell ref="F3051:F3052"/>
    <mergeCell ref="G3051:G3052"/>
    <mergeCell ref="H3051:H3052"/>
    <mergeCell ref="I3051:I3052"/>
    <mergeCell ref="J3051:J3052"/>
    <mergeCell ref="O3051:O3052"/>
    <mergeCell ref="Q3051:Q3052"/>
    <mergeCell ref="R3051:R3052"/>
    <mergeCell ref="S3051:S3052"/>
    <mergeCell ref="T3051:T3052"/>
    <mergeCell ref="U3051:U3052"/>
    <mergeCell ref="A3053:A3054"/>
    <mergeCell ref="B3053:B3054"/>
    <mergeCell ref="C3053:C3054"/>
    <mergeCell ref="E3053:E3054"/>
    <mergeCell ref="F3053:F3054"/>
    <mergeCell ref="G3053:G3054"/>
    <mergeCell ref="H3053:H3054"/>
    <mergeCell ref="I3053:I3054"/>
    <mergeCell ref="J3053:J3054"/>
    <mergeCell ref="O3053:O3054"/>
    <mergeCell ref="Q3053:Q3054"/>
    <mergeCell ref="R3053:R3054"/>
    <mergeCell ref="S3053:S3054"/>
    <mergeCell ref="T3053:T3054"/>
    <mergeCell ref="U3053:U3054"/>
    <mergeCell ref="D3049:D3050"/>
    <mergeCell ref="D3051:D3052"/>
    <mergeCell ref="D3053:D3054"/>
    <mergeCell ref="E3049:E3050"/>
    <mergeCell ref="F3043:F3044"/>
    <mergeCell ref="G3043:G3044"/>
    <mergeCell ref="H3043:H3044"/>
    <mergeCell ref="I3043:I3044"/>
    <mergeCell ref="J3043:J3044"/>
    <mergeCell ref="O3043:O3044"/>
    <mergeCell ref="Q3043:Q3044"/>
    <mergeCell ref="R3043:R3044"/>
    <mergeCell ref="S3043:S3044"/>
    <mergeCell ref="T3043:T3044"/>
    <mergeCell ref="U3043:U3044"/>
    <mergeCell ref="A3045:A3046"/>
    <mergeCell ref="B3045:B3046"/>
    <mergeCell ref="C3045:C3046"/>
    <mergeCell ref="E3045:E3046"/>
    <mergeCell ref="F3045:F3046"/>
    <mergeCell ref="G3045:G3046"/>
    <mergeCell ref="H3045:H3046"/>
    <mergeCell ref="I3045:I3046"/>
    <mergeCell ref="J3045:J3046"/>
    <mergeCell ref="O3045:O3046"/>
    <mergeCell ref="Q3045:Q3046"/>
    <mergeCell ref="R3045:R3046"/>
    <mergeCell ref="S3045:S3046"/>
    <mergeCell ref="T3045:T3046"/>
    <mergeCell ref="U3045:U3046"/>
    <mergeCell ref="A3047:A3048"/>
    <mergeCell ref="B3047:B3048"/>
    <mergeCell ref="C3047:C3048"/>
    <mergeCell ref="E3047:E3048"/>
    <mergeCell ref="F3047:F3048"/>
    <mergeCell ref="G3047:G3048"/>
    <mergeCell ref="H3047:H3048"/>
    <mergeCell ref="I3047:I3048"/>
    <mergeCell ref="J3047:J3048"/>
    <mergeCell ref="O3047:O3048"/>
    <mergeCell ref="Q3047:Q3048"/>
    <mergeCell ref="R3047:R3048"/>
    <mergeCell ref="S3047:S3048"/>
    <mergeCell ref="T3047:T3048"/>
    <mergeCell ref="U3047:U3048"/>
    <mergeCell ref="D3043:D3044"/>
    <mergeCell ref="D3045:D3046"/>
    <mergeCell ref="D3047:D3048"/>
    <mergeCell ref="E3043:E3044"/>
    <mergeCell ref="F3037:F3038"/>
    <mergeCell ref="G3037:G3038"/>
    <mergeCell ref="H3037:H3038"/>
    <mergeCell ref="I3037:I3038"/>
    <mergeCell ref="J3037:J3038"/>
    <mergeCell ref="O3037:O3038"/>
    <mergeCell ref="Q3037:Q3038"/>
    <mergeCell ref="R3037:R3038"/>
    <mergeCell ref="S3037:S3038"/>
    <mergeCell ref="T3037:T3038"/>
    <mergeCell ref="U3037:U3038"/>
    <mergeCell ref="A3039:A3040"/>
    <mergeCell ref="B3039:B3040"/>
    <mergeCell ref="C3039:C3040"/>
    <mergeCell ref="E3039:E3040"/>
    <mergeCell ref="F3039:F3040"/>
    <mergeCell ref="G3039:G3040"/>
    <mergeCell ref="H3039:H3040"/>
    <mergeCell ref="I3039:I3040"/>
    <mergeCell ref="J3039:J3040"/>
    <mergeCell ref="O3039:O3040"/>
    <mergeCell ref="Q3039:Q3040"/>
    <mergeCell ref="R3039:R3040"/>
    <mergeCell ref="S3039:S3040"/>
    <mergeCell ref="T3039:T3040"/>
    <mergeCell ref="U3039:U3040"/>
    <mergeCell ref="A3041:A3042"/>
    <mergeCell ref="B3041:B3042"/>
    <mergeCell ref="C3041:C3042"/>
    <mergeCell ref="E3041:E3042"/>
    <mergeCell ref="F3041:F3042"/>
    <mergeCell ref="G3041:G3042"/>
    <mergeCell ref="H3041:H3042"/>
    <mergeCell ref="I3041:I3042"/>
    <mergeCell ref="J3041:J3042"/>
    <mergeCell ref="O3041:O3042"/>
    <mergeCell ref="Q3041:Q3042"/>
    <mergeCell ref="R3041:R3042"/>
    <mergeCell ref="S3041:S3042"/>
    <mergeCell ref="T3041:T3042"/>
    <mergeCell ref="U3041:U3042"/>
    <mergeCell ref="D3037:D3038"/>
    <mergeCell ref="D3039:D3040"/>
    <mergeCell ref="D3041:D3042"/>
    <mergeCell ref="E3037:E3038"/>
    <mergeCell ref="F3031:F3032"/>
    <mergeCell ref="G3031:G3032"/>
    <mergeCell ref="H3031:H3032"/>
    <mergeCell ref="I3031:I3032"/>
    <mergeCell ref="J3031:J3032"/>
    <mergeCell ref="O3031:O3032"/>
    <mergeCell ref="Q3031:Q3032"/>
    <mergeCell ref="R3031:R3032"/>
    <mergeCell ref="S3031:S3032"/>
    <mergeCell ref="T3031:T3032"/>
    <mergeCell ref="U3031:U3032"/>
    <mergeCell ref="A3033:A3034"/>
    <mergeCell ref="B3033:B3034"/>
    <mergeCell ref="C3033:C3034"/>
    <mergeCell ref="E3033:E3034"/>
    <mergeCell ref="F3033:F3034"/>
    <mergeCell ref="G3033:G3034"/>
    <mergeCell ref="H3033:H3034"/>
    <mergeCell ref="I3033:I3034"/>
    <mergeCell ref="J3033:J3034"/>
    <mergeCell ref="O3033:O3034"/>
    <mergeCell ref="Q3033:Q3034"/>
    <mergeCell ref="R3033:R3034"/>
    <mergeCell ref="S3033:S3034"/>
    <mergeCell ref="T3033:T3034"/>
    <mergeCell ref="U3033:U3034"/>
    <mergeCell ref="A3035:A3036"/>
    <mergeCell ref="B3035:B3036"/>
    <mergeCell ref="C3035:C3036"/>
    <mergeCell ref="E3035:E3036"/>
    <mergeCell ref="F3035:F3036"/>
    <mergeCell ref="G3035:G3036"/>
    <mergeCell ref="H3035:H3036"/>
    <mergeCell ref="I3035:I3036"/>
    <mergeCell ref="J3035:J3036"/>
    <mergeCell ref="O3035:O3036"/>
    <mergeCell ref="Q3035:Q3036"/>
    <mergeCell ref="R3035:R3036"/>
    <mergeCell ref="S3035:S3036"/>
    <mergeCell ref="T3035:T3036"/>
    <mergeCell ref="U3035:U3036"/>
    <mergeCell ref="D3031:D3032"/>
    <mergeCell ref="D3033:D3034"/>
    <mergeCell ref="D3035:D3036"/>
    <mergeCell ref="B3031:B3032"/>
    <mergeCell ref="C3031:C3032"/>
    <mergeCell ref="E3031:E3032"/>
    <mergeCell ref="A3025:A3026"/>
    <mergeCell ref="B3025:B3026"/>
    <mergeCell ref="C3025:C3026"/>
    <mergeCell ref="E3025:E3026"/>
    <mergeCell ref="F3025:F3026"/>
    <mergeCell ref="G3025:G3026"/>
    <mergeCell ref="H3025:H3026"/>
    <mergeCell ref="O3025:O3026"/>
    <mergeCell ref="Q3025:Q3026"/>
    <mergeCell ref="R3025:R3026"/>
    <mergeCell ref="S3025:S3026"/>
    <mergeCell ref="T3025:T3026"/>
    <mergeCell ref="U3025:U3026"/>
    <mergeCell ref="W3025:W3026"/>
    <mergeCell ref="A3027:A3028"/>
    <mergeCell ref="B3027:B3028"/>
    <mergeCell ref="C3027:C3028"/>
    <mergeCell ref="E3027:E3028"/>
    <mergeCell ref="F3027:F3028"/>
    <mergeCell ref="G3027:G3028"/>
    <mergeCell ref="H3027:H3028"/>
    <mergeCell ref="O3027:O3028"/>
    <mergeCell ref="Q3027:Q3028"/>
    <mergeCell ref="R3027:R3028"/>
    <mergeCell ref="S3027:S3028"/>
    <mergeCell ref="T3027:T3028"/>
    <mergeCell ref="U3027:U3028"/>
    <mergeCell ref="W3027:W3028"/>
    <mergeCell ref="A3029:A3030"/>
    <mergeCell ref="B3029:B3030"/>
    <mergeCell ref="C3029:C3030"/>
    <mergeCell ref="E3029:E3030"/>
    <mergeCell ref="F3029:F3030"/>
    <mergeCell ref="G3029:G3030"/>
    <mergeCell ref="H3029:H3030"/>
    <mergeCell ref="O3029:O3030"/>
    <mergeCell ref="Q3029:Q3030"/>
    <mergeCell ref="R3029:R3030"/>
    <mergeCell ref="S3029:S3030"/>
    <mergeCell ref="T3029:T3030"/>
    <mergeCell ref="U3029:U3030"/>
    <mergeCell ref="D3025:D3026"/>
    <mergeCell ref="D3027:D3028"/>
    <mergeCell ref="D3029:D3030"/>
    <mergeCell ref="V3025:V3026"/>
    <mergeCell ref="V3027:V3028"/>
    <mergeCell ref="V3029:V3030"/>
    <mergeCell ref="A3019:A3020"/>
    <mergeCell ref="B3019:B3020"/>
    <mergeCell ref="C3019:C3020"/>
    <mergeCell ref="E3019:E3020"/>
    <mergeCell ref="F3019:F3020"/>
    <mergeCell ref="G3019:G3020"/>
    <mergeCell ref="H3019:H3020"/>
    <mergeCell ref="O3019:O3020"/>
    <mergeCell ref="Q3019:Q3020"/>
    <mergeCell ref="R3019:R3020"/>
    <mergeCell ref="S3019:S3020"/>
    <mergeCell ref="T3019:T3020"/>
    <mergeCell ref="U3019:U3020"/>
    <mergeCell ref="W3019:W3020"/>
    <mergeCell ref="A3021:A3022"/>
    <mergeCell ref="B3021:B3022"/>
    <mergeCell ref="C3021:C3022"/>
    <mergeCell ref="E3021:E3022"/>
    <mergeCell ref="F3021:F3022"/>
    <mergeCell ref="G3021:G3022"/>
    <mergeCell ref="H3021:H3022"/>
    <mergeCell ref="O3021:O3022"/>
    <mergeCell ref="Q3021:Q3022"/>
    <mergeCell ref="R3021:R3022"/>
    <mergeCell ref="S3021:S3022"/>
    <mergeCell ref="T3021:T3022"/>
    <mergeCell ref="U3021:U3022"/>
    <mergeCell ref="A3023:A3024"/>
    <mergeCell ref="B3023:B3024"/>
    <mergeCell ref="C3023:C3024"/>
    <mergeCell ref="E3023:E3024"/>
    <mergeCell ref="F3023:F3024"/>
    <mergeCell ref="G3023:G3024"/>
    <mergeCell ref="H3023:H3024"/>
    <mergeCell ref="O3023:O3024"/>
    <mergeCell ref="Q3023:Q3024"/>
    <mergeCell ref="R3023:R3024"/>
    <mergeCell ref="S3023:S3024"/>
    <mergeCell ref="T3023:T3024"/>
    <mergeCell ref="U3023:U3024"/>
    <mergeCell ref="W3023:W3024"/>
    <mergeCell ref="D3019:D3020"/>
    <mergeCell ref="D3021:D3022"/>
    <mergeCell ref="D3023:D3024"/>
    <mergeCell ref="V3019:V3020"/>
    <mergeCell ref="V3021:V3022"/>
    <mergeCell ref="V3023:V3024"/>
    <mergeCell ref="I3019:I3020"/>
    <mergeCell ref="J3019:J3020"/>
    <mergeCell ref="I3023:I3024"/>
    <mergeCell ref="J3023:J3024"/>
    <mergeCell ref="I3021:I3022"/>
    <mergeCell ref="J3021:J3022"/>
    <mergeCell ref="A3013:A3014"/>
    <mergeCell ref="B3013:B3014"/>
    <mergeCell ref="C3013:C3014"/>
    <mergeCell ref="E3013:E3014"/>
    <mergeCell ref="F3013:F3014"/>
    <mergeCell ref="G3013:G3014"/>
    <mergeCell ref="H3013:H3014"/>
    <mergeCell ref="O3013:O3014"/>
    <mergeCell ref="Q3013:Q3014"/>
    <mergeCell ref="R3013:R3014"/>
    <mergeCell ref="S3013:S3014"/>
    <mergeCell ref="T3013:T3014"/>
    <mergeCell ref="U3013:U3014"/>
    <mergeCell ref="W3013:W3014"/>
    <mergeCell ref="A3015:A3016"/>
    <mergeCell ref="B3015:B3016"/>
    <mergeCell ref="C3015:C3016"/>
    <mergeCell ref="E3015:E3016"/>
    <mergeCell ref="F3015:F3016"/>
    <mergeCell ref="G3015:G3016"/>
    <mergeCell ref="H3015:H3016"/>
    <mergeCell ref="O3015:O3016"/>
    <mergeCell ref="Q3015:Q3016"/>
    <mergeCell ref="R3015:R3016"/>
    <mergeCell ref="S3015:S3016"/>
    <mergeCell ref="T3015:T3016"/>
    <mergeCell ref="U3015:U3016"/>
    <mergeCell ref="W3015:W3016"/>
    <mergeCell ref="A3017:A3018"/>
    <mergeCell ref="B3017:B3018"/>
    <mergeCell ref="C3017:C3018"/>
    <mergeCell ref="E3017:E3018"/>
    <mergeCell ref="F3017:F3018"/>
    <mergeCell ref="G3017:G3018"/>
    <mergeCell ref="H3017:H3018"/>
    <mergeCell ref="O3017:O3018"/>
    <mergeCell ref="Q3017:Q3018"/>
    <mergeCell ref="R3017:R3018"/>
    <mergeCell ref="S3017:S3018"/>
    <mergeCell ref="T3017:T3018"/>
    <mergeCell ref="U3017:U3018"/>
    <mergeCell ref="W3017:W3018"/>
    <mergeCell ref="D3013:D3014"/>
    <mergeCell ref="D3015:D3016"/>
    <mergeCell ref="D3017:D3018"/>
    <mergeCell ref="V3013:V3014"/>
    <mergeCell ref="V3015:V3016"/>
    <mergeCell ref="V3017:V3018"/>
    <mergeCell ref="I3013:I3014"/>
    <mergeCell ref="J3013:J3014"/>
    <mergeCell ref="I3015:I3016"/>
    <mergeCell ref="J3015:J3016"/>
    <mergeCell ref="A3007:A3008"/>
    <mergeCell ref="B3007:B3008"/>
    <mergeCell ref="C3007:C3008"/>
    <mergeCell ref="E3007:E3008"/>
    <mergeCell ref="F3007:F3008"/>
    <mergeCell ref="G3007:G3008"/>
    <mergeCell ref="H3007:H3008"/>
    <mergeCell ref="O3007:O3008"/>
    <mergeCell ref="Q3007:Q3008"/>
    <mergeCell ref="R3007:R3008"/>
    <mergeCell ref="S3007:S3008"/>
    <mergeCell ref="T3007:T3008"/>
    <mergeCell ref="U3007:U3008"/>
    <mergeCell ref="W3007:W3008"/>
    <mergeCell ref="A3009:A3010"/>
    <mergeCell ref="B3009:B3010"/>
    <mergeCell ref="C3009:C3010"/>
    <mergeCell ref="E3009:E3010"/>
    <mergeCell ref="F3009:F3010"/>
    <mergeCell ref="G3009:G3010"/>
    <mergeCell ref="H3009:H3010"/>
    <mergeCell ref="O3009:O3010"/>
    <mergeCell ref="Q3009:Q3010"/>
    <mergeCell ref="R3009:R3010"/>
    <mergeCell ref="S3009:S3010"/>
    <mergeCell ref="T3009:T3010"/>
    <mergeCell ref="U3009:U3010"/>
    <mergeCell ref="W3009:W3010"/>
    <mergeCell ref="A3011:A3012"/>
    <mergeCell ref="B3011:B3012"/>
    <mergeCell ref="C3011:C3012"/>
    <mergeCell ref="E3011:E3012"/>
    <mergeCell ref="F3011:F3012"/>
    <mergeCell ref="G3011:G3012"/>
    <mergeCell ref="H3011:H3012"/>
    <mergeCell ref="O3011:O3012"/>
    <mergeCell ref="Q3011:Q3012"/>
    <mergeCell ref="R3011:R3012"/>
    <mergeCell ref="S3011:S3012"/>
    <mergeCell ref="T3011:T3012"/>
    <mergeCell ref="U3011:U3012"/>
    <mergeCell ref="W3011:W3012"/>
    <mergeCell ref="D3007:D3008"/>
    <mergeCell ref="D3009:D3010"/>
    <mergeCell ref="D3011:D3012"/>
    <mergeCell ref="V3007:V3008"/>
    <mergeCell ref="V3009:V3010"/>
    <mergeCell ref="V3011:V3012"/>
    <mergeCell ref="I3011:I3012"/>
    <mergeCell ref="J3011:J3012"/>
    <mergeCell ref="A3001:A3002"/>
    <mergeCell ref="B3001:B3002"/>
    <mergeCell ref="C3001:C3002"/>
    <mergeCell ref="E3001:E3002"/>
    <mergeCell ref="F3001:F3002"/>
    <mergeCell ref="G3001:G3002"/>
    <mergeCell ref="H3001:H3002"/>
    <mergeCell ref="O3001:O3002"/>
    <mergeCell ref="Q3001:Q3002"/>
    <mergeCell ref="R3001:R3002"/>
    <mergeCell ref="S3001:S3002"/>
    <mergeCell ref="T3001:T3002"/>
    <mergeCell ref="U3001:U3002"/>
    <mergeCell ref="W3001:W3002"/>
    <mergeCell ref="A3003:A3004"/>
    <mergeCell ref="B3003:B3004"/>
    <mergeCell ref="C3003:C3004"/>
    <mergeCell ref="E3003:E3004"/>
    <mergeCell ref="F3003:F3004"/>
    <mergeCell ref="G3003:G3004"/>
    <mergeCell ref="H3003:H3004"/>
    <mergeCell ref="O3003:O3004"/>
    <mergeCell ref="Q3003:Q3004"/>
    <mergeCell ref="R3003:R3004"/>
    <mergeCell ref="S3003:S3004"/>
    <mergeCell ref="T3003:T3004"/>
    <mergeCell ref="U3003:U3004"/>
    <mergeCell ref="W3003:W3004"/>
    <mergeCell ref="A3005:A3006"/>
    <mergeCell ref="B3005:B3006"/>
    <mergeCell ref="C3005:C3006"/>
    <mergeCell ref="E3005:E3006"/>
    <mergeCell ref="F3005:F3006"/>
    <mergeCell ref="G3005:G3006"/>
    <mergeCell ref="H3005:H3006"/>
    <mergeCell ref="O3005:O3006"/>
    <mergeCell ref="Q3005:Q3006"/>
    <mergeCell ref="R3005:R3006"/>
    <mergeCell ref="S3005:S3006"/>
    <mergeCell ref="T3005:T3006"/>
    <mergeCell ref="U3005:U3006"/>
    <mergeCell ref="D3001:D3002"/>
    <mergeCell ref="D3003:D3004"/>
    <mergeCell ref="D3005:D3006"/>
    <mergeCell ref="V3001:V3002"/>
    <mergeCell ref="V3003:V3004"/>
    <mergeCell ref="V3005:V3006"/>
    <mergeCell ref="A2995:A2996"/>
    <mergeCell ref="B2995:B2996"/>
    <mergeCell ref="C2995:C2996"/>
    <mergeCell ref="E2995:E2996"/>
    <mergeCell ref="F2995:F2996"/>
    <mergeCell ref="G2995:G2996"/>
    <mergeCell ref="H2995:H2996"/>
    <mergeCell ref="O2995:O2996"/>
    <mergeCell ref="Q2995:Q2996"/>
    <mergeCell ref="R2995:R2996"/>
    <mergeCell ref="S2995:S2996"/>
    <mergeCell ref="T2995:T2996"/>
    <mergeCell ref="U2995:U2996"/>
    <mergeCell ref="W2995:W2996"/>
    <mergeCell ref="A2997:A2998"/>
    <mergeCell ref="B2997:B2998"/>
    <mergeCell ref="C2997:C2998"/>
    <mergeCell ref="E2997:E2998"/>
    <mergeCell ref="F2997:F2998"/>
    <mergeCell ref="G2997:G2998"/>
    <mergeCell ref="H2997:H2998"/>
    <mergeCell ref="O2997:O2998"/>
    <mergeCell ref="Q2997:Q2998"/>
    <mergeCell ref="R2997:R2998"/>
    <mergeCell ref="S2997:S2998"/>
    <mergeCell ref="T2997:T2998"/>
    <mergeCell ref="U2997:U2998"/>
    <mergeCell ref="W2997:W2998"/>
    <mergeCell ref="A2999:A3000"/>
    <mergeCell ref="B2999:B3000"/>
    <mergeCell ref="C2999:C3000"/>
    <mergeCell ref="E2999:E3000"/>
    <mergeCell ref="F2999:F3000"/>
    <mergeCell ref="G2999:G3000"/>
    <mergeCell ref="H2999:H3000"/>
    <mergeCell ref="O2999:O3000"/>
    <mergeCell ref="Q2999:Q3000"/>
    <mergeCell ref="R2999:R3000"/>
    <mergeCell ref="S2999:S3000"/>
    <mergeCell ref="T2999:T3000"/>
    <mergeCell ref="U2999:U3000"/>
    <mergeCell ref="W2999:W3000"/>
    <mergeCell ref="D2995:D2996"/>
    <mergeCell ref="D2997:D2998"/>
    <mergeCell ref="D2999:D3000"/>
    <mergeCell ref="V2995:V2996"/>
    <mergeCell ref="V2997:V2998"/>
    <mergeCell ref="V2999:V3000"/>
    <mergeCell ref="A2989:A2990"/>
    <mergeCell ref="B2989:B2990"/>
    <mergeCell ref="C2989:C2990"/>
    <mergeCell ref="E2989:E2990"/>
    <mergeCell ref="F2989:F2990"/>
    <mergeCell ref="G2989:G2990"/>
    <mergeCell ref="H2989:H2990"/>
    <mergeCell ref="O2989:O2990"/>
    <mergeCell ref="Q2989:Q2990"/>
    <mergeCell ref="R2989:R2990"/>
    <mergeCell ref="S2989:S2990"/>
    <mergeCell ref="T2989:T2990"/>
    <mergeCell ref="U2989:U2990"/>
    <mergeCell ref="W2989:W2990"/>
    <mergeCell ref="A2991:A2992"/>
    <mergeCell ref="B2991:B2992"/>
    <mergeCell ref="C2991:C2992"/>
    <mergeCell ref="E2991:E2992"/>
    <mergeCell ref="F2991:F2992"/>
    <mergeCell ref="G2991:G2992"/>
    <mergeCell ref="H2991:H2992"/>
    <mergeCell ref="O2991:O2992"/>
    <mergeCell ref="Q2991:Q2992"/>
    <mergeCell ref="R2991:R2992"/>
    <mergeCell ref="S2991:S2992"/>
    <mergeCell ref="T2991:T2992"/>
    <mergeCell ref="U2991:U2992"/>
    <mergeCell ref="W2991:W2992"/>
    <mergeCell ref="A2993:A2994"/>
    <mergeCell ref="B2993:B2994"/>
    <mergeCell ref="C2993:C2994"/>
    <mergeCell ref="E2993:E2994"/>
    <mergeCell ref="F2993:F2994"/>
    <mergeCell ref="G2993:G2994"/>
    <mergeCell ref="H2993:H2994"/>
    <mergeCell ref="O2993:O2994"/>
    <mergeCell ref="Q2993:Q2994"/>
    <mergeCell ref="R2993:R2994"/>
    <mergeCell ref="S2993:S2994"/>
    <mergeCell ref="T2993:T2994"/>
    <mergeCell ref="U2993:U2994"/>
    <mergeCell ref="W2993:W2994"/>
    <mergeCell ref="D2989:D2990"/>
    <mergeCell ref="D2991:D2992"/>
    <mergeCell ref="D2993:D2994"/>
    <mergeCell ref="V2989:V2990"/>
    <mergeCell ref="V2991:V2992"/>
    <mergeCell ref="V2993:V2994"/>
    <mergeCell ref="A2983:A2984"/>
    <mergeCell ref="B2983:B2984"/>
    <mergeCell ref="C2983:C2984"/>
    <mergeCell ref="E2983:E2984"/>
    <mergeCell ref="F2983:F2984"/>
    <mergeCell ref="G2983:G2984"/>
    <mergeCell ref="H2983:H2984"/>
    <mergeCell ref="O2983:O2984"/>
    <mergeCell ref="Q2983:Q2984"/>
    <mergeCell ref="R2983:R2984"/>
    <mergeCell ref="S2983:S2984"/>
    <mergeCell ref="T2983:T2984"/>
    <mergeCell ref="U2983:U2984"/>
    <mergeCell ref="W2983:W2984"/>
    <mergeCell ref="A2985:A2986"/>
    <mergeCell ref="B2985:B2986"/>
    <mergeCell ref="C2985:C2986"/>
    <mergeCell ref="E2985:E2986"/>
    <mergeCell ref="F2985:F2986"/>
    <mergeCell ref="G2985:G2986"/>
    <mergeCell ref="H2985:H2986"/>
    <mergeCell ref="O2985:O2986"/>
    <mergeCell ref="Q2985:Q2986"/>
    <mergeCell ref="R2985:R2986"/>
    <mergeCell ref="S2985:S2986"/>
    <mergeCell ref="T2985:T2986"/>
    <mergeCell ref="U2985:U2986"/>
    <mergeCell ref="W2985:W2986"/>
    <mergeCell ref="A2987:A2988"/>
    <mergeCell ref="B2987:B2988"/>
    <mergeCell ref="C2987:C2988"/>
    <mergeCell ref="E2987:E2988"/>
    <mergeCell ref="F2987:F2988"/>
    <mergeCell ref="G2987:G2988"/>
    <mergeCell ref="H2987:H2988"/>
    <mergeCell ref="O2987:O2988"/>
    <mergeCell ref="Q2987:Q2988"/>
    <mergeCell ref="R2987:R2988"/>
    <mergeCell ref="S2987:S2988"/>
    <mergeCell ref="T2987:T2988"/>
    <mergeCell ref="U2987:U2988"/>
    <mergeCell ref="D2983:D2984"/>
    <mergeCell ref="D2985:D2986"/>
    <mergeCell ref="D2987:D2988"/>
    <mergeCell ref="V2983:V2984"/>
    <mergeCell ref="V2985:V2986"/>
    <mergeCell ref="V2987:V2988"/>
    <mergeCell ref="A2977:A2978"/>
    <mergeCell ref="B2977:B2978"/>
    <mergeCell ref="C2977:C2978"/>
    <mergeCell ref="E2977:E2978"/>
    <mergeCell ref="F2977:F2978"/>
    <mergeCell ref="G2977:G2978"/>
    <mergeCell ref="H2977:H2978"/>
    <mergeCell ref="O2977:O2978"/>
    <mergeCell ref="Q2977:Q2978"/>
    <mergeCell ref="R2977:R2978"/>
    <mergeCell ref="S2977:S2978"/>
    <mergeCell ref="T2977:T2978"/>
    <mergeCell ref="U2977:U2978"/>
    <mergeCell ref="W2977:W2978"/>
    <mergeCell ref="A2979:A2980"/>
    <mergeCell ref="B2979:B2980"/>
    <mergeCell ref="C2979:C2980"/>
    <mergeCell ref="E2979:E2980"/>
    <mergeCell ref="F2979:F2980"/>
    <mergeCell ref="G2979:G2980"/>
    <mergeCell ref="H2979:H2980"/>
    <mergeCell ref="O2979:O2980"/>
    <mergeCell ref="Q2979:Q2980"/>
    <mergeCell ref="R2979:R2980"/>
    <mergeCell ref="S2979:S2980"/>
    <mergeCell ref="T2979:T2980"/>
    <mergeCell ref="U2979:U2980"/>
    <mergeCell ref="W2979:W2980"/>
    <mergeCell ref="A2981:A2982"/>
    <mergeCell ref="B2981:B2982"/>
    <mergeCell ref="C2981:C2982"/>
    <mergeCell ref="E2981:E2982"/>
    <mergeCell ref="F2981:F2982"/>
    <mergeCell ref="G2981:G2982"/>
    <mergeCell ref="H2981:H2982"/>
    <mergeCell ref="O2981:O2982"/>
    <mergeCell ref="Q2981:Q2982"/>
    <mergeCell ref="R2981:R2982"/>
    <mergeCell ref="S2981:S2982"/>
    <mergeCell ref="T2981:T2982"/>
    <mergeCell ref="U2981:U2982"/>
    <mergeCell ref="W2981:W2982"/>
    <mergeCell ref="D2977:D2978"/>
    <mergeCell ref="D2979:D2980"/>
    <mergeCell ref="D2981:D2982"/>
    <mergeCell ref="V2977:V2978"/>
    <mergeCell ref="V2979:V2980"/>
    <mergeCell ref="V2981:V2982"/>
    <mergeCell ref="A2971:A2972"/>
    <mergeCell ref="B2971:B2972"/>
    <mergeCell ref="C2971:C2972"/>
    <mergeCell ref="E2971:E2972"/>
    <mergeCell ref="F2971:F2972"/>
    <mergeCell ref="G2971:G2972"/>
    <mergeCell ref="H2971:H2972"/>
    <mergeCell ref="O2971:O2972"/>
    <mergeCell ref="Q2971:Q2972"/>
    <mergeCell ref="R2971:R2972"/>
    <mergeCell ref="S2971:S2972"/>
    <mergeCell ref="T2971:T2972"/>
    <mergeCell ref="U2971:U2972"/>
    <mergeCell ref="W2971:W2972"/>
    <mergeCell ref="A2973:A2974"/>
    <mergeCell ref="B2973:B2974"/>
    <mergeCell ref="C2973:C2974"/>
    <mergeCell ref="E2973:E2974"/>
    <mergeCell ref="F2973:F2974"/>
    <mergeCell ref="G2973:G2974"/>
    <mergeCell ref="H2973:H2974"/>
    <mergeCell ref="O2973:O2974"/>
    <mergeCell ref="Q2973:Q2974"/>
    <mergeCell ref="R2973:R2974"/>
    <mergeCell ref="S2973:S2974"/>
    <mergeCell ref="T2973:T2974"/>
    <mergeCell ref="U2973:U2974"/>
    <mergeCell ref="W2973:W2974"/>
    <mergeCell ref="A2975:A2976"/>
    <mergeCell ref="B2975:B2976"/>
    <mergeCell ref="C2975:C2976"/>
    <mergeCell ref="E2975:E2976"/>
    <mergeCell ref="F2975:F2976"/>
    <mergeCell ref="G2975:G2976"/>
    <mergeCell ref="H2975:H2976"/>
    <mergeCell ref="O2975:O2976"/>
    <mergeCell ref="Q2975:Q2976"/>
    <mergeCell ref="R2975:R2976"/>
    <mergeCell ref="S2975:S2976"/>
    <mergeCell ref="T2975:T2976"/>
    <mergeCell ref="U2975:U2976"/>
    <mergeCell ref="W2975:W2976"/>
    <mergeCell ref="D2971:D2972"/>
    <mergeCell ref="D2973:D2974"/>
    <mergeCell ref="D2975:D2976"/>
    <mergeCell ref="V2971:V2972"/>
    <mergeCell ref="V2973:V2974"/>
    <mergeCell ref="V2975:V2976"/>
    <mergeCell ref="A2965:A2966"/>
    <mergeCell ref="B2965:B2966"/>
    <mergeCell ref="C2965:C2966"/>
    <mergeCell ref="E2965:E2966"/>
    <mergeCell ref="F2965:F2966"/>
    <mergeCell ref="G2965:G2966"/>
    <mergeCell ref="H2965:H2966"/>
    <mergeCell ref="O2965:O2966"/>
    <mergeCell ref="Q2965:Q2966"/>
    <mergeCell ref="R2965:R2966"/>
    <mergeCell ref="S2965:S2966"/>
    <mergeCell ref="T2965:T2966"/>
    <mergeCell ref="U2965:U2966"/>
    <mergeCell ref="A2967:A2968"/>
    <mergeCell ref="B2967:B2968"/>
    <mergeCell ref="C2967:C2968"/>
    <mergeCell ref="E2967:E2968"/>
    <mergeCell ref="F2967:F2968"/>
    <mergeCell ref="G2967:G2968"/>
    <mergeCell ref="H2967:H2968"/>
    <mergeCell ref="O2967:O2968"/>
    <mergeCell ref="Q2967:Q2968"/>
    <mergeCell ref="R2967:R2968"/>
    <mergeCell ref="S2967:S2968"/>
    <mergeCell ref="T2967:T2968"/>
    <mergeCell ref="U2967:U2968"/>
    <mergeCell ref="W2967:W2968"/>
    <mergeCell ref="A2969:A2970"/>
    <mergeCell ref="B2969:B2970"/>
    <mergeCell ref="C2969:C2970"/>
    <mergeCell ref="E2969:E2970"/>
    <mergeCell ref="F2969:F2970"/>
    <mergeCell ref="G2969:G2970"/>
    <mergeCell ref="H2969:H2970"/>
    <mergeCell ref="O2969:O2970"/>
    <mergeCell ref="Q2969:Q2970"/>
    <mergeCell ref="R2969:R2970"/>
    <mergeCell ref="S2969:S2970"/>
    <mergeCell ref="T2969:T2970"/>
    <mergeCell ref="U2969:U2970"/>
    <mergeCell ref="W2969:W2970"/>
    <mergeCell ref="D2965:D2966"/>
    <mergeCell ref="D2967:D2968"/>
    <mergeCell ref="D2969:D2970"/>
    <mergeCell ref="V2965:V2966"/>
    <mergeCell ref="V2967:V2968"/>
    <mergeCell ref="V2969:V2970"/>
    <mergeCell ref="A2959:A2960"/>
    <mergeCell ref="B2959:B2960"/>
    <mergeCell ref="C2959:C2960"/>
    <mergeCell ref="E2959:E2960"/>
    <mergeCell ref="F2959:F2960"/>
    <mergeCell ref="G2959:G2960"/>
    <mergeCell ref="H2959:H2960"/>
    <mergeCell ref="O2959:O2960"/>
    <mergeCell ref="Q2959:Q2960"/>
    <mergeCell ref="R2959:R2960"/>
    <mergeCell ref="S2959:S2960"/>
    <mergeCell ref="T2959:T2960"/>
    <mergeCell ref="U2959:U2960"/>
    <mergeCell ref="W2959:W2960"/>
    <mergeCell ref="A2961:A2962"/>
    <mergeCell ref="B2961:B2962"/>
    <mergeCell ref="C2961:C2962"/>
    <mergeCell ref="E2961:E2962"/>
    <mergeCell ref="F2961:F2962"/>
    <mergeCell ref="G2961:G2962"/>
    <mergeCell ref="H2961:H2962"/>
    <mergeCell ref="O2961:O2962"/>
    <mergeCell ref="Q2961:Q2962"/>
    <mergeCell ref="R2961:R2962"/>
    <mergeCell ref="S2961:S2962"/>
    <mergeCell ref="T2961:T2962"/>
    <mergeCell ref="U2961:U2962"/>
    <mergeCell ref="W2961:W2962"/>
    <mergeCell ref="A2963:A2964"/>
    <mergeCell ref="B2963:B2964"/>
    <mergeCell ref="C2963:C2964"/>
    <mergeCell ref="E2963:E2964"/>
    <mergeCell ref="F2963:F2964"/>
    <mergeCell ref="G2963:G2964"/>
    <mergeCell ref="H2963:H2964"/>
    <mergeCell ref="O2963:O2964"/>
    <mergeCell ref="Q2963:Q2964"/>
    <mergeCell ref="R2963:R2964"/>
    <mergeCell ref="S2963:S2964"/>
    <mergeCell ref="T2963:T2964"/>
    <mergeCell ref="U2963:U2964"/>
    <mergeCell ref="W2963:W2964"/>
    <mergeCell ref="D2959:D2960"/>
    <mergeCell ref="D2961:D2962"/>
    <mergeCell ref="D2963:D2964"/>
    <mergeCell ref="V2959:V2960"/>
    <mergeCell ref="V2961:V2962"/>
    <mergeCell ref="V2963:V2964"/>
    <mergeCell ref="A2953:A2954"/>
    <mergeCell ref="B2953:B2954"/>
    <mergeCell ref="C2957:C2958"/>
    <mergeCell ref="E2953:E2954"/>
    <mergeCell ref="F2953:F2954"/>
    <mergeCell ref="G2953:G2954"/>
    <mergeCell ref="H2953:H2954"/>
    <mergeCell ref="I2953:I2954"/>
    <mergeCell ref="J2953:J2954"/>
    <mergeCell ref="O2953:O2954"/>
    <mergeCell ref="Q2953:Q2954"/>
    <mergeCell ref="R2953:R2954"/>
    <mergeCell ref="S2953:S2954"/>
    <mergeCell ref="T2953:T2954"/>
    <mergeCell ref="U2953:U2954"/>
    <mergeCell ref="W2953:W2954"/>
    <mergeCell ref="A2955:A2956"/>
    <mergeCell ref="B2955:B2956"/>
    <mergeCell ref="C2955:C2956"/>
    <mergeCell ref="E2955:E2956"/>
    <mergeCell ref="F2955:F2956"/>
    <mergeCell ref="G2955:G2956"/>
    <mergeCell ref="H2955:H2956"/>
    <mergeCell ref="I2955:I2956"/>
    <mergeCell ref="J2955:J2956"/>
    <mergeCell ref="O2955:O2956"/>
    <mergeCell ref="Q2955:Q2956"/>
    <mergeCell ref="R2955:R2956"/>
    <mergeCell ref="S2955:S2956"/>
    <mergeCell ref="T2955:T2956"/>
    <mergeCell ref="U2955:U2956"/>
    <mergeCell ref="A2957:A2958"/>
    <mergeCell ref="B2957:B2958"/>
    <mergeCell ref="E2957:E2958"/>
    <mergeCell ref="F2957:F2958"/>
    <mergeCell ref="G2957:G2958"/>
    <mergeCell ref="H2957:H2958"/>
    <mergeCell ref="I2957:I2958"/>
    <mergeCell ref="J2957:J2958"/>
    <mergeCell ref="O2957:O2958"/>
    <mergeCell ref="Q2957:Q2958"/>
    <mergeCell ref="R2957:R2958"/>
    <mergeCell ref="S2957:S2958"/>
    <mergeCell ref="T2957:T2958"/>
    <mergeCell ref="U2957:U2958"/>
    <mergeCell ref="W2957:W2958"/>
    <mergeCell ref="C2953:C2954"/>
    <mergeCell ref="D2953:D2954"/>
    <mergeCell ref="D2955:D2956"/>
    <mergeCell ref="D2957:D2958"/>
    <mergeCell ref="V2953:V2954"/>
    <mergeCell ref="V2955:V2956"/>
    <mergeCell ref="V2957:V2958"/>
    <mergeCell ref="A2947:A2948"/>
    <mergeCell ref="B2947:B2948"/>
    <mergeCell ref="C2947:C2948"/>
    <mergeCell ref="E2947:E2948"/>
    <mergeCell ref="F2947:F2948"/>
    <mergeCell ref="G2947:G2948"/>
    <mergeCell ref="H2947:H2948"/>
    <mergeCell ref="I2947:I2948"/>
    <mergeCell ref="J2947:J2948"/>
    <mergeCell ref="O2947:O2948"/>
    <mergeCell ref="Q2947:Q2948"/>
    <mergeCell ref="R2947:R2948"/>
    <mergeCell ref="S2947:S2948"/>
    <mergeCell ref="T2947:T2948"/>
    <mergeCell ref="U2947:U2948"/>
    <mergeCell ref="W2947:W2948"/>
    <mergeCell ref="A2949:A2950"/>
    <mergeCell ref="B2949:B2950"/>
    <mergeCell ref="C2949:C2950"/>
    <mergeCell ref="E2949:E2950"/>
    <mergeCell ref="F2949:F2950"/>
    <mergeCell ref="G2949:G2950"/>
    <mergeCell ref="H2949:H2950"/>
    <mergeCell ref="I2949:I2950"/>
    <mergeCell ref="J2949:J2950"/>
    <mergeCell ref="O2949:O2950"/>
    <mergeCell ref="Q2949:Q2950"/>
    <mergeCell ref="R2949:R2950"/>
    <mergeCell ref="S2949:S2950"/>
    <mergeCell ref="T2949:T2950"/>
    <mergeCell ref="U2949:U2950"/>
    <mergeCell ref="W2949:W2950"/>
    <mergeCell ref="A2951:A2952"/>
    <mergeCell ref="B2951:B2952"/>
    <mergeCell ref="C2951:C2952"/>
    <mergeCell ref="E2951:E2952"/>
    <mergeCell ref="F2951:F2952"/>
    <mergeCell ref="G2951:G2952"/>
    <mergeCell ref="H2951:H2952"/>
    <mergeCell ref="I2951:I2952"/>
    <mergeCell ref="J2951:J2952"/>
    <mergeCell ref="O2951:O2952"/>
    <mergeCell ref="Q2951:Q2952"/>
    <mergeCell ref="R2951:R2952"/>
    <mergeCell ref="S2951:S2952"/>
    <mergeCell ref="T2951:T2952"/>
    <mergeCell ref="U2951:U2952"/>
    <mergeCell ref="W2951:W2952"/>
    <mergeCell ref="D2947:D2948"/>
    <mergeCell ref="D2949:D2950"/>
    <mergeCell ref="D2951:D2952"/>
    <mergeCell ref="V2947:V2948"/>
    <mergeCell ref="V2949:V2950"/>
    <mergeCell ref="V2951:V2952"/>
    <mergeCell ref="A2941:A2942"/>
    <mergeCell ref="B2941:B2942"/>
    <mergeCell ref="C2941:C2942"/>
    <mergeCell ref="E2941:E2942"/>
    <mergeCell ref="F2941:F2942"/>
    <mergeCell ref="G2941:G2942"/>
    <mergeCell ref="H2941:H2942"/>
    <mergeCell ref="I2941:I2942"/>
    <mergeCell ref="J2941:J2942"/>
    <mergeCell ref="O2941:O2942"/>
    <mergeCell ref="Q2941:Q2942"/>
    <mergeCell ref="R2941:R2942"/>
    <mergeCell ref="S2941:S2942"/>
    <mergeCell ref="T2941:T2942"/>
    <mergeCell ref="U2941:U2942"/>
    <mergeCell ref="W2941:W2942"/>
    <mergeCell ref="A2943:A2944"/>
    <mergeCell ref="B2943:B2944"/>
    <mergeCell ref="C2943:C2944"/>
    <mergeCell ref="E2943:E2944"/>
    <mergeCell ref="F2943:F2944"/>
    <mergeCell ref="G2943:G2944"/>
    <mergeCell ref="H2943:H2944"/>
    <mergeCell ref="I2943:I2944"/>
    <mergeCell ref="J2943:J2944"/>
    <mergeCell ref="O2943:O2944"/>
    <mergeCell ref="Q2943:Q2944"/>
    <mergeCell ref="R2943:R2944"/>
    <mergeCell ref="S2943:S2944"/>
    <mergeCell ref="T2943:T2944"/>
    <mergeCell ref="U2943:U2944"/>
    <mergeCell ref="W2943:W2944"/>
    <mergeCell ref="A2945:A2946"/>
    <mergeCell ref="B2945:B2946"/>
    <mergeCell ref="C2945:C2946"/>
    <mergeCell ref="E2945:E2946"/>
    <mergeCell ref="F2945:F2946"/>
    <mergeCell ref="G2945:G2946"/>
    <mergeCell ref="H2945:H2946"/>
    <mergeCell ref="I2945:I2946"/>
    <mergeCell ref="J2945:J2946"/>
    <mergeCell ref="O2945:O2946"/>
    <mergeCell ref="Q2945:Q2946"/>
    <mergeCell ref="R2945:R2946"/>
    <mergeCell ref="S2945:S2946"/>
    <mergeCell ref="T2945:T2946"/>
    <mergeCell ref="U2945:U2946"/>
    <mergeCell ref="W2945:W2946"/>
    <mergeCell ref="D2941:D2942"/>
    <mergeCell ref="D2943:D2944"/>
    <mergeCell ref="D2945:D2946"/>
    <mergeCell ref="V2941:V2942"/>
    <mergeCell ref="V2943:V2944"/>
    <mergeCell ref="V2945:V2946"/>
    <mergeCell ref="A2935:A2936"/>
    <mergeCell ref="B2935:B2936"/>
    <mergeCell ref="C2935:C2936"/>
    <mergeCell ref="E2935:E2936"/>
    <mergeCell ref="F2935:F2936"/>
    <mergeCell ref="G2935:G2936"/>
    <mergeCell ref="H2935:H2936"/>
    <mergeCell ref="I2935:I2936"/>
    <mergeCell ref="J2935:J2936"/>
    <mergeCell ref="O2935:O2936"/>
    <mergeCell ref="Q2935:Q2936"/>
    <mergeCell ref="R2935:R2936"/>
    <mergeCell ref="S2935:S2936"/>
    <mergeCell ref="T2935:T2936"/>
    <mergeCell ref="U2935:U2936"/>
    <mergeCell ref="W2935:W2936"/>
    <mergeCell ref="A2937:A2938"/>
    <mergeCell ref="B2937:B2938"/>
    <mergeCell ref="C2937:C2938"/>
    <mergeCell ref="E2937:E2938"/>
    <mergeCell ref="F2937:F2938"/>
    <mergeCell ref="G2937:G2938"/>
    <mergeCell ref="H2937:H2938"/>
    <mergeCell ref="I2937:I2938"/>
    <mergeCell ref="J2937:J2938"/>
    <mergeCell ref="O2937:O2938"/>
    <mergeCell ref="Q2937:Q2938"/>
    <mergeCell ref="R2937:R2938"/>
    <mergeCell ref="S2937:S2938"/>
    <mergeCell ref="T2937:T2938"/>
    <mergeCell ref="U2937:U2938"/>
    <mergeCell ref="W2937:W2938"/>
    <mergeCell ref="A2939:A2940"/>
    <mergeCell ref="B2939:B2940"/>
    <mergeCell ref="C2939:C2940"/>
    <mergeCell ref="E2939:E2940"/>
    <mergeCell ref="F2939:F2940"/>
    <mergeCell ref="G2939:G2940"/>
    <mergeCell ref="H2939:H2940"/>
    <mergeCell ref="I2939:I2940"/>
    <mergeCell ref="J2939:J2940"/>
    <mergeCell ref="O2939:O2940"/>
    <mergeCell ref="Q2939:Q2940"/>
    <mergeCell ref="R2939:R2940"/>
    <mergeCell ref="S2939:S2940"/>
    <mergeCell ref="T2939:T2940"/>
    <mergeCell ref="U2939:U2940"/>
    <mergeCell ref="W2939:W2940"/>
    <mergeCell ref="D2935:D2936"/>
    <mergeCell ref="D2937:D2938"/>
    <mergeCell ref="D2939:D2940"/>
    <mergeCell ref="V2935:V2936"/>
    <mergeCell ref="V2937:V2938"/>
    <mergeCell ref="V2939:V2940"/>
    <mergeCell ref="A2929:A2930"/>
    <mergeCell ref="B2929:B2930"/>
    <mergeCell ref="C2929:C2930"/>
    <mergeCell ref="E2929:E2930"/>
    <mergeCell ref="F2929:F2930"/>
    <mergeCell ref="G2929:G2930"/>
    <mergeCell ref="H2929:H2930"/>
    <mergeCell ref="I2929:I2930"/>
    <mergeCell ref="J2929:J2930"/>
    <mergeCell ref="O2929:O2930"/>
    <mergeCell ref="Q2929:Q2930"/>
    <mergeCell ref="R2929:R2930"/>
    <mergeCell ref="S2929:S2930"/>
    <mergeCell ref="T2929:T2930"/>
    <mergeCell ref="U2929:U2930"/>
    <mergeCell ref="W2929:W2930"/>
    <mergeCell ref="A2931:A2932"/>
    <mergeCell ref="B2931:B2932"/>
    <mergeCell ref="C2931:C2932"/>
    <mergeCell ref="E2931:E2932"/>
    <mergeCell ref="F2931:F2932"/>
    <mergeCell ref="G2931:G2932"/>
    <mergeCell ref="H2931:H2932"/>
    <mergeCell ref="I2931:I2932"/>
    <mergeCell ref="J2931:J2932"/>
    <mergeCell ref="O2931:O2932"/>
    <mergeCell ref="Q2931:Q2932"/>
    <mergeCell ref="R2931:R2932"/>
    <mergeCell ref="S2931:S2932"/>
    <mergeCell ref="T2931:T2932"/>
    <mergeCell ref="U2931:U2932"/>
    <mergeCell ref="W2931:W2932"/>
    <mergeCell ref="A2933:A2934"/>
    <mergeCell ref="B2933:B2934"/>
    <mergeCell ref="C2933:C2934"/>
    <mergeCell ref="E2933:E2934"/>
    <mergeCell ref="F2933:F2934"/>
    <mergeCell ref="G2933:G2934"/>
    <mergeCell ref="H2933:H2934"/>
    <mergeCell ref="I2933:I2934"/>
    <mergeCell ref="J2933:J2934"/>
    <mergeCell ref="O2933:O2934"/>
    <mergeCell ref="Q2933:Q2934"/>
    <mergeCell ref="R2933:R2934"/>
    <mergeCell ref="S2933:S2934"/>
    <mergeCell ref="T2933:T2934"/>
    <mergeCell ref="U2933:U2934"/>
    <mergeCell ref="W2933:W2934"/>
    <mergeCell ref="D2929:D2930"/>
    <mergeCell ref="D2931:D2932"/>
    <mergeCell ref="D2933:D2934"/>
    <mergeCell ref="V2929:V2930"/>
    <mergeCell ref="V2931:V2932"/>
    <mergeCell ref="V2933:V2934"/>
    <mergeCell ref="A2923:A2924"/>
    <mergeCell ref="B2923:B2924"/>
    <mergeCell ref="C2923:C2924"/>
    <mergeCell ref="E2923:E2924"/>
    <mergeCell ref="F2923:F2924"/>
    <mergeCell ref="G2923:G2924"/>
    <mergeCell ref="H2923:H2924"/>
    <mergeCell ref="I2923:I2924"/>
    <mergeCell ref="J2923:J2924"/>
    <mergeCell ref="O2923:O2924"/>
    <mergeCell ref="Q2923:Q2924"/>
    <mergeCell ref="R2923:R2924"/>
    <mergeCell ref="S2923:S2924"/>
    <mergeCell ref="T2923:T2924"/>
    <mergeCell ref="U2923:U2924"/>
    <mergeCell ref="W2923:W2924"/>
    <mergeCell ref="A2925:A2926"/>
    <mergeCell ref="B2925:B2926"/>
    <mergeCell ref="C2925:C2926"/>
    <mergeCell ref="E2925:E2926"/>
    <mergeCell ref="F2925:F2926"/>
    <mergeCell ref="G2925:G2926"/>
    <mergeCell ref="H2925:H2926"/>
    <mergeCell ref="I2925:I2926"/>
    <mergeCell ref="J2925:J2926"/>
    <mergeCell ref="O2925:O2926"/>
    <mergeCell ref="Q2925:Q2926"/>
    <mergeCell ref="R2925:R2926"/>
    <mergeCell ref="S2925:S2926"/>
    <mergeCell ref="T2925:T2926"/>
    <mergeCell ref="U2925:U2926"/>
    <mergeCell ref="W2925:W2926"/>
    <mergeCell ref="A2927:A2928"/>
    <mergeCell ref="B2927:B2928"/>
    <mergeCell ref="C2927:C2928"/>
    <mergeCell ref="E2927:E2928"/>
    <mergeCell ref="F2927:F2928"/>
    <mergeCell ref="G2927:G2928"/>
    <mergeCell ref="H2927:H2928"/>
    <mergeCell ref="I2927:I2928"/>
    <mergeCell ref="J2927:J2928"/>
    <mergeCell ref="O2927:O2928"/>
    <mergeCell ref="Q2927:Q2928"/>
    <mergeCell ref="R2927:R2928"/>
    <mergeCell ref="S2927:S2928"/>
    <mergeCell ref="T2927:T2928"/>
    <mergeCell ref="U2927:U2928"/>
    <mergeCell ref="W2927:W2928"/>
    <mergeCell ref="D2923:D2924"/>
    <mergeCell ref="D2925:D2926"/>
    <mergeCell ref="D2927:D2928"/>
    <mergeCell ref="V2923:V2924"/>
    <mergeCell ref="V2925:V2926"/>
    <mergeCell ref="V2927:V2928"/>
    <mergeCell ref="A2917:A2918"/>
    <mergeCell ref="B2917:B2918"/>
    <mergeCell ref="C2917:C2918"/>
    <mergeCell ref="E2917:E2918"/>
    <mergeCell ref="F2917:F2918"/>
    <mergeCell ref="G2917:G2918"/>
    <mergeCell ref="H2917:H2918"/>
    <mergeCell ref="I2917:I2918"/>
    <mergeCell ref="J2917:J2918"/>
    <mergeCell ref="O2917:O2918"/>
    <mergeCell ref="A2919:A2920"/>
    <mergeCell ref="B2919:B2920"/>
    <mergeCell ref="C2919:C2920"/>
    <mergeCell ref="E2919:E2920"/>
    <mergeCell ref="F2919:F2920"/>
    <mergeCell ref="G2919:G2920"/>
    <mergeCell ref="H2919:H2920"/>
    <mergeCell ref="I2919:I2920"/>
    <mergeCell ref="J2919:J2920"/>
    <mergeCell ref="O2919:O2920"/>
    <mergeCell ref="W2919:W2920"/>
    <mergeCell ref="A2921:A2922"/>
    <mergeCell ref="B2921:B2922"/>
    <mergeCell ref="C2921:C2922"/>
    <mergeCell ref="E2921:E2922"/>
    <mergeCell ref="F2921:F2922"/>
    <mergeCell ref="G2921:G2922"/>
    <mergeCell ref="H2921:H2922"/>
    <mergeCell ref="I2921:I2922"/>
    <mergeCell ref="J2921:J2922"/>
    <mergeCell ref="O2921:O2922"/>
    <mergeCell ref="Q2921:Q2922"/>
    <mergeCell ref="R2921:R2922"/>
    <mergeCell ref="S2921:S2922"/>
    <mergeCell ref="T2921:T2922"/>
    <mergeCell ref="U2921:U2922"/>
    <mergeCell ref="W2921:W2922"/>
    <mergeCell ref="Q2917:Q2918"/>
    <mergeCell ref="R2917:R2918"/>
    <mergeCell ref="S2917:S2918"/>
    <mergeCell ref="T2917:T2918"/>
    <mergeCell ref="U2917:U2918"/>
    <mergeCell ref="Q2919:Q2920"/>
    <mergeCell ref="R2919:R2920"/>
    <mergeCell ref="S2919:S2920"/>
    <mergeCell ref="T2919:T2920"/>
    <mergeCell ref="U2919:U2920"/>
    <mergeCell ref="D2917:D2918"/>
    <mergeCell ref="D2919:D2920"/>
    <mergeCell ref="D2921:D2922"/>
    <mergeCell ref="V2917:V2918"/>
    <mergeCell ref="V2919:V2920"/>
    <mergeCell ref="V2921:V2922"/>
    <mergeCell ref="A2911:A2912"/>
    <mergeCell ref="B2911:B2912"/>
    <mergeCell ref="C2911:C2912"/>
    <mergeCell ref="E2911:E2912"/>
    <mergeCell ref="F2911:F2912"/>
    <mergeCell ref="G2911:G2912"/>
    <mergeCell ref="H2911:H2912"/>
    <mergeCell ref="I2911:I2912"/>
    <mergeCell ref="J2911:J2912"/>
    <mergeCell ref="O2911:O2912"/>
    <mergeCell ref="W2911:W2912"/>
    <mergeCell ref="A2913:A2914"/>
    <mergeCell ref="B2913:B2914"/>
    <mergeCell ref="C2913:C2914"/>
    <mergeCell ref="E2913:E2914"/>
    <mergeCell ref="F2913:F2914"/>
    <mergeCell ref="G2913:G2914"/>
    <mergeCell ref="H2913:H2914"/>
    <mergeCell ref="I2913:I2914"/>
    <mergeCell ref="J2913:J2914"/>
    <mergeCell ref="O2913:O2914"/>
    <mergeCell ref="W2913:W2914"/>
    <mergeCell ref="A2915:A2916"/>
    <mergeCell ref="B2915:B2916"/>
    <mergeCell ref="C2915:C2916"/>
    <mergeCell ref="E2915:E2916"/>
    <mergeCell ref="F2915:F2916"/>
    <mergeCell ref="G2915:G2916"/>
    <mergeCell ref="H2915:H2916"/>
    <mergeCell ref="I2915:I2916"/>
    <mergeCell ref="J2915:J2916"/>
    <mergeCell ref="O2915:O2916"/>
    <mergeCell ref="W2915:W2916"/>
    <mergeCell ref="Q2915:Q2916"/>
    <mergeCell ref="R2915:R2916"/>
    <mergeCell ref="S2915:S2916"/>
    <mergeCell ref="T2915:T2916"/>
    <mergeCell ref="U2915:U2916"/>
    <mergeCell ref="D2911:D2912"/>
    <mergeCell ref="D2913:D2914"/>
    <mergeCell ref="D2915:D2916"/>
    <mergeCell ref="Q2911:Q2912"/>
    <mergeCell ref="R2911:R2912"/>
    <mergeCell ref="S2911:S2912"/>
    <mergeCell ref="T2911:T2912"/>
    <mergeCell ref="U2911:U2912"/>
    <mergeCell ref="Q2913:Q2914"/>
    <mergeCell ref="R2913:R2914"/>
    <mergeCell ref="S2913:S2914"/>
    <mergeCell ref="T2913:T2914"/>
    <mergeCell ref="U2913:U2914"/>
    <mergeCell ref="V2911:V2912"/>
    <mergeCell ref="V2913:V2914"/>
    <mergeCell ref="V2915:V2916"/>
    <mergeCell ref="A2905:A2906"/>
    <mergeCell ref="B2905:B2906"/>
    <mergeCell ref="C2905:C2906"/>
    <mergeCell ref="E2905:E2906"/>
    <mergeCell ref="F2905:F2906"/>
    <mergeCell ref="G2905:G2906"/>
    <mergeCell ref="H2905:H2906"/>
    <mergeCell ref="I2905:I2906"/>
    <mergeCell ref="J2905:J2906"/>
    <mergeCell ref="O2905:O2906"/>
    <mergeCell ref="A2907:A2908"/>
    <mergeCell ref="B2907:B2908"/>
    <mergeCell ref="C2907:C2908"/>
    <mergeCell ref="E2907:E2908"/>
    <mergeCell ref="F2907:F2908"/>
    <mergeCell ref="G2907:G2908"/>
    <mergeCell ref="H2907:H2908"/>
    <mergeCell ref="I2907:I2908"/>
    <mergeCell ref="J2907:J2908"/>
    <mergeCell ref="O2907:O2908"/>
    <mergeCell ref="W2907:W2908"/>
    <mergeCell ref="A2909:A2910"/>
    <mergeCell ref="B2909:B2910"/>
    <mergeCell ref="C2909:C2910"/>
    <mergeCell ref="E2909:E2910"/>
    <mergeCell ref="F2909:F2910"/>
    <mergeCell ref="G2909:G2910"/>
    <mergeCell ref="H2909:H2910"/>
    <mergeCell ref="I2909:I2910"/>
    <mergeCell ref="J2909:J2910"/>
    <mergeCell ref="O2909:O2910"/>
    <mergeCell ref="Q2905:Q2906"/>
    <mergeCell ref="R2905:R2906"/>
    <mergeCell ref="S2905:S2906"/>
    <mergeCell ref="T2905:T2906"/>
    <mergeCell ref="U2905:U2906"/>
    <mergeCell ref="Q2907:Q2908"/>
    <mergeCell ref="R2907:R2908"/>
    <mergeCell ref="S2907:S2908"/>
    <mergeCell ref="T2907:T2908"/>
    <mergeCell ref="U2907:U2908"/>
    <mergeCell ref="Q2909:Q2910"/>
    <mergeCell ref="R2909:R2910"/>
    <mergeCell ref="S2909:S2910"/>
    <mergeCell ref="T2909:T2910"/>
    <mergeCell ref="U2909:U2910"/>
    <mergeCell ref="D2905:D2906"/>
    <mergeCell ref="D2907:D2908"/>
    <mergeCell ref="D2909:D2910"/>
    <mergeCell ref="V2905:V2906"/>
    <mergeCell ref="V2907:V2908"/>
    <mergeCell ref="V2909:V2910"/>
    <mergeCell ref="A2899:A2900"/>
    <mergeCell ref="B2899:B2900"/>
    <mergeCell ref="C2899:C2900"/>
    <mergeCell ref="E2899:E2900"/>
    <mergeCell ref="F2899:F2900"/>
    <mergeCell ref="G2899:G2900"/>
    <mergeCell ref="H2899:H2900"/>
    <mergeCell ref="I2899:I2900"/>
    <mergeCell ref="J2899:J2900"/>
    <mergeCell ref="O2899:O2900"/>
    <mergeCell ref="W2899:W2900"/>
    <mergeCell ref="A2901:A2902"/>
    <mergeCell ref="B2901:B2902"/>
    <mergeCell ref="C2901:C2902"/>
    <mergeCell ref="E2901:E2902"/>
    <mergeCell ref="F2901:F2902"/>
    <mergeCell ref="G2901:G2902"/>
    <mergeCell ref="H2901:H2902"/>
    <mergeCell ref="I2901:I2902"/>
    <mergeCell ref="J2901:J2902"/>
    <mergeCell ref="O2901:O2902"/>
    <mergeCell ref="W2901:W2902"/>
    <mergeCell ref="A2903:A2904"/>
    <mergeCell ref="B2903:B2904"/>
    <mergeCell ref="C2903:C2904"/>
    <mergeCell ref="E2903:E2904"/>
    <mergeCell ref="F2903:F2904"/>
    <mergeCell ref="G2903:G2904"/>
    <mergeCell ref="H2903:H2904"/>
    <mergeCell ref="I2903:I2904"/>
    <mergeCell ref="J2903:J2904"/>
    <mergeCell ref="O2903:O2904"/>
    <mergeCell ref="W2903:W2904"/>
    <mergeCell ref="Q2903:Q2904"/>
    <mergeCell ref="R2903:R2904"/>
    <mergeCell ref="S2903:S2904"/>
    <mergeCell ref="T2903:T2904"/>
    <mergeCell ref="U2903:U2904"/>
    <mergeCell ref="Q2899:Q2900"/>
    <mergeCell ref="R2899:R2900"/>
    <mergeCell ref="S2899:S2900"/>
    <mergeCell ref="T2899:T2900"/>
    <mergeCell ref="U2899:U2900"/>
    <mergeCell ref="Q2901:Q2902"/>
    <mergeCell ref="R2901:R2902"/>
    <mergeCell ref="S2901:S2902"/>
    <mergeCell ref="T2901:T2902"/>
    <mergeCell ref="U2901:U2902"/>
    <mergeCell ref="D2899:D2900"/>
    <mergeCell ref="D2901:D2902"/>
    <mergeCell ref="D2903:D2904"/>
    <mergeCell ref="V2899:V2900"/>
    <mergeCell ref="V2901:V2902"/>
    <mergeCell ref="V2903:V2904"/>
    <mergeCell ref="A2891:A2892"/>
    <mergeCell ref="B2891:B2892"/>
    <mergeCell ref="C2891:C2892"/>
    <mergeCell ref="E2891:E2892"/>
    <mergeCell ref="F2891:F2892"/>
    <mergeCell ref="G2891:G2892"/>
    <mergeCell ref="H2891:H2892"/>
    <mergeCell ref="O2891:O2892"/>
    <mergeCell ref="A2893:A2894"/>
    <mergeCell ref="B2893:B2894"/>
    <mergeCell ref="C2893:C2894"/>
    <mergeCell ref="E2893:E2894"/>
    <mergeCell ref="F2893:F2894"/>
    <mergeCell ref="G2893:G2894"/>
    <mergeCell ref="H2893:H2894"/>
    <mergeCell ref="O2893:O2894"/>
    <mergeCell ref="W2893:W2894"/>
    <mergeCell ref="A2895:A2896"/>
    <mergeCell ref="B2895:B2896"/>
    <mergeCell ref="C2895:C2896"/>
    <mergeCell ref="E2895:E2896"/>
    <mergeCell ref="F2895:F2896"/>
    <mergeCell ref="G2895:G2896"/>
    <mergeCell ref="H2895:H2896"/>
    <mergeCell ref="O2895:O2896"/>
    <mergeCell ref="W2895:W2896"/>
    <mergeCell ref="A2897:A2898"/>
    <mergeCell ref="B2897:B2898"/>
    <mergeCell ref="C2897:C2898"/>
    <mergeCell ref="E2897:E2898"/>
    <mergeCell ref="F2897:F2898"/>
    <mergeCell ref="G2897:G2898"/>
    <mergeCell ref="H2897:H2898"/>
    <mergeCell ref="O2897:O2898"/>
    <mergeCell ref="W2897:W2898"/>
    <mergeCell ref="Q2891:Q2892"/>
    <mergeCell ref="R2891:R2892"/>
    <mergeCell ref="S2891:S2892"/>
    <mergeCell ref="T2891:T2892"/>
    <mergeCell ref="U2891:U2892"/>
    <mergeCell ref="Q2893:Q2894"/>
    <mergeCell ref="R2893:R2894"/>
    <mergeCell ref="S2893:S2894"/>
    <mergeCell ref="T2893:T2894"/>
    <mergeCell ref="U2893:U2894"/>
    <mergeCell ref="Q2895:Q2896"/>
    <mergeCell ref="R2895:R2896"/>
    <mergeCell ref="S2895:S2896"/>
    <mergeCell ref="T2895:T2896"/>
    <mergeCell ref="U2895:U2896"/>
    <mergeCell ref="Q2897:Q2898"/>
    <mergeCell ref="R2897:R2898"/>
    <mergeCell ref="S2897:S2898"/>
    <mergeCell ref="T2897:T2898"/>
    <mergeCell ref="U2897:U2898"/>
    <mergeCell ref="D2891:D2892"/>
    <mergeCell ref="D2893:D2894"/>
    <mergeCell ref="D2895:D2896"/>
    <mergeCell ref="D2897:D2898"/>
    <mergeCell ref="V2891:V2892"/>
    <mergeCell ref="V2893:V2894"/>
    <mergeCell ref="V2895:V2896"/>
    <mergeCell ref="V2897:V2898"/>
    <mergeCell ref="A2883:A2884"/>
    <mergeCell ref="B2883:B2884"/>
    <mergeCell ref="C2883:C2884"/>
    <mergeCell ref="E2883:E2884"/>
    <mergeCell ref="F2883:F2884"/>
    <mergeCell ref="G2883:G2884"/>
    <mergeCell ref="H2883:H2884"/>
    <mergeCell ref="O2883:O2884"/>
    <mergeCell ref="W2883:W2884"/>
    <mergeCell ref="A2885:A2886"/>
    <mergeCell ref="B2885:B2886"/>
    <mergeCell ref="C2885:C2886"/>
    <mergeCell ref="E2885:E2886"/>
    <mergeCell ref="F2885:F2886"/>
    <mergeCell ref="G2885:G2886"/>
    <mergeCell ref="H2885:H2886"/>
    <mergeCell ref="O2885:O2886"/>
    <mergeCell ref="W2885:W2886"/>
    <mergeCell ref="A2887:A2888"/>
    <mergeCell ref="B2887:B2888"/>
    <mergeCell ref="C2887:C2888"/>
    <mergeCell ref="E2887:E2888"/>
    <mergeCell ref="F2887:F2888"/>
    <mergeCell ref="G2887:G2888"/>
    <mergeCell ref="H2887:H2888"/>
    <mergeCell ref="O2887:O2888"/>
    <mergeCell ref="W2887:W2888"/>
    <mergeCell ref="A2889:A2890"/>
    <mergeCell ref="B2889:B2890"/>
    <mergeCell ref="C2889:C2890"/>
    <mergeCell ref="E2889:E2890"/>
    <mergeCell ref="F2889:F2890"/>
    <mergeCell ref="G2889:G2890"/>
    <mergeCell ref="H2889:H2890"/>
    <mergeCell ref="O2889:O2890"/>
    <mergeCell ref="W2889:W2890"/>
    <mergeCell ref="Q2887:Q2888"/>
    <mergeCell ref="R2887:R2888"/>
    <mergeCell ref="S2887:S2888"/>
    <mergeCell ref="T2887:T2888"/>
    <mergeCell ref="U2887:U2888"/>
    <mergeCell ref="Q2889:Q2890"/>
    <mergeCell ref="R2889:R2890"/>
    <mergeCell ref="S2889:S2890"/>
    <mergeCell ref="T2889:T2890"/>
    <mergeCell ref="U2889:U2890"/>
    <mergeCell ref="Q2883:Q2884"/>
    <mergeCell ref="R2883:R2884"/>
    <mergeCell ref="S2883:S2884"/>
    <mergeCell ref="T2883:T2884"/>
    <mergeCell ref="U2883:U2884"/>
    <mergeCell ref="Q2885:Q2886"/>
    <mergeCell ref="R2885:R2886"/>
    <mergeCell ref="S2885:S2886"/>
    <mergeCell ref="T2885:T2886"/>
    <mergeCell ref="U2885:U2886"/>
    <mergeCell ref="D2883:D2884"/>
    <mergeCell ref="D2885:D2886"/>
    <mergeCell ref="D2887:D2888"/>
    <mergeCell ref="D2889:D2890"/>
    <mergeCell ref="V2883:V2884"/>
    <mergeCell ref="V2885:V2886"/>
    <mergeCell ref="V2887:V2888"/>
    <mergeCell ref="V2889:V2890"/>
    <mergeCell ref="A2875:A2876"/>
    <mergeCell ref="B2875:B2876"/>
    <mergeCell ref="C2875:C2876"/>
    <mergeCell ref="E2875:E2876"/>
    <mergeCell ref="F2875:F2876"/>
    <mergeCell ref="G2875:G2876"/>
    <mergeCell ref="H2875:H2876"/>
    <mergeCell ref="O2875:O2876"/>
    <mergeCell ref="W2875:W2876"/>
    <mergeCell ref="A2877:A2878"/>
    <mergeCell ref="B2877:B2878"/>
    <mergeCell ref="C2877:C2878"/>
    <mergeCell ref="E2877:E2878"/>
    <mergeCell ref="F2877:F2878"/>
    <mergeCell ref="G2877:G2878"/>
    <mergeCell ref="H2877:H2878"/>
    <mergeCell ref="O2877:O2878"/>
    <mergeCell ref="W2877:W2878"/>
    <mergeCell ref="A2879:A2880"/>
    <mergeCell ref="B2879:B2880"/>
    <mergeCell ref="C2879:C2880"/>
    <mergeCell ref="E2879:E2880"/>
    <mergeCell ref="F2879:F2880"/>
    <mergeCell ref="G2879:G2880"/>
    <mergeCell ref="H2879:H2880"/>
    <mergeCell ref="O2879:O2880"/>
    <mergeCell ref="W2879:W2880"/>
    <mergeCell ref="A2881:A2882"/>
    <mergeCell ref="B2881:B2882"/>
    <mergeCell ref="C2881:C2882"/>
    <mergeCell ref="E2881:E2882"/>
    <mergeCell ref="F2881:F2882"/>
    <mergeCell ref="G2881:G2882"/>
    <mergeCell ref="H2881:H2882"/>
    <mergeCell ref="O2881:O2882"/>
    <mergeCell ref="W2881:W2882"/>
    <mergeCell ref="Q2875:Q2876"/>
    <mergeCell ref="R2875:R2876"/>
    <mergeCell ref="S2875:S2876"/>
    <mergeCell ref="T2875:T2876"/>
    <mergeCell ref="U2875:U2876"/>
    <mergeCell ref="Q2877:Q2878"/>
    <mergeCell ref="R2877:R2878"/>
    <mergeCell ref="S2877:S2878"/>
    <mergeCell ref="T2877:T2878"/>
    <mergeCell ref="U2877:U2878"/>
    <mergeCell ref="Q2879:Q2880"/>
    <mergeCell ref="R2879:R2880"/>
    <mergeCell ref="S2879:S2880"/>
    <mergeCell ref="T2879:T2880"/>
    <mergeCell ref="U2879:U2880"/>
    <mergeCell ref="Q2881:Q2882"/>
    <mergeCell ref="R2881:R2882"/>
    <mergeCell ref="S2881:S2882"/>
    <mergeCell ref="T2881:T2882"/>
    <mergeCell ref="U2881:U2882"/>
    <mergeCell ref="D2875:D2876"/>
    <mergeCell ref="D2877:D2878"/>
    <mergeCell ref="D2879:D2880"/>
    <mergeCell ref="D2881:D2882"/>
    <mergeCell ref="V2875:V2876"/>
    <mergeCell ref="V2877:V2878"/>
    <mergeCell ref="V2879:V2880"/>
    <mergeCell ref="V2881:V2882"/>
    <mergeCell ref="A2867:A2868"/>
    <mergeCell ref="B2867:B2868"/>
    <mergeCell ref="C2867:C2868"/>
    <mergeCell ref="E2867:E2868"/>
    <mergeCell ref="F2867:F2868"/>
    <mergeCell ref="G2867:G2868"/>
    <mergeCell ref="H2867:H2868"/>
    <mergeCell ref="O2867:O2868"/>
    <mergeCell ref="W2867:W2868"/>
    <mergeCell ref="A2869:A2870"/>
    <mergeCell ref="B2869:B2870"/>
    <mergeCell ref="C2869:C2870"/>
    <mergeCell ref="E2869:E2870"/>
    <mergeCell ref="F2869:F2870"/>
    <mergeCell ref="G2869:G2870"/>
    <mergeCell ref="H2869:H2870"/>
    <mergeCell ref="O2869:O2870"/>
    <mergeCell ref="W2869:W2870"/>
    <mergeCell ref="A2871:A2872"/>
    <mergeCell ref="B2871:B2872"/>
    <mergeCell ref="C2871:C2872"/>
    <mergeCell ref="E2871:E2872"/>
    <mergeCell ref="F2871:F2872"/>
    <mergeCell ref="G2871:G2872"/>
    <mergeCell ref="H2871:H2872"/>
    <mergeCell ref="O2871:O2872"/>
    <mergeCell ref="W2871:W2872"/>
    <mergeCell ref="A2873:A2874"/>
    <mergeCell ref="B2873:B2874"/>
    <mergeCell ref="C2873:C2874"/>
    <mergeCell ref="E2873:E2874"/>
    <mergeCell ref="F2873:F2874"/>
    <mergeCell ref="G2873:G2874"/>
    <mergeCell ref="H2873:H2874"/>
    <mergeCell ref="O2873:O2874"/>
    <mergeCell ref="W2873:W2874"/>
    <mergeCell ref="Q2871:Q2872"/>
    <mergeCell ref="R2871:R2872"/>
    <mergeCell ref="S2871:S2872"/>
    <mergeCell ref="T2871:T2872"/>
    <mergeCell ref="U2871:U2872"/>
    <mergeCell ref="Q2873:Q2874"/>
    <mergeCell ref="R2873:R2874"/>
    <mergeCell ref="S2873:S2874"/>
    <mergeCell ref="T2873:T2874"/>
    <mergeCell ref="U2873:U2874"/>
    <mergeCell ref="Q2867:Q2868"/>
    <mergeCell ref="R2867:R2868"/>
    <mergeCell ref="S2867:S2868"/>
    <mergeCell ref="T2867:T2868"/>
    <mergeCell ref="U2867:U2868"/>
    <mergeCell ref="Q2869:Q2870"/>
    <mergeCell ref="R2869:R2870"/>
    <mergeCell ref="S2869:S2870"/>
    <mergeCell ref="T2869:T2870"/>
    <mergeCell ref="U2869:U2870"/>
    <mergeCell ref="D2867:D2868"/>
    <mergeCell ref="D2869:D2870"/>
    <mergeCell ref="D2871:D2872"/>
    <mergeCell ref="D2873:D2874"/>
    <mergeCell ref="V2867:V2868"/>
    <mergeCell ref="V2869:V2870"/>
    <mergeCell ref="V2871:V2872"/>
    <mergeCell ref="V2873:V2874"/>
    <mergeCell ref="A2859:A2860"/>
    <mergeCell ref="B2859:B2860"/>
    <mergeCell ref="C2859:C2860"/>
    <mergeCell ref="E2859:E2860"/>
    <mergeCell ref="F2859:F2860"/>
    <mergeCell ref="G2859:G2860"/>
    <mergeCell ref="H2859:H2860"/>
    <mergeCell ref="O2859:O2860"/>
    <mergeCell ref="W2859:W2860"/>
    <mergeCell ref="A2861:A2862"/>
    <mergeCell ref="B2861:B2862"/>
    <mergeCell ref="C2861:C2862"/>
    <mergeCell ref="E2861:E2862"/>
    <mergeCell ref="F2861:F2862"/>
    <mergeCell ref="G2861:G2862"/>
    <mergeCell ref="H2861:H2862"/>
    <mergeCell ref="O2861:O2862"/>
    <mergeCell ref="W2861:W2862"/>
    <mergeCell ref="A2863:A2864"/>
    <mergeCell ref="B2863:B2864"/>
    <mergeCell ref="C2863:C2864"/>
    <mergeCell ref="E2863:E2864"/>
    <mergeCell ref="F2863:F2864"/>
    <mergeCell ref="G2863:G2864"/>
    <mergeCell ref="H2863:H2864"/>
    <mergeCell ref="O2863:O2864"/>
    <mergeCell ref="W2863:W2864"/>
    <mergeCell ref="A2865:A2866"/>
    <mergeCell ref="B2865:B2866"/>
    <mergeCell ref="C2865:C2866"/>
    <mergeCell ref="E2865:E2866"/>
    <mergeCell ref="F2865:F2866"/>
    <mergeCell ref="G2865:G2866"/>
    <mergeCell ref="H2865:H2866"/>
    <mergeCell ref="O2865:O2866"/>
    <mergeCell ref="W2865:W2866"/>
    <mergeCell ref="Q2859:Q2860"/>
    <mergeCell ref="R2859:R2860"/>
    <mergeCell ref="S2859:S2860"/>
    <mergeCell ref="T2859:T2860"/>
    <mergeCell ref="U2859:U2860"/>
    <mergeCell ref="Q2861:Q2862"/>
    <mergeCell ref="R2861:R2862"/>
    <mergeCell ref="S2861:S2862"/>
    <mergeCell ref="T2861:T2862"/>
    <mergeCell ref="U2861:U2862"/>
    <mergeCell ref="Q2863:Q2864"/>
    <mergeCell ref="R2863:R2864"/>
    <mergeCell ref="S2863:S2864"/>
    <mergeCell ref="T2863:T2864"/>
    <mergeCell ref="U2863:U2864"/>
    <mergeCell ref="Q2865:Q2866"/>
    <mergeCell ref="R2865:R2866"/>
    <mergeCell ref="S2865:S2866"/>
    <mergeCell ref="T2865:T2866"/>
    <mergeCell ref="U2865:U2866"/>
    <mergeCell ref="D2859:D2860"/>
    <mergeCell ref="D2861:D2862"/>
    <mergeCell ref="D2863:D2864"/>
    <mergeCell ref="D2865:D2866"/>
    <mergeCell ref="V2859:V2860"/>
    <mergeCell ref="V2861:V2862"/>
    <mergeCell ref="V2863:V2864"/>
    <mergeCell ref="V2865:V2866"/>
    <mergeCell ref="A2851:A2852"/>
    <mergeCell ref="B2851:B2852"/>
    <mergeCell ref="C2851:C2852"/>
    <mergeCell ref="E2851:E2852"/>
    <mergeCell ref="F2851:F2852"/>
    <mergeCell ref="G2851:G2852"/>
    <mergeCell ref="H2851:H2852"/>
    <mergeCell ref="O2851:O2852"/>
    <mergeCell ref="W2851:W2852"/>
    <mergeCell ref="A2853:A2854"/>
    <mergeCell ref="B2853:B2854"/>
    <mergeCell ref="C2853:C2854"/>
    <mergeCell ref="E2853:E2854"/>
    <mergeCell ref="F2853:F2854"/>
    <mergeCell ref="G2853:G2854"/>
    <mergeCell ref="H2853:H2854"/>
    <mergeCell ref="O2853:O2854"/>
    <mergeCell ref="W2853:W2854"/>
    <mergeCell ref="A2855:A2856"/>
    <mergeCell ref="B2855:B2856"/>
    <mergeCell ref="C2855:C2856"/>
    <mergeCell ref="E2855:E2856"/>
    <mergeCell ref="F2855:F2856"/>
    <mergeCell ref="G2855:G2856"/>
    <mergeCell ref="H2855:H2856"/>
    <mergeCell ref="O2855:O2856"/>
    <mergeCell ref="W2855:W2856"/>
    <mergeCell ref="A2857:A2858"/>
    <mergeCell ref="B2857:B2858"/>
    <mergeCell ref="C2857:C2858"/>
    <mergeCell ref="E2857:E2858"/>
    <mergeCell ref="F2857:F2858"/>
    <mergeCell ref="G2857:G2858"/>
    <mergeCell ref="H2857:H2858"/>
    <mergeCell ref="O2857:O2858"/>
    <mergeCell ref="W2857:W2858"/>
    <mergeCell ref="Q2855:Q2856"/>
    <mergeCell ref="R2855:R2856"/>
    <mergeCell ref="S2855:S2856"/>
    <mergeCell ref="T2855:T2856"/>
    <mergeCell ref="U2855:U2856"/>
    <mergeCell ref="Q2857:Q2858"/>
    <mergeCell ref="R2857:R2858"/>
    <mergeCell ref="S2857:S2858"/>
    <mergeCell ref="T2857:T2858"/>
    <mergeCell ref="U2857:U2858"/>
    <mergeCell ref="Q2851:Q2852"/>
    <mergeCell ref="R2851:R2852"/>
    <mergeCell ref="S2851:S2852"/>
    <mergeCell ref="T2851:T2852"/>
    <mergeCell ref="U2851:U2852"/>
    <mergeCell ref="Q2853:Q2854"/>
    <mergeCell ref="R2853:R2854"/>
    <mergeCell ref="S2853:S2854"/>
    <mergeCell ref="T2853:T2854"/>
    <mergeCell ref="U2853:U2854"/>
    <mergeCell ref="D2851:D2852"/>
    <mergeCell ref="D2853:D2854"/>
    <mergeCell ref="D2855:D2856"/>
    <mergeCell ref="D2857:D2858"/>
    <mergeCell ref="V2851:V2852"/>
    <mergeCell ref="V2853:V2854"/>
    <mergeCell ref="V2855:V2856"/>
    <mergeCell ref="V2857:V2858"/>
    <mergeCell ref="A2843:A2844"/>
    <mergeCell ref="B2843:B2844"/>
    <mergeCell ref="C2843:C2844"/>
    <mergeCell ref="E2843:E2844"/>
    <mergeCell ref="F2843:F2844"/>
    <mergeCell ref="G2843:G2844"/>
    <mergeCell ref="H2843:H2844"/>
    <mergeCell ref="O2843:O2844"/>
    <mergeCell ref="W2843:W2844"/>
    <mergeCell ref="A2845:A2846"/>
    <mergeCell ref="B2845:B2846"/>
    <mergeCell ref="C2845:C2846"/>
    <mergeCell ref="E2845:E2846"/>
    <mergeCell ref="F2845:F2846"/>
    <mergeCell ref="G2845:G2846"/>
    <mergeCell ref="H2845:H2846"/>
    <mergeCell ref="O2845:O2846"/>
    <mergeCell ref="W2845:W2846"/>
    <mergeCell ref="A2847:A2848"/>
    <mergeCell ref="B2847:B2848"/>
    <mergeCell ref="C2847:C2848"/>
    <mergeCell ref="E2847:E2848"/>
    <mergeCell ref="F2847:F2848"/>
    <mergeCell ref="G2847:G2848"/>
    <mergeCell ref="H2847:H2848"/>
    <mergeCell ref="O2847:O2848"/>
    <mergeCell ref="W2847:W2848"/>
    <mergeCell ref="A2849:A2850"/>
    <mergeCell ref="B2849:B2850"/>
    <mergeCell ref="C2849:C2850"/>
    <mergeCell ref="E2849:E2850"/>
    <mergeCell ref="F2849:F2850"/>
    <mergeCell ref="G2849:G2850"/>
    <mergeCell ref="H2849:H2850"/>
    <mergeCell ref="O2849:O2850"/>
    <mergeCell ref="W2849:W2850"/>
    <mergeCell ref="Q2843:Q2844"/>
    <mergeCell ref="R2843:R2844"/>
    <mergeCell ref="S2843:S2844"/>
    <mergeCell ref="T2843:T2844"/>
    <mergeCell ref="U2843:U2844"/>
    <mergeCell ref="Q2845:Q2846"/>
    <mergeCell ref="R2845:R2846"/>
    <mergeCell ref="S2845:S2846"/>
    <mergeCell ref="T2845:T2846"/>
    <mergeCell ref="U2845:U2846"/>
    <mergeCell ref="Q2847:Q2848"/>
    <mergeCell ref="R2847:R2848"/>
    <mergeCell ref="S2847:S2848"/>
    <mergeCell ref="T2847:T2848"/>
    <mergeCell ref="U2847:U2848"/>
    <mergeCell ref="Q2849:Q2850"/>
    <mergeCell ref="R2849:R2850"/>
    <mergeCell ref="S2849:S2850"/>
    <mergeCell ref="T2849:T2850"/>
    <mergeCell ref="U2849:U2850"/>
    <mergeCell ref="D2843:D2844"/>
    <mergeCell ref="D2845:D2846"/>
    <mergeCell ref="D2847:D2848"/>
    <mergeCell ref="D2849:D2850"/>
    <mergeCell ref="V2843:V2844"/>
    <mergeCell ref="V2845:V2846"/>
    <mergeCell ref="V2847:V2848"/>
    <mergeCell ref="V2849:V2850"/>
    <mergeCell ref="A2835:A2836"/>
    <mergeCell ref="B2835:B2836"/>
    <mergeCell ref="C2835:C2836"/>
    <mergeCell ref="E2835:E2836"/>
    <mergeCell ref="F2835:F2836"/>
    <mergeCell ref="G2835:G2836"/>
    <mergeCell ref="H2835:H2836"/>
    <mergeCell ref="O2835:O2836"/>
    <mergeCell ref="W2835:W2836"/>
    <mergeCell ref="A2837:A2838"/>
    <mergeCell ref="B2837:B2838"/>
    <mergeCell ref="C2837:C2838"/>
    <mergeCell ref="E2837:E2838"/>
    <mergeCell ref="F2837:F2838"/>
    <mergeCell ref="G2837:G2838"/>
    <mergeCell ref="H2837:H2838"/>
    <mergeCell ref="O2837:O2838"/>
    <mergeCell ref="W2837:W2838"/>
    <mergeCell ref="A2839:A2840"/>
    <mergeCell ref="B2839:B2840"/>
    <mergeCell ref="C2839:C2840"/>
    <mergeCell ref="E2839:E2840"/>
    <mergeCell ref="F2839:F2840"/>
    <mergeCell ref="G2839:G2840"/>
    <mergeCell ref="H2839:H2840"/>
    <mergeCell ref="O2839:O2840"/>
    <mergeCell ref="W2839:W2840"/>
    <mergeCell ref="A2841:A2842"/>
    <mergeCell ref="B2841:B2842"/>
    <mergeCell ref="C2841:C2842"/>
    <mergeCell ref="E2841:E2842"/>
    <mergeCell ref="F2841:F2842"/>
    <mergeCell ref="G2841:G2842"/>
    <mergeCell ref="H2841:H2842"/>
    <mergeCell ref="O2841:O2842"/>
    <mergeCell ref="W2841:W2842"/>
    <mergeCell ref="Q2839:Q2840"/>
    <mergeCell ref="R2839:R2840"/>
    <mergeCell ref="S2839:S2840"/>
    <mergeCell ref="T2839:T2840"/>
    <mergeCell ref="U2839:U2840"/>
    <mergeCell ref="Q2841:Q2842"/>
    <mergeCell ref="R2841:R2842"/>
    <mergeCell ref="S2841:S2842"/>
    <mergeCell ref="T2841:T2842"/>
    <mergeCell ref="U2841:U2842"/>
    <mergeCell ref="Q2835:Q2836"/>
    <mergeCell ref="R2835:R2836"/>
    <mergeCell ref="S2835:S2836"/>
    <mergeCell ref="T2835:T2836"/>
    <mergeCell ref="U2835:U2836"/>
    <mergeCell ref="Q2837:Q2838"/>
    <mergeCell ref="R2837:R2838"/>
    <mergeCell ref="S2837:S2838"/>
    <mergeCell ref="T2837:T2838"/>
    <mergeCell ref="U2837:U2838"/>
    <mergeCell ref="D2835:D2836"/>
    <mergeCell ref="D2837:D2838"/>
    <mergeCell ref="D2839:D2840"/>
    <mergeCell ref="D2841:D2842"/>
    <mergeCell ref="V2835:V2836"/>
    <mergeCell ref="V2837:V2838"/>
    <mergeCell ref="V2839:V2840"/>
    <mergeCell ref="V2841:V2842"/>
    <mergeCell ref="A2827:A2828"/>
    <mergeCell ref="B2827:B2828"/>
    <mergeCell ref="C2827:C2828"/>
    <mergeCell ref="E2827:E2828"/>
    <mergeCell ref="F2827:F2828"/>
    <mergeCell ref="G2827:G2828"/>
    <mergeCell ref="H2827:H2828"/>
    <mergeCell ref="I2827:I2828"/>
    <mergeCell ref="J2827:J2828"/>
    <mergeCell ref="O2827:O2828"/>
    <mergeCell ref="W2827:W2828"/>
    <mergeCell ref="A2829:A2830"/>
    <mergeCell ref="B2829:B2830"/>
    <mergeCell ref="C2829:C2830"/>
    <mergeCell ref="E2829:E2830"/>
    <mergeCell ref="F2829:F2830"/>
    <mergeCell ref="G2829:G2830"/>
    <mergeCell ref="H2829:H2830"/>
    <mergeCell ref="O2829:O2830"/>
    <mergeCell ref="W2829:W2830"/>
    <mergeCell ref="A2831:A2832"/>
    <mergeCell ref="B2831:B2832"/>
    <mergeCell ref="C2831:C2832"/>
    <mergeCell ref="E2831:E2832"/>
    <mergeCell ref="F2831:F2832"/>
    <mergeCell ref="G2831:G2832"/>
    <mergeCell ref="H2831:H2832"/>
    <mergeCell ref="O2831:O2832"/>
    <mergeCell ref="W2831:W2832"/>
    <mergeCell ref="A2833:A2834"/>
    <mergeCell ref="B2833:B2834"/>
    <mergeCell ref="C2833:C2834"/>
    <mergeCell ref="E2833:E2834"/>
    <mergeCell ref="F2833:F2834"/>
    <mergeCell ref="G2833:G2834"/>
    <mergeCell ref="H2833:H2834"/>
    <mergeCell ref="O2833:O2834"/>
    <mergeCell ref="Q2827:Q2828"/>
    <mergeCell ref="R2827:R2828"/>
    <mergeCell ref="S2827:S2828"/>
    <mergeCell ref="T2827:T2828"/>
    <mergeCell ref="U2827:U2828"/>
    <mergeCell ref="Q2829:Q2830"/>
    <mergeCell ref="R2829:R2830"/>
    <mergeCell ref="S2829:S2830"/>
    <mergeCell ref="T2829:T2830"/>
    <mergeCell ref="U2829:U2830"/>
    <mergeCell ref="Q2831:Q2832"/>
    <mergeCell ref="R2831:R2832"/>
    <mergeCell ref="S2831:S2832"/>
    <mergeCell ref="T2831:T2832"/>
    <mergeCell ref="U2831:U2832"/>
    <mergeCell ref="Q2833:Q2834"/>
    <mergeCell ref="R2833:R2834"/>
    <mergeCell ref="S2833:S2834"/>
    <mergeCell ref="T2833:T2834"/>
    <mergeCell ref="U2833:U2834"/>
    <mergeCell ref="D2827:D2828"/>
    <mergeCell ref="D2829:D2830"/>
    <mergeCell ref="D2831:D2832"/>
    <mergeCell ref="D2833:D2834"/>
    <mergeCell ref="V2827:V2828"/>
    <mergeCell ref="V2829:V2830"/>
    <mergeCell ref="V2831:V2832"/>
    <mergeCell ref="A2821:A2822"/>
    <mergeCell ref="B2821:B2822"/>
    <mergeCell ref="C2821:C2822"/>
    <mergeCell ref="E2821:E2822"/>
    <mergeCell ref="F2821:F2822"/>
    <mergeCell ref="G2821:G2822"/>
    <mergeCell ref="H2821:H2822"/>
    <mergeCell ref="I2821:I2822"/>
    <mergeCell ref="J2821:J2822"/>
    <mergeCell ref="O2821:O2822"/>
    <mergeCell ref="W2821:W2822"/>
    <mergeCell ref="A2823:A2824"/>
    <mergeCell ref="B2823:B2824"/>
    <mergeCell ref="C2823:C2824"/>
    <mergeCell ref="E2823:E2824"/>
    <mergeCell ref="F2823:F2824"/>
    <mergeCell ref="G2823:G2824"/>
    <mergeCell ref="H2823:H2824"/>
    <mergeCell ref="I2823:I2824"/>
    <mergeCell ref="J2823:J2824"/>
    <mergeCell ref="O2823:O2824"/>
    <mergeCell ref="W2823:W2824"/>
    <mergeCell ref="A2825:A2826"/>
    <mergeCell ref="B2825:B2826"/>
    <mergeCell ref="C2825:C2826"/>
    <mergeCell ref="E2825:E2826"/>
    <mergeCell ref="F2825:F2826"/>
    <mergeCell ref="G2825:G2826"/>
    <mergeCell ref="H2825:H2826"/>
    <mergeCell ref="I2825:I2826"/>
    <mergeCell ref="J2825:J2826"/>
    <mergeCell ref="O2825:O2826"/>
    <mergeCell ref="W2825:W2826"/>
    <mergeCell ref="Q2823:Q2824"/>
    <mergeCell ref="R2823:R2824"/>
    <mergeCell ref="S2823:S2824"/>
    <mergeCell ref="T2823:T2824"/>
    <mergeCell ref="U2823:U2824"/>
    <mergeCell ref="Q2825:Q2826"/>
    <mergeCell ref="R2825:R2826"/>
    <mergeCell ref="S2825:S2826"/>
    <mergeCell ref="T2825:T2826"/>
    <mergeCell ref="U2825:U2826"/>
    <mergeCell ref="Q2821:Q2822"/>
    <mergeCell ref="R2821:R2822"/>
    <mergeCell ref="S2821:S2822"/>
    <mergeCell ref="T2821:T2822"/>
    <mergeCell ref="U2821:U2822"/>
    <mergeCell ref="D2821:D2822"/>
    <mergeCell ref="D2823:D2824"/>
    <mergeCell ref="D2825:D2826"/>
    <mergeCell ref="V2823:V2824"/>
    <mergeCell ref="V2825:V2826"/>
    <mergeCell ref="V2821:V2822"/>
    <mergeCell ref="A2815:A2816"/>
    <mergeCell ref="B2815:B2816"/>
    <mergeCell ref="C2815:C2816"/>
    <mergeCell ref="E2815:E2816"/>
    <mergeCell ref="F2815:F2816"/>
    <mergeCell ref="G2815:G2816"/>
    <mergeCell ref="H2815:H2816"/>
    <mergeCell ref="I2815:I2816"/>
    <mergeCell ref="J2815:J2816"/>
    <mergeCell ref="O2815:O2816"/>
    <mergeCell ref="W2815:W2816"/>
    <mergeCell ref="A2817:A2818"/>
    <mergeCell ref="B2817:B2818"/>
    <mergeCell ref="C2817:C2818"/>
    <mergeCell ref="E2817:E2818"/>
    <mergeCell ref="F2817:F2818"/>
    <mergeCell ref="G2817:G2818"/>
    <mergeCell ref="H2817:H2818"/>
    <mergeCell ref="I2817:I2818"/>
    <mergeCell ref="J2817:J2818"/>
    <mergeCell ref="O2817:O2818"/>
    <mergeCell ref="W2817:W2818"/>
    <mergeCell ref="A2819:A2820"/>
    <mergeCell ref="B2819:B2820"/>
    <mergeCell ref="C2819:C2820"/>
    <mergeCell ref="E2819:E2820"/>
    <mergeCell ref="F2819:F2820"/>
    <mergeCell ref="G2819:G2820"/>
    <mergeCell ref="H2819:H2820"/>
    <mergeCell ref="I2819:I2820"/>
    <mergeCell ref="J2819:J2820"/>
    <mergeCell ref="O2819:O2820"/>
    <mergeCell ref="W2819:W2820"/>
    <mergeCell ref="Q2815:Q2816"/>
    <mergeCell ref="R2815:R2816"/>
    <mergeCell ref="S2815:S2816"/>
    <mergeCell ref="T2815:T2816"/>
    <mergeCell ref="U2815:U2816"/>
    <mergeCell ref="Q2817:Q2818"/>
    <mergeCell ref="R2817:R2818"/>
    <mergeCell ref="S2817:S2818"/>
    <mergeCell ref="T2817:T2818"/>
    <mergeCell ref="U2817:U2818"/>
    <mergeCell ref="Q2819:Q2820"/>
    <mergeCell ref="R2819:R2820"/>
    <mergeCell ref="S2819:S2820"/>
    <mergeCell ref="T2819:T2820"/>
    <mergeCell ref="U2819:U2820"/>
    <mergeCell ref="D2815:D2816"/>
    <mergeCell ref="D2817:D2818"/>
    <mergeCell ref="D2819:D2820"/>
    <mergeCell ref="V2815:V2816"/>
    <mergeCell ref="V2817:V2818"/>
    <mergeCell ref="V2819:V2820"/>
    <mergeCell ref="A2809:A2810"/>
    <mergeCell ref="B2809:B2810"/>
    <mergeCell ref="C2809:C2810"/>
    <mergeCell ref="E2809:E2810"/>
    <mergeCell ref="F2809:F2810"/>
    <mergeCell ref="G2809:G2810"/>
    <mergeCell ref="H2809:H2810"/>
    <mergeCell ref="I2809:I2810"/>
    <mergeCell ref="J2809:J2810"/>
    <mergeCell ref="O2809:O2810"/>
    <mergeCell ref="W2809:W2810"/>
    <mergeCell ref="A2811:A2812"/>
    <mergeCell ref="B2811:B2812"/>
    <mergeCell ref="C2811:C2812"/>
    <mergeCell ref="E2811:E2812"/>
    <mergeCell ref="F2811:F2812"/>
    <mergeCell ref="G2811:G2812"/>
    <mergeCell ref="H2811:H2812"/>
    <mergeCell ref="I2811:I2812"/>
    <mergeCell ref="J2811:J2812"/>
    <mergeCell ref="O2811:O2812"/>
    <mergeCell ref="W2811:W2812"/>
    <mergeCell ref="A2813:A2814"/>
    <mergeCell ref="B2813:B2814"/>
    <mergeCell ref="C2813:C2814"/>
    <mergeCell ref="E2813:E2814"/>
    <mergeCell ref="F2813:F2814"/>
    <mergeCell ref="G2813:G2814"/>
    <mergeCell ref="H2813:H2814"/>
    <mergeCell ref="I2813:I2814"/>
    <mergeCell ref="J2813:J2814"/>
    <mergeCell ref="O2813:O2814"/>
    <mergeCell ref="W2813:W2814"/>
    <mergeCell ref="Q2809:Q2810"/>
    <mergeCell ref="R2809:R2810"/>
    <mergeCell ref="S2809:S2810"/>
    <mergeCell ref="T2809:T2810"/>
    <mergeCell ref="U2809:U2810"/>
    <mergeCell ref="Q2811:Q2812"/>
    <mergeCell ref="R2811:R2812"/>
    <mergeCell ref="S2811:S2812"/>
    <mergeCell ref="T2811:T2812"/>
    <mergeCell ref="U2811:U2812"/>
    <mergeCell ref="Q2813:Q2814"/>
    <mergeCell ref="R2813:R2814"/>
    <mergeCell ref="S2813:S2814"/>
    <mergeCell ref="T2813:T2814"/>
    <mergeCell ref="U2813:U2814"/>
    <mergeCell ref="D2809:D2810"/>
    <mergeCell ref="D2811:D2812"/>
    <mergeCell ref="D2813:D2814"/>
    <mergeCell ref="V2809:V2810"/>
    <mergeCell ref="V2811:V2812"/>
    <mergeCell ref="V2813:V2814"/>
    <mergeCell ref="A2803:A2804"/>
    <mergeCell ref="B2803:B2804"/>
    <mergeCell ref="C2803:C2804"/>
    <mergeCell ref="E2803:E2804"/>
    <mergeCell ref="F2803:F2804"/>
    <mergeCell ref="G2803:G2804"/>
    <mergeCell ref="H2803:H2804"/>
    <mergeCell ref="I2803:I2804"/>
    <mergeCell ref="J2803:J2804"/>
    <mergeCell ref="O2803:O2804"/>
    <mergeCell ref="W2803:W2804"/>
    <mergeCell ref="A2805:A2806"/>
    <mergeCell ref="B2805:B2806"/>
    <mergeCell ref="C2805:C2806"/>
    <mergeCell ref="E2805:E2806"/>
    <mergeCell ref="F2805:F2806"/>
    <mergeCell ref="G2805:G2806"/>
    <mergeCell ref="H2805:H2806"/>
    <mergeCell ref="I2805:I2806"/>
    <mergeCell ref="J2805:J2806"/>
    <mergeCell ref="O2805:O2806"/>
    <mergeCell ref="W2805:W2806"/>
    <mergeCell ref="A2807:A2808"/>
    <mergeCell ref="B2807:B2808"/>
    <mergeCell ref="C2807:C2808"/>
    <mergeCell ref="E2807:E2808"/>
    <mergeCell ref="F2807:F2808"/>
    <mergeCell ref="G2807:G2808"/>
    <mergeCell ref="H2807:H2808"/>
    <mergeCell ref="I2807:I2808"/>
    <mergeCell ref="J2807:J2808"/>
    <mergeCell ref="O2807:O2808"/>
    <mergeCell ref="W2807:W2808"/>
    <mergeCell ref="Q2807:Q2808"/>
    <mergeCell ref="R2807:R2808"/>
    <mergeCell ref="S2807:S2808"/>
    <mergeCell ref="T2807:T2808"/>
    <mergeCell ref="U2807:U2808"/>
    <mergeCell ref="Q2803:Q2804"/>
    <mergeCell ref="R2803:R2804"/>
    <mergeCell ref="S2803:S2804"/>
    <mergeCell ref="T2803:T2804"/>
    <mergeCell ref="U2803:U2804"/>
    <mergeCell ref="Q2805:Q2806"/>
    <mergeCell ref="R2805:R2806"/>
    <mergeCell ref="S2805:S2806"/>
    <mergeCell ref="T2805:T2806"/>
    <mergeCell ref="U2805:U2806"/>
    <mergeCell ref="D2803:D2804"/>
    <mergeCell ref="D2805:D2806"/>
    <mergeCell ref="D2807:D2808"/>
    <mergeCell ref="V2803:V2804"/>
    <mergeCell ref="V2805:V2806"/>
    <mergeCell ref="V2807:V2808"/>
    <mergeCell ref="A2797:A2798"/>
    <mergeCell ref="B2797:B2798"/>
    <mergeCell ref="C2797:C2798"/>
    <mergeCell ref="E2797:E2798"/>
    <mergeCell ref="F2797:F2798"/>
    <mergeCell ref="G2797:G2798"/>
    <mergeCell ref="H2797:H2798"/>
    <mergeCell ref="I2797:I2798"/>
    <mergeCell ref="J2797:J2798"/>
    <mergeCell ref="O2797:O2798"/>
    <mergeCell ref="W2797:W2798"/>
    <mergeCell ref="A2799:A2800"/>
    <mergeCell ref="B2799:B2800"/>
    <mergeCell ref="C2799:C2800"/>
    <mergeCell ref="E2799:E2800"/>
    <mergeCell ref="F2799:F2800"/>
    <mergeCell ref="G2799:G2800"/>
    <mergeCell ref="H2799:H2800"/>
    <mergeCell ref="I2799:I2800"/>
    <mergeCell ref="J2799:J2800"/>
    <mergeCell ref="O2799:O2800"/>
    <mergeCell ref="W2799:W2800"/>
    <mergeCell ref="A2801:A2802"/>
    <mergeCell ref="B2801:B2802"/>
    <mergeCell ref="C2801:C2802"/>
    <mergeCell ref="E2801:E2802"/>
    <mergeCell ref="F2801:F2802"/>
    <mergeCell ref="G2801:G2802"/>
    <mergeCell ref="H2801:H2802"/>
    <mergeCell ref="I2801:I2802"/>
    <mergeCell ref="J2801:J2802"/>
    <mergeCell ref="O2801:O2802"/>
    <mergeCell ref="W2801:W2802"/>
    <mergeCell ref="Q2797:Q2798"/>
    <mergeCell ref="R2797:R2798"/>
    <mergeCell ref="S2797:S2798"/>
    <mergeCell ref="T2797:T2798"/>
    <mergeCell ref="U2797:U2798"/>
    <mergeCell ref="Q2799:Q2800"/>
    <mergeCell ref="R2799:R2800"/>
    <mergeCell ref="S2799:S2800"/>
    <mergeCell ref="T2799:T2800"/>
    <mergeCell ref="U2799:U2800"/>
    <mergeCell ref="Q2801:Q2802"/>
    <mergeCell ref="R2801:R2802"/>
    <mergeCell ref="S2801:S2802"/>
    <mergeCell ref="T2801:T2802"/>
    <mergeCell ref="U2801:U2802"/>
    <mergeCell ref="D2797:D2798"/>
    <mergeCell ref="D2799:D2800"/>
    <mergeCell ref="D2801:D2802"/>
    <mergeCell ref="V2797:V2798"/>
    <mergeCell ref="V2799:V2800"/>
    <mergeCell ref="V2801:V2802"/>
    <mergeCell ref="A2791:A2792"/>
    <mergeCell ref="B2791:B2792"/>
    <mergeCell ref="C2791:C2792"/>
    <mergeCell ref="E2791:E2792"/>
    <mergeCell ref="F2791:F2792"/>
    <mergeCell ref="G2791:G2792"/>
    <mergeCell ref="H2791:H2792"/>
    <mergeCell ref="I2791:I2792"/>
    <mergeCell ref="J2791:J2792"/>
    <mergeCell ref="O2791:O2792"/>
    <mergeCell ref="W2791:W2792"/>
    <mergeCell ref="A2793:A2794"/>
    <mergeCell ref="B2793:B2794"/>
    <mergeCell ref="C2793:C2794"/>
    <mergeCell ref="E2793:E2794"/>
    <mergeCell ref="F2793:F2794"/>
    <mergeCell ref="G2793:G2794"/>
    <mergeCell ref="H2793:H2794"/>
    <mergeCell ref="I2793:I2794"/>
    <mergeCell ref="J2793:J2794"/>
    <mergeCell ref="O2793:O2794"/>
    <mergeCell ref="W2793:W2794"/>
    <mergeCell ref="A2795:A2796"/>
    <mergeCell ref="B2795:B2796"/>
    <mergeCell ref="C2795:C2796"/>
    <mergeCell ref="E2795:E2796"/>
    <mergeCell ref="F2795:F2796"/>
    <mergeCell ref="G2795:G2796"/>
    <mergeCell ref="H2795:H2796"/>
    <mergeCell ref="I2795:I2796"/>
    <mergeCell ref="J2795:J2796"/>
    <mergeCell ref="O2795:O2796"/>
    <mergeCell ref="W2795:W2796"/>
    <mergeCell ref="Q2791:Q2792"/>
    <mergeCell ref="R2791:R2792"/>
    <mergeCell ref="S2791:S2792"/>
    <mergeCell ref="T2791:T2792"/>
    <mergeCell ref="U2791:U2792"/>
    <mergeCell ref="Q2793:Q2794"/>
    <mergeCell ref="R2793:R2794"/>
    <mergeCell ref="S2793:S2794"/>
    <mergeCell ref="T2793:T2794"/>
    <mergeCell ref="U2793:U2794"/>
    <mergeCell ref="Q2795:Q2796"/>
    <mergeCell ref="R2795:R2796"/>
    <mergeCell ref="S2795:S2796"/>
    <mergeCell ref="T2795:T2796"/>
    <mergeCell ref="U2795:U2796"/>
    <mergeCell ref="D2791:D2792"/>
    <mergeCell ref="D2793:D2794"/>
    <mergeCell ref="D2795:D2796"/>
    <mergeCell ref="V2791:V2792"/>
    <mergeCell ref="V2793:V2794"/>
    <mergeCell ref="V2795:V2796"/>
    <mergeCell ref="A2785:A2786"/>
    <mergeCell ref="B2785:B2786"/>
    <mergeCell ref="C2785:C2786"/>
    <mergeCell ref="E2785:E2786"/>
    <mergeCell ref="F2785:F2786"/>
    <mergeCell ref="G2785:G2786"/>
    <mergeCell ref="H2785:H2786"/>
    <mergeCell ref="I2785:I2786"/>
    <mergeCell ref="J2785:J2786"/>
    <mergeCell ref="O2785:O2786"/>
    <mergeCell ref="W2785:W2786"/>
    <mergeCell ref="A2787:A2788"/>
    <mergeCell ref="B2787:B2788"/>
    <mergeCell ref="C2787:C2788"/>
    <mergeCell ref="E2787:E2788"/>
    <mergeCell ref="F2787:F2788"/>
    <mergeCell ref="G2787:G2788"/>
    <mergeCell ref="H2787:H2788"/>
    <mergeCell ref="I2787:I2788"/>
    <mergeCell ref="J2787:J2788"/>
    <mergeCell ref="O2787:O2788"/>
    <mergeCell ref="W2787:W2788"/>
    <mergeCell ref="A2789:A2790"/>
    <mergeCell ref="B2789:B2790"/>
    <mergeCell ref="C2789:C2790"/>
    <mergeCell ref="E2789:E2790"/>
    <mergeCell ref="F2789:F2790"/>
    <mergeCell ref="G2789:G2790"/>
    <mergeCell ref="H2789:H2790"/>
    <mergeCell ref="I2789:I2790"/>
    <mergeCell ref="J2789:J2790"/>
    <mergeCell ref="O2789:O2790"/>
    <mergeCell ref="W2789:W2790"/>
    <mergeCell ref="Q2785:Q2786"/>
    <mergeCell ref="R2785:R2786"/>
    <mergeCell ref="S2785:S2786"/>
    <mergeCell ref="T2785:T2786"/>
    <mergeCell ref="U2785:U2786"/>
    <mergeCell ref="Q2787:Q2788"/>
    <mergeCell ref="R2787:R2788"/>
    <mergeCell ref="S2787:S2788"/>
    <mergeCell ref="T2787:T2788"/>
    <mergeCell ref="U2787:U2788"/>
    <mergeCell ref="Q2789:Q2790"/>
    <mergeCell ref="R2789:R2790"/>
    <mergeCell ref="S2789:S2790"/>
    <mergeCell ref="T2789:T2790"/>
    <mergeCell ref="U2789:U2790"/>
    <mergeCell ref="D2789:D2790"/>
    <mergeCell ref="V2785:V2786"/>
    <mergeCell ref="V2787:V2788"/>
    <mergeCell ref="V2789:V2790"/>
    <mergeCell ref="A2779:A2780"/>
    <mergeCell ref="B2779:B2780"/>
    <mergeCell ref="C2779:C2780"/>
    <mergeCell ref="E2779:E2780"/>
    <mergeCell ref="F2779:F2780"/>
    <mergeCell ref="G2779:G2780"/>
    <mergeCell ref="H2779:H2780"/>
    <mergeCell ref="I2779:I2780"/>
    <mergeCell ref="J2779:J2780"/>
    <mergeCell ref="O2779:O2780"/>
    <mergeCell ref="W2779:W2780"/>
    <mergeCell ref="A2781:A2782"/>
    <mergeCell ref="B2781:B2782"/>
    <mergeCell ref="C2781:C2782"/>
    <mergeCell ref="E2781:E2782"/>
    <mergeCell ref="F2781:F2782"/>
    <mergeCell ref="G2781:G2782"/>
    <mergeCell ref="H2781:H2782"/>
    <mergeCell ref="I2781:I2782"/>
    <mergeCell ref="J2781:J2782"/>
    <mergeCell ref="O2781:O2782"/>
    <mergeCell ref="W2781:W2782"/>
    <mergeCell ref="A2783:A2784"/>
    <mergeCell ref="B2783:B2784"/>
    <mergeCell ref="C2783:C2784"/>
    <mergeCell ref="E2783:E2784"/>
    <mergeCell ref="F2783:F2784"/>
    <mergeCell ref="G2783:G2784"/>
    <mergeCell ref="H2783:H2784"/>
    <mergeCell ref="I2783:I2784"/>
    <mergeCell ref="J2783:J2784"/>
    <mergeCell ref="O2783:O2784"/>
    <mergeCell ref="W2783:W2784"/>
    <mergeCell ref="Q2781:Q2782"/>
    <mergeCell ref="R2781:R2782"/>
    <mergeCell ref="S2781:S2782"/>
    <mergeCell ref="T2781:T2782"/>
    <mergeCell ref="U2781:U2782"/>
    <mergeCell ref="Q2783:Q2784"/>
    <mergeCell ref="R2783:R2784"/>
    <mergeCell ref="S2783:S2784"/>
    <mergeCell ref="T2783:T2784"/>
    <mergeCell ref="U2783:U2784"/>
    <mergeCell ref="V2779:V2780"/>
    <mergeCell ref="V2781:V2782"/>
    <mergeCell ref="V2783:V2784"/>
    <mergeCell ref="A2773:A2774"/>
    <mergeCell ref="B2773:B2774"/>
    <mergeCell ref="C2773:C2774"/>
    <mergeCell ref="E2773:E2774"/>
    <mergeCell ref="F2773:F2774"/>
    <mergeCell ref="G2773:G2774"/>
    <mergeCell ref="H2773:H2774"/>
    <mergeCell ref="I2773:I2774"/>
    <mergeCell ref="J2773:J2774"/>
    <mergeCell ref="O2773:O2774"/>
    <mergeCell ref="W2773:W2774"/>
    <mergeCell ref="A2775:A2776"/>
    <mergeCell ref="B2775:B2776"/>
    <mergeCell ref="C2775:C2776"/>
    <mergeCell ref="E2775:E2776"/>
    <mergeCell ref="F2775:F2776"/>
    <mergeCell ref="G2775:G2776"/>
    <mergeCell ref="H2775:H2776"/>
    <mergeCell ref="I2775:I2776"/>
    <mergeCell ref="J2775:J2776"/>
    <mergeCell ref="O2775:O2776"/>
    <mergeCell ref="W2775:W2776"/>
    <mergeCell ref="A2777:A2778"/>
    <mergeCell ref="B2777:B2778"/>
    <mergeCell ref="C2777:C2778"/>
    <mergeCell ref="E2777:E2778"/>
    <mergeCell ref="F2777:F2778"/>
    <mergeCell ref="G2777:G2778"/>
    <mergeCell ref="H2777:H2778"/>
    <mergeCell ref="I2777:I2778"/>
    <mergeCell ref="J2777:J2778"/>
    <mergeCell ref="O2777:O2778"/>
    <mergeCell ref="W2777:W2778"/>
    <mergeCell ref="Q2773:Q2774"/>
    <mergeCell ref="R2773:R2774"/>
    <mergeCell ref="S2773:S2774"/>
    <mergeCell ref="T2773:T2774"/>
    <mergeCell ref="U2773:U2774"/>
    <mergeCell ref="V2773:V2774"/>
    <mergeCell ref="V2775:V2776"/>
    <mergeCell ref="V2777:V2778"/>
    <mergeCell ref="A2765:A2766"/>
    <mergeCell ref="B2765:B2766"/>
    <mergeCell ref="C2765:C2766"/>
    <mergeCell ref="E2765:E2766"/>
    <mergeCell ref="F2765:F2766"/>
    <mergeCell ref="G2765:G2766"/>
    <mergeCell ref="H2765:H2766"/>
    <mergeCell ref="O2765:O2766"/>
    <mergeCell ref="W2765:W2766"/>
    <mergeCell ref="A2767:A2768"/>
    <mergeCell ref="B2767:B2768"/>
    <mergeCell ref="C2767:C2768"/>
    <mergeCell ref="E2767:E2768"/>
    <mergeCell ref="F2767:F2768"/>
    <mergeCell ref="G2767:G2768"/>
    <mergeCell ref="H2767:H2768"/>
    <mergeCell ref="O2767:O2768"/>
    <mergeCell ref="W2767:W2768"/>
    <mergeCell ref="A2769:A2770"/>
    <mergeCell ref="B2769:B2770"/>
    <mergeCell ref="C2769:C2770"/>
    <mergeCell ref="E2769:E2770"/>
    <mergeCell ref="F2769:F2770"/>
    <mergeCell ref="G2769:G2770"/>
    <mergeCell ref="H2769:H2770"/>
    <mergeCell ref="I2769:I2770"/>
    <mergeCell ref="J2769:J2770"/>
    <mergeCell ref="O2769:O2770"/>
    <mergeCell ref="W2769:W2770"/>
    <mergeCell ref="A2771:A2772"/>
    <mergeCell ref="B2771:B2772"/>
    <mergeCell ref="C2771:C2772"/>
    <mergeCell ref="E2771:E2772"/>
    <mergeCell ref="F2771:F2772"/>
    <mergeCell ref="G2771:G2772"/>
    <mergeCell ref="H2771:H2772"/>
    <mergeCell ref="I2771:I2772"/>
    <mergeCell ref="J2771:J2772"/>
    <mergeCell ref="O2771:O2772"/>
    <mergeCell ref="W2771:W2772"/>
    <mergeCell ref="Q2765:Q2766"/>
    <mergeCell ref="R2765:R2766"/>
    <mergeCell ref="S2765:S2766"/>
    <mergeCell ref="T2765:T2766"/>
    <mergeCell ref="U2765:U2766"/>
    <mergeCell ref="T2771:T2772"/>
    <mergeCell ref="U2771:U2772"/>
    <mergeCell ref="V2767:V2768"/>
    <mergeCell ref="V2769:V2770"/>
    <mergeCell ref="V2771:V2772"/>
    <mergeCell ref="A1719:A1720"/>
    <mergeCell ref="B1719:B1720"/>
    <mergeCell ref="C1719:C1720"/>
    <mergeCell ref="E1719:E1720"/>
    <mergeCell ref="F1719:F1720"/>
    <mergeCell ref="G1719:G1720"/>
    <mergeCell ref="H1719:H1720"/>
    <mergeCell ref="O1719:O1720"/>
    <mergeCell ref="Q1719:Q1720"/>
    <mergeCell ref="R1719:R1720"/>
    <mergeCell ref="S1719:S1720"/>
    <mergeCell ref="T1719:T1720"/>
    <mergeCell ref="U1719:U1720"/>
    <mergeCell ref="W1719:W1720"/>
    <mergeCell ref="A1715:A1716"/>
    <mergeCell ref="B1715:B1716"/>
    <mergeCell ref="C1715:C1716"/>
    <mergeCell ref="E1715:E1716"/>
    <mergeCell ref="F1715:F1716"/>
    <mergeCell ref="G1715:G1716"/>
    <mergeCell ref="H1715:H1716"/>
    <mergeCell ref="O1715:O1716"/>
    <mergeCell ref="Q1715:Q1716"/>
    <mergeCell ref="R1715:R1716"/>
    <mergeCell ref="S1715:S1716"/>
    <mergeCell ref="T1715:T1716"/>
    <mergeCell ref="U1715:U1716"/>
    <mergeCell ref="W1715:W1716"/>
    <mergeCell ref="A1717:A1718"/>
    <mergeCell ref="B1717:B1718"/>
    <mergeCell ref="C1717:C1718"/>
    <mergeCell ref="E1717:E1718"/>
    <mergeCell ref="F2625:F2626"/>
    <mergeCell ref="A1783:A1784"/>
    <mergeCell ref="B1783:B1784"/>
    <mergeCell ref="C1783:C1784"/>
    <mergeCell ref="E1783:E1784"/>
    <mergeCell ref="F1783:F1784"/>
    <mergeCell ref="G1783:G1784"/>
    <mergeCell ref="H1783:H1784"/>
    <mergeCell ref="O1783:O1784"/>
    <mergeCell ref="Q1783:Q1784"/>
    <mergeCell ref="R1783:R1784"/>
    <mergeCell ref="S1783:S1784"/>
    <mergeCell ref="T1783:T1784"/>
    <mergeCell ref="U1783:U1784"/>
    <mergeCell ref="A1789:A1790"/>
    <mergeCell ref="B1789:B1790"/>
    <mergeCell ref="C1789:C1790"/>
    <mergeCell ref="E1789:E1790"/>
    <mergeCell ref="F1789:F1790"/>
    <mergeCell ref="G1789:G1790"/>
    <mergeCell ref="H1789:H1790"/>
    <mergeCell ref="O1789:O1790"/>
    <mergeCell ref="Q1789:Q1790"/>
    <mergeCell ref="R1789:R1790"/>
    <mergeCell ref="S1789:S1790"/>
    <mergeCell ref="T1789:T1790"/>
    <mergeCell ref="U1789:U1790"/>
    <mergeCell ref="A1791:A1792"/>
    <mergeCell ref="B1791:B1792"/>
    <mergeCell ref="C1791:C1792"/>
    <mergeCell ref="E1791:E1792"/>
    <mergeCell ref="F1791:F1792"/>
    <mergeCell ref="Q1713:Q1714"/>
    <mergeCell ref="R1713:R1714"/>
    <mergeCell ref="S1713:S1714"/>
    <mergeCell ref="T1713:T1714"/>
    <mergeCell ref="U1713:U1714"/>
    <mergeCell ref="W1713:W1714"/>
    <mergeCell ref="A1707:A1708"/>
    <mergeCell ref="B1707:B1708"/>
    <mergeCell ref="C1707:C1708"/>
    <mergeCell ref="E1707:E1708"/>
    <mergeCell ref="F1707:F1708"/>
    <mergeCell ref="G1707:G1708"/>
    <mergeCell ref="H1707:H1708"/>
    <mergeCell ref="O1707:O1708"/>
    <mergeCell ref="Q1707:Q1708"/>
    <mergeCell ref="R1707:R1708"/>
    <mergeCell ref="S1707:S1708"/>
    <mergeCell ref="T1707:T1708"/>
    <mergeCell ref="U1707:U1708"/>
    <mergeCell ref="W1707:W1708"/>
    <mergeCell ref="A1709:A1710"/>
    <mergeCell ref="B1709:B1710"/>
    <mergeCell ref="C1709:C1710"/>
    <mergeCell ref="E1709:E1710"/>
    <mergeCell ref="F1709:F1710"/>
    <mergeCell ref="G1709:G1710"/>
    <mergeCell ref="H1709:H1710"/>
    <mergeCell ref="O1709:O1710"/>
    <mergeCell ref="Q1709:Q1710"/>
    <mergeCell ref="R1709:R1710"/>
    <mergeCell ref="S1709:S1710"/>
    <mergeCell ref="T1709:T1710"/>
    <mergeCell ref="F1717:F1718"/>
    <mergeCell ref="G1717:G1718"/>
    <mergeCell ref="H1717:H1718"/>
    <mergeCell ref="O1717:O1718"/>
    <mergeCell ref="Q1717:Q1718"/>
    <mergeCell ref="R1717:R1718"/>
    <mergeCell ref="S1717:S1718"/>
    <mergeCell ref="T1717:T1718"/>
    <mergeCell ref="U1717:U1718"/>
    <mergeCell ref="W1717:W1718"/>
    <mergeCell ref="A1711:A1712"/>
    <mergeCell ref="B1711:B1712"/>
    <mergeCell ref="C1711:C1712"/>
    <mergeCell ref="E1711:E1712"/>
    <mergeCell ref="F1711:F1712"/>
    <mergeCell ref="G1711:G1712"/>
    <mergeCell ref="H1711:H1712"/>
    <mergeCell ref="O1711:O1712"/>
    <mergeCell ref="Q1711:Q1712"/>
    <mergeCell ref="R1711:R1712"/>
    <mergeCell ref="S1711:S1712"/>
    <mergeCell ref="T1711:T1712"/>
    <mergeCell ref="U1711:U1712"/>
    <mergeCell ref="W1711:W1712"/>
    <mergeCell ref="A1713:A1714"/>
    <mergeCell ref="B1713:B1714"/>
    <mergeCell ref="C1713:C1714"/>
    <mergeCell ref="E1713:E1714"/>
    <mergeCell ref="F1713:F1714"/>
    <mergeCell ref="G1713:G1714"/>
    <mergeCell ref="H1713:H1714"/>
    <mergeCell ref="O1713:O1714"/>
    <mergeCell ref="A1701:A1702"/>
    <mergeCell ref="B1701:B1702"/>
    <mergeCell ref="C1701:C1702"/>
    <mergeCell ref="E1701:E1702"/>
    <mergeCell ref="F1701:F1702"/>
    <mergeCell ref="G1701:G1702"/>
    <mergeCell ref="H1701:H1702"/>
    <mergeCell ref="O1701:O1702"/>
    <mergeCell ref="Q1701:Q1702"/>
    <mergeCell ref="R1701:R1702"/>
    <mergeCell ref="S1701:S1702"/>
    <mergeCell ref="T1701:T1702"/>
    <mergeCell ref="U1701:U1702"/>
    <mergeCell ref="W1701:W1702"/>
    <mergeCell ref="U1709:U1710"/>
    <mergeCell ref="A1703:A1704"/>
    <mergeCell ref="B1703:B1704"/>
    <mergeCell ref="C1703:C1704"/>
    <mergeCell ref="E1703:E1704"/>
    <mergeCell ref="F1703:F1704"/>
    <mergeCell ref="G1703:G1704"/>
    <mergeCell ref="H1703:H1704"/>
    <mergeCell ref="O1703:O1704"/>
    <mergeCell ref="Q1703:Q1704"/>
    <mergeCell ref="R1703:R1704"/>
    <mergeCell ref="S1703:S1704"/>
    <mergeCell ref="T1703:T1704"/>
    <mergeCell ref="U1703:U1704"/>
    <mergeCell ref="W1703:W1704"/>
    <mergeCell ref="A1705:A1706"/>
    <mergeCell ref="B1705:B1706"/>
    <mergeCell ref="C1705:C1706"/>
    <mergeCell ref="E1705:E1706"/>
    <mergeCell ref="F1705:F1706"/>
    <mergeCell ref="G1705:G1706"/>
    <mergeCell ref="H1705:H1706"/>
    <mergeCell ref="O1705:O1706"/>
    <mergeCell ref="Q1705:Q1706"/>
    <mergeCell ref="R1705:R1706"/>
    <mergeCell ref="S1705:S1706"/>
    <mergeCell ref="T1705:T1706"/>
    <mergeCell ref="U1705:U1706"/>
    <mergeCell ref="D1701:D1702"/>
    <mergeCell ref="D1703:D1704"/>
    <mergeCell ref="D1705:D1706"/>
    <mergeCell ref="D1707:D1708"/>
    <mergeCell ref="D1709:D1710"/>
    <mergeCell ref="V1709:V1710"/>
    <mergeCell ref="V1701:V1702"/>
    <mergeCell ref="V1703:V1704"/>
    <mergeCell ref="V1705:V1706"/>
    <mergeCell ref="V1707:V1708"/>
    <mergeCell ref="A1695:A1696"/>
    <mergeCell ref="B1695:B1696"/>
    <mergeCell ref="C1695:C1696"/>
    <mergeCell ref="E1695:E1696"/>
    <mergeCell ref="F1695:F1696"/>
    <mergeCell ref="G1695:G1696"/>
    <mergeCell ref="H1695:H1696"/>
    <mergeCell ref="O1695:O1696"/>
    <mergeCell ref="Q1695:Q1696"/>
    <mergeCell ref="R1695:R1696"/>
    <mergeCell ref="S1695:S1696"/>
    <mergeCell ref="T1695:T1696"/>
    <mergeCell ref="U1695:U1696"/>
    <mergeCell ref="W1695:W1696"/>
    <mergeCell ref="A1697:A1698"/>
    <mergeCell ref="B1697:B1698"/>
    <mergeCell ref="C1697:C1698"/>
    <mergeCell ref="E1697:E1698"/>
    <mergeCell ref="F1697:F1698"/>
    <mergeCell ref="G1697:G1698"/>
    <mergeCell ref="H1697:H1698"/>
    <mergeCell ref="O1697:O1698"/>
    <mergeCell ref="Q1697:Q1698"/>
    <mergeCell ref="R1697:R1698"/>
    <mergeCell ref="S1697:S1698"/>
    <mergeCell ref="T1697:T1698"/>
    <mergeCell ref="U1697:U1698"/>
    <mergeCell ref="W1697:W1698"/>
    <mergeCell ref="A1699:A1700"/>
    <mergeCell ref="B1699:B1700"/>
    <mergeCell ref="C1699:C1700"/>
    <mergeCell ref="E1699:E1700"/>
    <mergeCell ref="F1699:F1700"/>
    <mergeCell ref="G1699:G1700"/>
    <mergeCell ref="H1699:H1700"/>
    <mergeCell ref="O1699:O1700"/>
    <mergeCell ref="Q1699:Q1700"/>
    <mergeCell ref="R1699:R1700"/>
    <mergeCell ref="S1699:S1700"/>
    <mergeCell ref="T1699:T1700"/>
    <mergeCell ref="U1699:U1700"/>
    <mergeCell ref="W1699:W1700"/>
    <mergeCell ref="D1695:D1696"/>
    <mergeCell ref="D1697:D1698"/>
    <mergeCell ref="D1699:D1700"/>
    <mergeCell ref="V1695:V1696"/>
    <mergeCell ref="V1697:V1698"/>
    <mergeCell ref="V1699:V1700"/>
    <mergeCell ref="A1689:A1690"/>
    <mergeCell ref="B1689:B1690"/>
    <mergeCell ref="C1689:C1690"/>
    <mergeCell ref="E1689:E1690"/>
    <mergeCell ref="F1689:F1690"/>
    <mergeCell ref="G1689:G1690"/>
    <mergeCell ref="H1689:H1690"/>
    <mergeCell ref="O1689:O1690"/>
    <mergeCell ref="Q1689:Q1690"/>
    <mergeCell ref="R1689:R1690"/>
    <mergeCell ref="S1689:S1690"/>
    <mergeCell ref="T1689:T1690"/>
    <mergeCell ref="U1689:U1690"/>
    <mergeCell ref="W1689:W1690"/>
    <mergeCell ref="A1691:A1692"/>
    <mergeCell ref="B1691:B1692"/>
    <mergeCell ref="C1691:C1692"/>
    <mergeCell ref="E1691:E1692"/>
    <mergeCell ref="F1691:F1692"/>
    <mergeCell ref="G1691:G1692"/>
    <mergeCell ref="H1691:H1692"/>
    <mergeCell ref="O1691:O1692"/>
    <mergeCell ref="Q1691:Q1692"/>
    <mergeCell ref="R1691:R1692"/>
    <mergeCell ref="S1691:S1692"/>
    <mergeCell ref="T1691:T1692"/>
    <mergeCell ref="U1691:U1692"/>
    <mergeCell ref="W1691:W1692"/>
    <mergeCell ref="A1693:A1694"/>
    <mergeCell ref="B1693:B1694"/>
    <mergeCell ref="C1693:C1694"/>
    <mergeCell ref="E1693:E1694"/>
    <mergeCell ref="F1693:F1694"/>
    <mergeCell ref="G1693:G1694"/>
    <mergeCell ref="H1693:H1694"/>
    <mergeCell ref="O1693:O1694"/>
    <mergeCell ref="Q1693:Q1694"/>
    <mergeCell ref="R1693:R1694"/>
    <mergeCell ref="S1693:S1694"/>
    <mergeCell ref="T1693:T1694"/>
    <mergeCell ref="U1693:U1694"/>
    <mergeCell ref="W1693:W1694"/>
    <mergeCell ref="D1689:D1690"/>
    <mergeCell ref="D1691:D1692"/>
    <mergeCell ref="D1693:D1694"/>
    <mergeCell ref="A1683:A1684"/>
    <mergeCell ref="B1683:B1684"/>
    <mergeCell ref="C1683:C1684"/>
    <mergeCell ref="E1683:E1684"/>
    <mergeCell ref="F1683:F1684"/>
    <mergeCell ref="G1683:G1684"/>
    <mergeCell ref="H1683:H1684"/>
    <mergeCell ref="O1683:O1684"/>
    <mergeCell ref="Q1683:Q1684"/>
    <mergeCell ref="R1683:R1684"/>
    <mergeCell ref="S1683:S1684"/>
    <mergeCell ref="T1683:T1684"/>
    <mergeCell ref="U1683:U1684"/>
    <mergeCell ref="W1683:W1684"/>
    <mergeCell ref="A1685:A1686"/>
    <mergeCell ref="B1685:B1686"/>
    <mergeCell ref="C1685:C1686"/>
    <mergeCell ref="E1685:E1686"/>
    <mergeCell ref="F1685:F1686"/>
    <mergeCell ref="G1685:G1686"/>
    <mergeCell ref="H1685:H1686"/>
    <mergeCell ref="O1685:O1686"/>
    <mergeCell ref="Q1685:Q1686"/>
    <mergeCell ref="R1685:R1686"/>
    <mergeCell ref="S1685:S1686"/>
    <mergeCell ref="T1685:T1686"/>
    <mergeCell ref="U1685:U1686"/>
    <mergeCell ref="W1685:W1686"/>
    <mergeCell ref="A1687:A1688"/>
    <mergeCell ref="B1687:B1688"/>
    <mergeCell ref="C1687:C1688"/>
    <mergeCell ref="E1687:E1688"/>
    <mergeCell ref="F1687:F1688"/>
    <mergeCell ref="G1687:G1688"/>
    <mergeCell ref="H1687:H1688"/>
    <mergeCell ref="O1687:O1688"/>
    <mergeCell ref="Q1687:Q1688"/>
    <mergeCell ref="R1687:R1688"/>
    <mergeCell ref="S1687:S1688"/>
    <mergeCell ref="T1687:T1688"/>
    <mergeCell ref="U1687:U1688"/>
    <mergeCell ref="D1683:D1684"/>
    <mergeCell ref="D1685:D1686"/>
    <mergeCell ref="D1687:D1688"/>
    <mergeCell ref="A1677:A1678"/>
    <mergeCell ref="B1677:B1678"/>
    <mergeCell ref="C1677:C1678"/>
    <mergeCell ref="E1677:E1678"/>
    <mergeCell ref="F1677:F1678"/>
    <mergeCell ref="G1677:G1678"/>
    <mergeCell ref="H1677:H1678"/>
    <mergeCell ref="O1677:O1678"/>
    <mergeCell ref="Q1677:Q1678"/>
    <mergeCell ref="R1677:R1678"/>
    <mergeCell ref="S1677:S1678"/>
    <mergeCell ref="T1677:T1678"/>
    <mergeCell ref="U1677:U1678"/>
    <mergeCell ref="W1677:W1678"/>
    <mergeCell ref="A1679:A1680"/>
    <mergeCell ref="B1679:B1680"/>
    <mergeCell ref="C1679:C1680"/>
    <mergeCell ref="E1679:E1680"/>
    <mergeCell ref="F1679:F1680"/>
    <mergeCell ref="G1679:G1680"/>
    <mergeCell ref="H1679:H1680"/>
    <mergeCell ref="O1679:O1680"/>
    <mergeCell ref="Q1679:Q1680"/>
    <mergeCell ref="R1679:R1680"/>
    <mergeCell ref="S1679:S1680"/>
    <mergeCell ref="T1679:T1680"/>
    <mergeCell ref="U1679:U1680"/>
    <mergeCell ref="W1679:W1680"/>
    <mergeCell ref="A1681:A1682"/>
    <mergeCell ref="B1681:B1682"/>
    <mergeCell ref="C1681:C1682"/>
    <mergeCell ref="E1681:E1682"/>
    <mergeCell ref="F1681:F1682"/>
    <mergeCell ref="G1681:G1682"/>
    <mergeCell ref="H1681:H1682"/>
    <mergeCell ref="O1681:O1682"/>
    <mergeCell ref="Q1681:Q1682"/>
    <mergeCell ref="R1681:R1682"/>
    <mergeCell ref="S1681:S1682"/>
    <mergeCell ref="T1681:T1682"/>
    <mergeCell ref="U1681:U1682"/>
    <mergeCell ref="W1681:W1682"/>
    <mergeCell ref="D1677:D1678"/>
    <mergeCell ref="D1679:D1680"/>
    <mergeCell ref="D1681:D1682"/>
    <mergeCell ref="A1671:A1672"/>
    <mergeCell ref="B1671:B1672"/>
    <mergeCell ref="C1671:C1672"/>
    <mergeCell ref="E1671:E1672"/>
    <mergeCell ref="F1671:F1672"/>
    <mergeCell ref="G1671:G1672"/>
    <mergeCell ref="H1671:H1672"/>
    <mergeCell ref="O1671:O1672"/>
    <mergeCell ref="Q1671:Q1672"/>
    <mergeCell ref="R1671:R1672"/>
    <mergeCell ref="S1671:S1672"/>
    <mergeCell ref="T1671:T1672"/>
    <mergeCell ref="U1671:U1672"/>
    <mergeCell ref="W1671:W1672"/>
    <mergeCell ref="A1673:A1674"/>
    <mergeCell ref="B1673:B1674"/>
    <mergeCell ref="C1673:C1674"/>
    <mergeCell ref="E1673:E1674"/>
    <mergeCell ref="F1673:F1674"/>
    <mergeCell ref="G1673:G1674"/>
    <mergeCell ref="H1673:H1674"/>
    <mergeCell ref="O1673:O1674"/>
    <mergeCell ref="Q1673:Q1674"/>
    <mergeCell ref="R1673:R1674"/>
    <mergeCell ref="S1673:S1674"/>
    <mergeCell ref="T1673:T1674"/>
    <mergeCell ref="U1673:U1674"/>
    <mergeCell ref="W1673:W1674"/>
    <mergeCell ref="A1675:A1676"/>
    <mergeCell ref="B1675:B1676"/>
    <mergeCell ref="C1675:C1676"/>
    <mergeCell ref="E1675:E1676"/>
    <mergeCell ref="F1675:F1676"/>
    <mergeCell ref="G1675:G1676"/>
    <mergeCell ref="H1675:H1676"/>
    <mergeCell ref="O1675:O1676"/>
    <mergeCell ref="Q1675:Q1676"/>
    <mergeCell ref="R1675:R1676"/>
    <mergeCell ref="S1675:S1676"/>
    <mergeCell ref="T1675:T1676"/>
    <mergeCell ref="U1675:U1676"/>
    <mergeCell ref="W1675:W1676"/>
    <mergeCell ref="D1675:D1676"/>
    <mergeCell ref="A1665:A1666"/>
    <mergeCell ref="B1665:B1666"/>
    <mergeCell ref="C1665:C1666"/>
    <mergeCell ref="E1665:E1666"/>
    <mergeCell ref="F1665:F1666"/>
    <mergeCell ref="G1665:G1666"/>
    <mergeCell ref="H1665:H1666"/>
    <mergeCell ref="O1665:O1666"/>
    <mergeCell ref="Q1665:Q1666"/>
    <mergeCell ref="R1665:R1666"/>
    <mergeCell ref="S1665:S1666"/>
    <mergeCell ref="T1665:T1666"/>
    <mergeCell ref="U1665:U1666"/>
    <mergeCell ref="A1667:A1668"/>
    <mergeCell ref="B1667:B1668"/>
    <mergeCell ref="C1667:C1668"/>
    <mergeCell ref="E1667:E1668"/>
    <mergeCell ref="F1667:F1668"/>
    <mergeCell ref="G1667:G1668"/>
    <mergeCell ref="H1667:H1668"/>
    <mergeCell ref="O1667:O1668"/>
    <mergeCell ref="Q1667:Q1668"/>
    <mergeCell ref="R1667:R1668"/>
    <mergeCell ref="S1667:S1668"/>
    <mergeCell ref="T1667:T1668"/>
    <mergeCell ref="U1667:U1668"/>
    <mergeCell ref="W1667:W1668"/>
    <mergeCell ref="A1669:A1670"/>
    <mergeCell ref="B1669:B1670"/>
    <mergeCell ref="C1669:C1670"/>
    <mergeCell ref="E1669:E1670"/>
    <mergeCell ref="F1669:F1670"/>
    <mergeCell ref="G1669:G1670"/>
    <mergeCell ref="H1669:H1670"/>
    <mergeCell ref="O1669:O1670"/>
    <mergeCell ref="Q1669:Q1670"/>
    <mergeCell ref="R1669:R1670"/>
    <mergeCell ref="S1669:S1670"/>
    <mergeCell ref="T1669:T1670"/>
    <mergeCell ref="U1669:U1670"/>
    <mergeCell ref="W1669:W1670"/>
    <mergeCell ref="A1659:A1660"/>
    <mergeCell ref="B1659:B1660"/>
    <mergeCell ref="C1659:C1660"/>
    <mergeCell ref="E1659:E1660"/>
    <mergeCell ref="F1659:F1660"/>
    <mergeCell ref="G1659:G1660"/>
    <mergeCell ref="H1659:H1660"/>
    <mergeCell ref="O1659:O1660"/>
    <mergeCell ref="Q1659:Q1660"/>
    <mergeCell ref="R1659:R1660"/>
    <mergeCell ref="S1659:S1660"/>
    <mergeCell ref="T1659:T1660"/>
    <mergeCell ref="U1659:U1660"/>
    <mergeCell ref="W1659:W1660"/>
    <mergeCell ref="A1661:A1662"/>
    <mergeCell ref="B1661:B1662"/>
    <mergeCell ref="C1661:C1662"/>
    <mergeCell ref="E1661:E1662"/>
    <mergeCell ref="F1661:F1662"/>
    <mergeCell ref="G1661:G1662"/>
    <mergeCell ref="H1661:H1662"/>
    <mergeCell ref="O1661:O1662"/>
    <mergeCell ref="Q1661:Q1662"/>
    <mergeCell ref="R1661:R1662"/>
    <mergeCell ref="S1661:S1662"/>
    <mergeCell ref="T1661:T1662"/>
    <mergeCell ref="U1661:U1662"/>
    <mergeCell ref="W1661:W1662"/>
    <mergeCell ref="A1663:A1664"/>
    <mergeCell ref="B1663:B1664"/>
    <mergeCell ref="C1663:C1664"/>
    <mergeCell ref="E1663:E1664"/>
    <mergeCell ref="F1663:F1664"/>
    <mergeCell ref="G1663:G1664"/>
    <mergeCell ref="H1663:H1664"/>
    <mergeCell ref="O1663:O1664"/>
    <mergeCell ref="Q1663:Q1664"/>
    <mergeCell ref="R1663:R1664"/>
    <mergeCell ref="S1663:S1664"/>
    <mergeCell ref="T1663:T1664"/>
    <mergeCell ref="U1663:U1664"/>
    <mergeCell ref="A1655:A1656"/>
    <mergeCell ref="B1655:B1656"/>
    <mergeCell ref="C1655:C1656"/>
    <mergeCell ref="E1655:E1656"/>
    <mergeCell ref="F1655:F1656"/>
    <mergeCell ref="G1655:G1656"/>
    <mergeCell ref="H1655:H1656"/>
    <mergeCell ref="O1655:O1656"/>
    <mergeCell ref="Q1655:Q1656"/>
    <mergeCell ref="R1655:R1656"/>
    <mergeCell ref="S1655:S1656"/>
    <mergeCell ref="S1103:S1104"/>
    <mergeCell ref="S1107:S1108"/>
    <mergeCell ref="S1111:S1112"/>
    <mergeCell ref="S1115:S1116"/>
    <mergeCell ref="S1119:S1120"/>
    <mergeCell ref="S1123:S1124"/>
    <mergeCell ref="S1127:S1128"/>
    <mergeCell ref="S1131:S1132"/>
    <mergeCell ref="S1135:S1136"/>
    <mergeCell ref="S1139:S1140"/>
    <mergeCell ref="S1143:S1144"/>
    <mergeCell ref="S1147:S1148"/>
    <mergeCell ref="Q1151:Q1152"/>
    <mergeCell ref="R1151:R1152"/>
    <mergeCell ref="S1151:S1152"/>
    <mergeCell ref="Q1161:Q1162"/>
    <mergeCell ref="T1655:T1656"/>
    <mergeCell ref="U1655:U1656"/>
    <mergeCell ref="W1655:W1656"/>
    <mergeCell ref="A1657:A1658"/>
    <mergeCell ref="B1657:B1658"/>
    <mergeCell ref="C1657:C1658"/>
    <mergeCell ref="E1657:E1658"/>
    <mergeCell ref="F1657:F1658"/>
    <mergeCell ref="G1657:G1658"/>
    <mergeCell ref="H1657:H1658"/>
    <mergeCell ref="O1657:O1658"/>
    <mergeCell ref="Q1657:Q1658"/>
    <mergeCell ref="R1657:R1658"/>
    <mergeCell ref="S1657:S1658"/>
    <mergeCell ref="T1657:T1658"/>
    <mergeCell ref="U1657:U1658"/>
    <mergeCell ref="W1657:W1658"/>
    <mergeCell ref="T1103:T1104"/>
    <mergeCell ref="U1103:U1104"/>
    <mergeCell ref="W1103:W1104"/>
    <mergeCell ref="A1105:A1106"/>
    <mergeCell ref="B1105:B1106"/>
    <mergeCell ref="C1105:C1106"/>
    <mergeCell ref="E1105:E1106"/>
    <mergeCell ref="F1105:F1106"/>
    <mergeCell ref="O1105:O1106"/>
    <mergeCell ref="G1103:G1104"/>
    <mergeCell ref="H1103:H1104"/>
    <mergeCell ref="I1103:I1104"/>
    <mergeCell ref="J1103:J1104"/>
    <mergeCell ref="Q1103:Q1104"/>
    <mergeCell ref="R1103:R1104"/>
    <mergeCell ref="H1105:H1106"/>
    <mergeCell ref="I1105:I1106"/>
    <mergeCell ref="J1105:J1106"/>
    <mergeCell ref="Q1105:Q1106"/>
    <mergeCell ref="R1105:R1106"/>
    <mergeCell ref="S1101:S1102"/>
    <mergeCell ref="T1101:T1102"/>
    <mergeCell ref="U1101:U1102"/>
    <mergeCell ref="W1101:W1102"/>
    <mergeCell ref="A1103:A1104"/>
    <mergeCell ref="B1103:B1104"/>
    <mergeCell ref="C1103:C1104"/>
    <mergeCell ref="E1103:E1104"/>
    <mergeCell ref="F1103:F1104"/>
    <mergeCell ref="O1103:O1104"/>
    <mergeCell ref="G1101:G1102"/>
    <mergeCell ref="H1101:H1102"/>
    <mergeCell ref="I1101:I1102"/>
    <mergeCell ref="J1101:J1102"/>
    <mergeCell ref="Q1101:Q1102"/>
    <mergeCell ref="R1101:R1102"/>
    <mergeCell ref="A1101:A1102"/>
    <mergeCell ref="B1101:B1102"/>
    <mergeCell ref="C1101:C1102"/>
    <mergeCell ref="E1101:E1102"/>
    <mergeCell ref="F1101:F1102"/>
    <mergeCell ref="O1101:O1102"/>
    <mergeCell ref="S1109:S1110"/>
    <mergeCell ref="T1109:T1110"/>
    <mergeCell ref="U1109:U1110"/>
    <mergeCell ref="W1109:W1110"/>
    <mergeCell ref="A1111:A1112"/>
    <mergeCell ref="B1111:B1112"/>
    <mergeCell ref="C1111:C1112"/>
    <mergeCell ref="E1111:E1112"/>
    <mergeCell ref="F1111:F1112"/>
    <mergeCell ref="O1111:O1112"/>
    <mergeCell ref="G1109:G1110"/>
    <mergeCell ref="H1109:H1110"/>
    <mergeCell ref="I1109:I1110"/>
    <mergeCell ref="J1109:J1110"/>
    <mergeCell ref="Q1109:Q1110"/>
    <mergeCell ref="R1109:R1110"/>
    <mergeCell ref="T1107:T1108"/>
    <mergeCell ref="U1107:U1108"/>
    <mergeCell ref="W1107:W1108"/>
    <mergeCell ref="A1109:A1110"/>
    <mergeCell ref="B1109:B1110"/>
    <mergeCell ref="C1109:C1110"/>
    <mergeCell ref="E1109:E1110"/>
    <mergeCell ref="F1109:F1110"/>
    <mergeCell ref="O1109:O1110"/>
    <mergeCell ref="G1107:G1108"/>
    <mergeCell ref="H1107:H1108"/>
    <mergeCell ref="I1107:I1108"/>
    <mergeCell ref="J1107:J1108"/>
    <mergeCell ref="Q1107:Q1108"/>
    <mergeCell ref="R1107:R1108"/>
    <mergeCell ref="S1105:S1106"/>
    <mergeCell ref="T1105:T1106"/>
    <mergeCell ref="U1105:U1106"/>
    <mergeCell ref="W1105:W1106"/>
    <mergeCell ref="A1107:A1108"/>
    <mergeCell ref="B1107:B1108"/>
    <mergeCell ref="C1107:C1108"/>
    <mergeCell ref="E1107:E1108"/>
    <mergeCell ref="F1107:F1108"/>
    <mergeCell ref="O1107:O1108"/>
    <mergeCell ref="G1105:G1106"/>
    <mergeCell ref="T1115:T1116"/>
    <mergeCell ref="U1115:U1116"/>
    <mergeCell ref="W1115:W1116"/>
    <mergeCell ref="A1117:A1118"/>
    <mergeCell ref="B1117:B1118"/>
    <mergeCell ref="C1117:C1118"/>
    <mergeCell ref="E1117:E1118"/>
    <mergeCell ref="F1117:F1118"/>
    <mergeCell ref="O1117:O1118"/>
    <mergeCell ref="G1115:G1116"/>
    <mergeCell ref="H1115:H1116"/>
    <mergeCell ref="I1115:I1116"/>
    <mergeCell ref="J1115:J1116"/>
    <mergeCell ref="Q1115:Q1116"/>
    <mergeCell ref="R1115:R1116"/>
    <mergeCell ref="S1113:S1114"/>
    <mergeCell ref="T1113:T1114"/>
    <mergeCell ref="U1113:U1114"/>
    <mergeCell ref="W1113:W1114"/>
    <mergeCell ref="A1115:A1116"/>
    <mergeCell ref="B1115:B1116"/>
    <mergeCell ref="C1115:C1116"/>
    <mergeCell ref="E1115:E1116"/>
    <mergeCell ref="F1115:F1116"/>
    <mergeCell ref="O1115:O1116"/>
    <mergeCell ref="G1113:G1114"/>
    <mergeCell ref="H1113:H1114"/>
    <mergeCell ref="I1113:I1114"/>
    <mergeCell ref="J1113:J1114"/>
    <mergeCell ref="Q1113:Q1114"/>
    <mergeCell ref="R1113:R1114"/>
    <mergeCell ref="T1111:T1112"/>
    <mergeCell ref="U1111:U1112"/>
    <mergeCell ref="W1111:W1112"/>
    <mergeCell ref="A1113:A1114"/>
    <mergeCell ref="B1113:B1114"/>
    <mergeCell ref="C1113:C1114"/>
    <mergeCell ref="E1113:E1114"/>
    <mergeCell ref="F1113:F1114"/>
    <mergeCell ref="O1113:O1114"/>
    <mergeCell ref="G1111:G1112"/>
    <mergeCell ref="H1111:H1112"/>
    <mergeCell ref="I1111:I1112"/>
    <mergeCell ref="J1111:J1112"/>
    <mergeCell ref="Q1111:Q1112"/>
    <mergeCell ref="R1111:R1112"/>
    <mergeCell ref="S1121:S1122"/>
    <mergeCell ref="T1121:T1122"/>
    <mergeCell ref="U1121:U1122"/>
    <mergeCell ref="A1123:A1124"/>
    <mergeCell ref="B1123:B1124"/>
    <mergeCell ref="C1123:C1124"/>
    <mergeCell ref="E1123:E1124"/>
    <mergeCell ref="F1123:F1124"/>
    <mergeCell ref="O1123:O1124"/>
    <mergeCell ref="G1121:G1122"/>
    <mergeCell ref="H1121:H1122"/>
    <mergeCell ref="I1121:I1122"/>
    <mergeCell ref="J1121:J1122"/>
    <mergeCell ref="Q1121:Q1122"/>
    <mergeCell ref="R1121:R1122"/>
    <mergeCell ref="T1119:T1120"/>
    <mergeCell ref="U1119:U1120"/>
    <mergeCell ref="W1119:W1120"/>
    <mergeCell ref="A1121:A1122"/>
    <mergeCell ref="B1121:B1122"/>
    <mergeCell ref="C1121:C1122"/>
    <mergeCell ref="E1121:E1122"/>
    <mergeCell ref="F1121:F1122"/>
    <mergeCell ref="O1121:O1122"/>
    <mergeCell ref="G1119:G1120"/>
    <mergeCell ref="H1119:H1120"/>
    <mergeCell ref="I1119:I1120"/>
    <mergeCell ref="J1119:J1120"/>
    <mergeCell ref="Q1119:Q1120"/>
    <mergeCell ref="R1119:R1120"/>
    <mergeCell ref="S1117:S1118"/>
    <mergeCell ref="T1117:T1118"/>
    <mergeCell ref="U1117:U1118"/>
    <mergeCell ref="A1119:A1120"/>
    <mergeCell ref="B1119:B1120"/>
    <mergeCell ref="C1119:C1120"/>
    <mergeCell ref="E1119:E1120"/>
    <mergeCell ref="F1119:F1120"/>
    <mergeCell ref="O1119:O1120"/>
    <mergeCell ref="G1117:G1118"/>
    <mergeCell ref="H1117:H1118"/>
    <mergeCell ref="I1117:I1118"/>
    <mergeCell ref="J1117:J1118"/>
    <mergeCell ref="Q1117:Q1118"/>
    <mergeCell ref="R1117:R1118"/>
    <mergeCell ref="V1119:V1120"/>
    <mergeCell ref="V1121:V1122"/>
    <mergeCell ref="W1121:W1122"/>
    <mergeCell ref="P1119:P1120"/>
    <mergeCell ref="T1127:T1128"/>
    <mergeCell ref="U1127:U1128"/>
    <mergeCell ref="W1127:W1128"/>
    <mergeCell ref="A1129:A1130"/>
    <mergeCell ref="B1129:B1130"/>
    <mergeCell ref="C1129:C1130"/>
    <mergeCell ref="E1129:E1130"/>
    <mergeCell ref="F1129:F1130"/>
    <mergeCell ref="O1129:O1130"/>
    <mergeCell ref="G1127:G1128"/>
    <mergeCell ref="H1127:H1128"/>
    <mergeCell ref="I1127:I1128"/>
    <mergeCell ref="J1127:J1128"/>
    <mergeCell ref="Q1127:Q1128"/>
    <mergeCell ref="R1127:R1128"/>
    <mergeCell ref="S1125:S1126"/>
    <mergeCell ref="T1125:T1126"/>
    <mergeCell ref="U1125:U1126"/>
    <mergeCell ref="W1125:W1126"/>
    <mergeCell ref="A1127:A1128"/>
    <mergeCell ref="B1127:B1128"/>
    <mergeCell ref="C1127:C1128"/>
    <mergeCell ref="E1127:E1128"/>
    <mergeCell ref="F1127:F1128"/>
    <mergeCell ref="O1127:O1128"/>
    <mergeCell ref="G1125:G1126"/>
    <mergeCell ref="H1125:H1126"/>
    <mergeCell ref="I1125:I1126"/>
    <mergeCell ref="J1125:J1126"/>
    <mergeCell ref="Q1125:Q1126"/>
    <mergeCell ref="R1125:R1126"/>
    <mergeCell ref="T1123:T1124"/>
    <mergeCell ref="U1123:U1124"/>
    <mergeCell ref="W1123:W1124"/>
    <mergeCell ref="A1125:A1126"/>
    <mergeCell ref="B1125:B1126"/>
    <mergeCell ref="C1125:C1126"/>
    <mergeCell ref="E1125:E1126"/>
    <mergeCell ref="F1125:F1126"/>
    <mergeCell ref="O1125:O1126"/>
    <mergeCell ref="G1123:G1124"/>
    <mergeCell ref="H1123:H1124"/>
    <mergeCell ref="I1123:I1124"/>
    <mergeCell ref="J1123:J1124"/>
    <mergeCell ref="Q1123:Q1124"/>
    <mergeCell ref="R1123:R1124"/>
    <mergeCell ref="V1123:V1124"/>
    <mergeCell ref="V1125:V1126"/>
    <mergeCell ref="V1127:V1128"/>
    <mergeCell ref="S1133:S1134"/>
    <mergeCell ref="T1133:T1134"/>
    <mergeCell ref="U1133:U1134"/>
    <mergeCell ref="W1133:W1134"/>
    <mergeCell ref="A1135:A1136"/>
    <mergeCell ref="B1135:B1136"/>
    <mergeCell ref="C1135:C1136"/>
    <mergeCell ref="E1135:E1136"/>
    <mergeCell ref="F1135:F1136"/>
    <mergeCell ref="O1135:O1136"/>
    <mergeCell ref="G1133:G1134"/>
    <mergeCell ref="H1133:H1134"/>
    <mergeCell ref="I1133:I1134"/>
    <mergeCell ref="J1133:J1134"/>
    <mergeCell ref="Q1133:Q1134"/>
    <mergeCell ref="R1133:R1134"/>
    <mergeCell ref="T1131:T1132"/>
    <mergeCell ref="U1131:U1132"/>
    <mergeCell ref="A1133:A1134"/>
    <mergeCell ref="B1133:B1134"/>
    <mergeCell ref="C1133:C1134"/>
    <mergeCell ref="E1133:E1134"/>
    <mergeCell ref="F1133:F1134"/>
    <mergeCell ref="O1133:O1134"/>
    <mergeCell ref="G1131:G1132"/>
    <mergeCell ref="H1131:H1132"/>
    <mergeCell ref="I1131:I1132"/>
    <mergeCell ref="J1131:J1132"/>
    <mergeCell ref="Q1131:Q1132"/>
    <mergeCell ref="R1131:R1132"/>
    <mergeCell ref="S1129:S1130"/>
    <mergeCell ref="T1129:T1130"/>
    <mergeCell ref="U1129:U1130"/>
    <mergeCell ref="A1131:A1132"/>
    <mergeCell ref="B1131:B1132"/>
    <mergeCell ref="C1131:C1132"/>
    <mergeCell ref="E1131:E1132"/>
    <mergeCell ref="F1131:F1132"/>
    <mergeCell ref="O1131:O1132"/>
    <mergeCell ref="G1129:G1130"/>
    <mergeCell ref="H1129:H1130"/>
    <mergeCell ref="I1129:I1130"/>
    <mergeCell ref="J1129:J1130"/>
    <mergeCell ref="Q1129:Q1130"/>
    <mergeCell ref="R1129:R1130"/>
    <mergeCell ref="V1129:V1130"/>
    <mergeCell ref="V1131:V1132"/>
    <mergeCell ref="V1133:V1134"/>
    <mergeCell ref="T1139:T1140"/>
    <mergeCell ref="U1139:U1140"/>
    <mergeCell ref="W1139:W1140"/>
    <mergeCell ref="A1141:A1142"/>
    <mergeCell ref="B1141:B1142"/>
    <mergeCell ref="C1141:C1142"/>
    <mergeCell ref="E1141:E1142"/>
    <mergeCell ref="F1141:F1142"/>
    <mergeCell ref="O1141:O1142"/>
    <mergeCell ref="G1139:G1140"/>
    <mergeCell ref="H1139:H1140"/>
    <mergeCell ref="I1139:I1140"/>
    <mergeCell ref="J1139:J1140"/>
    <mergeCell ref="Q1139:Q1140"/>
    <mergeCell ref="R1139:R1140"/>
    <mergeCell ref="S1137:S1138"/>
    <mergeCell ref="T1137:T1138"/>
    <mergeCell ref="U1137:U1138"/>
    <mergeCell ref="A1139:A1140"/>
    <mergeCell ref="B1139:B1140"/>
    <mergeCell ref="C1139:C1140"/>
    <mergeCell ref="E1139:E1140"/>
    <mergeCell ref="F1139:F1140"/>
    <mergeCell ref="O1139:O1140"/>
    <mergeCell ref="G1137:G1138"/>
    <mergeCell ref="H1137:H1138"/>
    <mergeCell ref="I1137:I1138"/>
    <mergeCell ref="J1137:J1138"/>
    <mergeCell ref="Q1137:Q1138"/>
    <mergeCell ref="R1137:R1138"/>
    <mergeCell ref="T1135:T1136"/>
    <mergeCell ref="U1135:U1136"/>
    <mergeCell ref="W1135:W1136"/>
    <mergeCell ref="A1137:A1138"/>
    <mergeCell ref="B1137:B1138"/>
    <mergeCell ref="C1137:C1138"/>
    <mergeCell ref="E1137:E1138"/>
    <mergeCell ref="F1137:F1138"/>
    <mergeCell ref="O1137:O1138"/>
    <mergeCell ref="G1135:G1136"/>
    <mergeCell ref="H1135:H1136"/>
    <mergeCell ref="I1135:I1136"/>
    <mergeCell ref="J1135:J1136"/>
    <mergeCell ref="Q1135:Q1136"/>
    <mergeCell ref="R1135:R1136"/>
    <mergeCell ref="V1135:V1136"/>
    <mergeCell ref="V1137:V1138"/>
    <mergeCell ref="V1139:V1140"/>
    <mergeCell ref="V1141:V1142"/>
    <mergeCell ref="S1145:S1146"/>
    <mergeCell ref="T1145:T1146"/>
    <mergeCell ref="U1145:U1146"/>
    <mergeCell ref="A1147:A1148"/>
    <mergeCell ref="B1147:B1148"/>
    <mergeCell ref="C1147:C1148"/>
    <mergeCell ref="E1147:E1148"/>
    <mergeCell ref="F1147:F1148"/>
    <mergeCell ref="O1147:O1148"/>
    <mergeCell ref="G1145:G1146"/>
    <mergeCell ref="H1145:H1146"/>
    <mergeCell ref="I1145:I1146"/>
    <mergeCell ref="J1145:J1146"/>
    <mergeCell ref="Q1145:Q1146"/>
    <mergeCell ref="R1145:R1146"/>
    <mergeCell ref="T1143:T1144"/>
    <mergeCell ref="U1143:U1144"/>
    <mergeCell ref="A1145:A1146"/>
    <mergeCell ref="B1145:B1146"/>
    <mergeCell ref="C1145:C1146"/>
    <mergeCell ref="E1145:E1146"/>
    <mergeCell ref="F1145:F1146"/>
    <mergeCell ref="O1145:O1146"/>
    <mergeCell ref="G1143:G1144"/>
    <mergeCell ref="H1143:H1144"/>
    <mergeCell ref="I1143:I1144"/>
    <mergeCell ref="J1143:J1144"/>
    <mergeCell ref="Q1143:Q1144"/>
    <mergeCell ref="R1143:R1144"/>
    <mergeCell ref="S1141:S1142"/>
    <mergeCell ref="T1141:T1142"/>
    <mergeCell ref="U1141:U1142"/>
    <mergeCell ref="A1143:A1144"/>
    <mergeCell ref="B1143:B1144"/>
    <mergeCell ref="C1143:C1144"/>
    <mergeCell ref="E1143:E1144"/>
    <mergeCell ref="F1143:F1144"/>
    <mergeCell ref="O1143:O1144"/>
    <mergeCell ref="G1141:G1142"/>
    <mergeCell ref="H1141:H1142"/>
    <mergeCell ref="I1141:I1142"/>
    <mergeCell ref="J1141:J1142"/>
    <mergeCell ref="Q1141:Q1142"/>
    <mergeCell ref="R1141:R1142"/>
    <mergeCell ref="S1149:S1150"/>
    <mergeCell ref="T1149:T1150"/>
    <mergeCell ref="U1149:U1150"/>
    <mergeCell ref="G1149:G1150"/>
    <mergeCell ref="H1149:H1150"/>
    <mergeCell ref="I1149:I1150"/>
    <mergeCell ref="J1149:J1150"/>
    <mergeCell ref="Q1149:Q1150"/>
    <mergeCell ref="R1149:R1150"/>
    <mergeCell ref="Q1159:Q1160"/>
    <mergeCell ref="R1159:R1160"/>
    <mergeCell ref="S1159:S1160"/>
    <mergeCell ref="T1159:T1160"/>
    <mergeCell ref="U1159:U1160"/>
    <mergeCell ref="O1151:O1152"/>
    <mergeCell ref="G1151:G1152"/>
    <mergeCell ref="I1151:I1152"/>
    <mergeCell ref="G1157:G1158"/>
    <mergeCell ref="H1157:H1158"/>
    <mergeCell ref="T1147:T1148"/>
    <mergeCell ref="U1147:U1148"/>
    <mergeCell ref="A1149:A1150"/>
    <mergeCell ref="B1149:B1150"/>
    <mergeCell ref="C1149:C1150"/>
    <mergeCell ref="E1149:E1150"/>
    <mergeCell ref="F1149:F1150"/>
    <mergeCell ref="O1149:O1150"/>
    <mergeCell ref="G1147:G1148"/>
    <mergeCell ref="H1147:H1148"/>
    <mergeCell ref="I1147:I1148"/>
    <mergeCell ref="J1147:J1148"/>
    <mergeCell ref="Q1147:Q1148"/>
    <mergeCell ref="R1147:R1148"/>
    <mergeCell ref="Q1169:Q1170"/>
    <mergeCell ref="R1169:R1170"/>
    <mergeCell ref="S1169:S1170"/>
    <mergeCell ref="T1169:T1170"/>
    <mergeCell ref="U1169:U1170"/>
    <mergeCell ref="Q1163:Q1164"/>
    <mergeCell ref="R1163:R1164"/>
    <mergeCell ref="S1163:S1164"/>
    <mergeCell ref="T1163:T1164"/>
    <mergeCell ref="U1163:U1164"/>
    <mergeCell ref="Q1165:Q1166"/>
    <mergeCell ref="R1165:R1166"/>
    <mergeCell ref="S1165:S1166"/>
    <mergeCell ref="T1165:T1166"/>
    <mergeCell ref="U1165:U1166"/>
    <mergeCell ref="H1151:H1152"/>
    <mergeCell ref="A1153:A1154"/>
    <mergeCell ref="B1153:B1154"/>
    <mergeCell ref="C1153:C1154"/>
    <mergeCell ref="E1153:E1154"/>
    <mergeCell ref="F1153:F1154"/>
    <mergeCell ref="O1153:O1154"/>
    <mergeCell ref="G1153:G1154"/>
    <mergeCell ref="H1153:H1154"/>
    <mergeCell ref="J1165:J1166"/>
    <mergeCell ref="J1167:J1168"/>
    <mergeCell ref="J1169:J1170"/>
    <mergeCell ref="A1151:A1152"/>
    <mergeCell ref="B1151:B1152"/>
    <mergeCell ref="C1151:C1152"/>
    <mergeCell ref="E1151:E1152"/>
    <mergeCell ref="F1151:F1152"/>
    <mergeCell ref="R1161:R1162"/>
    <mergeCell ref="S1161:S1162"/>
    <mergeCell ref="T1161:T1162"/>
    <mergeCell ref="U1161:U1162"/>
    <mergeCell ref="Q1155:Q1156"/>
    <mergeCell ref="R1155:R1156"/>
    <mergeCell ref="S1155:S1156"/>
    <mergeCell ref="T1155:T1156"/>
    <mergeCell ref="U1155:U1156"/>
    <mergeCell ref="Q1157:Q1158"/>
    <mergeCell ref="R1157:R1158"/>
    <mergeCell ref="S1157:S1158"/>
    <mergeCell ref="T1157:T1158"/>
    <mergeCell ref="U1157:U1158"/>
    <mergeCell ref="I1161:I1162"/>
    <mergeCell ref="Q1167:Q1168"/>
    <mergeCell ref="R1167:R1168"/>
    <mergeCell ref="S1167:S1168"/>
    <mergeCell ref="T1167:T1168"/>
    <mergeCell ref="U1167:U1168"/>
    <mergeCell ref="I1155:I1156"/>
    <mergeCell ref="O1161:O1162"/>
    <mergeCell ref="O1159:O1160"/>
    <mergeCell ref="O1157:O1158"/>
    <mergeCell ref="T1151:T1152"/>
    <mergeCell ref="U1151:U1152"/>
    <mergeCell ref="Q1153:Q1154"/>
    <mergeCell ref="R1153:R1154"/>
    <mergeCell ref="S1153:S1154"/>
    <mergeCell ref="T1153:T1154"/>
    <mergeCell ref="U1153:U1154"/>
    <mergeCell ref="B1165:B1166"/>
    <mergeCell ref="C1165:C1166"/>
    <mergeCell ref="E1165:E1166"/>
    <mergeCell ref="F1165:F1166"/>
    <mergeCell ref="O1165:O1166"/>
    <mergeCell ref="G1165:G1166"/>
    <mergeCell ref="H1165:H1166"/>
    <mergeCell ref="A1163:A1164"/>
    <mergeCell ref="B1163:B1164"/>
    <mergeCell ref="C1163:C1164"/>
    <mergeCell ref="E1163:E1164"/>
    <mergeCell ref="F1163:F1164"/>
    <mergeCell ref="O1163:O1164"/>
    <mergeCell ref="I1165:I1166"/>
    <mergeCell ref="I1163:I1164"/>
    <mergeCell ref="I1167:I1168"/>
    <mergeCell ref="I1169:I1170"/>
    <mergeCell ref="J1151:J1152"/>
    <mergeCell ref="J1155:J1156"/>
    <mergeCell ref="J1153:J1154"/>
    <mergeCell ref="J1157:J1158"/>
    <mergeCell ref="J1159:J1160"/>
    <mergeCell ref="J1161:J1162"/>
    <mergeCell ref="J1163:J1164"/>
    <mergeCell ref="I1159:I1160"/>
    <mergeCell ref="I1153:I1154"/>
    <mergeCell ref="I1157:I1158"/>
    <mergeCell ref="G1159:G1160"/>
    <mergeCell ref="H1159:H1160"/>
    <mergeCell ref="A1161:A1162"/>
    <mergeCell ref="B1161:B1162"/>
    <mergeCell ref="C1161:C1162"/>
    <mergeCell ref="E1161:E1162"/>
    <mergeCell ref="F1161:F1162"/>
    <mergeCell ref="G1161:G1162"/>
    <mergeCell ref="H1161:H1162"/>
    <mergeCell ref="A1159:A1160"/>
    <mergeCell ref="B1159:B1160"/>
    <mergeCell ref="C1159:C1160"/>
    <mergeCell ref="E1159:E1160"/>
    <mergeCell ref="F1159:F1160"/>
    <mergeCell ref="G1155:G1156"/>
    <mergeCell ref="H1155:H1156"/>
    <mergeCell ref="A1157:A1158"/>
    <mergeCell ref="B1157:B1158"/>
    <mergeCell ref="C1157:C1158"/>
    <mergeCell ref="E1157:E1158"/>
    <mergeCell ref="F1157:F1158"/>
    <mergeCell ref="D1165:D1166"/>
    <mergeCell ref="D1167:D1168"/>
    <mergeCell ref="D1169:D1170"/>
    <mergeCell ref="U1235:U1236"/>
    <mergeCell ref="A1237:A1238"/>
    <mergeCell ref="B1237:B1238"/>
    <mergeCell ref="C1237:C1238"/>
    <mergeCell ref="E1237:E1238"/>
    <mergeCell ref="F1237:F1238"/>
    <mergeCell ref="O1237:O1238"/>
    <mergeCell ref="G1237:G1238"/>
    <mergeCell ref="H1237:H1238"/>
    <mergeCell ref="I1235:I1236"/>
    <mergeCell ref="J1235:J1236"/>
    <mergeCell ref="Q1235:Q1236"/>
    <mergeCell ref="R1235:R1236"/>
    <mergeCell ref="S1235:S1236"/>
    <mergeCell ref="T1235:T1236"/>
    <mergeCell ref="A1235:A1236"/>
    <mergeCell ref="B1235:B1236"/>
    <mergeCell ref="C1235:C1236"/>
    <mergeCell ref="E1235:E1236"/>
    <mergeCell ref="F1235:F1236"/>
    <mergeCell ref="O1235:O1236"/>
    <mergeCell ref="W1159:W1160"/>
    <mergeCell ref="W1161:W1162"/>
    <mergeCell ref="W1163:W1164"/>
    <mergeCell ref="W1165:W1166"/>
    <mergeCell ref="W1167:W1168"/>
    <mergeCell ref="W1169:W1170"/>
    <mergeCell ref="W1141:W1142"/>
    <mergeCell ref="W1143:W1144"/>
    <mergeCell ref="W1145:W1146"/>
    <mergeCell ref="W1147:W1148"/>
    <mergeCell ref="W1151:W1152"/>
    <mergeCell ref="W1153:W1154"/>
    <mergeCell ref="W1155:W1156"/>
    <mergeCell ref="W1157:W1158"/>
    <mergeCell ref="G1235:G1236"/>
    <mergeCell ref="H1235:H1236"/>
    <mergeCell ref="G1167:G1168"/>
    <mergeCell ref="H1167:H1168"/>
    <mergeCell ref="A1169:A1170"/>
    <mergeCell ref="B1169:B1170"/>
    <mergeCell ref="C1169:C1170"/>
    <mergeCell ref="E1169:E1170"/>
    <mergeCell ref="F1169:F1170"/>
    <mergeCell ref="O1169:O1170"/>
    <mergeCell ref="G1169:G1170"/>
    <mergeCell ref="A1155:A1156"/>
    <mergeCell ref="B1155:B1156"/>
    <mergeCell ref="C1155:C1156"/>
    <mergeCell ref="E1155:E1156"/>
    <mergeCell ref="F1155:F1156"/>
    <mergeCell ref="O1155:O1156"/>
    <mergeCell ref="H1169:H1170"/>
    <mergeCell ref="E1167:E1168"/>
    <mergeCell ref="A1167:A1168"/>
    <mergeCell ref="B1167:B1168"/>
    <mergeCell ref="C1167:C1168"/>
    <mergeCell ref="F1167:F1168"/>
    <mergeCell ref="O1167:O1168"/>
    <mergeCell ref="G1163:G1164"/>
    <mergeCell ref="H1163:H1164"/>
    <mergeCell ref="A1165:A1166"/>
    <mergeCell ref="A1179:A1180"/>
    <mergeCell ref="B1179:B1180"/>
    <mergeCell ref="U1241:U1242"/>
    <mergeCell ref="W1241:W1242"/>
    <mergeCell ref="A1243:A1244"/>
    <mergeCell ref="B1243:B1244"/>
    <mergeCell ref="C1243:C1244"/>
    <mergeCell ref="E1243:E1244"/>
    <mergeCell ref="F1243:F1244"/>
    <mergeCell ref="O1243:O1244"/>
    <mergeCell ref="G1243:G1244"/>
    <mergeCell ref="H1243:H1244"/>
    <mergeCell ref="I1241:I1242"/>
    <mergeCell ref="J1241:J1242"/>
    <mergeCell ref="Q1241:Q1242"/>
    <mergeCell ref="R1241:R1242"/>
    <mergeCell ref="S1241:S1242"/>
    <mergeCell ref="T1241:T1242"/>
    <mergeCell ref="U1239:U1240"/>
    <mergeCell ref="W1239:W1240"/>
    <mergeCell ref="A1241:A1242"/>
    <mergeCell ref="B1241:B1242"/>
    <mergeCell ref="C1241:C1242"/>
    <mergeCell ref="E1241:E1242"/>
    <mergeCell ref="F1241:F1242"/>
    <mergeCell ref="O1241:O1242"/>
    <mergeCell ref="G1241:G1242"/>
    <mergeCell ref="H1241:H1242"/>
    <mergeCell ref="I1239:I1240"/>
    <mergeCell ref="J1239:J1240"/>
    <mergeCell ref="Q1239:Q1240"/>
    <mergeCell ref="R1239:R1240"/>
    <mergeCell ref="S1239:S1240"/>
    <mergeCell ref="T1239:T1240"/>
    <mergeCell ref="U1237:U1238"/>
    <mergeCell ref="W1237:W1238"/>
    <mergeCell ref="A1239:A1240"/>
    <mergeCell ref="B1239:B1240"/>
    <mergeCell ref="C1239:C1240"/>
    <mergeCell ref="E1239:E1240"/>
    <mergeCell ref="F1239:F1240"/>
    <mergeCell ref="O1239:O1240"/>
    <mergeCell ref="G1239:G1240"/>
    <mergeCell ref="H1239:H1240"/>
    <mergeCell ref="I1237:I1238"/>
    <mergeCell ref="J1237:J1238"/>
    <mergeCell ref="Q1237:Q1238"/>
    <mergeCell ref="R1237:R1238"/>
    <mergeCell ref="S1237:S1238"/>
    <mergeCell ref="T1237:T1238"/>
    <mergeCell ref="D1237:D1238"/>
    <mergeCell ref="D1239:D1240"/>
    <mergeCell ref="D1241:D1242"/>
    <mergeCell ref="D1243:D1244"/>
    <mergeCell ref="U1247:U1248"/>
    <mergeCell ref="W1247:W1248"/>
    <mergeCell ref="A1249:A1250"/>
    <mergeCell ref="B1249:B1250"/>
    <mergeCell ref="C1249:C1250"/>
    <mergeCell ref="E1249:E1250"/>
    <mergeCell ref="F1249:F1250"/>
    <mergeCell ref="O1249:O1250"/>
    <mergeCell ref="G1249:G1250"/>
    <mergeCell ref="H1249:H1250"/>
    <mergeCell ref="I1247:I1248"/>
    <mergeCell ref="J1247:J1248"/>
    <mergeCell ref="Q1247:Q1248"/>
    <mergeCell ref="R1247:R1248"/>
    <mergeCell ref="S1247:S1248"/>
    <mergeCell ref="T1247:T1248"/>
    <mergeCell ref="U1245:U1246"/>
    <mergeCell ref="W1245:W1246"/>
    <mergeCell ref="A1247:A1248"/>
    <mergeCell ref="B1247:B1248"/>
    <mergeCell ref="C1247:C1248"/>
    <mergeCell ref="E1247:E1248"/>
    <mergeCell ref="F1247:F1248"/>
    <mergeCell ref="O1247:O1248"/>
    <mergeCell ref="G1247:G1248"/>
    <mergeCell ref="H1247:H1248"/>
    <mergeCell ref="I1245:I1246"/>
    <mergeCell ref="J1245:J1246"/>
    <mergeCell ref="Q1245:Q1246"/>
    <mergeCell ref="R1245:R1246"/>
    <mergeCell ref="S1245:S1246"/>
    <mergeCell ref="T1245:T1246"/>
    <mergeCell ref="U1243:U1244"/>
    <mergeCell ref="W1243:W1244"/>
    <mergeCell ref="A1245:A1246"/>
    <mergeCell ref="B1245:B1246"/>
    <mergeCell ref="C1245:C1246"/>
    <mergeCell ref="E1245:E1246"/>
    <mergeCell ref="F1245:F1246"/>
    <mergeCell ref="O1245:O1246"/>
    <mergeCell ref="G1245:G1246"/>
    <mergeCell ref="H1245:H1246"/>
    <mergeCell ref="I1243:I1244"/>
    <mergeCell ref="J1243:J1244"/>
    <mergeCell ref="Q1243:Q1244"/>
    <mergeCell ref="R1243:R1244"/>
    <mergeCell ref="S1243:S1244"/>
    <mergeCell ref="T1243:T1244"/>
    <mergeCell ref="D1245:D1246"/>
    <mergeCell ref="D1247:D1248"/>
    <mergeCell ref="D1249:D1250"/>
    <mergeCell ref="U1253:U1254"/>
    <mergeCell ref="W1253:W1254"/>
    <mergeCell ref="A1255:A1256"/>
    <mergeCell ref="B1255:B1256"/>
    <mergeCell ref="C1255:C1256"/>
    <mergeCell ref="E1255:E1256"/>
    <mergeCell ref="F1255:F1256"/>
    <mergeCell ref="O1255:O1256"/>
    <mergeCell ref="G1255:G1256"/>
    <mergeCell ref="H1255:H1256"/>
    <mergeCell ref="I1253:I1254"/>
    <mergeCell ref="J1253:J1254"/>
    <mergeCell ref="Q1253:Q1254"/>
    <mergeCell ref="R1253:R1254"/>
    <mergeCell ref="S1253:S1254"/>
    <mergeCell ref="T1253:T1254"/>
    <mergeCell ref="U1251:U1252"/>
    <mergeCell ref="A1253:A1254"/>
    <mergeCell ref="B1253:B1254"/>
    <mergeCell ref="C1253:C1254"/>
    <mergeCell ref="E1253:E1254"/>
    <mergeCell ref="F1253:F1254"/>
    <mergeCell ref="O1253:O1254"/>
    <mergeCell ref="G1253:G1254"/>
    <mergeCell ref="H1253:H1254"/>
    <mergeCell ref="I1251:I1252"/>
    <mergeCell ref="J1251:J1252"/>
    <mergeCell ref="Q1251:Q1252"/>
    <mergeCell ref="R1251:R1252"/>
    <mergeCell ref="S1251:S1252"/>
    <mergeCell ref="T1251:T1252"/>
    <mergeCell ref="U1249:U1250"/>
    <mergeCell ref="W1249:W1250"/>
    <mergeCell ref="A1251:A1252"/>
    <mergeCell ref="B1251:B1252"/>
    <mergeCell ref="C1251:C1252"/>
    <mergeCell ref="E1251:E1252"/>
    <mergeCell ref="F1251:F1252"/>
    <mergeCell ref="O1251:O1252"/>
    <mergeCell ref="G1251:G1252"/>
    <mergeCell ref="H1251:H1252"/>
    <mergeCell ref="I1249:I1250"/>
    <mergeCell ref="J1249:J1250"/>
    <mergeCell ref="Q1249:Q1250"/>
    <mergeCell ref="R1249:R1250"/>
    <mergeCell ref="S1249:S1250"/>
    <mergeCell ref="T1249:T1250"/>
    <mergeCell ref="D1251:D1252"/>
    <mergeCell ref="D1253:D1254"/>
    <mergeCell ref="D1255:D1256"/>
    <mergeCell ref="U1259:U1260"/>
    <mergeCell ref="W1259:W1260"/>
    <mergeCell ref="A1261:A1262"/>
    <mergeCell ref="B1261:B1262"/>
    <mergeCell ref="C1261:C1262"/>
    <mergeCell ref="E1261:E1262"/>
    <mergeCell ref="F1261:F1262"/>
    <mergeCell ref="O1261:O1262"/>
    <mergeCell ref="G1261:G1262"/>
    <mergeCell ref="H1261:H1262"/>
    <mergeCell ref="I1259:I1260"/>
    <mergeCell ref="J1259:J1260"/>
    <mergeCell ref="Q1259:Q1260"/>
    <mergeCell ref="R1259:R1260"/>
    <mergeCell ref="S1259:S1260"/>
    <mergeCell ref="T1259:T1260"/>
    <mergeCell ref="U1257:U1258"/>
    <mergeCell ref="W1257:W1258"/>
    <mergeCell ref="A1259:A1260"/>
    <mergeCell ref="B1259:B1260"/>
    <mergeCell ref="C1259:C1260"/>
    <mergeCell ref="E1259:E1260"/>
    <mergeCell ref="F1259:F1260"/>
    <mergeCell ref="O1259:O1260"/>
    <mergeCell ref="G1259:G1260"/>
    <mergeCell ref="H1259:H1260"/>
    <mergeCell ref="I1257:I1258"/>
    <mergeCell ref="J1257:J1258"/>
    <mergeCell ref="Q1257:Q1258"/>
    <mergeCell ref="R1257:R1258"/>
    <mergeCell ref="S1257:S1258"/>
    <mergeCell ref="T1257:T1258"/>
    <mergeCell ref="U1255:U1256"/>
    <mergeCell ref="W1255:W1256"/>
    <mergeCell ref="A1257:A1258"/>
    <mergeCell ref="B1257:B1258"/>
    <mergeCell ref="C1257:C1258"/>
    <mergeCell ref="E1257:E1258"/>
    <mergeCell ref="F1257:F1258"/>
    <mergeCell ref="O1257:O1258"/>
    <mergeCell ref="G1257:G1258"/>
    <mergeCell ref="H1257:H1258"/>
    <mergeCell ref="I1255:I1256"/>
    <mergeCell ref="J1255:J1256"/>
    <mergeCell ref="Q1255:Q1256"/>
    <mergeCell ref="R1255:R1256"/>
    <mergeCell ref="S1255:S1256"/>
    <mergeCell ref="T1255:T1256"/>
    <mergeCell ref="D1257:D1258"/>
    <mergeCell ref="D1259:D1260"/>
    <mergeCell ref="D1261:D1262"/>
    <mergeCell ref="U1265:U1266"/>
    <mergeCell ref="W1265:W1266"/>
    <mergeCell ref="A1267:A1268"/>
    <mergeCell ref="B1267:B1268"/>
    <mergeCell ref="C1267:C1268"/>
    <mergeCell ref="E1267:E1268"/>
    <mergeCell ref="F1267:F1268"/>
    <mergeCell ref="O1267:O1268"/>
    <mergeCell ref="G1267:G1268"/>
    <mergeCell ref="H1267:H1268"/>
    <mergeCell ref="I1265:I1266"/>
    <mergeCell ref="J1265:J1266"/>
    <mergeCell ref="Q1265:Q1266"/>
    <mergeCell ref="R1265:R1266"/>
    <mergeCell ref="S1265:S1266"/>
    <mergeCell ref="T1265:T1266"/>
    <mergeCell ref="U1263:U1264"/>
    <mergeCell ref="W1263:W1264"/>
    <mergeCell ref="A1265:A1266"/>
    <mergeCell ref="B1265:B1266"/>
    <mergeCell ref="C1265:C1266"/>
    <mergeCell ref="E1265:E1266"/>
    <mergeCell ref="F1265:F1266"/>
    <mergeCell ref="O1265:O1266"/>
    <mergeCell ref="G1265:G1266"/>
    <mergeCell ref="H1265:H1266"/>
    <mergeCell ref="I1263:I1264"/>
    <mergeCell ref="J1263:J1264"/>
    <mergeCell ref="Q1263:Q1264"/>
    <mergeCell ref="R1263:R1264"/>
    <mergeCell ref="S1263:S1264"/>
    <mergeCell ref="T1263:T1264"/>
    <mergeCell ref="U1261:U1262"/>
    <mergeCell ref="W1261:W1262"/>
    <mergeCell ref="A1263:A1264"/>
    <mergeCell ref="B1263:B1264"/>
    <mergeCell ref="C1263:C1264"/>
    <mergeCell ref="E1263:E1264"/>
    <mergeCell ref="F1263:F1264"/>
    <mergeCell ref="O1263:O1264"/>
    <mergeCell ref="G1263:G1264"/>
    <mergeCell ref="H1263:H1264"/>
    <mergeCell ref="I1261:I1262"/>
    <mergeCell ref="J1261:J1262"/>
    <mergeCell ref="Q1261:Q1262"/>
    <mergeCell ref="R1261:R1262"/>
    <mergeCell ref="S1261:S1262"/>
    <mergeCell ref="T1261:T1262"/>
    <mergeCell ref="D1263:D1264"/>
    <mergeCell ref="D1265:D1266"/>
    <mergeCell ref="D1267:D1268"/>
    <mergeCell ref="U1271:U1272"/>
    <mergeCell ref="W1271:W1272"/>
    <mergeCell ref="A1273:A1274"/>
    <mergeCell ref="B1273:B1274"/>
    <mergeCell ref="C1273:C1274"/>
    <mergeCell ref="E1273:E1274"/>
    <mergeCell ref="F1273:F1274"/>
    <mergeCell ref="O1273:O1274"/>
    <mergeCell ref="G1273:G1274"/>
    <mergeCell ref="H1273:H1274"/>
    <mergeCell ref="I1271:I1272"/>
    <mergeCell ref="J1271:J1272"/>
    <mergeCell ref="Q1271:Q1272"/>
    <mergeCell ref="R1271:R1272"/>
    <mergeCell ref="S1271:S1272"/>
    <mergeCell ref="T1271:T1272"/>
    <mergeCell ref="U1269:U1270"/>
    <mergeCell ref="A1271:A1272"/>
    <mergeCell ref="B1271:B1272"/>
    <mergeCell ref="C1271:C1272"/>
    <mergeCell ref="E1271:E1272"/>
    <mergeCell ref="F1271:F1272"/>
    <mergeCell ref="O1271:O1272"/>
    <mergeCell ref="G1271:G1272"/>
    <mergeCell ref="H1271:H1272"/>
    <mergeCell ref="I1269:I1270"/>
    <mergeCell ref="J1269:J1270"/>
    <mergeCell ref="Q1269:Q1270"/>
    <mergeCell ref="R1269:R1270"/>
    <mergeCell ref="S1269:S1270"/>
    <mergeCell ref="T1269:T1270"/>
    <mergeCell ref="U1267:U1268"/>
    <mergeCell ref="W1267:W1268"/>
    <mergeCell ref="A1269:A1270"/>
    <mergeCell ref="B1269:B1270"/>
    <mergeCell ref="C1269:C1270"/>
    <mergeCell ref="E1269:E1270"/>
    <mergeCell ref="F1269:F1270"/>
    <mergeCell ref="O1269:O1270"/>
    <mergeCell ref="G1269:G1270"/>
    <mergeCell ref="H1269:H1270"/>
    <mergeCell ref="I1267:I1268"/>
    <mergeCell ref="J1267:J1268"/>
    <mergeCell ref="Q1267:Q1268"/>
    <mergeCell ref="R1267:R1268"/>
    <mergeCell ref="S1267:S1268"/>
    <mergeCell ref="T1267:T1268"/>
    <mergeCell ref="D1269:D1270"/>
    <mergeCell ref="D1271:D1272"/>
    <mergeCell ref="D1273:D1274"/>
    <mergeCell ref="U1277:U1278"/>
    <mergeCell ref="W1277:W1278"/>
    <mergeCell ref="A1279:A1280"/>
    <mergeCell ref="B1279:B1280"/>
    <mergeCell ref="C1279:C1280"/>
    <mergeCell ref="E1279:E1280"/>
    <mergeCell ref="F1279:F1280"/>
    <mergeCell ref="O1279:O1280"/>
    <mergeCell ref="G1279:G1280"/>
    <mergeCell ref="H1279:H1280"/>
    <mergeCell ref="I1277:I1278"/>
    <mergeCell ref="J1277:J1278"/>
    <mergeCell ref="Q1277:Q1278"/>
    <mergeCell ref="R1277:R1278"/>
    <mergeCell ref="S1277:S1278"/>
    <mergeCell ref="T1277:T1278"/>
    <mergeCell ref="U1275:U1276"/>
    <mergeCell ref="W1275:W1276"/>
    <mergeCell ref="A1277:A1278"/>
    <mergeCell ref="B1277:B1278"/>
    <mergeCell ref="C1277:C1278"/>
    <mergeCell ref="E1277:E1278"/>
    <mergeCell ref="F1277:F1278"/>
    <mergeCell ref="O1277:O1278"/>
    <mergeCell ref="G1277:G1278"/>
    <mergeCell ref="H1277:H1278"/>
    <mergeCell ref="I1275:I1276"/>
    <mergeCell ref="J1275:J1276"/>
    <mergeCell ref="Q1275:Q1276"/>
    <mergeCell ref="R1275:R1276"/>
    <mergeCell ref="S1275:S1276"/>
    <mergeCell ref="T1275:T1276"/>
    <mergeCell ref="U1273:U1274"/>
    <mergeCell ref="W1273:W1274"/>
    <mergeCell ref="A1275:A1276"/>
    <mergeCell ref="B1275:B1276"/>
    <mergeCell ref="C1275:C1276"/>
    <mergeCell ref="E1275:E1276"/>
    <mergeCell ref="F1275:F1276"/>
    <mergeCell ref="O1275:O1276"/>
    <mergeCell ref="G1275:G1276"/>
    <mergeCell ref="H1275:H1276"/>
    <mergeCell ref="I1273:I1274"/>
    <mergeCell ref="J1273:J1274"/>
    <mergeCell ref="Q1273:Q1274"/>
    <mergeCell ref="R1273:R1274"/>
    <mergeCell ref="S1273:S1274"/>
    <mergeCell ref="T1273:T1274"/>
    <mergeCell ref="D1275:D1276"/>
    <mergeCell ref="D1277:D1278"/>
    <mergeCell ref="D1279:D1280"/>
    <mergeCell ref="V1275:V1276"/>
    <mergeCell ref="V1277:V1278"/>
    <mergeCell ref="U1283:U1284"/>
    <mergeCell ref="W1283:W1284"/>
    <mergeCell ref="A1285:A1286"/>
    <mergeCell ref="B1285:B1286"/>
    <mergeCell ref="C1285:C1286"/>
    <mergeCell ref="E1285:E1286"/>
    <mergeCell ref="F1285:F1286"/>
    <mergeCell ref="O1285:O1286"/>
    <mergeCell ref="G1285:G1286"/>
    <mergeCell ref="H1285:H1286"/>
    <mergeCell ref="I1283:I1284"/>
    <mergeCell ref="J1283:J1284"/>
    <mergeCell ref="Q1283:Q1284"/>
    <mergeCell ref="R1283:R1284"/>
    <mergeCell ref="S1283:S1284"/>
    <mergeCell ref="T1283:T1284"/>
    <mergeCell ref="U1281:U1282"/>
    <mergeCell ref="W1281:W1282"/>
    <mergeCell ref="A1283:A1284"/>
    <mergeCell ref="B1283:B1284"/>
    <mergeCell ref="C1283:C1284"/>
    <mergeCell ref="E1283:E1284"/>
    <mergeCell ref="F1283:F1284"/>
    <mergeCell ref="O1283:O1284"/>
    <mergeCell ref="G1283:G1284"/>
    <mergeCell ref="H1283:H1284"/>
    <mergeCell ref="I1281:I1282"/>
    <mergeCell ref="J1281:J1282"/>
    <mergeCell ref="Q1281:Q1282"/>
    <mergeCell ref="R1281:R1282"/>
    <mergeCell ref="S1281:S1282"/>
    <mergeCell ref="T1281:T1282"/>
    <mergeCell ref="U1279:U1280"/>
    <mergeCell ref="W1279:W1280"/>
    <mergeCell ref="A1281:A1282"/>
    <mergeCell ref="B1281:B1282"/>
    <mergeCell ref="C1281:C1282"/>
    <mergeCell ref="E1281:E1282"/>
    <mergeCell ref="F1281:F1282"/>
    <mergeCell ref="O1281:O1282"/>
    <mergeCell ref="G1281:G1282"/>
    <mergeCell ref="H1281:H1282"/>
    <mergeCell ref="I1279:I1280"/>
    <mergeCell ref="J1279:J1280"/>
    <mergeCell ref="Q1279:Q1280"/>
    <mergeCell ref="R1279:R1280"/>
    <mergeCell ref="S1279:S1280"/>
    <mergeCell ref="T1279:T1280"/>
    <mergeCell ref="D1281:D1282"/>
    <mergeCell ref="D1283:D1284"/>
    <mergeCell ref="D1285:D1286"/>
    <mergeCell ref="V1279:V1280"/>
    <mergeCell ref="V1281:V1282"/>
    <mergeCell ref="V1283:V1284"/>
    <mergeCell ref="U1289:U1290"/>
    <mergeCell ref="W1289:W1290"/>
    <mergeCell ref="A1291:A1292"/>
    <mergeCell ref="B1291:B1292"/>
    <mergeCell ref="C1291:C1292"/>
    <mergeCell ref="E1291:E1292"/>
    <mergeCell ref="F1291:F1292"/>
    <mergeCell ref="O1291:O1292"/>
    <mergeCell ref="G1291:G1292"/>
    <mergeCell ref="H1291:H1292"/>
    <mergeCell ref="I1289:I1290"/>
    <mergeCell ref="J1289:J1290"/>
    <mergeCell ref="Q1289:Q1290"/>
    <mergeCell ref="R1289:R1290"/>
    <mergeCell ref="S1289:S1290"/>
    <mergeCell ref="T1289:T1290"/>
    <mergeCell ref="U1287:U1288"/>
    <mergeCell ref="W1287:W1288"/>
    <mergeCell ref="A1289:A1290"/>
    <mergeCell ref="B1289:B1290"/>
    <mergeCell ref="C1289:C1290"/>
    <mergeCell ref="E1289:E1290"/>
    <mergeCell ref="F1289:F1290"/>
    <mergeCell ref="O1289:O1290"/>
    <mergeCell ref="G1289:G1290"/>
    <mergeCell ref="H1289:H1290"/>
    <mergeCell ref="I1287:I1288"/>
    <mergeCell ref="J1287:J1288"/>
    <mergeCell ref="Q1287:Q1288"/>
    <mergeCell ref="R1287:R1288"/>
    <mergeCell ref="S1287:S1288"/>
    <mergeCell ref="T1287:T1288"/>
    <mergeCell ref="U1285:U1286"/>
    <mergeCell ref="W1285:W1286"/>
    <mergeCell ref="A1287:A1288"/>
    <mergeCell ref="B1287:B1288"/>
    <mergeCell ref="C1287:C1288"/>
    <mergeCell ref="E1287:E1288"/>
    <mergeCell ref="F1287:F1288"/>
    <mergeCell ref="O1287:O1288"/>
    <mergeCell ref="G1287:G1288"/>
    <mergeCell ref="H1287:H1288"/>
    <mergeCell ref="I1285:I1286"/>
    <mergeCell ref="J1285:J1286"/>
    <mergeCell ref="Q1285:Q1286"/>
    <mergeCell ref="R1285:R1286"/>
    <mergeCell ref="S1285:S1286"/>
    <mergeCell ref="T1285:T1286"/>
    <mergeCell ref="D1287:D1288"/>
    <mergeCell ref="D1289:D1290"/>
    <mergeCell ref="D1291:D1292"/>
    <mergeCell ref="V1285:V1286"/>
    <mergeCell ref="V1287:V1288"/>
    <mergeCell ref="V1289:V1290"/>
    <mergeCell ref="U1295:U1296"/>
    <mergeCell ref="W1295:W1296"/>
    <mergeCell ref="A1297:A1298"/>
    <mergeCell ref="B1297:B1298"/>
    <mergeCell ref="C1297:C1298"/>
    <mergeCell ref="E1297:E1298"/>
    <mergeCell ref="F1297:F1298"/>
    <mergeCell ref="O1297:O1298"/>
    <mergeCell ref="G1297:G1298"/>
    <mergeCell ref="H1297:H1298"/>
    <mergeCell ref="I1295:I1296"/>
    <mergeCell ref="J1295:J1296"/>
    <mergeCell ref="Q1295:Q1296"/>
    <mergeCell ref="R1295:R1296"/>
    <mergeCell ref="S1295:S1296"/>
    <mergeCell ref="T1295:T1296"/>
    <mergeCell ref="U1293:U1294"/>
    <mergeCell ref="W1293:W1294"/>
    <mergeCell ref="A1295:A1296"/>
    <mergeCell ref="B1295:B1296"/>
    <mergeCell ref="C1295:C1296"/>
    <mergeCell ref="E1295:E1296"/>
    <mergeCell ref="F1295:F1296"/>
    <mergeCell ref="O1295:O1296"/>
    <mergeCell ref="G1295:G1296"/>
    <mergeCell ref="H1295:H1296"/>
    <mergeCell ref="I1293:I1294"/>
    <mergeCell ref="J1293:J1294"/>
    <mergeCell ref="Q1293:Q1294"/>
    <mergeCell ref="R1293:R1294"/>
    <mergeCell ref="S1293:S1294"/>
    <mergeCell ref="T1293:T1294"/>
    <mergeCell ref="U1291:U1292"/>
    <mergeCell ref="W1291:W1292"/>
    <mergeCell ref="A1293:A1294"/>
    <mergeCell ref="B1293:B1294"/>
    <mergeCell ref="C1293:C1294"/>
    <mergeCell ref="E1293:E1294"/>
    <mergeCell ref="F1293:F1294"/>
    <mergeCell ref="O1293:O1294"/>
    <mergeCell ref="G1293:G1294"/>
    <mergeCell ref="H1293:H1294"/>
    <mergeCell ref="I1291:I1292"/>
    <mergeCell ref="J1291:J1292"/>
    <mergeCell ref="Q1291:Q1292"/>
    <mergeCell ref="R1291:R1292"/>
    <mergeCell ref="S1291:S1292"/>
    <mergeCell ref="T1291:T1292"/>
    <mergeCell ref="D1293:D1294"/>
    <mergeCell ref="D1295:D1296"/>
    <mergeCell ref="D1297:D1298"/>
    <mergeCell ref="V1291:V1292"/>
    <mergeCell ref="V1293:V1294"/>
    <mergeCell ref="V1295:V1296"/>
    <mergeCell ref="U1301:U1302"/>
    <mergeCell ref="W1301:W1302"/>
    <mergeCell ref="A1303:A1304"/>
    <mergeCell ref="B1303:B1304"/>
    <mergeCell ref="C1303:C1304"/>
    <mergeCell ref="E1303:E1304"/>
    <mergeCell ref="F1303:F1304"/>
    <mergeCell ref="O1303:O1304"/>
    <mergeCell ref="G1303:G1304"/>
    <mergeCell ref="H1303:H1304"/>
    <mergeCell ref="I1301:I1302"/>
    <mergeCell ref="J1301:J1302"/>
    <mergeCell ref="Q1301:Q1302"/>
    <mergeCell ref="R1301:R1302"/>
    <mergeCell ref="S1301:S1302"/>
    <mergeCell ref="T1301:T1302"/>
    <mergeCell ref="U1299:U1300"/>
    <mergeCell ref="W1299:W1300"/>
    <mergeCell ref="A1301:A1302"/>
    <mergeCell ref="B1301:B1302"/>
    <mergeCell ref="C1301:C1302"/>
    <mergeCell ref="E1301:E1302"/>
    <mergeCell ref="F1301:F1302"/>
    <mergeCell ref="O1301:O1302"/>
    <mergeCell ref="G1301:G1302"/>
    <mergeCell ref="H1301:H1302"/>
    <mergeCell ref="I1299:I1300"/>
    <mergeCell ref="J1299:J1300"/>
    <mergeCell ref="Q1299:Q1300"/>
    <mergeCell ref="R1299:R1300"/>
    <mergeCell ref="S1299:S1300"/>
    <mergeCell ref="T1299:T1300"/>
    <mergeCell ref="U1297:U1298"/>
    <mergeCell ref="W1297:W1298"/>
    <mergeCell ref="A1299:A1300"/>
    <mergeCell ref="B1299:B1300"/>
    <mergeCell ref="C1299:C1300"/>
    <mergeCell ref="E1299:E1300"/>
    <mergeCell ref="F1299:F1300"/>
    <mergeCell ref="O1299:O1300"/>
    <mergeCell ref="G1299:G1300"/>
    <mergeCell ref="H1299:H1300"/>
    <mergeCell ref="I1297:I1298"/>
    <mergeCell ref="J1297:J1298"/>
    <mergeCell ref="Q1297:Q1298"/>
    <mergeCell ref="R1297:R1298"/>
    <mergeCell ref="S1297:S1298"/>
    <mergeCell ref="T1297:T1298"/>
    <mergeCell ref="D1299:D1300"/>
    <mergeCell ref="D1301:D1302"/>
    <mergeCell ref="D1303:D1304"/>
    <mergeCell ref="V1297:V1298"/>
    <mergeCell ref="V1299:V1300"/>
    <mergeCell ref="V1301:V1302"/>
    <mergeCell ref="U1307:U1308"/>
    <mergeCell ref="W1307:W1308"/>
    <mergeCell ref="A1309:A1310"/>
    <mergeCell ref="B1309:B1310"/>
    <mergeCell ref="C1309:C1310"/>
    <mergeCell ref="E1309:E1310"/>
    <mergeCell ref="F1309:F1310"/>
    <mergeCell ref="O1309:O1310"/>
    <mergeCell ref="G1309:G1310"/>
    <mergeCell ref="H1309:H1310"/>
    <mergeCell ref="I1307:I1308"/>
    <mergeCell ref="J1307:J1308"/>
    <mergeCell ref="Q1307:Q1308"/>
    <mergeCell ref="R1307:R1308"/>
    <mergeCell ref="S1307:S1308"/>
    <mergeCell ref="T1307:T1308"/>
    <mergeCell ref="U1305:U1306"/>
    <mergeCell ref="W1305:W1306"/>
    <mergeCell ref="A1307:A1308"/>
    <mergeCell ref="B1307:B1308"/>
    <mergeCell ref="C1307:C1308"/>
    <mergeCell ref="E1307:E1308"/>
    <mergeCell ref="F1307:F1308"/>
    <mergeCell ref="O1307:O1308"/>
    <mergeCell ref="G1307:G1308"/>
    <mergeCell ref="H1307:H1308"/>
    <mergeCell ref="I1305:I1306"/>
    <mergeCell ref="J1305:J1306"/>
    <mergeCell ref="Q1305:Q1306"/>
    <mergeCell ref="R1305:R1306"/>
    <mergeCell ref="S1305:S1306"/>
    <mergeCell ref="T1305:T1306"/>
    <mergeCell ref="U1303:U1304"/>
    <mergeCell ref="W1303:W1304"/>
    <mergeCell ref="A1305:A1306"/>
    <mergeCell ref="B1305:B1306"/>
    <mergeCell ref="C1305:C1306"/>
    <mergeCell ref="E1305:E1306"/>
    <mergeCell ref="F1305:F1306"/>
    <mergeCell ref="O1305:O1306"/>
    <mergeCell ref="G1305:G1306"/>
    <mergeCell ref="H1305:H1306"/>
    <mergeCell ref="I1303:I1304"/>
    <mergeCell ref="J1303:J1304"/>
    <mergeCell ref="Q1303:Q1304"/>
    <mergeCell ref="R1303:R1304"/>
    <mergeCell ref="S1303:S1304"/>
    <mergeCell ref="T1303:T1304"/>
    <mergeCell ref="D1305:D1306"/>
    <mergeCell ref="D1307:D1308"/>
    <mergeCell ref="D1309:D1310"/>
    <mergeCell ref="V1303:V1304"/>
    <mergeCell ref="V1305:V1306"/>
    <mergeCell ref="V1307:V1308"/>
    <mergeCell ref="V1309:V1310"/>
    <mergeCell ref="D1353:D1354"/>
    <mergeCell ref="D1355:D1356"/>
    <mergeCell ref="A1377:A1378"/>
    <mergeCell ref="B1377:B1378"/>
    <mergeCell ref="O1377:O1378"/>
    <mergeCell ref="O1379:O1380"/>
    <mergeCell ref="O1381:O1382"/>
    <mergeCell ref="O1383:O1384"/>
    <mergeCell ref="O1385:O1386"/>
    <mergeCell ref="W1315:W1316"/>
    <mergeCell ref="W1313:W1314"/>
    <mergeCell ref="O1315:O1316"/>
    <mergeCell ref="G1315:G1316"/>
    <mergeCell ref="H1315:H1316"/>
    <mergeCell ref="I1315:I1316"/>
    <mergeCell ref="J1315:J1316"/>
    <mergeCell ref="Q1315:Q1316"/>
    <mergeCell ref="R1315:R1316"/>
    <mergeCell ref="U1309:U1310"/>
    <mergeCell ref="W1309:W1310"/>
    <mergeCell ref="A1311:A1312"/>
    <mergeCell ref="B1311:B1312"/>
    <mergeCell ref="C1311:C1312"/>
    <mergeCell ref="E1311:E1312"/>
    <mergeCell ref="F1311:F1312"/>
    <mergeCell ref="O1311:O1312"/>
    <mergeCell ref="G1311:G1312"/>
    <mergeCell ref="H1311:H1312"/>
    <mergeCell ref="I1309:I1310"/>
    <mergeCell ref="J1309:J1310"/>
    <mergeCell ref="Q1309:Q1310"/>
    <mergeCell ref="R1309:R1310"/>
    <mergeCell ref="S1309:S1310"/>
    <mergeCell ref="T1309:T1310"/>
    <mergeCell ref="S1315:S1316"/>
    <mergeCell ref="T1315:T1316"/>
    <mergeCell ref="J1313:J1314"/>
    <mergeCell ref="Q1313:Q1314"/>
    <mergeCell ref="R1313:R1314"/>
    <mergeCell ref="S1313:S1314"/>
    <mergeCell ref="T1313:T1314"/>
    <mergeCell ref="U1313:U1314"/>
    <mergeCell ref="D1311:D1312"/>
    <mergeCell ref="D1313:D1314"/>
    <mergeCell ref="D1315:D1316"/>
    <mergeCell ref="A1313:A1314"/>
    <mergeCell ref="A1315:A1316"/>
    <mergeCell ref="B1313:B1314"/>
    <mergeCell ref="B1315:B1316"/>
    <mergeCell ref="F1313:F1314"/>
    <mergeCell ref="F1315:F1316"/>
    <mergeCell ref="U1315:U1316"/>
    <mergeCell ref="D1359:D1360"/>
    <mergeCell ref="D1361:D1362"/>
    <mergeCell ref="D1363:D1364"/>
    <mergeCell ref="D1365:D1366"/>
    <mergeCell ref="D1367:D1368"/>
    <mergeCell ref="D1369:D1370"/>
    <mergeCell ref="D1371:D1372"/>
    <mergeCell ref="D1373:D1374"/>
    <mergeCell ref="D1375:D1376"/>
    <mergeCell ref="D1377:D1378"/>
    <mergeCell ref="D1379:D1380"/>
    <mergeCell ref="D1381:D1382"/>
    <mergeCell ref="D1317:D1318"/>
    <mergeCell ref="D1319:D1320"/>
    <mergeCell ref="D1321:D1322"/>
    <mergeCell ref="D1323:D1324"/>
    <mergeCell ref="D1325:D1326"/>
    <mergeCell ref="D1327:D1328"/>
    <mergeCell ref="D1329:D1330"/>
    <mergeCell ref="D1331:D1332"/>
    <mergeCell ref="D1333:D1334"/>
    <mergeCell ref="D1335:D1336"/>
    <mergeCell ref="D1337:D1338"/>
    <mergeCell ref="D1339:D1340"/>
    <mergeCell ref="D1341:D1342"/>
    <mergeCell ref="D1343:D1344"/>
    <mergeCell ref="D1345:D1346"/>
    <mergeCell ref="D1347:D1348"/>
    <mergeCell ref="D1349:D1350"/>
    <mergeCell ref="D1351:D1352"/>
    <mergeCell ref="A1319:A1320"/>
    <mergeCell ref="B1319:B1320"/>
    <mergeCell ref="C1319:C1320"/>
    <mergeCell ref="E1319:E1320"/>
    <mergeCell ref="F1319:F1320"/>
    <mergeCell ref="G1319:G1320"/>
    <mergeCell ref="H1319:H1320"/>
    <mergeCell ref="I1319:I1320"/>
    <mergeCell ref="J1319:J1320"/>
    <mergeCell ref="O1319:O1320"/>
    <mergeCell ref="Q1319:Q1320"/>
    <mergeCell ref="R1319:R1320"/>
    <mergeCell ref="S1319:S1320"/>
    <mergeCell ref="T1319:T1320"/>
    <mergeCell ref="U1319:U1320"/>
    <mergeCell ref="A1327:A1328"/>
    <mergeCell ref="B1327:B1328"/>
    <mergeCell ref="C1327:C1328"/>
    <mergeCell ref="E1327:E1328"/>
    <mergeCell ref="F1327:F1328"/>
    <mergeCell ref="G1327:G1328"/>
    <mergeCell ref="H1327:H1328"/>
    <mergeCell ref="I1327:I1328"/>
    <mergeCell ref="J1327:J1328"/>
    <mergeCell ref="O1327:O1328"/>
    <mergeCell ref="Q1327:Q1328"/>
    <mergeCell ref="R1327:R1328"/>
    <mergeCell ref="S1327:S1328"/>
    <mergeCell ref="T1327:T1328"/>
    <mergeCell ref="U1327:U1328"/>
    <mergeCell ref="B1333:B1334"/>
    <mergeCell ref="C1333:C1334"/>
    <mergeCell ref="E1333:E1334"/>
    <mergeCell ref="F1333:F1334"/>
    <mergeCell ref="G1333:G1334"/>
    <mergeCell ref="H1333:H1334"/>
    <mergeCell ref="I1333:I1334"/>
    <mergeCell ref="J1333:J1334"/>
    <mergeCell ref="O1333:O1334"/>
    <mergeCell ref="Q1333:Q1334"/>
    <mergeCell ref="R1333:R1334"/>
    <mergeCell ref="S1333:S1334"/>
    <mergeCell ref="T1333:T1334"/>
    <mergeCell ref="U1333:U1334"/>
    <mergeCell ref="A1341:A1342"/>
    <mergeCell ref="B1341:B1342"/>
    <mergeCell ref="B1379:B1380"/>
    <mergeCell ref="B1381:B1382"/>
    <mergeCell ref="B1383:B1384"/>
    <mergeCell ref="B1385:B1386"/>
    <mergeCell ref="C1401:C1402"/>
    <mergeCell ref="C1405:C1406"/>
    <mergeCell ref="C1409:C1410"/>
    <mergeCell ref="C1389:C1390"/>
    <mergeCell ref="C1387:C1388"/>
    <mergeCell ref="A1405:A1406"/>
    <mergeCell ref="A1407:A1408"/>
    <mergeCell ref="A1379:A1380"/>
    <mergeCell ref="A1381:A1382"/>
    <mergeCell ref="A1383:A1384"/>
    <mergeCell ref="A1385:A1386"/>
    <mergeCell ref="A1387:A1388"/>
    <mergeCell ref="A1389:A1390"/>
    <mergeCell ref="A1391:A1392"/>
    <mergeCell ref="A1393:A1394"/>
    <mergeCell ref="A1395:A1396"/>
    <mergeCell ref="B1435:B1436"/>
    <mergeCell ref="B1437:B1438"/>
    <mergeCell ref="B1439:B1440"/>
    <mergeCell ref="B1441:B1442"/>
    <mergeCell ref="B1443:B1444"/>
    <mergeCell ref="B1423:B1424"/>
    <mergeCell ref="B1425:B1426"/>
    <mergeCell ref="B1427:B1428"/>
    <mergeCell ref="B1433:B1434"/>
    <mergeCell ref="B1411:B1412"/>
    <mergeCell ref="A1397:A1398"/>
    <mergeCell ref="A1399:A1400"/>
    <mergeCell ref="A1401:A1402"/>
    <mergeCell ref="A1403:A1404"/>
    <mergeCell ref="C1407:C1408"/>
    <mergeCell ref="C1403:C1404"/>
    <mergeCell ref="B1403:B1404"/>
    <mergeCell ref="B1405:B1406"/>
    <mergeCell ref="B1407:B1408"/>
    <mergeCell ref="B1409:B1410"/>
    <mergeCell ref="B1387:B1388"/>
    <mergeCell ref="B1389:B1390"/>
    <mergeCell ref="B1391:B1392"/>
    <mergeCell ref="B1393:B1394"/>
    <mergeCell ref="B1395:B1396"/>
    <mergeCell ref="B1397:B1398"/>
    <mergeCell ref="C1399:C1400"/>
    <mergeCell ref="C1397:C1398"/>
    <mergeCell ref="B1429:B1430"/>
    <mergeCell ref="B1431:B1432"/>
    <mergeCell ref="B1413:B1414"/>
    <mergeCell ref="B1415:B1416"/>
    <mergeCell ref="B1417:B1418"/>
    <mergeCell ref="B1419:B1420"/>
    <mergeCell ref="B1421:B1422"/>
    <mergeCell ref="B1399:B1400"/>
    <mergeCell ref="B1401:B1402"/>
    <mergeCell ref="A1433:A1434"/>
    <mergeCell ref="A1435:A1436"/>
    <mergeCell ref="A1437:A1438"/>
    <mergeCell ref="A1439:A1440"/>
    <mergeCell ref="A1411:A1412"/>
    <mergeCell ref="C1421:C1422"/>
    <mergeCell ref="Q1409:Q1410"/>
    <mergeCell ref="R1409:R1410"/>
    <mergeCell ref="S1409:S1410"/>
    <mergeCell ref="T1409:T1410"/>
    <mergeCell ref="U1409:U1410"/>
    <mergeCell ref="Q1411:Q1412"/>
    <mergeCell ref="R1411:R1412"/>
    <mergeCell ref="S1411:S1412"/>
    <mergeCell ref="T1411:T1412"/>
    <mergeCell ref="U1411:U1412"/>
    <mergeCell ref="Q1405:Q1406"/>
    <mergeCell ref="R1405:R1406"/>
    <mergeCell ref="S1405:S1406"/>
    <mergeCell ref="T1405:T1406"/>
    <mergeCell ref="U1405:U1406"/>
    <mergeCell ref="Q1407:Q1408"/>
    <mergeCell ref="R1407:R1408"/>
    <mergeCell ref="S1407:S1408"/>
    <mergeCell ref="T1407:T1408"/>
    <mergeCell ref="U1407:U1408"/>
    <mergeCell ref="Q1401:Q1402"/>
    <mergeCell ref="R1401:R1402"/>
    <mergeCell ref="S1401:S1402"/>
    <mergeCell ref="T1401:T1402"/>
    <mergeCell ref="U1401:U1402"/>
    <mergeCell ref="Q1403:Q1404"/>
    <mergeCell ref="R1403:R1404"/>
    <mergeCell ref="S1403:S1404"/>
    <mergeCell ref="T1403:T1404"/>
    <mergeCell ref="U1403:U1404"/>
    <mergeCell ref="U1399:U1400"/>
    <mergeCell ref="Q1425:Q1426"/>
    <mergeCell ref="R1425:R1426"/>
    <mergeCell ref="S1425:S1426"/>
    <mergeCell ref="T1425:T1426"/>
    <mergeCell ref="U1425:U1426"/>
    <mergeCell ref="Q1421:Q1422"/>
    <mergeCell ref="R1421:R1422"/>
    <mergeCell ref="S1421:S1422"/>
    <mergeCell ref="T1421:T1422"/>
    <mergeCell ref="U1421:U1422"/>
    <mergeCell ref="Q1423:Q1424"/>
    <mergeCell ref="R1423:R1424"/>
    <mergeCell ref="S1423:S1424"/>
    <mergeCell ref="T1423:T1424"/>
    <mergeCell ref="U1423:U1424"/>
    <mergeCell ref="Q1417:Q1418"/>
    <mergeCell ref="R1417:R1418"/>
    <mergeCell ref="S1417:S1418"/>
    <mergeCell ref="T1417:T1418"/>
    <mergeCell ref="U1417:U1418"/>
    <mergeCell ref="Q1419:Q1420"/>
    <mergeCell ref="R1419:R1420"/>
    <mergeCell ref="S1419:S1420"/>
    <mergeCell ref="T1419:T1420"/>
    <mergeCell ref="U1419:U1420"/>
    <mergeCell ref="Q1413:Q1414"/>
    <mergeCell ref="R1413:R1414"/>
    <mergeCell ref="S1413:S1414"/>
    <mergeCell ref="T1413:T1414"/>
    <mergeCell ref="U1413:U1414"/>
    <mergeCell ref="Q1415:Q1416"/>
    <mergeCell ref="R1415:R1416"/>
    <mergeCell ref="S1415:S1416"/>
    <mergeCell ref="T1415:T1416"/>
    <mergeCell ref="U1415:U1416"/>
    <mergeCell ref="F1421:F1422"/>
    <mergeCell ref="G1421:G1422"/>
    <mergeCell ref="H1421:H1422"/>
    <mergeCell ref="Q1449:Q1450"/>
    <mergeCell ref="R1449:R1450"/>
    <mergeCell ref="S1449:S1450"/>
    <mergeCell ref="T1449:T1450"/>
    <mergeCell ref="U1449:U1450"/>
    <mergeCell ref="Q1451:Q1452"/>
    <mergeCell ref="R1451:R1452"/>
    <mergeCell ref="S1451:S1452"/>
    <mergeCell ref="T1451:T1452"/>
    <mergeCell ref="U1451:U1452"/>
    <mergeCell ref="Q1445:Q1446"/>
    <mergeCell ref="R1445:R1446"/>
    <mergeCell ref="S1445:S1446"/>
    <mergeCell ref="T1445:T1446"/>
    <mergeCell ref="U1445:U1446"/>
    <mergeCell ref="Q1447:Q1448"/>
    <mergeCell ref="R1447:R1448"/>
    <mergeCell ref="S1447:S1448"/>
    <mergeCell ref="T1447:T1448"/>
    <mergeCell ref="U1447:U1448"/>
    <mergeCell ref="Q1441:Q1442"/>
    <mergeCell ref="R1441:R1442"/>
    <mergeCell ref="S1441:S1442"/>
    <mergeCell ref="T1441:T1442"/>
    <mergeCell ref="U1441:U1442"/>
    <mergeCell ref="Q1443:Q1444"/>
    <mergeCell ref="R1443:R1444"/>
    <mergeCell ref="S1443:S1444"/>
    <mergeCell ref="T1443:T1444"/>
    <mergeCell ref="U1443:U1444"/>
    <mergeCell ref="Q1427:Q1428"/>
    <mergeCell ref="R1427:R1428"/>
    <mergeCell ref="U1427:U1428"/>
    <mergeCell ref="A1449:A1450"/>
    <mergeCell ref="A1451:A1452"/>
    <mergeCell ref="B1449:B1450"/>
    <mergeCell ref="B1451:B1452"/>
    <mergeCell ref="C1447:C1448"/>
    <mergeCell ref="C1449:C1450"/>
    <mergeCell ref="C1423:C1424"/>
    <mergeCell ref="F1423:F1424"/>
    <mergeCell ref="G1423:G1424"/>
    <mergeCell ref="H1423:H1424"/>
    <mergeCell ref="C1425:C1426"/>
    <mergeCell ref="F1425:F1426"/>
    <mergeCell ref="G1425:G1426"/>
    <mergeCell ref="H1425:H1426"/>
    <mergeCell ref="C1417:C1418"/>
    <mergeCell ref="F1417:F1418"/>
    <mergeCell ref="G1417:G1418"/>
    <mergeCell ref="H1417:H1418"/>
    <mergeCell ref="C1419:C1420"/>
    <mergeCell ref="F1419:F1420"/>
    <mergeCell ref="A1431:A1432"/>
    <mergeCell ref="A1441:A1442"/>
    <mergeCell ref="A1443:A1444"/>
    <mergeCell ref="A1421:A1422"/>
    <mergeCell ref="A1423:A1424"/>
    <mergeCell ref="A1425:A1426"/>
    <mergeCell ref="A1427:A1428"/>
    <mergeCell ref="A1429:A1430"/>
    <mergeCell ref="D1431:D1432"/>
    <mergeCell ref="D1433:D1434"/>
    <mergeCell ref="D1435:D1436"/>
    <mergeCell ref="D1437:D1438"/>
    <mergeCell ref="D1439:D1440"/>
    <mergeCell ref="D1441:D1442"/>
    <mergeCell ref="D1443:D1444"/>
    <mergeCell ref="D1445:D1446"/>
    <mergeCell ref="D1447:D1448"/>
    <mergeCell ref="A1445:A1446"/>
    <mergeCell ref="A1447:A1448"/>
    <mergeCell ref="B1447:B1448"/>
    <mergeCell ref="B1445:B1446"/>
    <mergeCell ref="O1407:O1408"/>
    <mergeCell ref="O1409:O1410"/>
    <mergeCell ref="O1411:O1412"/>
    <mergeCell ref="O1413:O1414"/>
    <mergeCell ref="O1415:O1416"/>
    <mergeCell ref="O1417:O1418"/>
    <mergeCell ref="O1391:O1392"/>
    <mergeCell ref="O1395:O1396"/>
    <mergeCell ref="O1397:O1398"/>
    <mergeCell ref="O1401:O1402"/>
    <mergeCell ref="O1403:O1404"/>
    <mergeCell ref="O1405:O1406"/>
    <mergeCell ref="F1399:F1400"/>
    <mergeCell ref="O1393:O1394"/>
    <mergeCell ref="O1399:O1400"/>
    <mergeCell ref="E1429:E1430"/>
    <mergeCell ref="E1431:E1432"/>
    <mergeCell ref="E1433:E1434"/>
    <mergeCell ref="A1413:A1414"/>
    <mergeCell ref="A1415:A1416"/>
    <mergeCell ref="A1417:A1418"/>
    <mergeCell ref="A1419:A1420"/>
    <mergeCell ref="F1407:F1408"/>
    <mergeCell ref="G1407:G1408"/>
    <mergeCell ref="H1407:H1408"/>
    <mergeCell ref="F1401:F1402"/>
    <mergeCell ref="G1401:G1402"/>
    <mergeCell ref="H1401:H1402"/>
    <mergeCell ref="F1403:F1404"/>
    <mergeCell ref="G1403:G1404"/>
    <mergeCell ref="H1403:H1404"/>
    <mergeCell ref="E1405:E1406"/>
    <mergeCell ref="E1407:E1408"/>
    <mergeCell ref="E1409:E1410"/>
    <mergeCell ref="E1401:E1402"/>
    <mergeCell ref="E1403:E1404"/>
    <mergeCell ref="A1409:A1410"/>
    <mergeCell ref="E1391:E1392"/>
    <mergeCell ref="F1433:F1434"/>
    <mergeCell ref="G1433:G1434"/>
    <mergeCell ref="H1433:H1434"/>
    <mergeCell ref="G1429:G1430"/>
    <mergeCell ref="H1429:H1430"/>
    <mergeCell ref="G1427:G1428"/>
    <mergeCell ref="H1427:H1428"/>
    <mergeCell ref="F1387:F1388"/>
    <mergeCell ref="F1389:F1390"/>
    <mergeCell ref="F1391:F1392"/>
    <mergeCell ref="F1393:F1394"/>
    <mergeCell ref="F1395:F1396"/>
    <mergeCell ref="F1397:F1398"/>
    <mergeCell ref="H1381:H1382"/>
    <mergeCell ref="G1397:G1398"/>
    <mergeCell ref="H1397:H1398"/>
    <mergeCell ref="G1391:G1392"/>
    <mergeCell ref="F1383:F1384"/>
    <mergeCell ref="F1385:F1386"/>
    <mergeCell ref="F1377:F1378"/>
    <mergeCell ref="G1377:G1378"/>
    <mergeCell ref="H1377:H1378"/>
    <mergeCell ref="F1379:F1380"/>
    <mergeCell ref="G1379:G1380"/>
    <mergeCell ref="H1379:H1380"/>
    <mergeCell ref="F1381:F1382"/>
    <mergeCell ref="G1381:G1382"/>
    <mergeCell ref="F1405:F1406"/>
    <mergeCell ref="G1405:G1406"/>
    <mergeCell ref="H1405:H1406"/>
    <mergeCell ref="H1399:H1400"/>
    <mergeCell ref="G1389:G1390"/>
    <mergeCell ref="H1389:H1390"/>
    <mergeCell ref="C1413:C1414"/>
    <mergeCell ref="F1413:F1414"/>
    <mergeCell ref="G1413:G1414"/>
    <mergeCell ref="H1413:H1414"/>
    <mergeCell ref="C1415:C1416"/>
    <mergeCell ref="F1415:F1416"/>
    <mergeCell ref="G1415:G1416"/>
    <mergeCell ref="H1415:H1416"/>
    <mergeCell ref="E1411:E1412"/>
    <mergeCell ref="F1409:F1410"/>
    <mergeCell ref="G1409:G1410"/>
    <mergeCell ref="H1409:H1410"/>
    <mergeCell ref="F1411:F1412"/>
    <mergeCell ref="G1411:G1412"/>
    <mergeCell ref="H1411:H1412"/>
    <mergeCell ref="C1395:C1396"/>
    <mergeCell ref="C1393:C1394"/>
    <mergeCell ref="C1391:C1392"/>
    <mergeCell ref="C1377:C1378"/>
    <mergeCell ref="C1381:C1382"/>
    <mergeCell ref="C1379:C1380"/>
    <mergeCell ref="C1385:C1386"/>
    <mergeCell ref="C1383:C1384"/>
    <mergeCell ref="E1397:E1398"/>
    <mergeCell ref="E1399:E1400"/>
    <mergeCell ref="E1393:E1394"/>
    <mergeCell ref="E1395:E1396"/>
    <mergeCell ref="C1411:C1412"/>
    <mergeCell ref="E1377:E1378"/>
    <mergeCell ref="E1379:E1380"/>
    <mergeCell ref="E1381:E1382"/>
    <mergeCell ref="E1383:E1384"/>
    <mergeCell ref="E1385:E1386"/>
    <mergeCell ref="E1387:E1388"/>
    <mergeCell ref="E1389:E1390"/>
    <mergeCell ref="D1383:D1384"/>
    <mergeCell ref="D1385:D1386"/>
    <mergeCell ref="D1387:D1388"/>
    <mergeCell ref="W1377:W1378"/>
    <mergeCell ref="W1379:W1380"/>
    <mergeCell ref="W1381:W1382"/>
    <mergeCell ref="W1383:W1384"/>
    <mergeCell ref="W1385:W1386"/>
    <mergeCell ref="W1387:W1388"/>
    <mergeCell ref="I1383:I1384"/>
    <mergeCell ref="J1383:J1384"/>
    <mergeCell ref="I1391:I1392"/>
    <mergeCell ref="J1391:J1392"/>
    <mergeCell ref="Q1397:Q1398"/>
    <mergeCell ref="R1397:R1398"/>
    <mergeCell ref="S1397:S1398"/>
    <mergeCell ref="T1397:T1398"/>
    <mergeCell ref="U1397:U1398"/>
    <mergeCell ref="Q1399:Q1400"/>
    <mergeCell ref="R1399:R1400"/>
    <mergeCell ref="S1399:S1400"/>
    <mergeCell ref="T1399:T1400"/>
    <mergeCell ref="G1399:G1400"/>
    <mergeCell ref="G1419:G1420"/>
    <mergeCell ref="H1419:H1420"/>
    <mergeCell ref="E1425:E1426"/>
    <mergeCell ref="E1427:E1428"/>
    <mergeCell ref="E1451:E1452"/>
    <mergeCell ref="F1451:F1452"/>
    <mergeCell ref="G1451:G1452"/>
    <mergeCell ref="H1451:H1452"/>
    <mergeCell ref="F1445:F1446"/>
    <mergeCell ref="G1445:G1446"/>
    <mergeCell ref="H1445:H1446"/>
    <mergeCell ref="F1447:F1448"/>
    <mergeCell ref="E1435:E1436"/>
    <mergeCell ref="E1437:E1438"/>
    <mergeCell ref="E1439:E1440"/>
    <mergeCell ref="E1417:E1418"/>
    <mergeCell ref="E1419:E1420"/>
    <mergeCell ref="E1421:E1422"/>
    <mergeCell ref="E1423:E1424"/>
    <mergeCell ref="E1413:E1414"/>
    <mergeCell ref="E1415:E1416"/>
    <mergeCell ref="O1419:O1420"/>
    <mergeCell ref="O1421:O1422"/>
    <mergeCell ref="O1423:O1424"/>
    <mergeCell ref="O1425:O1426"/>
    <mergeCell ref="O1427:O1428"/>
    <mergeCell ref="Q1437:Q1438"/>
    <mergeCell ref="R1437:R1438"/>
    <mergeCell ref="S1437:S1438"/>
    <mergeCell ref="T1437:T1438"/>
    <mergeCell ref="U1437:U1438"/>
    <mergeCell ref="Q1439:Q1440"/>
    <mergeCell ref="R1439:R1440"/>
    <mergeCell ref="S1439:S1440"/>
    <mergeCell ref="T1439:T1440"/>
    <mergeCell ref="U1439:U1440"/>
    <mergeCell ref="S1427:S1428"/>
    <mergeCell ref="T1427:T1428"/>
    <mergeCell ref="Q1389:Q1390"/>
    <mergeCell ref="R1389:R1390"/>
    <mergeCell ref="S1389:S1390"/>
    <mergeCell ref="T1389:T1390"/>
    <mergeCell ref="U1389:U1390"/>
    <mergeCell ref="Q1391:Q1392"/>
    <mergeCell ref="R1391:R1392"/>
    <mergeCell ref="S1391:S1392"/>
    <mergeCell ref="T1391:T1392"/>
    <mergeCell ref="U1391:U1392"/>
    <mergeCell ref="R1383:R1384"/>
    <mergeCell ref="S1383:S1384"/>
    <mergeCell ref="T1383:T1384"/>
    <mergeCell ref="U1383:U1384"/>
    <mergeCell ref="U1377:U1378"/>
    <mergeCell ref="Q1379:Q1380"/>
    <mergeCell ref="R1379:R1380"/>
    <mergeCell ref="S1379:S1380"/>
    <mergeCell ref="T1379:T1380"/>
    <mergeCell ref="U1379:U1380"/>
    <mergeCell ref="Q1377:Q1378"/>
    <mergeCell ref="R1377:R1378"/>
    <mergeCell ref="S1377:S1378"/>
    <mergeCell ref="T1377:T1378"/>
    <mergeCell ref="H1391:H1392"/>
    <mergeCell ref="G1393:G1394"/>
    <mergeCell ref="H1393:H1394"/>
    <mergeCell ref="G1395:G1396"/>
    <mergeCell ref="H1395:H1396"/>
    <mergeCell ref="G1387:G1388"/>
    <mergeCell ref="H1387:H1388"/>
    <mergeCell ref="G1385:G1386"/>
    <mergeCell ref="H1385:H1386"/>
    <mergeCell ref="H1383:H1384"/>
    <mergeCell ref="G1383:G1384"/>
    <mergeCell ref="S1387:S1388"/>
    <mergeCell ref="T1387:T1388"/>
    <mergeCell ref="U1387:U1388"/>
    <mergeCell ref="U1381:U1382"/>
    <mergeCell ref="Q1383:Q1384"/>
    <mergeCell ref="Q1385:Q1386"/>
    <mergeCell ref="R1385:R1386"/>
    <mergeCell ref="S1385:S1386"/>
    <mergeCell ref="T1385:T1386"/>
    <mergeCell ref="U1385:U1386"/>
    <mergeCell ref="Q1387:Q1388"/>
    <mergeCell ref="R1387:R1388"/>
    <mergeCell ref="O1387:O1388"/>
    <mergeCell ref="O1389:O1390"/>
    <mergeCell ref="Q1381:Q1382"/>
    <mergeCell ref="R1381:R1382"/>
    <mergeCell ref="S1381:S1382"/>
    <mergeCell ref="T1381:T1382"/>
    <mergeCell ref="Q1393:Q1394"/>
    <mergeCell ref="R1393:R1394"/>
    <mergeCell ref="S1393:S1394"/>
    <mergeCell ref="T1393:T1394"/>
    <mergeCell ref="U1393:U1394"/>
    <mergeCell ref="Q1395:Q1396"/>
    <mergeCell ref="R1395:R1396"/>
    <mergeCell ref="S1395:S1396"/>
    <mergeCell ref="T1395:T1396"/>
    <mergeCell ref="U1395:U1396"/>
    <mergeCell ref="W1413:W1414"/>
    <mergeCell ref="W1415:W1416"/>
    <mergeCell ref="W1417:W1418"/>
    <mergeCell ref="W1421:W1422"/>
    <mergeCell ref="W1423:W1424"/>
    <mergeCell ref="W1401:W1402"/>
    <mergeCell ref="W1403:W1404"/>
    <mergeCell ref="W1405:W1406"/>
    <mergeCell ref="W1407:W1408"/>
    <mergeCell ref="W1409:W1410"/>
    <mergeCell ref="W1391:W1392"/>
    <mergeCell ref="W1393:W1394"/>
    <mergeCell ref="W1395:W1396"/>
    <mergeCell ref="W1399:W1400"/>
    <mergeCell ref="I1429:I1430"/>
    <mergeCell ref="I1433:I1434"/>
    <mergeCell ref="I1437:I1438"/>
    <mergeCell ref="J1437:J1438"/>
    <mergeCell ref="J1433:J1434"/>
    <mergeCell ref="J1429:J1430"/>
    <mergeCell ref="I1417:I1418"/>
    <mergeCell ref="J1417:J1418"/>
    <mergeCell ref="I1421:I1422"/>
    <mergeCell ref="I1423:I1424"/>
    <mergeCell ref="I1427:I1428"/>
    <mergeCell ref="J1423:J1424"/>
    <mergeCell ref="J1427:J1428"/>
    <mergeCell ref="J1421:J1422"/>
    <mergeCell ref="I1415:I1416"/>
    <mergeCell ref="I1411:I1412"/>
    <mergeCell ref="J1405:J1406"/>
    <mergeCell ref="J1411:J1412"/>
    <mergeCell ref="J1413:J1414"/>
    <mergeCell ref="J1415:J1416"/>
    <mergeCell ref="I1405:I1406"/>
    <mergeCell ref="I1413:I1414"/>
    <mergeCell ref="O1431:O1432"/>
    <mergeCell ref="O1433:O1434"/>
    <mergeCell ref="O1435:O1436"/>
    <mergeCell ref="O1437:O1438"/>
    <mergeCell ref="Q1433:Q1434"/>
    <mergeCell ref="R1433:R1434"/>
    <mergeCell ref="S1433:S1434"/>
    <mergeCell ref="T1433:T1434"/>
    <mergeCell ref="U1433:U1434"/>
    <mergeCell ref="Q1435:Q1436"/>
    <mergeCell ref="R1435:R1436"/>
    <mergeCell ref="S1435:S1436"/>
    <mergeCell ref="T1435:T1436"/>
    <mergeCell ref="U1435:U1436"/>
    <mergeCell ref="Q1429:Q1430"/>
    <mergeCell ref="R1429:R1430"/>
    <mergeCell ref="S1429:S1430"/>
    <mergeCell ref="T1429:T1430"/>
    <mergeCell ref="U1429:U1430"/>
    <mergeCell ref="Q1431:Q1432"/>
    <mergeCell ref="R1431:R1432"/>
    <mergeCell ref="S1431:S1432"/>
    <mergeCell ref="T1431:T1432"/>
    <mergeCell ref="U1431:U1432"/>
    <mergeCell ref="V1407:V1408"/>
    <mergeCell ref="V1409:V1410"/>
    <mergeCell ref="V1419:V1420"/>
    <mergeCell ref="V1421:V1422"/>
    <mergeCell ref="W1439:W1440"/>
    <mergeCell ref="W1441:W1442"/>
    <mergeCell ref="W1443:W1444"/>
    <mergeCell ref="W1445:W1446"/>
    <mergeCell ref="W1425:W1426"/>
    <mergeCell ref="W1427:W1428"/>
    <mergeCell ref="W1431:W1432"/>
    <mergeCell ref="W1433:W1434"/>
    <mergeCell ref="W1435:W1436"/>
    <mergeCell ref="I1449:I1450"/>
    <mergeCell ref="I1451:I1452"/>
    <mergeCell ref="J1449:J1450"/>
    <mergeCell ref="J1451:J1452"/>
    <mergeCell ref="C1427:C1428"/>
    <mergeCell ref="O1429:O1430"/>
    <mergeCell ref="G1437:G1438"/>
    <mergeCell ref="H1437:H1438"/>
    <mergeCell ref="H1439:H1440"/>
    <mergeCell ref="G1439:G1440"/>
    <mergeCell ref="C1441:C1442"/>
    <mergeCell ref="C1439:C1440"/>
    <mergeCell ref="C1437:C1438"/>
    <mergeCell ref="C1435:C1436"/>
    <mergeCell ref="C1433:C1434"/>
    <mergeCell ref="C1429:C1430"/>
    <mergeCell ref="O1443:O1444"/>
    <mergeCell ref="O1445:O1446"/>
    <mergeCell ref="O1447:O1448"/>
    <mergeCell ref="O1449:O1450"/>
    <mergeCell ref="O1451:O1452"/>
    <mergeCell ref="C1451:C1452"/>
    <mergeCell ref="C1445:C1446"/>
    <mergeCell ref="C1443:C1444"/>
    <mergeCell ref="I1443:I1444"/>
    <mergeCell ref="J1443:J1444"/>
    <mergeCell ref="G1447:G1448"/>
    <mergeCell ref="H1447:H1448"/>
    <mergeCell ref="E1449:E1450"/>
    <mergeCell ref="F1449:F1450"/>
    <mergeCell ref="G1449:G1450"/>
    <mergeCell ref="H1449:H1450"/>
    <mergeCell ref="E1445:E1446"/>
    <mergeCell ref="E1447:E1448"/>
    <mergeCell ref="O1439:O1440"/>
    <mergeCell ref="O1441:O1442"/>
    <mergeCell ref="F1435:F1436"/>
    <mergeCell ref="G1435:G1436"/>
    <mergeCell ref="H1435:H1436"/>
    <mergeCell ref="F1437:F1438"/>
    <mergeCell ref="C1431:C1432"/>
    <mergeCell ref="F1431:F1432"/>
    <mergeCell ref="G1431:G1432"/>
    <mergeCell ref="H1431:H1432"/>
    <mergeCell ref="F1443:F1444"/>
    <mergeCell ref="G1443:G1444"/>
    <mergeCell ref="H1443:H1444"/>
    <mergeCell ref="F1441:F1442"/>
    <mergeCell ref="G1441:G1442"/>
    <mergeCell ref="H1441:H1442"/>
    <mergeCell ref="E1441:E1442"/>
    <mergeCell ref="E1443:E1444"/>
    <mergeCell ref="F1427:F1428"/>
    <mergeCell ref="F1429:F1430"/>
    <mergeCell ref="F1439:F1440"/>
    <mergeCell ref="H1517:H1518"/>
    <mergeCell ref="O1517:O1518"/>
    <mergeCell ref="W1517:W1518"/>
    <mergeCell ref="A1519:A1520"/>
    <mergeCell ref="B1519:B1520"/>
    <mergeCell ref="C1519:C1520"/>
    <mergeCell ref="E1519:E1520"/>
    <mergeCell ref="F1519:F1520"/>
    <mergeCell ref="G1519:G1520"/>
    <mergeCell ref="H1519:H1520"/>
    <mergeCell ref="A1517:A1518"/>
    <mergeCell ref="B1517:B1518"/>
    <mergeCell ref="C1517:C1518"/>
    <mergeCell ref="E1517:E1518"/>
    <mergeCell ref="F1517:F1518"/>
    <mergeCell ref="G1517:G1518"/>
    <mergeCell ref="D1517:D1518"/>
    <mergeCell ref="D1519:D1520"/>
    <mergeCell ref="D1521:D1522"/>
    <mergeCell ref="D1523:D1524"/>
    <mergeCell ref="W1513:W1514"/>
    <mergeCell ref="A1515:A1516"/>
    <mergeCell ref="B1515:B1516"/>
    <mergeCell ref="C1515:C1516"/>
    <mergeCell ref="E1515:E1516"/>
    <mergeCell ref="F1515:F1516"/>
    <mergeCell ref="G1515:G1516"/>
    <mergeCell ref="H1515:H1516"/>
    <mergeCell ref="O1515:O1516"/>
    <mergeCell ref="W1515:W1516"/>
    <mergeCell ref="Q1517:Q1518"/>
    <mergeCell ref="R1517:R1518"/>
    <mergeCell ref="S1517:S1518"/>
    <mergeCell ref="T1517:T1518"/>
    <mergeCell ref="U1517:U1518"/>
    <mergeCell ref="Q1519:Q1520"/>
    <mergeCell ref="A1513:A1514"/>
    <mergeCell ref="B1513:B1514"/>
    <mergeCell ref="C1513:C1514"/>
    <mergeCell ref="E1513:E1514"/>
    <mergeCell ref="F1513:F1514"/>
    <mergeCell ref="G1513:G1514"/>
    <mergeCell ref="H1513:H1514"/>
    <mergeCell ref="O1513:O1514"/>
    <mergeCell ref="Q1513:Q1514"/>
    <mergeCell ref="R1513:R1514"/>
    <mergeCell ref="S1513:S1514"/>
    <mergeCell ref="T1513:T1514"/>
    <mergeCell ref="U1513:U1514"/>
    <mergeCell ref="Q1515:Q1516"/>
    <mergeCell ref="R1515:R1516"/>
    <mergeCell ref="S1515:S1516"/>
    <mergeCell ref="O1523:O1524"/>
    <mergeCell ref="W1523:W1524"/>
    <mergeCell ref="T1515:T1516"/>
    <mergeCell ref="U1515:U1516"/>
    <mergeCell ref="A1525:A1526"/>
    <mergeCell ref="B1525:B1526"/>
    <mergeCell ref="C1525:C1526"/>
    <mergeCell ref="E1525:E1526"/>
    <mergeCell ref="F1525:F1526"/>
    <mergeCell ref="G1525:G1526"/>
    <mergeCell ref="H1525:H1526"/>
    <mergeCell ref="O1525:O1526"/>
    <mergeCell ref="Q1525:Q1526"/>
    <mergeCell ref="R1525:R1526"/>
    <mergeCell ref="S1525:S1526"/>
    <mergeCell ref="T1525:T1526"/>
    <mergeCell ref="U1525:U1526"/>
    <mergeCell ref="Q1527:Q1528"/>
    <mergeCell ref="R1527:R1528"/>
    <mergeCell ref="S1527:S1528"/>
    <mergeCell ref="T1527:T1528"/>
    <mergeCell ref="U1527:U1528"/>
    <mergeCell ref="H1521:H1522"/>
    <mergeCell ref="O1521:O1522"/>
    <mergeCell ref="W1521:W1522"/>
    <mergeCell ref="A1523:A1524"/>
    <mergeCell ref="B1523:B1524"/>
    <mergeCell ref="C1523:C1524"/>
    <mergeCell ref="E1523:E1524"/>
    <mergeCell ref="F1523:F1524"/>
    <mergeCell ref="G1523:G1524"/>
    <mergeCell ref="H1523:H1524"/>
    <mergeCell ref="D1525:D1526"/>
    <mergeCell ref="D1527:D1528"/>
    <mergeCell ref="W1519:W1520"/>
    <mergeCell ref="A1521:A1522"/>
    <mergeCell ref="B1521:B1522"/>
    <mergeCell ref="C1521:C1522"/>
    <mergeCell ref="E1521:E1522"/>
    <mergeCell ref="F1521:F1522"/>
    <mergeCell ref="G1521:G1522"/>
    <mergeCell ref="Q1521:Q1522"/>
    <mergeCell ref="R1521:R1522"/>
    <mergeCell ref="S1521:S1522"/>
    <mergeCell ref="T1521:T1522"/>
    <mergeCell ref="U1521:U1522"/>
    <mergeCell ref="Q1523:Q1524"/>
    <mergeCell ref="R1523:R1524"/>
    <mergeCell ref="S1523:S1524"/>
    <mergeCell ref="T1523:T1524"/>
    <mergeCell ref="U1523:U1524"/>
    <mergeCell ref="R1519:R1520"/>
    <mergeCell ref="S1519:S1520"/>
    <mergeCell ref="T1519:T1520"/>
    <mergeCell ref="U1519:U1520"/>
    <mergeCell ref="O1519:O1520"/>
    <mergeCell ref="A1533:A1534"/>
    <mergeCell ref="B1533:B1534"/>
    <mergeCell ref="C1533:C1534"/>
    <mergeCell ref="E1533:E1534"/>
    <mergeCell ref="F1533:F1534"/>
    <mergeCell ref="G1533:G1534"/>
    <mergeCell ref="W1529:W1530"/>
    <mergeCell ref="A1531:A1532"/>
    <mergeCell ref="B1531:B1532"/>
    <mergeCell ref="C1531:C1532"/>
    <mergeCell ref="E1531:E1532"/>
    <mergeCell ref="F1531:F1532"/>
    <mergeCell ref="G1531:G1532"/>
    <mergeCell ref="H1531:H1532"/>
    <mergeCell ref="O1531:O1532"/>
    <mergeCell ref="W1531:W1532"/>
    <mergeCell ref="O1527:O1528"/>
    <mergeCell ref="W1527:W1528"/>
    <mergeCell ref="A1529:A1530"/>
    <mergeCell ref="B1529:B1530"/>
    <mergeCell ref="C1529:C1530"/>
    <mergeCell ref="E1529:E1530"/>
    <mergeCell ref="F1529:F1530"/>
    <mergeCell ref="G1529:G1530"/>
    <mergeCell ref="H1529:H1530"/>
    <mergeCell ref="O1529:O1530"/>
    <mergeCell ref="Q1529:Q1530"/>
    <mergeCell ref="R1529:R1530"/>
    <mergeCell ref="S1529:S1530"/>
    <mergeCell ref="T1529:T1530"/>
    <mergeCell ref="U1529:U1530"/>
    <mergeCell ref="Q1531:Q1532"/>
    <mergeCell ref="R1531:R1532"/>
    <mergeCell ref="S1531:S1532"/>
    <mergeCell ref="T1531:T1532"/>
    <mergeCell ref="U1531:U1532"/>
    <mergeCell ref="Q1533:Q1534"/>
    <mergeCell ref="R1533:R1534"/>
    <mergeCell ref="S1533:S1534"/>
    <mergeCell ref="T1533:T1534"/>
    <mergeCell ref="U1533:U1534"/>
    <mergeCell ref="D1529:D1530"/>
    <mergeCell ref="D1531:D1532"/>
    <mergeCell ref="D1533:D1534"/>
    <mergeCell ref="A1527:A1528"/>
    <mergeCell ref="B1527:B1528"/>
    <mergeCell ref="C1527:C1528"/>
    <mergeCell ref="E1527:E1528"/>
    <mergeCell ref="F1527:F1528"/>
    <mergeCell ref="G1527:G1528"/>
    <mergeCell ref="H1527:H1528"/>
    <mergeCell ref="H1533:H1534"/>
    <mergeCell ref="O1533:O1534"/>
    <mergeCell ref="A1541:A1542"/>
    <mergeCell ref="B1541:B1542"/>
    <mergeCell ref="C1541:C1542"/>
    <mergeCell ref="E1541:E1542"/>
    <mergeCell ref="F1541:F1542"/>
    <mergeCell ref="G1541:G1542"/>
    <mergeCell ref="W1537:W1538"/>
    <mergeCell ref="A1539:A1540"/>
    <mergeCell ref="B1539:B1540"/>
    <mergeCell ref="C1539:C1540"/>
    <mergeCell ref="E1539:E1540"/>
    <mergeCell ref="F1539:F1540"/>
    <mergeCell ref="G1539:G1540"/>
    <mergeCell ref="H1539:H1540"/>
    <mergeCell ref="O1539:O1540"/>
    <mergeCell ref="Q1541:Q1542"/>
    <mergeCell ref="R1541:R1542"/>
    <mergeCell ref="S1541:S1542"/>
    <mergeCell ref="T1541:T1542"/>
    <mergeCell ref="U1541:U1542"/>
    <mergeCell ref="Q1543:Q1544"/>
    <mergeCell ref="O1535:O1536"/>
    <mergeCell ref="W1535:W1536"/>
    <mergeCell ref="A1537:A1538"/>
    <mergeCell ref="B1537:B1538"/>
    <mergeCell ref="C1537:C1538"/>
    <mergeCell ref="E1537:E1538"/>
    <mergeCell ref="F1537:F1538"/>
    <mergeCell ref="G1537:G1538"/>
    <mergeCell ref="H1537:H1538"/>
    <mergeCell ref="O1537:O1538"/>
    <mergeCell ref="T1543:T1544"/>
    <mergeCell ref="U1543:U1544"/>
    <mergeCell ref="Q1537:Q1538"/>
    <mergeCell ref="R1537:R1538"/>
    <mergeCell ref="S1537:S1538"/>
    <mergeCell ref="T1537:T1538"/>
    <mergeCell ref="U1537:U1538"/>
    <mergeCell ref="Q1539:Q1540"/>
    <mergeCell ref="R1539:R1540"/>
    <mergeCell ref="S1539:S1540"/>
    <mergeCell ref="T1539:T1540"/>
    <mergeCell ref="U1539:U1540"/>
    <mergeCell ref="D1537:D1538"/>
    <mergeCell ref="D1539:D1540"/>
    <mergeCell ref="D1541:D1542"/>
    <mergeCell ref="D1543:D1544"/>
    <mergeCell ref="A1535:A1536"/>
    <mergeCell ref="B1535:B1536"/>
    <mergeCell ref="C1535:C1536"/>
    <mergeCell ref="E1535:E1536"/>
    <mergeCell ref="F1535:F1536"/>
    <mergeCell ref="G1535:G1536"/>
    <mergeCell ref="H1535:H1536"/>
    <mergeCell ref="Q1535:Q1536"/>
    <mergeCell ref="R1535:R1536"/>
    <mergeCell ref="S1535:S1536"/>
    <mergeCell ref="T1535:T1536"/>
    <mergeCell ref="U1535:U1536"/>
    <mergeCell ref="D1535:D1536"/>
    <mergeCell ref="H1541:H1542"/>
    <mergeCell ref="I1541:I1542"/>
    <mergeCell ref="J1541:J1542"/>
    <mergeCell ref="O1541:O1542"/>
    <mergeCell ref="I1547:I1548"/>
    <mergeCell ref="J1547:J1548"/>
    <mergeCell ref="O1547:O1548"/>
    <mergeCell ref="W1547:W1548"/>
    <mergeCell ref="A1549:A1550"/>
    <mergeCell ref="B1549:B1550"/>
    <mergeCell ref="C1549:C1550"/>
    <mergeCell ref="E1549:E1550"/>
    <mergeCell ref="F1549:F1550"/>
    <mergeCell ref="G1549:G1550"/>
    <mergeCell ref="Q1549:Q1550"/>
    <mergeCell ref="R1549:R1550"/>
    <mergeCell ref="S1549:S1550"/>
    <mergeCell ref="T1549:T1550"/>
    <mergeCell ref="U1549:U1550"/>
    <mergeCell ref="Q1551:Q1552"/>
    <mergeCell ref="R1551:R1552"/>
    <mergeCell ref="S1551:S1552"/>
    <mergeCell ref="T1551:T1552"/>
    <mergeCell ref="U1551:U1552"/>
    <mergeCell ref="H1549:H1550"/>
    <mergeCell ref="H1545:H1546"/>
    <mergeCell ref="O1545:O1546"/>
    <mergeCell ref="W1545:W1546"/>
    <mergeCell ref="A1547:A1548"/>
    <mergeCell ref="B1547:B1548"/>
    <mergeCell ref="C1547:C1548"/>
    <mergeCell ref="E1547:E1548"/>
    <mergeCell ref="F1547:F1548"/>
    <mergeCell ref="G1547:G1548"/>
    <mergeCell ref="H1547:H1548"/>
    <mergeCell ref="G1543:G1544"/>
    <mergeCell ref="H1543:H1544"/>
    <mergeCell ref="O1543:O1544"/>
    <mergeCell ref="W1543:W1544"/>
    <mergeCell ref="A1545:A1546"/>
    <mergeCell ref="B1545:B1546"/>
    <mergeCell ref="C1545:C1546"/>
    <mergeCell ref="E1545:E1546"/>
    <mergeCell ref="F1545:F1546"/>
    <mergeCell ref="G1545:G1546"/>
    <mergeCell ref="Q1545:Q1546"/>
    <mergeCell ref="R1545:R1546"/>
    <mergeCell ref="S1545:S1546"/>
    <mergeCell ref="T1545:T1546"/>
    <mergeCell ref="U1545:U1546"/>
    <mergeCell ref="Q1547:Q1548"/>
    <mergeCell ref="R1547:R1548"/>
    <mergeCell ref="S1547:S1548"/>
    <mergeCell ref="T1547:T1548"/>
    <mergeCell ref="U1547:U1548"/>
    <mergeCell ref="R1543:R1544"/>
    <mergeCell ref="S1543:S1544"/>
    <mergeCell ref="D1545:D1546"/>
    <mergeCell ref="D1547:D1548"/>
    <mergeCell ref="D1549:D1550"/>
    <mergeCell ref="D1551:D1552"/>
    <mergeCell ref="A1543:A1544"/>
    <mergeCell ref="B1543:B1544"/>
    <mergeCell ref="C1543:C1544"/>
    <mergeCell ref="E1543:E1544"/>
    <mergeCell ref="F1543:F1544"/>
    <mergeCell ref="V1545:V1546"/>
    <mergeCell ref="V1547:V1548"/>
    <mergeCell ref="O1553:O1554"/>
    <mergeCell ref="W1553:W1554"/>
    <mergeCell ref="A1555:A1556"/>
    <mergeCell ref="B1555:B1556"/>
    <mergeCell ref="C1555:C1556"/>
    <mergeCell ref="E1555:E1556"/>
    <mergeCell ref="F1555:F1556"/>
    <mergeCell ref="A1553:A1554"/>
    <mergeCell ref="B1553:B1554"/>
    <mergeCell ref="C1553:C1554"/>
    <mergeCell ref="E1553:E1554"/>
    <mergeCell ref="F1553:F1554"/>
    <mergeCell ref="G1553:G1554"/>
    <mergeCell ref="G1551:G1552"/>
    <mergeCell ref="H1551:H1552"/>
    <mergeCell ref="I1551:I1552"/>
    <mergeCell ref="J1551:J1552"/>
    <mergeCell ref="O1551:O1552"/>
    <mergeCell ref="W1551:W1552"/>
    <mergeCell ref="Q1553:Q1554"/>
    <mergeCell ref="R1553:R1554"/>
    <mergeCell ref="S1553:S1554"/>
    <mergeCell ref="T1553:T1554"/>
    <mergeCell ref="U1553:U1554"/>
    <mergeCell ref="Q1555:Q1556"/>
    <mergeCell ref="R1555:R1556"/>
    <mergeCell ref="S1555:S1556"/>
    <mergeCell ref="T1555:T1556"/>
    <mergeCell ref="U1555:U1556"/>
    <mergeCell ref="O1549:O1550"/>
    <mergeCell ref="A1551:A1552"/>
    <mergeCell ref="B1551:B1552"/>
    <mergeCell ref="C1551:C1552"/>
    <mergeCell ref="E1551:E1552"/>
    <mergeCell ref="F1551:F1552"/>
    <mergeCell ref="H1553:H1554"/>
    <mergeCell ref="D1553:D1554"/>
    <mergeCell ref="D1555:D1556"/>
    <mergeCell ref="V1549:V1550"/>
    <mergeCell ref="V1551:V1552"/>
    <mergeCell ref="V1553:V1554"/>
    <mergeCell ref="O1559:O1560"/>
    <mergeCell ref="W1559:W1560"/>
    <mergeCell ref="H1557:H1558"/>
    <mergeCell ref="I1557:I1558"/>
    <mergeCell ref="J1557:J1558"/>
    <mergeCell ref="O1557:O1558"/>
    <mergeCell ref="W1557:W1558"/>
    <mergeCell ref="A1559:A1560"/>
    <mergeCell ref="B1559:B1560"/>
    <mergeCell ref="C1559:C1560"/>
    <mergeCell ref="E1559:E1560"/>
    <mergeCell ref="F1559:F1560"/>
    <mergeCell ref="G1555:G1556"/>
    <mergeCell ref="H1555:H1556"/>
    <mergeCell ref="O1555:O1556"/>
    <mergeCell ref="W1555:W1556"/>
    <mergeCell ref="A1557:A1558"/>
    <mergeCell ref="B1557:B1558"/>
    <mergeCell ref="C1557:C1558"/>
    <mergeCell ref="E1557:E1558"/>
    <mergeCell ref="F1557:F1558"/>
    <mergeCell ref="G1557:G1558"/>
    <mergeCell ref="Q1557:Q1558"/>
    <mergeCell ref="R1557:R1558"/>
    <mergeCell ref="S1557:S1558"/>
    <mergeCell ref="T1557:T1558"/>
    <mergeCell ref="U1557:U1558"/>
    <mergeCell ref="Q1559:Q1560"/>
    <mergeCell ref="R1559:R1560"/>
    <mergeCell ref="S1559:S1560"/>
    <mergeCell ref="T1559:T1560"/>
    <mergeCell ref="U1559:U1560"/>
    <mergeCell ref="G1559:G1560"/>
    <mergeCell ref="H1559:H1560"/>
    <mergeCell ref="I1559:I1560"/>
    <mergeCell ref="J1559:J1560"/>
    <mergeCell ref="D1559:D1560"/>
    <mergeCell ref="V1555:V1556"/>
    <mergeCell ref="V1557:V1558"/>
    <mergeCell ref="V1559:V1560"/>
    <mergeCell ref="O1563:O1564"/>
    <mergeCell ref="W1563:W1564"/>
    <mergeCell ref="A1565:A1566"/>
    <mergeCell ref="B1565:B1566"/>
    <mergeCell ref="C1565:C1566"/>
    <mergeCell ref="E1565:E1566"/>
    <mergeCell ref="F1565:F1566"/>
    <mergeCell ref="G1565:G1566"/>
    <mergeCell ref="H1565:H1566"/>
    <mergeCell ref="Q1567:Q1568"/>
    <mergeCell ref="R1567:R1568"/>
    <mergeCell ref="S1567:S1568"/>
    <mergeCell ref="T1567:T1568"/>
    <mergeCell ref="U1567:U1568"/>
    <mergeCell ref="S1563:S1564"/>
    <mergeCell ref="T1563:T1564"/>
    <mergeCell ref="U1563:U1564"/>
    <mergeCell ref="G1571:G1572"/>
    <mergeCell ref="H1571:H1572"/>
    <mergeCell ref="O1571:O1572"/>
    <mergeCell ref="W1571:W1572"/>
    <mergeCell ref="O1569:O1570"/>
    <mergeCell ref="W1569:W1570"/>
    <mergeCell ref="A1571:A1572"/>
    <mergeCell ref="B1571:B1572"/>
    <mergeCell ref="C1571:C1572"/>
    <mergeCell ref="E1571:E1572"/>
    <mergeCell ref="F1571:F1572"/>
    <mergeCell ref="H1569:H1570"/>
    <mergeCell ref="I1569:I1570"/>
    <mergeCell ref="J1569:J1570"/>
    <mergeCell ref="H1561:H1562"/>
    <mergeCell ref="O1561:O1562"/>
    <mergeCell ref="W1561:W1562"/>
    <mergeCell ref="A1563:A1564"/>
    <mergeCell ref="B1563:B1564"/>
    <mergeCell ref="C1563:C1564"/>
    <mergeCell ref="E1563:E1564"/>
    <mergeCell ref="F1563:F1564"/>
    <mergeCell ref="G1563:G1564"/>
    <mergeCell ref="H1563:H1564"/>
    <mergeCell ref="A1561:A1562"/>
    <mergeCell ref="B1561:B1562"/>
    <mergeCell ref="C1561:C1562"/>
    <mergeCell ref="E1561:E1562"/>
    <mergeCell ref="F1561:F1562"/>
    <mergeCell ref="G1561:G1562"/>
    <mergeCell ref="Q1565:Q1566"/>
    <mergeCell ref="R1565:R1566"/>
    <mergeCell ref="S1565:S1566"/>
    <mergeCell ref="T1565:T1566"/>
    <mergeCell ref="U1565:U1566"/>
    <mergeCell ref="Q1561:Q1562"/>
    <mergeCell ref="R1561:R1562"/>
    <mergeCell ref="S1561:S1562"/>
    <mergeCell ref="T1561:T1562"/>
    <mergeCell ref="U1561:U1562"/>
    <mergeCell ref="Q1563:Q1564"/>
    <mergeCell ref="R1563:R1564"/>
    <mergeCell ref="D1561:D1562"/>
    <mergeCell ref="D1563:D1564"/>
    <mergeCell ref="D1565:D1566"/>
    <mergeCell ref="D1567:D1568"/>
    <mergeCell ref="D1569:D1570"/>
    <mergeCell ref="G1567:G1568"/>
    <mergeCell ref="H1567:H1568"/>
    <mergeCell ref="O1567:O1568"/>
    <mergeCell ref="W1573:W1574"/>
    <mergeCell ref="A1575:A1576"/>
    <mergeCell ref="B1575:B1576"/>
    <mergeCell ref="C1575:C1576"/>
    <mergeCell ref="E1575:E1576"/>
    <mergeCell ref="F1575:F1576"/>
    <mergeCell ref="W1567:W1568"/>
    <mergeCell ref="A1569:A1570"/>
    <mergeCell ref="B1569:B1570"/>
    <mergeCell ref="C1569:C1570"/>
    <mergeCell ref="E1569:E1570"/>
    <mergeCell ref="F1569:F1570"/>
    <mergeCell ref="G1569:G1570"/>
    <mergeCell ref="Q1569:Q1570"/>
    <mergeCell ref="R1569:R1570"/>
    <mergeCell ref="S1569:S1570"/>
    <mergeCell ref="T1569:T1570"/>
    <mergeCell ref="U1569:U1570"/>
    <mergeCell ref="Q1571:Q1572"/>
    <mergeCell ref="R1571:R1572"/>
    <mergeCell ref="S1571:S1572"/>
    <mergeCell ref="T1571:T1572"/>
    <mergeCell ref="U1571:U1572"/>
    <mergeCell ref="I1571:I1572"/>
    <mergeCell ref="J1571:J1572"/>
    <mergeCell ref="I1567:I1568"/>
    <mergeCell ref="O1565:O1566"/>
    <mergeCell ref="W1565:W1566"/>
    <mergeCell ref="A1567:A1568"/>
    <mergeCell ref="B1567:B1568"/>
    <mergeCell ref="C1567:C1568"/>
    <mergeCell ref="E1567:E1568"/>
    <mergeCell ref="F1567:F1568"/>
    <mergeCell ref="D1571:D1572"/>
    <mergeCell ref="D1573:D1574"/>
    <mergeCell ref="D1575:D1576"/>
    <mergeCell ref="V1575:V1576"/>
    <mergeCell ref="V1573:V1574"/>
    <mergeCell ref="R1581:R1582"/>
    <mergeCell ref="S1581:S1582"/>
    <mergeCell ref="T1581:T1582"/>
    <mergeCell ref="U1581:U1582"/>
    <mergeCell ref="Q1583:Q1584"/>
    <mergeCell ref="R1583:R1584"/>
    <mergeCell ref="S1583:S1584"/>
    <mergeCell ref="T1583:T1584"/>
    <mergeCell ref="U1583:U1584"/>
    <mergeCell ref="A1583:A1584"/>
    <mergeCell ref="B1583:B1584"/>
    <mergeCell ref="C1583:C1584"/>
    <mergeCell ref="E1583:E1584"/>
    <mergeCell ref="F1583:F1584"/>
    <mergeCell ref="G1583:G1584"/>
    <mergeCell ref="H1583:H1584"/>
    <mergeCell ref="A1573:A1574"/>
    <mergeCell ref="B1573:B1574"/>
    <mergeCell ref="C1573:C1574"/>
    <mergeCell ref="E1573:E1574"/>
    <mergeCell ref="F1573:F1574"/>
    <mergeCell ref="G1573:G1574"/>
    <mergeCell ref="Q1573:Q1574"/>
    <mergeCell ref="R1573:R1574"/>
    <mergeCell ref="S1573:S1574"/>
    <mergeCell ref="T1573:T1574"/>
    <mergeCell ref="U1573:U1574"/>
    <mergeCell ref="Q1575:Q1576"/>
    <mergeCell ref="R1575:R1576"/>
    <mergeCell ref="S1575:S1576"/>
    <mergeCell ref="T1575:T1576"/>
    <mergeCell ref="U1575:U1576"/>
    <mergeCell ref="H1573:H1574"/>
    <mergeCell ref="I1573:I1574"/>
    <mergeCell ref="J1573:J1574"/>
    <mergeCell ref="O1577:O1578"/>
    <mergeCell ref="A1579:A1580"/>
    <mergeCell ref="B1579:B1580"/>
    <mergeCell ref="C1579:C1580"/>
    <mergeCell ref="E1579:E1580"/>
    <mergeCell ref="F1579:F1580"/>
    <mergeCell ref="G1579:G1580"/>
    <mergeCell ref="H1579:H1580"/>
    <mergeCell ref="A1577:A1578"/>
    <mergeCell ref="B1577:B1578"/>
    <mergeCell ref="C1577:C1578"/>
    <mergeCell ref="E1577:E1578"/>
    <mergeCell ref="F1577:F1578"/>
    <mergeCell ref="G1577:G1578"/>
    <mergeCell ref="Q1577:Q1578"/>
    <mergeCell ref="R1577:R1578"/>
    <mergeCell ref="S1577:S1578"/>
    <mergeCell ref="O1579:O1580"/>
    <mergeCell ref="H1577:H1578"/>
    <mergeCell ref="T1577:T1578"/>
    <mergeCell ref="U1577:U1578"/>
    <mergeCell ref="Q1579:Q1580"/>
    <mergeCell ref="R1579:R1580"/>
    <mergeCell ref="S1579:S1580"/>
    <mergeCell ref="T1579:T1580"/>
    <mergeCell ref="U1579:U1580"/>
    <mergeCell ref="O1573:O1574"/>
    <mergeCell ref="D1577:D1578"/>
    <mergeCell ref="Q1587:Q1588"/>
    <mergeCell ref="W1589:W1590"/>
    <mergeCell ref="Q1591:Q1592"/>
    <mergeCell ref="R1591:R1592"/>
    <mergeCell ref="S1591:S1592"/>
    <mergeCell ref="T1591:T1592"/>
    <mergeCell ref="U1591:U1592"/>
    <mergeCell ref="H1581:H1582"/>
    <mergeCell ref="E1593:E1594"/>
    <mergeCell ref="Q1589:Q1590"/>
    <mergeCell ref="R1589:R1590"/>
    <mergeCell ref="S1589:S1590"/>
    <mergeCell ref="Q1593:Q1594"/>
    <mergeCell ref="R1593:R1594"/>
    <mergeCell ref="S1593:S1594"/>
    <mergeCell ref="H1591:H1592"/>
    <mergeCell ref="A1593:A1594"/>
    <mergeCell ref="B1589:B1590"/>
    <mergeCell ref="B1591:B1592"/>
    <mergeCell ref="B1593:B1594"/>
    <mergeCell ref="C1589:C1590"/>
    <mergeCell ref="C1591:C1592"/>
    <mergeCell ref="C1593:C1594"/>
    <mergeCell ref="O1587:O1588"/>
    <mergeCell ref="A1589:A1590"/>
    <mergeCell ref="A1591:A1592"/>
    <mergeCell ref="E1589:E1590"/>
    <mergeCell ref="E1591:E1592"/>
    <mergeCell ref="F1593:F1594"/>
    <mergeCell ref="G1593:G1594"/>
    <mergeCell ref="H1593:H1594"/>
    <mergeCell ref="T1593:T1594"/>
    <mergeCell ref="U1593:U1594"/>
    <mergeCell ref="W1593:W1594"/>
    <mergeCell ref="F1589:F1590"/>
    <mergeCell ref="G1589:G1590"/>
    <mergeCell ref="H1589:H1590"/>
    <mergeCell ref="I1589:I1590"/>
    <mergeCell ref="J1589:J1590"/>
    <mergeCell ref="F1591:F1592"/>
    <mergeCell ref="O1585:O1586"/>
    <mergeCell ref="W1585:W1586"/>
    <mergeCell ref="A1587:A1588"/>
    <mergeCell ref="B1587:B1588"/>
    <mergeCell ref="C1587:C1588"/>
    <mergeCell ref="E1587:E1588"/>
    <mergeCell ref="F1587:F1588"/>
    <mergeCell ref="G1587:G1588"/>
    <mergeCell ref="H1587:H1588"/>
    <mergeCell ref="A1585:A1586"/>
    <mergeCell ref="B1585:B1586"/>
    <mergeCell ref="C1585:C1586"/>
    <mergeCell ref="E1585:E1586"/>
    <mergeCell ref="F1585:F1586"/>
    <mergeCell ref="G1585:G1586"/>
    <mergeCell ref="H1585:H1586"/>
    <mergeCell ref="R1587:R1588"/>
    <mergeCell ref="A1581:A1582"/>
    <mergeCell ref="B1581:B1582"/>
    <mergeCell ref="C1581:C1582"/>
    <mergeCell ref="E1581:E1582"/>
    <mergeCell ref="F1581:F1582"/>
    <mergeCell ref="G1581:G1582"/>
    <mergeCell ref="Q1581:Q1582"/>
    <mergeCell ref="A1785:A1786"/>
    <mergeCell ref="B1785:B1786"/>
    <mergeCell ref="C1785:C1786"/>
    <mergeCell ref="E1785:E1786"/>
    <mergeCell ref="F1785:F1786"/>
    <mergeCell ref="G1785:G1786"/>
    <mergeCell ref="H1785:H1786"/>
    <mergeCell ref="O1785:O1786"/>
    <mergeCell ref="Q1785:Q1786"/>
    <mergeCell ref="R1785:R1786"/>
    <mergeCell ref="S1785:S1786"/>
    <mergeCell ref="T1785:T1786"/>
    <mergeCell ref="U1785:U1786"/>
    <mergeCell ref="A1787:A1788"/>
    <mergeCell ref="B1787:B1788"/>
    <mergeCell ref="C1787:C1788"/>
    <mergeCell ref="E1787:E1788"/>
    <mergeCell ref="F1787:F1788"/>
    <mergeCell ref="G1787:G1788"/>
    <mergeCell ref="H1787:H1788"/>
    <mergeCell ref="O1787:O1788"/>
    <mergeCell ref="Q1787:Q1788"/>
    <mergeCell ref="R1787:R1788"/>
    <mergeCell ref="S1787:S1788"/>
    <mergeCell ref="T1787:T1788"/>
    <mergeCell ref="U1787:U1788"/>
    <mergeCell ref="G1591:G1592"/>
    <mergeCell ref="G1575:G1576"/>
    <mergeCell ref="H1575:H1576"/>
    <mergeCell ref="A1781:A1782"/>
    <mergeCell ref="B1781:B1782"/>
    <mergeCell ref="C1781:C1782"/>
    <mergeCell ref="E1781:E1782"/>
    <mergeCell ref="F1781:F1782"/>
    <mergeCell ref="G1781:G1782"/>
    <mergeCell ref="H1781:H1782"/>
    <mergeCell ref="A1595:A1596"/>
    <mergeCell ref="B1595:B1596"/>
    <mergeCell ref="C1595:C1596"/>
    <mergeCell ref="E1595:E1596"/>
    <mergeCell ref="F1595:F1596"/>
    <mergeCell ref="G1595:G1596"/>
    <mergeCell ref="H1595:H1596"/>
    <mergeCell ref="I1595:I1596"/>
    <mergeCell ref="J1595:J1596"/>
    <mergeCell ref="A1599:A1600"/>
    <mergeCell ref="I1577:I1578"/>
    <mergeCell ref="J1577:J1578"/>
    <mergeCell ref="I1583:I1584"/>
    <mergeCell ref="J1583:J1584"/>
    <mergeCell ref="I1575:I1576"/>
    <mergeCell ref="J1575:J1576"/>
    <mergeCell ref="I1591:I1592"/>
    <mergeCell ref="J1591:J1592"/>
    <mergeCell ref="T1589:T1590"/>
    <mergeCell ref="U1589:U1590"/>
    <mergeCell ref="T1587:T1588"/>
    <mergeCell ref="U1587:U1588"/>
    <mergeCell ref="O1575:O1576"/>
    <mergeCell ref="O1583:O1584"/>
    <mergeCell ref="S1587:S1588"/>
    <mergeCell ref="O1581:O1582"/>
    <mergeCell ref="Q1585:Q1586"/>
    <mergeCell ref="T1595:T1596"/>
    <mergeCell ref="A1797:A1798"/>
    <mergeCell ref="B1797:B1798"/>
    <mergeCell ref="C1797:C1798"/>
    <mergeCell ref="E1797:E1798"/>
    <mergeCell ref="F1797:F1798"/>
    <mergeCell ref="G1797:G1798"/>
    <mergeCell ref="H1797:H1798"/>
    <mergeCell ref="O1797:O1798"/>
    <mergeCell ref="Q1797:Q1798"/>
    <mergeCell ref="R1797:R1798"/>
    <mergeCell ref="S1797:S1798"/>
    <mergeCell ref="T1797:T1798"/>
    <mergeCell ref="U1797:U1798"/>
    <mergeCell ref="A1799:A1800"/>
    <mergeCell ref="B1799:B1800"/>
    <mergeCell ref="C1799:C1800"/>
    <mergeCell ref="E1799:E1800"/>
    <mergeCell ref="F1799:F1800"/>
    <mergeCell ref="G1799:G1800"/>
    <mergeCell ref="H1799:H1800"/>
    <mergeCell ref="O1799:O1800"/>
    <mergeCell ref="Q1799:Q1800"/>
    <mergeCell ref="R1799:R1800"/>
    <mergeCell ref="S1799:S1800"/>
    <mergeCell ref="T1799:T1800"/>
    <mergeCell ref="U1799:U1800"/>
    <mergeCell ref="A1793:A1794"/>
    <mergeCell ref="B1793:B1794"/>
    <mergeCell ref="C1793:C1794"/>
    <mergeCell ref="E1793:E1794"/>
    <mergeCell ref="F1793:F1794"/>
    <mergeCell ref="G1793:G1794"/>
    <mergeCell ref="H1793:H1794"/>
    <mergeCell ref="O1793:O1794"/>
    <mergeCell ref="Q1793:Q1794"/>
    <mergeCell ref="R1793:R1794"/>
    <mergeCell ref="S1793:S1794"/>
    <mergeCell ref="T1793:T1794"/>
    <mergeCell ref="U1793:U1794"/>
    <mergeCell ref="A1795:A1796"/>
    <mergeCell ref="B1795:B1796"/>
    <mergeCell ref="C1795:C1796"/>
    <mergeCell ref="E1795:E1796"/>
    <mergeCell ref="F1795:F1796"/>
    <mergeCell ref="G1795:G1796"/>
    <mergeCell ref="H1795:H1796"/>
    <mergeCell ref="O1795:O1796"/>
    <mergeCell ref="Q1795:Q1796"/>
    <mergeCell ref="R1795:R1796"/>
    <mergeCell ref="S1795:S1796"/>
    <mergeCell ref="T1795:T1796"/>
    <mergeCell ref="U1795:U1796"/>
    <mergeCell ref="D1799:D1800"/>
    <mergeCell ref="A1805:A1806"/>
    <mergeCell ref="B1805:B1806"/>
    <mergeCell ref="C1805:C1806"/>
    <mergeCell ref="E1805:E1806"/>
    <mergeCell ref="F1805:F1806"/>
    <mergeCell ref="G1805:G1806"/>
    <mergeCell ref="H1805:H1806"/>
    <mergeCell ref="O1805:O1806"/>
    <mergeCell ref="Q1805:Q1806"/>
    <mergeCell ref="R1805:R1806"/>
    <mergeCell ref="S1805:S1806"/>
    <mergeCell ref="T1805:T1806"/>
    <mergeCell ref="U1805:U1806"/>
    <mergeCell ref="A1807:A1808"/>
    <mergeCell ref="B1807:B1808"/>
    <mergeCell ref="C1807:C1808"/>
    <mergeCell ref="E1807:E1808"/>
    <mergeCell ref="F1807:F1808"/>
    <mergeCell ref="G1807:G1808"/>
    <mergeCell ref="H1807:H1808"/>
    <mergeCell ref="O1807:O1808"/>
    <mergeCell ref="Q1807:Q1808"/>
    <mergeCell ref="R1807:R1808"/>
    <mergeCell ref="S1807:S1808"/>
    <mergeCell ref="T1807:T1808"/>
    <mergeCell ref="U1807:U1808"/>
    <mergeCell ref="A1801:A1802"/>
    <mergeCell ref="B1801:B1802"/>
    <mergeCell ref="C1801:C1802"/>
    <mergeCell ref="E1801:E1802"/>
    <mergeCell ref="F1801:F1802"/>
    <mergeCell ref="G1801:G1802"/>
    <mergeCell ref="H1801:H1802"/>
    <mergeCell ref="O1801:O1802"/>
    <mergeCell ref="Q1801:Q1802"/>
    <mergeCell ref="R1801:R1802"/>
    <mergeCell ref="S1801:S1802"/>
    <mergeCell ref="T1801:T1802"/>
    <mergeCell ref="U1801:U1802"/>
    <mergeCell ref="A1803:A1804"/>
    <mergeCell ref="B1803:B1804"/>
    <mergeCell ref="C1803:C1804"/>
    <mergeCell ref="E1803:E1804"/>
    <mergeCell ref="F1803:F1804"/>
    <mergeCell ref="G1803:G1804"/>
    <mergeCell ref="H1803:H1804"/>
    <mergeCell ref="O1803:O1804"/>
    <mergeCell ref="Q1803:Q1804"/>
    <mergeCell ref="R1803:R1804"/>
    <mergeCell ref="S1803:S1804"/>
    <mergeCell ref="T1803:T1804"/>
    <mergeCell ref="U1803:U1804"/>
    <mergeCell ref="D1801:D1802"/>
    <mergeCell ref="D1803:D1804"/>
    <mergeCell ref="D1805:D1806"/>
    <mergeCell ref="D1807:D1808"/>
    <mergeCell ref="A1813:A1814"/>
    <mergeCell ref="B1813:B1814"/>
    <mergeCell ref="C1813:C1814"/>
    <mergeCell ref="E1813:E1814"/>
    <mergeCell ref="F1813:F1814"/>
    <mergeCell ref="G1813:G1814"/>
    <mergeCell ref="H1813:H1814"/>
    <mergeCell ref="O1813:O1814"/>
    <mergeCell ref="Q1813:Q1814"/>
    <mergeCell ref="R1813:R1814"/>
    <mergeCell ref="S1813:S1814"/>
    <mergeCell ref="T1813:T1814"/>
    <mergeCell ref="U1813:U1814"/>
    <mergeCell ref="A1815:A1816"/>
    <mergeCell ref="B1815:B1816"/>
    <mergeCell ref="C1815:C1816"/>
    <mergeCell ref="E1815:E1816"/>
    <mergeCell ref="F1815:F1816"/>
    <mergeCell ref="G1815:G1816"/>
    <mergeCell ref="H1815:H1816"/>
    <mergeCell ref="O1815:O1816"/>
    <mergeCell ref="Q1815:Q1816"/>
    <mergeCell ref="R1815:R1816"/>
    <mergeCell ref="S1815:S1816"/>
    <mergeCell ref="T1815:T1816"/>
    <mergeCell ref="U1815:U1816"/>
    <mergeCell ref="A1809:A1810"/>
    <mergeCell ref="B1809:B1810"/>
    <mergeCell ref="C1809:C1810"/>
    <mergeCell ref="E1809:E1810"/>
    <mergeCell ref="F1809:F1810"/>
    <mergeCell ref="G1809:G1810"/>
    <mergeCell ref="H1809:H1810"/>
    <mergeCell ref="O1809:O1810"/>
    <mergeCell ref="Q1809:Q1810"/>
    <mergeCell ref="R1809:R1810"/>
    <mergeCell ref="S1809:S1810"/>
    <mergeCell ref="T1809:T1810"/>
    <mergeCell ref="U1809:U1810"/>
    <mergeCell ref="A1811:A1812"/>
    <mergeCell ref="B1811:B1812"/>
    <mergeCell ref="C1811:C1812"/>
    <mergeCell ref="E1811:E1812"/>
    <mergeCell ref="F1811:F1812"/>
    <mergeCell ref="G1811:G1812"/>
    <mergeCell ref="H1811:H1812"/>
    <mergeCell ref="O1811:O1812"/>
    <mergeCell ref="Q1811:Q1812"/>
    <mergeCell ref="R1811:R1812"/>
    <mergeCell ref="S1811:S1812"/>
    <mergeCell ref="T1811:T1812"/>
    <mergeCell ref="U1811:U1812"/>
    <mergeCell ref="D1809:D1810"/>
    <mergeCell ref="D1811:D1812"/>
    <mergeCell ref="D1813:D1814"/>
    <mergeCell ref="D1815:D1816"/>
    <mergeCell ref="A1821:A1822"/>
    <mergeCell ref="B1821:B1822"/>
    <mergeCell ref="C1821:C1822"/>
    <mergeCell ref="E1821:E1822"/>
    <mergeCell ref="F1821:F1822"/>
    <mergeCell ref="G1821:G1822"/>
    <mergeCell ref="H1821:H1822"/>
    <mergeCell ref="O1821:O1822"/>
    <mergeCell ref="Q1821:Q1822"/>
    <mergeCell ref="R1821:R1822"/>
    <mergeCell ref="S1821:S1822"/>
    <mergeCell ref="T1821:T1822"/>
    <mergeCell ref="U1821:U1822"/>
    <mergeCell ref="A1823:A1824"/>
    <mergeCell ref="B1823:B1824"/>
    <mergeCell ref="C1823:C1824"/>
    <mergeCell ref="E1823:E1824"/>
    <mergeCell ref="F1823:F1824"/>
    <mergeCell ref="G1823:G1824"/>
    <mergeCell ref="H1823:H1824"/>
    <mergeCell ref="O1823:O1824"/>
    <mergeCell ref="Q1823:Q1824"/>
    <mergeCell ref="R1823:R1824"/>
    <mergeCell ref="S1823:S1824"/>
    <mergeCell ref="T1823:T1824"/>
    <mergeCell ref="U1823:U1824"/>
    <mergeCell ref="A1817:A1818"/>
    <mergeCell ref="B1817:B1818"/>
    <mergeCell ref="C1817:C1818"/>
    <mergeCell ref="E1817:E1818"/>
    <mergeCell ref="F1817:F1818"/>
    <mergeCell ref="G1817:G1818"/>
    <mergeCell ref="H1817:H1818"/>
    <mergeCell ref="O1817:O1818"/>
    <mergeCell ref="Q1817:Q1818"/>
    <mergeCell ref="R1817:R1818"/>
    <mergeCell ref="S1817:S1818"/>
    <mergeCell ref="T1817:T1818"/>
    <mergeCell ref="U1817:U1818"/>
    <mergeCell ref="A1819:A1820"/>
    <mergeCell ref="B1819:B1820"/>
    <mergeCell ref="C1819:C1820"/>
    <mergeCell ref="E1819:E1820"/>
    <mergeCell ref="F1819:F1820"/>
    <mergeCell ref="G1819:G1820"/>
    <mergeCell ref="H1819:H1820"/>
    <mergeCell ref="O1819:O1820"/>
    <mergeCell ref="Q1819:Q1820"/>
    <mergeCell ref="R1819:R1820"/>
    <mergeCell ref="S1819:S1820"/>
    <mergeCell ref="T1819:T1820"/>
    <mergeCell ref="U1819:U1820"/>
    <mergeCell ref="D1817:D1818"/>
    <mergeCell ref="D1819:D1820"/>
    <mergeCell ref="D1821:D1822"/>
    <mergeCell ref="D1823:D1824"/>
    <mergeCell ref="A1829:A1830"/>
    <mergeCell ref="B1829:B1830"/>
    <mergeCell ref="C1829:C1830"/>
    <mergeCell ref="E1829:E1830"/>
    <mergeCell ref="F1829:F1830"/>
    <mergeCell ref="G1829:G1830"/>
    <mergeCell ref="H1829:H1830"/>
    <mergeCell ref="O1829:O1830"/>
    <mergeCell ref="Q1829:Q1830"/>
    <mergeCell ref="R1829:R1830"/>
    <mergeCell ref="S1829:S1830"/>
    <mergeCell ref="T1829:T1830"/>
    <mergeCell ref="U1829:U1830"/>
    <mergeCell ref="A1831:A1832"/>
    <mergeCell ref="B1831:B1832"/>
    <mergeCell ref="C1831:C1832"/>
    <mergeCell ref="E1831:E1832"/>
    <mergeCell ref="F1831:F1832"/>
    <mergeCell ref="G1831:G1832"/>
    <mergeCell ref="H1831:H1832"/>
    <mergeCell ref="O1831:O1832"/>
    <mergeCell ref="Q1831:Q1832"/>
    <mergeCell ref="R1831:R1832"/>
    <mergeCell ref="S1831:S1832"/>
    <mergeCell ref="T1831:T1832"/>
    <mergeCell ref="U1831:U1832"/>
    <mergeCell ref="A1825:A1826"/>
    <mergeCell ref="B1825:B1826"/>
    <mergeCell ref="C1825:C1826"/>
    <mergeCell ref="E1825:E1826"/>
    <mergeCell ref="F1825:F1826"/>
    <mergeCell ref="G1825:G1826"/>
    <mergeCell ref="H1825:H1826"/>
    <mergeCell ref="O1825:O1826"/>
    <mergeCell ref="Q1825:Q1826"/>
    <mergeCell ref="R1825:R1826"/>
    <mergeCell ref="S1825:S1826"/>
    <mergeCell ref="T1825:T1826"/>
    <mergeCell ref="U1825:U1826"/>
    <mergeCell ref="A1827:A1828"/>
    <mergeCell ref="B1827:B1828"/>
    <mergeCell ref="C1827:C1828"/>
    <mergeCell ref="E1827:E1828"/>
    <mergeCell ref="F1827:F1828"/>
    <mergeCell ref="G1827:G1828"/>
    <mergeCell ref="H1827:H1828"/>
    <mergeCell ref="O1827:O1828"/>
    <mergeCell ref="Q1827:Q1828"/>
    <mergeCell ref="R1827:R1828"/>
    <mergeCell ref="S1827:S1828"/>
    <mergeCell ref="T1827:T1828"/>
    <mergeCell ref="U1827:U1828"/>
    <mergeCell ref="D1825:D1826"/>
    <mergeCell ref="D1827:D1828"/>
    <mergeCell ref="D1829:D1830"/>
    <mergeCell ref="D1831:D1832"/>
    <mergeCell ref="A1837:A1838"/>
    <mergeCell ref="B1837:B1838"/>
    <mergeCell ref="C1837:C1838"/>
    <mergeCell ref="E1837:E1838"/>
    <mergeCell ref="F1837:F1838"/>
    <mergeCell ref="G1837:G1838"/>
    <mergeCell ref="H1837:H1838"/>
    <mergeCell ref="O1837:O1838"/>
    <mergeCell ref="Q1837:Q1838"/>
    <mergeCell ref="R1837:R1838"/>
    <mergeCell ref="S1837:S1838"/>
    <mergeCell ref="T1837:T1838"/>
    <mergeCell ref="U1837:U1838"/>
    <mergeCell ref="A1839:A1840"/>
    <mergeCell ref="B1839:B1840"/>
    <mergeCell ref="C1839:C1840"/>
    <mergeCell ref="E1839:E1840"/>
    <mergeCell ref="F1839:F1840"/>
    <mergeCell ref="G1839:G1840"/>
    <mergeCell ref="H1839:H1840"/>
    <mergeCell ref="O1839:O1840"/>
    <mergeCell ref="Q1839:Q1840"/>
    <mergeCell ref="R1839:R1840"/>
    <mergeCell ref="S1839:S1840"/>
    <mergeCell ref="T1839:T1840"/>
    <mergeCell ref="U1839:U1840"/>
    <mergeCell ref="A1833:A1834"/>
    <mergeCell ref="B1833:B1834"/>
    <mergeCell ref="C1833:C1834"/>
    <mergeCell ref="E1833:E1834"/>
    <mergeCell ref="F1833:F1834"/>
    <mergeCell ref="G1833:G1834"/>
    <mergeCell ref="H1833:H1834"/>
    <mergeCell ref="O1833:O1834"/>
    <mergeCell ref="Q1833:Q1834"/>
    <mergeCell ref="R1833:R1834"/>
    <mergeCell ref="S1833:S1834"/>
    <mergeCell ref="T1833:T1834"/>
    <mergeCell ref="U1833:U1834"/>
    <mergeCell ref="A1835:A1836"/>
    <mergeCell ref="B1835:B1836"/>
    <mergeCell ref="C1835:C1836"/>
    <mergeCell ref="E1835:E1836"/>
    <mergeCell ref="F1835:F1836"/>
    <mergeCell ref="G1835:G1836"/>
    <mergeCell ref="H1835:H1836"/>
    <mergeCell ref="O1835:O1836"/>
    <mergeCell ref="Q1835:Q1836"/>
    <mergeCell ref="R1835:R1836"/>
    <mergeCell ref="S1835:S1836"/>
    <mergeCell ref="T1835:T1836"/>
    <mergeCell ref="U1835:U1836"/>
    <mergeCell ref="D1833:D1834"/>
    <mergeCell ref="D1835:D1836"/>
    <mergeCell ref="D1837:D1838"/>
    <mergeCell ref="D1839:D1840"/>
    <mergeCell ref="E1841:E1842"/>
    <mergeCell ref="F1841:F1842"/>
    <mergeCell ref="G1841:G1842"/>
    <mergeCell ref="H1841:H1842"/>
    <mergeCell ref="O1841:O1842"/>
    <mergeCell ref="Q1841:Q1842"/>
    <mergeCell ref="R1841:R1842"/>
    <mergeCell ref="S1841:S1842"/>
    <mergeCell ref="T1841:T1842"/>
    <mergeCell ref="U1841:U1842"/>
    <mergeCell ref="A1843:A1844"/>
    <mergeCell ref="B1843:B1844"/>
    <mergeCell ref="R1843:R1844"/>
    <mergeCell ref="S1843:S1844"/>
    <mergeCell ref="T1843:T1844"/>
    <mergeCell ref="U1843:U1844"/>
    <mergeCell ref="D1843:D1844"/>
    <mergeCell ref="D1845:D1846"/>
    <mergeCell ref="D1847:D1848"/>
    <mergeCell ref="B1847:B1848"/>
    <mergeCell ref="E1847:E1848"/>
    <mergeCell ref="G1847:G1848"/>
    <mergeCell ref="H1847:H1848"/>
    <mergeCell ref="O1847:O1848"/>
    <mergeCell ref="Q1847:Q1848"/>
    <mergeCell ref="R1847:R1848"/>
    <mergeCell ref="S1847:S1848"/>
    <mergeCell ref="T1847:T1848"/>
    <mergeCell ref="U1847:U1848"/>
    <mergeCell ref="C1843:C1844"/>
    <mergeCell ref="E1843:E1844"/>
    <mergeCell ref="F1843:F1844"/>
    <mergeCell ref="G1843:G1844"/>
    <mergeCell ref="H1843:H1844"/>
    <mergeCell ref="O1843:O1844"/>
    <mergeCell ref="Q1843:Q1844"/>
    <mergeCell ref="D1841:D1842"/>
    <mergeCell ref="O1781:O1782"/>
    <mergeCell ref="Q1781:Q1782"/>
    <mergeCell ref="R1781:R1782"/>
    <mergeCell ref="S1781:S1782"/>
    <mergeCell ref="T1781:T1782"/>
    <mergeCell ref="U1781:U1782"/>
    <mergeCell ref="G1791:G1792"/>
    <mergeCell ref="H1791:H1792"/>
    <mergeCell ref="O1791:O1792"/>
    <mergeCell ref="Q1791:Q1792"/>
    <mergeCell ref="R1791:R1792"/>
    <mergeCell ref="S1791:S1792"/>
    <mergeCell ref="T1791:T1792"/>
    <mergeCell ref="U1791:U1792"/>
    <mergeCell ref="A1913:A1914"/>
    <mergeCell ref="B1913:B1914"/>
    <mergeCell ref="C1913:C1914"/>
    <mergeCell ref="E1913:E1914"/>
    <mergeCell ref="F1913:F1914"/>
    <mergeCell ref="G1913:G1914"/>
    <mergeCell ref="H1913:H1914"/>
    <mergeCell ref="O1913:O1914"/>
    <mergeCell ref="Q1913:Q1914"/>
    <mergeCell ref="R1913:R1914"/>
    <mergeCell ref="S1913:S1914"/>
    <mergeCell ref="T1913:T1914"/>
    <mergeCell ref="U1913:U1914"/>
    <mergeCell ref="A1849:A1850"/>
    <mergeCell ref="B1849:B1850"/>
    <mergeCell ref="C1849:C1850"/>
    <mergeCell ref="E1849:E1850"/>
    <mergeCell ref="F1849:F1850"/>
    <mergeCell ref="G1849:G1850"/>
    <mergeCell ref="H1849:H1850"/>
    <mergeCell ref="I1849:I1850"/>
    <mergeCell ref="J1849:J1850"/>
    <mergeCell ref="O1849:O1850"/>
    <mergeCell ref="Q1849:Q1850"/>
    <mergeCell ref="R1849:R1850"/>
    <mergeCell ref="S1849:S1850"/>
    <mergeCell ref="T1849:T1850"/>
    <mergeCell ref="U1849:U1850"/>
    <mergeCell ref="C1851:C1852"/>
    <mergeCell ref="E1851:E1852"/>
    <mergeCell ref="F1851:F1852"/>
    <mergeCell ref="G1851:G1852"/>
    <mergeCell ref="H1851:H1852"/>
    <mergeCell ref="I1851:I1852"/>
    <mergeCell ref="J1851:J1852"/>
    <mergeCell ref="O1851:O1852"/>
    <mergeCell ref="Q1851:Q1852"/>
    <mergeCell ref="R1851:R1852"/>
    <mergeCell ref="S1851:S1852"/>
    <mergeCell ref="T1851:T1852"/>
    <mergeCell ref="U1851:U1852"/>
    <mergeCell ref="A1857:A1858"/>
    <mergeCell ref="B1857:B1858"/>
    <mergeCell ref="C1857:C1858"/>
    <mergeCell ref="E1857:E1858"/>
    <mergeCell ref="F1857:F1858"/>
    <mergeCell ref="G1857:G1858"/>
    <mergeCell ref="H1857:H1858"/>
    <mergeCell ref="I1857:I1858"/>
    <mergeCell ref="J1857:J1858"/>
    <mergeCell ref="W1849:W1850"/>
    <mergeCell ref="A1851:A1852"/>
    <mergeCell ref="B1851:B1852"/>
    <mergeCell ref="A1845:A1846"/>
    <mergeCell ref="B1845:B1846"/>
    <mergeCell ref="C1845:C1846"/>
    <mergeCell ref="E1845:E1846"/>
    <mergeCell ref="F1845:F1846"/>
    <mergeCell ref="G1845:G1846"/>
    <mergeCell ref="H1845:H1846"/>
    <mergeCell ref="O1845:O1846"/>
    <mergeCell ref="Q1845:Q1846"/>
    <mergeCell ref="R1845:R1846"/>
    <mergeCell ref="S1845:S1846"/>
    <mergeCell ref="T1845:T1846"/>
    <mergeCell ref="U1845:U1846"/>
    <mergeCell ref="A1847:A1848"/>
    <mergeCell ref="C1847:C1848"/>
    <mergeCell ref="A1841:A1842"/>
    <mergeCell ref="B1841:B1842"/>
    <mergeCell ref="C1841:C1842"/>
    <mergeCell ref="A1915:A1916"/>
    <mergeCell ref="B1915:B1916"/>
    <mergeCell ref="C1915:C1916"/>
    <mergeCell ref="E1915:E1916"/>
    <mergeCell ref="F1915:F1916"/>
    <mergeCell ref="G1915:G1916"/>
    <mergeCell ref="H1915:H1916"/>
    <mergeCell ref="O1915:O1916"/>
    <mergeCell ref="Q1915:Q1916"/>
    <mergeCell ref="R1915:R1916"/>
    <mergeCell ref="S1915:S1916"/>
    <mergeCell ref="T1915:T1916"/>
    <mergeCell ref="U1915:U1916"/>
    <mergeCell ref="W1915:W1916"/>
    <mergeCell ref="A1909:A1910"/>
    <mergeCell ref="B1909:B1910"/>
    <mergeCell ref="C1909:C1910"/>
    <mergeCell ref="E1909:E1910"/>
    <mergeCell ref="F1909:F1910"/>
    <mergeCell ref="G1909:G1910"/>
    <mergeCell ref="H1909:H1910"/>
    <mergeCell ref="O1909:O1910"/>
    <mergeCell ref="Q1909:Q1910"/>
    <mergeCell ref="R1909:R1910"/>
    <mergeCell ref="S1909:S1910"/>
    <mergeCell ref="T1909:T1910"/>
    <mergeCell ref="U1909:U1910"/>
    <mergeCell ref="W1909:W1910"/>
    <mergeCell ref="A1911:A1912"/>
    <mergeCell ref="B1911:B1912"/>
    <mergeCell ref="C1911:C1912"/>
    <mergeCell ref="E1911:E1912"/>
    <mergeCell ref="F1911:F1912"/>
    <mergeCell ref="G1911:G1912"/>
    <mergeCell ref="H1911:H1912"/>
    <mergeCell ref="O1911:O1912"/>
    <mergeCell ref="Q1911:Q1912"/>
    <mergeCell ref="R1911:R1912"/>
    <mergeCell ref="S1911:S1912"/>
    <mergeCell ref="T1911:T1912"/>
    <mergeCell ref="U1911:U1912"/>
    <mergeCell ref="W1911:W1912"/>
    <mergeCell ref="D1915:D1916"/>
    <mergeCell ref="A1921:A1922"/>
    <mergeCell ref="B1921:B1922"/>
    <mergeCell ref="C1921:C1922"/>
    <mergeCell ref="E1921:E1922"/>
    <mergeCell ref="F1921:F1922"/>
    <mergeCell ref="G1921:G1922"/>
    <mergeCell ref="H1921:H1922"/>
    <mergeCell ref="O1921:O1922"/>
    <mergeCell ref="Q1921:Q1922"/>
    <mergeCell ref="R1921:R1922"/>
    <mergeCell ref="S1921:S1922"/>
    <mergeCell ref="T1921:T1922"/>
    <mergeCell ref="U1921:U1922"/>
    <mergeCell ref="W1921:W1922"/>
    <mergeCell ref="A1923:A1924"/>
    <mergeCell ref="B1923:B1924"/>
    <mergeCell ref="C1923:C1924"/>
    <mergeCell ref="E1923:E1924"/>
    <mergeCell ref="F1923:F1924"/>
    <mergeCell ref="G1923:G1924"/>
    <mergeCell ref="H1923:H1924"/>
    <mergeCell ref="O1923:O1924"/>
    <mergeCell ref="Q1923:Q1924"/>
    <mergeCell ref="R1923:R1924"/>
    <mergeCell ref="S1923:S1924"/>
    <mergeCell ref="T1923:T1924"/>
    <mergeCell ref="U1923:U1924"/>
    <mergeCell ref="W1923:W1924"/>
    <mergeCell ref="A1917:A1918"/>
    <mergeCell ref="B1917:B1918"/>
    <mergeCell ref="C1917:C1918"/>
    <mergeCell ref="E1917:E1918"/>
    <mergeCell ref="F1917:F1918"/>
    <mergeCell ref="G1917:G1918"/>
    <mergeCell ref="H1917:H1918"/>
    <mergeCell ref="O1917:O1918"/>
    <mergeCell ref="Q1917:Q1918"/>
    <mergeCell ref="R1917:R1918"/>
    <mergeCell ref="S1917:S1918"/>
    <mergeCell ref="T1917:T1918"/>
    <mergeCell ref="U1917:U1918"/>
    <mergeCell ref="W1917:W1918"/>
    <mergeCell ref="A1919:A1920"/>
    <mergeCell ref="B1919:B1920"/>
    <mergeCell ref="C1919:C1920"/>
    <mergeCell ref="E1919:E1920"/>
    <mergeCell ref="F1919:F1920"/>
    <mergeCell ref="G1919:G1920"/>
    <mergeCell ref="H1919:H1920"/>
    <mergeCell ref="O1919:O1920"/>
    <mergeCell ref="Q1919:Q1920"/>
    <mergeCell ref="R1919:R1920"/>
    <mergeCell ref="S1919:S1920"/>
    <mergeCell ref="T1919:T1920"/>
    <mergeCell ref="U1919:U1920"/>
    <mergeCell ref="D1917:D1918"/>
    <mergeCell ref="D1919:D1920"/>
    <mergeCell ref="D1921:D1922"/>
    <mergeCell ref="D1923:D1924"/>
    <mergeCell ref="A1929:A1930"/>
    <mergeCell ref="B1929:B1930"/>
    <mergeCell ref="C1929:C1930"/>
    <mergeCell ref="E1929:E1930"/>
    <mergeCell ref="F1929:F1930"/>
    <mergeCell ref="G1929:G1930"/>
    <mergeCell ref="H1929:H1930"/>
    <mergeCell ref="O1929:O1930"/>
    <mergeCell ref="Q1929:Q1930"/>
    <mergeCell ref="R1929:R1930"/>
    <mergeCell ref="S1929:S1930"/>
    <mergeCell ref="T1929:T1930"/>
    <mergeCell ref="U1929:U1930"/>
    <mergeCell ref="W1929:W1930"/>
    <mergeCell ref="A1931:A1932"/>
    <mergeCell ref="B1931:B1932"/>
    <mergeCell ref="C1931:C1932"/>
    <mergeCell ref="E1931:E1932"/>
    <mergeCell ref="F1931:F1932"/>
    <mergeCell ref="G1931:G1932"/>
    <mergeCell ref="H1931:H1932"/>
    <mergeCell ref="O1931:O1932"/>
    <mergeCell ref="Q1931:Q1932"/>
    <mergeCell ref="R1931:R1932"/>
    <mergeCell ref="S1931:S1932"/>
    <mergeCell ref="T1931:T1932"/>
    <mergeCell ref="U1931:U1932"/>
    <mergeCell ref="W1931:W1932"/>
    <mergeCell ref="A1925:A1926"/>
    <mergeCell ref="B1925:B1926"/>
    <mergeCell ref="C1925:C1926"/>
    <mergeCell ref="E1925:E1926"/>
    <mergeCell ref="F1925:F1926"/>
    <mergeCell ref="G1925:G1926"/>
    <mergeCell ref="H1925:H1926"/>
    <mergeCell ref="O1925:O1926"/>
    <mergeCell ref="Q1925:Q1926"/>
    <mergeCell ref="R1925:R1926"/>
    <mergeCell ref="S1925:S1926"/>
    <mergeCell ref="T1925:T1926"/>
    <mergeCell ref="U1925:U1926"/>
    <mergeCell ref="W1925:W1926"/>
    <mergeCell ref="A1927:A1928"/>
    <mergeCell ref="B1927:B1928"/>
    <mergeCell ref="C1927:C1928"/>
    <mergeCell ref="E1927:E1928"/>
    <mergeCell ref="F1927:F1928"/>
    <mergeCell ref="G1927:G1928"/>
    <mergeCell ref="H1927:H1928"/>
    <mergeCell ref="O1927:O1928"/>
    <mergeCell ref="Q1927:Q1928"/>
    <mergeCell ref="R1927:R1928"/>
    <mergeCell ref="S1927:S1928"/>
    <mergeCell ref="T1927:T1928"/>
    <mergeCell ref="U1927:U1928"/>
    <mergeCell ref="W1927:W1928"/>
    <mergeCell ref="D1925:D1926"/>
    <mergeCell ref="D1927:D1928"/>
    <mergeCell ref="D1929:D1930"/>
    <mergeCell ref="D1931:D1932"/>
    <mergeCell ref="A1937:A1938"/>
    <mergeCell ref="B1937:B1938"/>
    <mergeCell ref="C1937:C1938"/>
    <mergeCell ref="E1937:E1938"/>
    <mergeCell ref="F1937:F1938"/>
    <mergeCell ref="G1937:G1938"/>
    <mergeCell ref="H1937:H1938"/>
    <mergeCell ref="O1937:O1938"/>
    <mergeCell ref="Q1937:Q1938"/>
    <mergeCell ref="R1937:R1938"/>
    <mergeCell ref="S1937:S1938"/>
    <mergeCell ref="T1937:T1938"/>
    <mergeCell ref="U1937:U1938"/>
    <mergeCell ref="W1937:W1938"/>
    <mergeCell ref="A1939:A1940"/>
    <mergeCell ref="B1939:B1940"/>
    <mergeCell ref="C1939:C1940"/>
    <mergeCell ref="E1939:E1940"/>
    <mergeCell ref="F1939:F1940"/>
    <mergeCell ref="G1939:G1940"/>
    <mergeCell ref="H1939:H1940"/>
    <mergeCell ref="O1939:O1940"/>
    <mergeCell ref="Q1939:Q1940"/>
    <mergeCell ref="R1939:R1940"/>
    <mergeCell ref="S1939:S1940"/>
    <mergeCell ref="T1939:T1940"/>
    <mergeCell ref="U1939:U1940"/>
    <mergeCell ref="W1939:W1940"/>
    <mergeCell ref="A1933:A1934"/>
    <mergeCell ref="B1933:B1934"/>
    <mergeCell ref="C1933:C1934"/>
    <mergeCell ref="E1933:E1934"/>
    <mergeCell ref="F1933:F1934"/>
    <mergeCell ref="G1933:G1934"/>
    <mergeCell ref="H1933:H1934"/>
    <mergeCell ref="O1933:O1934"/>
    <mergeCell ref="Q1933:Q1934"/>
    <mergeCell ref="R1933:R1934"/>
    <mergeCell ref="S1933:S1934"/>
    <mergeCell ref="T1933:T1934"/>
    <mergeCell ref="U1933:U1934"/>
    <mergeCell ref="W1933:W1934"/>
    <mergeCell ref="A1935:A1936"/>
    <mergeCell ref="B1935:B1936"/>
    <mergeCell ref="C1935:C1936"/>
    <mergeCell ref="E1935:E1936"/>
    <mergeCell ref="F1935:F1936"/>
    <mergeCell ref="G1935:G1936"/>
    <mergeCell ref="H1935:H1936"/>
    <mergeCell ref="O1935:O1936"/>
    <mergeCell ref="Q1935:Q1936"/>
    <mergeCell ref="R1935:R1936"/>
    <mergeCell ref="S1935:S1936"/>
    <mergeCell ref="T1935:T1936"/>
    <mergeCell ref="U1935:U1936"/>
    <mergeCell ref="D1933:D1934"/>
    <mergeCell ref="D1935:D1936"/>
    <mergeCell ref="D1937:D1938"/>
    <mergeCell ref="D1939:D1940"/>
    <mergeCell ref="A1945:A1946"/>
    <mergeCell ref="B1945:B1946"/>
    <mergeCell ref="C1945:C1946"/>
    <mergeCell ref="E1945:E1946"/>
    <mergeCell ref="F1945:F1946"/>
    <mergeCell ref="G1945:G1946"/>
    <mergeCell ref="H1945:H1946"/>
    <mergeCell ref="O1945:O1946"/>
    <mergeCell ref="Q1945:Q1946"/>
    <mergeCell ref="R1945:R1946"/>
    <mergeCell ref="S1945:S1946"/>
    <mergeCell ref="T1945:T1946"/>
    <mergeCell ref="U1945:U1946"/>
    <mergeCell ref="W1945:W1946"/>
    <mergeCell ref="A1947:A1948"/>
    <mergeCell ref="B1947:B1948"/>
    <mergeCell ref="C1947:C1948"/>
    <mergeCell ref="E1947:E1948"/>
    <mergeCell ref="F1947:F1948"/>
    <mergeCell ref="G1947:G1948"/>
    <mergeCell ref="H1947:H1948"/>
    <mergeCell ref="O1947:O1948"/>
    <mergeCell ref="Q1947:Q1948"/>
    <mergeCell ref="R1947:R1948"/>
    <mergeCell ref="S1947:S1948"/>
    <mergeCell ref="T1947:T1948"/>
    <mergeCell ref="U1947:U1948"/>
    <mergeCell ref="W1947:W1948"/>
    <mergeCell ref="A1941:A1942"/>
    <mergeCell ref="B1941:B1942"/>
    <mergeCell ref="C1941:C1942"/>
    <mergeCell ref="E1941:E1942"/>
    <mergeCell ref="F1941:F1942"/>
    <mergeCell ref="G1941:G1942"/>
    <mergeCell ref="H1941:H1942"/>
    <mergeCell ref="O1941:O1942"/>
    <mergeCell ref="Q1941:Q1942"/>
    <mergeCell ref="R1941:R1942"/>
    <mergeCell ref="S1941:S1942"/>
    <mergeCell ref="T1941:T1942"/>
    <mergeCell ref="U1941:U1942"/>
    <mergeCell ref="W1941:W1942"/>
    <mergeCell ref="A1943:A1944"/>
    <mergeCell ref="B1943:B1944"/>
    <mergeCell ref="C1943:C1944"/>
    <mergeCell ref="E1943:E1944"/>
    <mergeCell ref="F1943:F1944"/>
    <mergeCell ref="G1943:G1944"/>
    <mergeCell ref="H1943:H1944"/>
    <mergeCell ref="O1943:O1944"/>
    <mergeCell ref="Q1943:Q1944"/>
    <mergeCell ref="R1943:R1944"/>
    <mergeCell ref="S1943:S1944"/>
    <mergeCell ref="T1943:T1944"/>
    <mergeCell ref="U1943:U1944"/>
    <mergeCell ref="D1941:D1942"/>
    <mergeCell ref="D1943:D1944"/>
    <mergeCell ref="D1945:D1946"/>
    <mergeCell ref="D1947:D1948"/>
    <mergeCell ref="V1941:V1942"/>
    <mergeCell ref="A1953:A1954"/>
    <mergeCell ref="B1953:B1954"/>
    <mergeCell ref="C1953:C1954"/>
    <mergeCell ref="E1953:E1954"/>
    <mergeCell ref="F1953:F1954"/>
    <mergeCell ref="G1953:G1954"/>
    <mergeCell ref="H1953:H1954"/>
    <mergeCell ref="O1953:O1954"/>
    <mergeCell ref="Q1953:Q1954"/>
    <mergeCell ref="R1953:R1954"/>
    <mergeCell ref="S1953:S1954"/>
    <mergeCell ref="T1953:T1954"/>
    <mergeCell ref="U1953:U1954"/>
    <mergeCell ref="W1953:W1954"/>
    <mergeCell ref="A1955:A1956"/>
    <mergeCell ref="B1955:B1956"/>
    <mergeCell ref="C1955:C1956"/>
    <mergeCell ref="E1955:E1956"/>
    <mergeCell ref="F1955:F1956"/>
    <mergeCell ref="G1955:G1956"/>
    <mergeCell ref="H1955:H1956"/>
    <mergeCell ref="O1955:O1956"/>
    <mergeCell ref="Q1955:Q1956"/>
    <mergeCell ref="R1955:R1956"/>
    <mergeCell ref="S1955:S1956"/>
    <mergeCell ref="T1955:T1956"/>
    <mergeCell ref="U1955:U1956"/>
    <mergeCell ref="W1955:W1956"/>
    <mergeCell ref="A1949:A1950"/>
    <mergeCell ref="B1949:B1950"/>
    <mergeCell ref="C1949:C1950"/>
    <mergeCell ref="E1949:E1950"/>
    <mergeCell ref="F1949:F1950"/>
    <mergeCell ref="G1949:G1950"/>
    <mergeCell ref="H1949:H1950"/>
    <mergeCell ref="O1949:O1950"/>
    <mergeCell ref="Q1949:Q1950"/>
    <mergeCell ref="R1949:R1950"/>
    <mergeCell ref="S1949:S1950"/>
    <mergeCell ref="T1949:T1950"/>
    <mergeCell ref="U1949:U1950"/>
    <mergeCell ref="W1949:W1950"/>
    <mergeCell ref="A1951:A1952"/>
    <mergeCell ref="B1951:B1952"/>
    <mergeCell ref="C1951:C1952"/>
    <mergeCell ref="E1951:E1952"/>
    <mergeCell ref="F1951:F1952"/>
    <mergeCell ref="G1951:G1952"/>
    <mergeCell ref="H1951:H1952"/>
    <mergeCell ref="O1951:O1952"/>
    <mergeCell ref="Q1951:Q1952"/>
    <mergeCell ref="R1951:R1952"/>
    <mergeCell ref="S1951:S1952"/>
    <mergeCell ref="T1951:T1952"/>
    <mergeCell ref="U1951:U1952"/>
    <mergeCell ref="D1949:D1950"/>
    <mergeCell ref="D1951:D1952"/>
    <mergeCell ref="D1953:D1954"/>
    <mergeCell ref="D1955:D1956"/>
    <mergeCell ref="V1949:V1950"/>
    <mergeCell ref="A1961:A1962"/>
    <mergeCell ref="B1961:B1962"/>
    <mergeCell ref="C1961:C1962"/>
    <mergeCell ref="E1961:E1962"/>
    <mergeCell ref="F1961:F1962"/>
    <mergeCell ref="G1961:G1962"/>
    <mergeCell ref="H1961:H1962"/>
    <mergeCell ref="O1961:O1962"/>
    <mergeCell ref="Q1961:Q1962"/>
    <mergeCell ref="R1961:R1962"/>
    <mergeCell ref="S1961:S1962"/>
    <mergeCell ref="T1961:T1962"/>
    <mergeCell ref="U1961:U1962"/>
    <mergeCell ref="W1961:W1962"/>
    <mergeCell ref="A1963:A1964"/>
    <mergeCell ref="B1963:B1964"/>
    <mergeCell ref="C1963:C1964"/>
    <mergeCell ref="E1963:E1964"/>
    <mergeCell ref="F1963:F1964"/>
    <mergeCell ref="G1963:G1964"/>
    <mergeCell ref="H1963:H1964"/>
    <mergeCell ref="O1963:O1964"/>
    <mergeCell ref="Q1963:Q1964"/>
    <mergeCell ref="R1963:R1964"/>
    <mergeCell ref="S1963:S1964"/>
    <mergeCell ref="T1963:T1964"/>
    <mergeCell ref="U1963:U1964"/>
    <mergeCell ref="W1963:W1964"/>
    <mergeCell ref="A1957:A1958"/>
    <mergeCell ref="B1957:B1958"/>
    <mergeCell ref="C1957:C1958"/>
    <mergeCell ref="E1957:E1958"/>
    <mergeCell ref="F1957:F1958"/>
    <mergeCell ref="G1957:G1958"/>
    <mergeCell ref="H1957:H1958"/>
    <mergeCell ref="O1957:O1958"/>
    <mergeCell ref="Q1957:Q1958"/>
    <mergeCell ref="R1957:R1958"/>
    <mergeCell ref="S1957:S1958"/>
    <mergeCell ref="T1957:T1958"/>
    <mergeCell ref="U1957:U1958"/>
    <mergeCell ref="W1957:W1958"/>
    <mergeCell ref="A1959:A1960"/>
    <mergeCell ref="B1959:B1960"/>
    <mergeCell ref="C1959:C1960"/>
    <mergeCell ref="E1959:E1960"/>
    <mergeCell ref="F1959:F1960"/>
    <mergeCell ref="G1959:G1960"/>
    <mergeCell ref="H1959:H1960"/>
    <mergeCell ref="O1959:O1960"/>
    <mergeCell ref="Q1959:Q1960"/>
    <mergeCell ref="R1959:R1960"/>
    <mergeCell ref="S1959:S1960"/>
    <mergeCell ref="T1959:T1960"/>
    <mergeCell ref="U1959:U1960"/>
    <mergeCell ref="W1959:W1960"/>
    <mergeCell ref="D1957:D1958"/>
    <mergeCell ref="D1959:D1960"/>
    <mergeCell ref="D1961:D1962"/>
    <mergeCell ref="D1963:D1964"/>
    <mergeCell ref="V1957:V1958"/>
    <mergeCell ref="A1969:A1970"/>
    <mergeCell ref="B1969:B1970"/>
    <mergeCell ref="C1969:C1970"/>
    <mergeCell ref="E1969:E1970"/>
    <mergeCell ref="F1969:F1970"/>
    <mergeCell ref="G1969:G1970"/>
    <mergeCell ref="H1969:H1970"/>
    <mergeCell ref="O1969:O1970"/>
    <mergeCell ref="Q1969:Q1970"/>
    <mergeCell ref="R1969:R1970"/>
    <mergeCell ref="S1969:S1970"/>
    <mergeCell ref="T1969:T1970"/>
    <mergeCell ref="U1969:U1970"/>
    <mergeCell ref="W1969:W1970"/>
    <mergeCell ref="A1971:A1972"/>
    <mergeCell ref="B1971:B1972"/>
    <mergeCell ref="C1971:C1972"/>
    <mergeCell ref="E1971:E1972"/>
    <mergeCell ref="F1971:F1972"/>
    <mergeCell ref="G1971:G1972"/>
    <mergeCell ref="H1971:H1972"/>
    <mergeCell ref="O1971:O1972"/>
    <mergeCell ref="Q1971:Q1972"/>
    <mergeCell ref="R1971:R1972"/>
    <mergeCell ref="S1971:S1972"/>
    <mergeCell ref="T1971:T1972"/>
    <mergeCell ref="U1971:U1972"/>
    <mergeCell ref="W1971:W1972"/>
    <mergeCell ref="A1965:A1966"/>
    <mergeCell ref="B1965:B1966"/>
    <mergeCell ref="C1965:C1966"/>
    <mergeCell ref="E1965:E1966"/>
    <mergeCell ref="F1965:F1966"/>
    <mergeCell ref="G1965:G1966"/>
    <mergeCell ref="H1965:H1966"/>
    <mergeCell ref="O1965:O1966"/>
    <mergeCell ref="Q1965:Q1966"/>
    <mergeCell ref="R1965:R1966"/>
    <mergeCell ref="S1965:S1966"/>
    <mergeCell ref="T1965:T1966"/>
    <mergeCell ref="U1965:U1966"/>
    <mergeCell ref="W1965:W1966"/>
    <mergeCell ref="A1967:A1968"/>
    <mergeCell ref="B1967:B1968"/>
    <mergeCell ref="C1967:C1968"/>
    <mergeCell ref="E1967:E1968"/>
    <mergeCell ref="F1967:F1968"/>
    <mergeCell ref="G1967:G1968"/>
    <mergeCell ref="H1967:H1968"/>
    <mergeCell ref="O1967:O1968"/>
    <mergeCell ref="Q1967:Q1968"/>
    <mergeCell ref="R1967:R1968"/>
    <mergeCell ref="S1967:S1968"/>
    <mergeCell ref="T1967:T1968"/>
    <mergeCell ref="U1967:U1968"/>
    <mergeCell ref="W1967:W1968"/>
    <mergeCell ref="D1965:D1966"/>
    <mergeCell ref="D1967:D1968"/>
    <mergeCell ref="D1969:D1970"/>
    <mergeCell ref="D1971:D1972"/>
    <mergeCell ref="V1965:V1966"/>
    <mergeCell ref="Q1979:Q1980"/>
    <mergeCell ref="R1979:R1980"/>
    <mergeCell ref="S1979:S1980"/>
    <mergeCell ref="T1979:T1980"/>
    <mergeCell ref="U1979:U1980"/>
    <mergeCell ref="W1979:W1980"/>
    <mergeCell ref="Q1981:Q1982"/>
    <mergeCell ref="R1981:R1982"/>
    <mergeCell ref="S1981:S1982"/>
    <mergeCell ref="T1981:T1982"/>
    <mergeCell ref="U1981:U1982"/>
    <mergeCell ref="W1981:W1982"/>
    <mergeCell ref="C1977:C1978"/>
    <mergeCell ref="E1977:E1978"/>
    <mergeCell ref="E1979:E1980"/>
    <mergeCell ref="E1981:E1982"/>
    <mergeCell ref="F1981:F1982"/>
    <mergeCell ref="F1977:F1978"/>
    <mergeCell ref="F1979:F1980"/>
    <mergeCell ref="G1977:G1978"/>
    <mergeCell ref="A1973:A1974"/>
    <mergeCell ref="B1973:B1974"/>
    <mergeCell ref="C1973:C1974"/>
    <mergeCell ref="E1973:E1974"/>
    <mergeCell ref="F1973:F1974"/>
    <mergeCell ref="G1973:G1974"/>
    <mergeCell ref="H1973:H1974"/>
    <mergeCell ref="O1973:O1974"/>
    <mergeCell ref="Q1973:Q1974"/>
    <mergeCell ref="R1973:R1974"/>
    <mergeCell ref="S1973:S1974"/>
    <mergeCell ref="T1973:T1974"/>
    <mergeCell ref="U1973:U1974"/>
    <mergeCell ref="W1973:W1974"/>
    <mergeCell ref="A1975:A1976"/>
    <mergeCell ref="B1975:B1976"/>
    <mergeCell ref="C1975:C1976"/>
    <mergeCell ref="E1975:E1976"/>
    <mergeCell ref="G1975:G1976"/>
    <mergeCell ref="H1975:H1976"/>
    <mergeCell ref="O1975:O1976"/>
    <mergeCell ref="Q1975:Q1976"/>
    <mergeCell ref="R1975:R1976"/>
    <mergeCell ref="S1975:S1976"/>
    <mergeCell ref="T1975:T1976"/>
    <mergeCell ref="U1975:U1976"/>
    <mergeCell ref="W1975:W1976"/>
    <mergeCell ref="F1975:F1976"/>
    <mergeCell ref="D1973:D1974"/>
    <mergeCell ref="D1975:D1976"/>
    <mergeCell ref="D1977:D1978"/>
    <mergeCell ref="D1979:D1980"/>
    <mergeCell ref="D1981:D1982"/>
    <mergeCell ref="V1973:V1974"/>
    <mergeCell ref="V1975:V1976"/>
    <mergeCell ref="V1977:V1978"/>
    <mergeCell ref="V1979:V1980"/>
    <mergeCell ref="V1981:V1982"/>
    <mergeCell ref="Q1041:Q1042"/>
    <mergeCell ref="R1041:R1042"/>
    <mergeCell ref="S1041:S1042"/>
    <mergeCell ref="T1041:T1042"/>
    <mergeCell ref="U1041:U1042"/>
    <mergeCell ref="W1041:W1042"/>
    <mergeCell ref="A1043:A1044"/>
    <mergeCell ref="B1043:B1044"/>
    <mergeCell ref="C1043:C1044"/>
    <mergeCell ref="E1043:E1044"/>
    <mergeCell ref="F1043:F1044"/>
    <mergeCell ref="G1043:G1044"/>
    <mergeCell ref="H1043:H1044"/>
    <mergeCell ref="I1043:I1044"/>
    <mergeCell ref="J1043:J1044"/>
    <mergeCell ref="O1043:O1044"/>
    <mergeCell ref="Q1043:Q1044"/>
    <mergeCell ref="R1043:R1044"/>
    <mergeCell ref="S1043:S1044"/>
    <mergeCell ref="T1043:T1044"/>
    <mergeCell ref="U1043:U1044"/>
    <mergeCell ref="W1043:W1044"/>
    <mergeCell ref="H1977:H1978"/>
    <mergeCell ref="G1979:G1980"/>
    <mergeCell ref="H1979:H1980"/>
    <mergeCell ref="C1979:C1980"/>
    <mergeCell ref="G1981:G1982"/>
    <mergeCell ref="H1981:H1982"/>
    <mergeCell ref="C1981:C1982"/>
    <mergeCell ref="O1349:O1350"/>
    <mergeCell ref="O1351:O1352"/>
    <mergeCell ref="O1353:O1354"/>
    <mergeCell ref="O1977:O1978"/>
    <mergeCell ref="O1979:O1980"/>
    <mergeCell ref="O1981:O1982"/>
    <mergeCell ref="A1041:A1042"/>
    <mergeCell ref="B1041:B1042"/>
    <mergeCell ref="C1041:C1042"/>
    <mergeCell ref="E1041:E1042"/>
    <mergeCell ref="F1041:F1042"/>
    <mergeCell ref="G1041:G1042"/>
    <mergeCell ref="H1041:H1042"/>
    <mergeCell ref="I1041:I1042"/>
    <mergeCell ref="J1041:J1042"/>
    <mergeCell ref="O1041:O1042"/>
    <mergeCell ref="A1045:A1046"/>
    <mergeCell ref="B1045:B1046"/>
    <mergeCell ref="C1045:C1046"/>
    <mergeCell ref="E1045:E1046"/>
    <mergeCell ref="F1045:F1046"/>
    <mergeCell ref="G1045:G1046"/>
    <mergeCell ref="H1045:H1046"/>
    <mergeCell ref="I1045:I1046"/>
    <mergeCell ref="J1045:J1046"/>
    <mergeCell ref="A1977:A1978"/>
    <mergeCell ref="B1977:B1978"/>
    <mergeCell ref="B1979:B1980"/>
    <mergeCell ref="B1981:B1982"/>
    <mergeCell ref="A1979:A1980"/>
    <mergeCell ref="A1981:A1982"/>
    <mergeCell ref="Q1977:Q1978"/>
    <mergeCell ref="R1977:R1978"/>
    <mergeCell ref="S1977:S1978"/>
    <mergeCell ref="T1977:T1978"/>
    <mergeCell ref="A1049:A1050"/>
    <mergeCell ref="B1049:B1050"/>
    <mergeCell ref="C1049:C1050"/>
    <mergeCell ref="E1049:E1050"/>
    <mergeCell ref="F1049:F1050"/>
    <mergeCell ref="G1049:G1050"/>
    <mergeCell ref="H1049:H1050"/>
    <mergeCell ref="I1049:I1050"/>
    <mergeCell ref="J1049:J1050"/>
    <mergeCell ref="O1049:O1050"/>
    <mergeCell ref="Q1049:Q1050"/>
    <mergeCell ref="R1049:R1050"/>
    <mergeCell ref="S1049:S1050"/>
    <mergeCell ref="T1049:T1050"/>
    <mergeCell ref="U1049:U1050"/>
    <mergeCell ref="W1049:W1050"/>
    <mergeCell ref="A1051:A1052"/>
    <mergeCell ref="B1051:B1052"/>
    <mergeCell ref="C1051:C1052"/>
    <mergeCell ref="E1051:E1052"/>
    <mergeCell ref="F1051:F1052"/>
    <mergeCell ref="G1051:G1052"/>
    <mergeCell ref="H1051:H1052"/>
    <mergeCell ref="I1051:I1052"/>
    <mergeCell ref="J1051:J1052"/>
    <mergeCell ref="O1051:O1052"/>
    <mergeCell ref="Q1051:Q1052"/>
    <mergeCell ref="R1051:R1052"/>
    <mergeCell ref="S1051:S1052"/>
    <mergeCell ref="T1051:T1052"/>
    <mergeCell ref="U1051:U1052"/>
    <mergeCell ref="W1051:W1052"/>
    <mergeCell ref="O1045:O1046"/>
    <mergeCell ref="Q1045:Q1046"/>
    <mergeCell ref="R1045:R1046"/>
    <mergeCell ref="S1045:S1046"/>
    <mergeCell ref="T1045:T1046"/>
    <mergeCell ref="U1045:U1046"/>
    <mergeCell ref="W1045:W1046"/>
    <mergeCell ref="A1047:A1048"/>
    <mergeCell ref="B1047:B1048"/>
    <mergeCell ref="C1047:C1048"/>
    <mergeCell ref="E1047:E1048"/>
    <mergeCell ref="F1047:F1048"/>
    <mergeCell ref="G1047:G1048"/>
    <mergeCell ref="H1047:H1048"/>
    <mergeCell ref="I1047:I1048"/>
    <mergeCell ref="J1047:J1048"/>
    <mergeCell ref="O1047:O1048"/>
    <mergeCell ref="Q1047:Q1048"/>
    <mergeCell ref="R1047:R1048"/>
    <mergeCell ref="S1047:S1048"/>
    <mergeCell ref="T1047:T1048"/>
    <mergeCell ref="U1047:U1048"/>
    <mergeCell ref="W1047:W1048"/>
    <mergeCell ref="V1045:V1046"/>
    <mergeCell ref="V1047:V1048"/>
    <mergeCell ref="V1049:V1050"/>
    <mergeCell ref="V1051:V1052"/>
    <mergeCell ref="A1057:A1058"/>
    <mergeCell ref="B1057:B1058"/>
    <mergeCell ref="C1057:C1058"/>
    <mergeCell ref="E1057:E1058"/>
    <mergeCell ref="F1057:F1058"/>
    <mergeCell ref="G1057:G1058"/>
    <mergeCell ref="H1057:H1058"/>
    <mergeCell ref="I1057:I1058"/>
    <mergeCell ref="J1057:J1058"/>
    <mergeCell ref="O1057:O1058"/>
    <mergeCell ref="Q1057:Q1058"/>
    <mergeCell ref="R1057:R1058"/>
    <mergeCell ref="S1057:S1058"/>
    <mergeCell ref="T1057:T1058"/>
    <mergeCell ref="U1057:U1058"/>
    <mergeCell ref="W1057:W1058"/>
    <mergeCell ref="A1059:A1060"/>
    <mergeCell ref="B1059:B1060"/>
    <mergeCell ref="C1059:C1060"/>
    <mergeCell ref="E1059:E1060"/>
    <mergeCell ref="F1059:F1060"/>
    <mergeCell ref="G1059:G1060"/>
    <mergeCell ref="H1059:H1060"/>
    <mergeCell ref="I1059:I1060"/>
    <mergeCell ref="J1059:J1060"/>
    <mergeCell ref="O1059:O1060"/>
    <mergeCell ref="Q1059:Q1060"/>
    <mergeCell ref="R1059:R1060"/>
    <mergeCell ref="S1059:S1060"/>
    <mergeCell ref="T1059:T1060"/>
    <mergeCell ref="U1059:U1060"/>
    <mergeCell ref="W1059:W1060"/>
    <mergeCell ref="A1053:A1054"/>
    <mergeCell ref="B1053:B1054"/>
    <mergeCell ref="C1053:C1054"/>
    <mergeCell ref="E1053:E1054"/>
    <mergeCell ref="F1053:F1054"/>
    <mergeCell ref="G1053:G1054"/>
    <mergeCell ref="H1053:H1054"/>
    <mergeCell ref="I1053:I1054"/>
    <mergeCell ref="J1053:J1054"/>
    <mergeCell ref="O1053:O1054"/>
    <mergeCell ref="Q1053:Q1054"/>
    <mergeCell ref="R1053:R1054"/>
    <mergeCell ref="S1053:S1054"/>
    <mergeCell ref="T1053:T1054"/>
    <mergeCell ref="U1053:U1054"/>
    <mergeCell ref="W1053:W1054"/>
    <mergeCell ref="A1055:A1056"/>
    <mergeCell ref="B1055:B1056"/>
    <mergeCell ref="C1055:C1056"/>
    <mergeCell ref="E1055:E1056"/>
    <mergeCell ref="F1055:F1056"/>
    <mergeCell ref="G1055:G1056"/>
    <mergeCell ref="H1055:H1056"/>
    <mergeCell ref="I1055:I1056"/>
    <mergeCell ref="J1055:J1056"/>
    <mergeCell ref="O1055:O1056"/>
    <mergeCell ref="Q1055:Q1056"/>
    <mergeCell ref="R1055:R1056"/>
    <mergeCell ref="S1055:S1056"/>
    <mergeCell ref="T1055:T1056"/>
    <mergeCell ref="U1055:U1056"/>
    <mergeCell ref="W1055:W1056"/>
    <mergeCell ref="A1065:A1066"/>
    <mergeCell ref="B1065:B1066"/>
    <mergeCell ref="C1065:C1066"/>
    <mergeCell ref="E1065:E1066"/>
    <mergeCell ref="F1065:F1066"/>
    <mergeCell ref="G1065:G1066"/>
    <mergeCell ref="H1065:H1066"/>
    <mergeCell ref="I1065:I1066"/>
    <mergeCell ref="J1065:J1066"/>
    <mergeCell ref="O1065:O1066"/>
    <mergeCell ref="Q1065:Q1066"/>
    <mergeCell ref="R1065:R1066"/>
    <mergeCell ref="S1065:S1066"/>
    <mergeCell ref="T1065:T1066"/>
    <mergeCell ref="U1065:U1066"/>
    <mergeCell ref="W1065:W1066"/>
    <mergeCell ref="A1067:A1068"/>
    <mergeCell ref="B1067:B1068"/>
    <mergeCell ref="C1067:C1068"/>
    <mergeCell ref="E1067:E1068"/>
    <mergeCell ref="F1067:F1068"/>
    <mergeCell ref="G1067:G1068"/>
    <mergeCell ref="H1067:H1068"/>
    <mergeCell ref="I1067:I1068"/>
    <mergeCell ref="J1067:J1068"/>
    <mergeCell ref="O1067:O1068"/>
    <mergeCell ref="Q1067:Q1068"/>
    <mergeCell ref="R1067:R1068"/>
    <mergeCell ref="S1067:S1068"/>
    <mergeCell ref="T1067:T1068"/>
    <mergeCell ref="U1067:U1068"/>
    <mergeCell ref="W1067:W1068"/>
    <mergeCell ref="A1061:A1062"/>
    <mergeCell ref="B1061:B1062"/>
    <mergeCell ref="C1061:C1062"/>
    <mergeCell ref="E1061:E1062"/>
    <mergeCell ref="F1061:F1062"/>
    <mergeCell ref="G1061:G1062"/>
    <mergeCell ref="H1061:H1062"/>
    <mergeCell ref="I1061:I1062"/>
    <mergeCell ref="J1061:J1062"/>
    <mergeCell ref="O1061:O1062"/>
    <mergeCell ref="Q1061:Q1062"/>
    <mergeCell ref="R1061:R1062"/>
    <mergeCell ref="S1061:S1062"/>
    <mergeCell ref="T1061:T1062"/>
    <mergeCell ref="U1061:U1062"/>
    <mergeCell ref="W1061:W1062"/>
    <mergeCell ref="A1063:A1064"/>
    <mergeCell ref="B1063:B1064"/>
    <mergeCell ref="C1063:C1064"/>
    <mergeCell ref="E1063:E1064"/>
    <mergeCell ref="F1063:F1064"/>
    <mergeCell ref="G1063:G1064"/>
    <mergeCell ref="H1063:H1064"/>
    <mergeCell ref="I1063:I1064"/>
    <mergeCell ref="J1063:J1064"/>
    <mergeCell ref="O1063:O1064"/>
    <mergeCell ref="Q1063:Q1064"/>
    <mergeCell ref="R1063:R1064"/>
    <mergeCell ref="S1063:S1064"/>
    <mergeCell ref="T1063:T1064"/>
    <mergeCell ref="U1063:U1064"/>
    <mergeCell ref="W1063:W1064"/>
    <mergeCell ref="A1073:A1074"/>
    <mergeCell ref="B1073:B1074"/>
    <mergeCell ref="C1073:C1074"/>
    <mergeCell ref="E1073:E1074"/>
    <mergeCell ref="F1073:F1074"/>
    <mergeCell ref="G1073:G1074"/>
    <mergeCell ref="H1073:H1074"/>
    <mergeCell ref="I1073:I1074"/>
    <mergeCell ref="J1073:J1074"/>
    <mergeCell ref="O1073:O1074"/>
    <mergeCell ref="Q1073:Q1074"/>
    <mergeCell ref="R1073:R1074"/>
    <mergeCell ref="S1073:S1074"/>
    <mergeCell ref="T1073:T1074"/>
    <mergeCell ref="U1073:U1074"/>
    <mergeCell ref="W1073:W1074"/>
    <mergeCell ref="A1075:A1076"/>
    <mergeCell ref="B1075:B1076"/>
    <mergeCell ref="C1075:C1076"/>
    <mergeCell ref="E1075:E1076"/>
    <mergeCell ref="F1075:F1076"/>
    <mergeCell ref="G1075:G1076"/>
    <mergeCell ref="H1075:H1076"/>
    <mergeCell ref="I1075:I1076"/>
    <mergeCell ref="J1075:J1076"/>
    <mergeCell ref="O1075:O1076"/>
    <mergeCell ref="Q1075:Q1076"/>
    <mergeCell ref="R1075:R1076"/>
    <mergeCell ref="S1075:S1076"/>
    <mergeCell ref="T1075:T1076"/>
    <mergeCell ref="U1075:U1076"/>
    <mergeCell ref="W1075:W1076"/>
    <mergeCell ref="A1069:A1070"/>
    <mergeCell ref="B1069:B1070"/>
    <mergeCell ref="C1069:C1070"/>
    <mergeCell ref="E1069:E1070"/>
    <mergeCell ref="F1069:F1070"/>
    <mergeCell ref="G1069:G1070"/>
    <mergeCell ref="H1069:H1070"/>
    <mergeCell ref="I1069:I1070"/>
    <mergeCell ref="J1069:J1070"/>
    <mergeCell ref="O1069:O1070"/>
    <mergeCell ref="Q1069:Q1070"/>
    <mergeCell ref="R1069:R1070"/>
    <mergeCell ref="S1069:S1070"/>
    <mergeCell ref="T1069:T1070"/>
    <mergeCell ref="U1069:U1070"/>
    <mergeCell ref="W1069:W1070"/>
    <mergeCell ref="A1071:A1072"/>
    <mergeCell ref="B1071:B1072"/>
    <mergeCell ref="C1071:C1072"/>
    <mergeCell ref="E1071:E1072"/>
    <mergeCell ref="F1071:F1072"/>
    <mergeCell ref="G1071:G1072"/>
    <mergeCell ref="H1071:H1072"/>
    <mergeCell ref="I1071:I1072"/>
    <mergeCell ref="J1071:J1072"/>
    <mergeCell ref="O1071:O1072"/>
    <mergeCell ref="Q1071:Q1072"/>
    <mergeCell ref="R1071:R1072"/>
    <mergeCell ref="S1071:S1072"/>
    <mergeCell ref="T1071:T1072"/>
    <mergeCell ref="U1071:U1072"/>
    <mergeCell ref="W1071:W1072"/>
    <mergeCell ref="A1081:A1082"/>
    <mergeCell ref="B1081:B1082"/>
    <mergeCell ref="C1081:C1082"/>
    <mergeCell ref="E1081:E1082"/>
    <mergeCell ref="F1081:F1082"/>
    <mergeCell ref="G1081:G1082"/>
    <mergeCell ref="H1081:H1082"/>
    <mergeCell ref="I1081:I1082"/>
    <mergeCell ref="J1081:J1082"/>
    <mergeCell ref="O1081:O1082"/>
    <mergeCell ref="Q1081:Q1082"/>
    <mergeCell ref="R1081:R1082"/>
    <mergeCell ref="S1081:S1082"/>
    <mergeCell ref="T1081:T1082"/>
    <mergeCell ref="U1081:U1082"/>
    <mergeCell ref="W1081:W1082"/>
    <mergeCell ref="A1083:A1084"/>
    <mergeCell ref="B1083:B1084"/>
    <mergeCell ref="C1083:C1084"/>
    <mergeCell ref="E1083:E1084"/>
    <mergeCell ref="F1083:F1084"/>
    <mergeCell ref="G1083:G1084"/>
    <mergeCell ref="H1083:H1084"/>
    <mergeCell ref="I1083:I1084"/>
    <mergeCell ref="J1083:J1084"/>
    <mergeCell ref="O1083:O1084"/>
    <mergeCell ref="Q1083:Q1084"/>
    <mergeCell ref="R1083:R1084"/>
    <mergeCell ref="S1083:S1084"/>
    <mergeCell ref="T1083:T1084"/>
    <mergeCell ref="U1083:U1084"/>
    <mergeCell ref="W1083:W1084"/>
    <mergeCell ref="A1077:A1078"/>
    <mergeCell ref="B1077:B1078"/>
    <mergeCell ref="C1077:C1078"/>
    <mergeCell ref="E1077:E1078"/>
    <mergeCell ref="F1077:F1078"/>
    <mergeCell ref="G1077:G1078"/>
    <mergeCell ref="H1077:H1078"/>
    <mergeCell ref="I1077:I1078"/>
    <mergeCell ref="J1077:J1078"/>
    <mergeCell ref="O1077:O1078"/>
    <mergeCell ref="Q1077:Q1078"/>
    <mergeCell ref="R1077:R1078"/>
    <mergeCell ref="S1077:S1078"/>
    <mergeCell ref="T1077:T1078"/>
    <mergeCell ref="U1077:U1078"/>
    <mergeCell ref="W1077:W1078"/>
    <mergeCell ref="A1079:A1080"/>
    <mergeCell ref="B1079:B1080"/>
    <mergeCell ref="C1079:C1080"/>
    <mergeCell ref="E1079:E1080"/>
    <mergeCell ref="F1079:F1080"/>
    <mergeCell ref="G1079:G1080"/>
    <mergeCell ref="H1079:H1080"/>
    <mergeCell ref="I1079:I1080"/>
    <mergeCell ref="J1079:J1080"/>
    <mergeCell ref="O1079:O1080"/>
    <mergeCell ref="Q1079:Q1080"/>
    <mergeCell ref="R1079:R1080"/>
    <mergeCell ref="S1079:S1080"/>
    <mergeCell ref="T1079:T1080"/>
    <mergeCell ref="U1079:U1080"/>
    <mergeCell ref="A1089:A1090"/>
    <mergeCell ref="B1089:B1090"/>
    <mergeCell ref="C1089:C1090"/>
    <mergeCell ref="E1089:E1090"/>
    <mergeCell ref="F1089:F1090"/>
    <mergeCell ref="G1089:G1090"/>
    <mergeCell ref="H1089:H1090"/>
    <mergeCell ref="I1089:I1090"/>
    <mergeCell ref="J1089:J1090"/>
    <mergeCell ref="O1089:O1090"/>
    <mergeCell ref="Q1089:Q1090"/>
    <mergeCell ref="R1089:R1090"/>
    <mergeCell ref="S1089:S1090"/>
    <mergeCell ref="T1089:T1090"/>
    <mergeCell ref="U1089:U1090"/>
    <mergeCell ref="W1089:W1090"/>
    <mergeCell ref="A1091:A1092"/>
    <mergeCell ref="B1091:B1092"/>
    <mergeCell ref="C1091:C1092"/>
    <mergeCell ref="E1091:E1092"/>
    <mergeCell ref="F1091:F1092"/>
    <mergeCell ref="G1091:G1092"/>
    <mergeCell ref="H1091:H1092"/>
    <mergeCell ref="I1091:I1092"/>
    <mergeCell ref="J1091:J1092"/>
    <mergeCell ref="O1091:O1092"/>
    <mergeCell ref="Q1091:Q1092"/>
    <mergeCell ref="R1091:R1092"/>
    <mergeCell ref="S1091:S1092"/>
    <mergeCell ref="T1091:T1092"/>
    <mergeCell ref="U1091:U1092"/>
    <mergeCell ref="W1091:W1092"/>
    <mergeCell ref="A1085:A1086"/>
    <mergeCell ref="B1085:B1086"/>
    <mergeCell ref="C1085:C1086"/>
    <mergeCell ref="E1085:E1086"/>
    <mergeCell ref="F1085:F1086"/>
    <mergeCell ref="G1085:G1086"/>
    <mergeCell ref="H1085:H1086"/>
    <mergeCell ref="I1085:I1086"/>
    <mergeCell ref="J1085:J1086"/>
    <mergeCell ref="O1085:O1086"/>
    <mergeCell ref="Q1085:Q1086"/>
    <mergeCell ref="R1085:R1086"/>
    <mergeCell ref="S1085:S1086"/>
    <mergeCell ref="T1085:T1086"/>
    <mergeCell ref="U1085:U1086"/>
    <mergeCell ref="W1085:W1086"/>
    <mergeCell ref="A1087:A1088"/>
    <mergeCell ref="B1087:B1088"/>
    <mergeCell ref="C1087:C1088"/>
    <mergeCell ref="E1087:E1088"/>
    <mergeCell ref="F1087:F1088"/>
    <mergeCell ref="G1087:G1088"/>
    <mergeCell ref="H1087:H1088"/>
    <mergeCell ref="I1087:I1088"/>
    <mergeCell ref="J1087:J1088"/>
    <mergeCell ref="O1087:O1088"/>
    <mergeCell ref="Q1087:Q1088"/>
    <mergeCell ref="R1087:R1088"/>
    <mergeCell ref="S1087:S1088"/>
    <mergeCell ref="T1087:T1088"/>
    <mergeCell ref="U1087:U1088"/>
    <mergeCell ref="A1097:A1098"/>
    <mergeCell ref="B1097:B1098"/>
    <mergeCell ref="C1097:C1098"/>
    <mergeCell ref="E1097:E1098"/>
    <mergeCell ref="F1097:F1098"/>
    <mergeCell ref="G1097:G1098"/>
    <mergeCell ref="H1097:H1098"/>
    <mergeCell ref="I1097:I1098"/>
    <mergeCell ref="J1097:J1098"/>
    <mergeCell ref="O1097:O1098"/>
    <mergeCell ref="Q1097:Q1098"/>
    <mergeCell ref="R1097:R1098"/>
    <mergeCell ref="S1097:S1098"/>
    <mergeCell ref="T1097:T1098"/>
    <mergeCell ref="U1097:U1098"/>
    <mergeCell ref="W1097:W1098"/>
    <mergeCell ref="A1099:A1100"/>
    <mergeCell ref="B1099:B1100"/>
    <mergeCell ref="C1099:C1100"/>
    <mergeCell ref="E1099:E1100"/>
    <mergeCell ref="F1099:F1100"/>
    <mergeCell ref="G1099:G1100"/>
    <mergeCell ref="H1099:H1100"/>
    <mergeCell ref="I1099:I1100"/>
    <mergeCell ref="J1099:J1100"/>
    <mergeCell ref="O1099:O1100"/>
    <mergeCell ref="Q1099:Q1100"/>
    <mergeCell ref="R1099:R1100"/>
    <mergeCell ref="S1099:S1100"/>
    <mergeCell ref="T1099:T1100"/>
    <mergeCell ref="U1099:U1100"/>
    <mergeCell ref="W1099:W1100"/>
    <mergeCell ref="A1093:A1094"/>
    <mergeCell ref="B1093:B1094"/>
    <mergeCell ref="C1093:C1094"/>
    <mergeCell ref="E1093:E1094"/>
    <mergeCell ref="F1093:F1094"/>
    <mergeCell ref="G1093:G1094"/>
    <mergeCell ref="H1093:H1094"/>
    <mergeCell ref="I1093:I1094"/>
    <mergeCell ref="J1093:J1094"/>
    <mergeCell ref="O1093:O1094"/>
    <mergeCell ref="Q1093:Q1094"/>
    <mergeCell ref="R1093:R1094"/>
    <mergeCell ref="S1093:S1094"/>
    <mergeCell ref="T1093:T1094"/>
    <mergeCell ref="U1093:U1094"/>
    <mergeCell ref="W1093:W1094"/>
    <mergeCell ref="A1095:A1096"/>
    <mergeCell ref="B1095:B1096"/>
    <mergeCell ref="C1095:C1096"/>
    <mergeCell ref="E1095:E1096"/>
    <mergeCell ref="F1095:F1096"/>
    <mergeCell ref="G1095:G1096"/>
    <mergeCell ref="H1095:H1096"/>
    <mergeCell ref="I1095:I1096"/>
    <mergeCell ref="J1095:J1096"/>
    <mergeCell ref="O1095:O1096"/>
    <mergeCell ref="Q1095:Q1096"/>
    <mergeCell ref="R1095:R1096"/>
    <mergeCell ref="S1095:S1096"/>
    <mergeCell ref="T1095:T1096"/>
    <mergeCell ref="U1095:U1096"/>
    <mergeCell ref="W1095:W1096"/>
    <mergeCell ref="C1179:C1180"/>
    <mergeCell ref="E1179:E1180"/>
    <mergeCell ref="F1179:F1180"/>
    <mergeCell ref="G1179:G1180"/>
    <mergeCell ref="H1179:H1180"/>
    <mergeCell ref="I1179:I1180"/>
    <mergeCell ref="J1179:J1180"/>
    <mergeCell ref="O1179:O1180"/>
    <mergeCell ref="Q1179:Q1180"/>
    <mergeCell ref="R1179:R1180"/>
    <mergeCell ref="S1179:S1180"/>
    <mergeCell ref="T1179:T1180"/>
    <mergeCell ref="U1179:U1180"/>
    <mergeCell ref="W1179:W1180"/>
    <mergeCell ref="A1181:A1182"/>
    <mergeCell ref="B1181:B1182"/>
    <mergeCell ref="C1181:C1182"/>
    <mergeCell ref="E1181:E1182"/>
    <mergeCell ref="F1181:F1182"/>
    <mergeCell ref="G1181:G1182"/>
    <mergeCell ref="H1181:H1182"/>
    <mergeCell ref="I1181:I1182"/>
    <mergeCell ref="J1181:J1182"/>
    <mergeCell ref="O1181:O1182"/>
    <mergeCell ref="Q1181:Q1182"/>
    <mergeCell ref="R1181:R1182"/>
    <mergeCell ref="S1181:S1182"/>
    <mergeCell ref="T1181:T1182"/>
    <mergeCell ref="U1181:U1182"/>
    <mergeCell ref="W1181:W1182"/>
    <mergeCell ref="A1175:A1176"/>
    <mergeCell ref="B1175:B1176"/>
    <mergeCell ref="C1175:C1176"/>
    <mergeCell ref="E1175:E1176"/>
    <mergeCell ref="F1175:F1176"/>
    <mergeCell ref="G1175:G1176"/>
    <mergeCell ref="H1175:H1176"/>
    <mergeCell ref="I1175:I1176"/>
    <mergeCell ref="J1175:J1176"/>
    <mergeCell ref="O1175:O1176"/>
    <mergeCell ref="Q1175:Q1176"/>
    <mergeCell ref="R1175:R1176"/>
    <mergeCell ref="S1175:S1176"/>
    <mergeCell ref="T1175:T1176"/>
    <mergeCell ref="U1175:U1176"/>
    <mergeCell ref="W1175:W1176"/>
    <mergeCell ref="A1177:A1178"/>
    <mergeCell ref="B1177:B1178"/>
    <mergeCell ref="C1177:C1178"/>
    <mergeCell ref="E1177:E1178"/>
    <mergeCell ref="F1177:F1178"/>
    <mergeCell ref="G1177:G1178"/>
    <mergeCell ref="H1177:H1178"/>
    <mergeCell ref="I1177:I1178"/>
    <mergeCell ref="J1177:J1178"/>
    <mergeCell ref="O1177:O1178"/>
    <mergeCell ref="Q1177:Q1178"/>
    <mergeCell ref="R1177:R1178"/>
    <mergeCell ref="S1177:S1178"/>
    <mergeCell ref="T1177:T1178"/>
    <mergeCell ref="U1177:U1178"/>
    <mergeCell ref="W1177:W1178"/>
    <mergeCell ref="A1187:A1188"/>
    <mergeCell ref="B1187:B1188"/>
    <mergeCell ref="C1187:C1188"/>
    <mergeCell ref="E1187:E1188"/>
    <mergeCell ref="F1187:F1188"/>
    <mergeCell ref="G1187:G1188"/>
    <mergeCell ref="H1187:H1188"/>
    <mergeCell ref="I1187:I1188"/>
    <mergeCell ref="J1187:J1188"/>
    <mergeCell ref="O1187:O1188"/>
    <mergeCell ref="Q1187:Q1188"/>
    <mergeCell ref="R1187:R1188"/>
    <mergeCell ref="S1187:S1188"/>
    <mergeCell ref="T1187:T1188"/>
    <mergeCell ref="U1187:U1188"/>
    <mergeCell ref="W1187:W1188"/>
    <mergeCell ref="A1189:A1190"/>
    <mergeCell ref="B1189:B1190"/>
    <mergeCell ref="C1189:C1190"/>
    <mergeCell ref="E1189:E1190"/>
    <mergeCell ref="F1189:F1190"/>
    <mergeCell ref="G1189:G1190"/>
    <mergeCell ref="H1189:H1190"/>
    <mergeCell ref="I1189:I1190"/>
    <mergeCell ref="J1189:J1190"/>
    <mergeCell ref="O1189:O1190"/>
    <mergeCell ref="Q1189:Q1190"/>
    <mergeCell ref="R1189:R1190"/>
    <mergeCell ref="S1189:S1190"/>
    <mergeCell ref="T1189:T1190"/>
    <mergeCell ref="U1189:U1190"/>
    <mergeCell ref="W1189:W1190"/>
    <mergeCell ref="A1183:A1184"/>
    <mergeCell ref="B1183:B1184"/>
    <mergeCell ref="C1183:C1184"/>
    <mergeCell ref="E1183:E1184"/>
    <mergeCell ref="F1183:F1184"/>
    <mergeCell ref="G1183:G1184"/>
    <mergeCell ref="H1183:H1184"/>
    <mergeCell ref="I1183:I1184"/>
    <mergeCell ref="J1183:J1184"/>
    <mergeCell ref="O1183:O1184"/>
    <mergeCell ref="Q1183:Q1184"/>
    <mergeCell ref="R1183:R1184"/>
    <mergeCell ref="S1183:S1184"/>
    <mergeCell ref="T1183:T1184"/>
    <mergeCell ref="U1183:U1184"/>
    <mergeCell ref="W1183:W1184"/>
    <mergeCell ref="A1185:A1186"/>
    <mergeCell ref="B1185:B1186"/>
    <mergeCell ref="C1185:C1186"/>
    <mergeCell ref="E1185:E1186"/>
    <mergeCell ref="F1185:F1186"/>
    <mergeCell ref="G1185:G1186"/>
    <mergeCell ref="H1185:H1186"/>
    <mergeCell ref="I1185:I1186"/>
    <mergeCell ref="J1185:J1186"/>
    <mergeCell ref="O1185:O1186"/>
    <mergeCell ref="Q1185:Q1186"/>
    <mergeCell ref="R1185:R1186"/>
    <mergeCell ref="S1185:S1186"/>
    <mergeCell ref="T1185:T1186"/>
    <mergeCell ref="U1185:U1186"/>
    <mergeCell ref="W1185:W1186"/>
    <mergeCell ref="A1195:A1196"/>
    <mergeCell ref="B1195:B1196"/>
    <mergeCell ref="C1195:C1196"/>
    <mergeCell ref="E1195:E1196"/>
    <mergeCell ref="F1195:F1196"/>
    <mergeCell ref="G1195:G1196"/>
    <mergeCell ref="H1195:H1196"/>
    <mergeCell ref="I1195:I1196"/>
    <mergeCell ref="J1195:J1196"/>
    <mergeCell ref="O1195:O1196"/>
    <mergeCell ref="Q1195:Q1196"/>
    <mergeCell ref="R1195:R1196"/>
    <mergeCell ref="S1195:S1196"/>
    <mergeCell ref="T1195:T1196"/>
    <mergeCell ref="U1195:U1196"/>
    <mergeCell ref="W1195:W1196"/>
    <mergeCell ref="A1197:A1198"/>
    <mergeCell ref="B1197:B1198"/>
    <mergeCell ref="C1197:C1198"/>
    <mergeCell ref="E1197:E1198"/>
    <mergeCell ref="F1197:F1198"/>
    <mergeCell ref="G1197:G1198"/>
    <mergeCell ref="H1197:H1198"/>
    <mergeCell ref="I1197:I1198"/>
    <mergeCell ref="J1197:J1198"/>
    <mergeCell ref="O1197:O1198"/>
    <mergeCell ref="Q1197:Q1198"/>
    <mergeCell ref="R1197:R1198"/>
    <mergeCell ref="S1197:S1198"/>
    <mergeCell ref="T1197:T1198"/>
    <mergeCell ref="U1197:U1198"/>
    <mergeCell ref="W1197:W1198"/>
    <mergeCell ref="A1191:A1192"/>
    <mergeCell ref="B1191:B1192"/>
    <mergeCell ref="C1191:C1192"/>
    <mergeCell ref="E1191:E1192"/>
    <mergeCell ref="F1191:F1192"/>
    <mergeCell ref="G1191:G1192"/>
    <mergeCell ref="H1191:H1192"/>
    <mergeCell ref="I1191:I1192"/>
    <mergeCell ref="J1191:J1192"/>
    <mergeCell ref="O1191:O1192"/>
    <mergeCell ref="Q1191:Q1192"/>
    <mergeCell ref="R1191:R1192"/>
    <mergeCell ref="S1191:S1192"/>
    <mergeCell ref="T1191:T1192"/>
    <mergeCell ref="U1191:U1192"/>
    <mergeCell ref="A1193:A1194"/>
    <mergeCell ref="B1193:B1194"/>
    <mergeCell ref="C1193:C1194"/>
    <mergeCell ref="E1193:E1194"/>
    <mergeCell ref="F1193:F1194"/>
    <mergeCell ref="G1193:G1194"/>
    <mergeCell ref="H1193:H1194"/>
    <mergeCell ref="I1193:I1194"/>
    <mergeCell ref="J1193:J1194"/>
    <mergeCell ref="O1193:O1194"/>
    <mergeCell ref="Q1193:Q1194"/>
    <mergeCell ref="R1193:R1194"/>
    <mergeCell ref="S1193:S1194"/>
    <mergeCell ref="T1193:T1194"/>
    <mergeCell ref="U1193:U1194"/>
    <mergeCell ref="W1193:W1194"/>
    <mergeCell ref="A1203:A1204"/>
    <mergeCell ref="B1203:B1204"/>
    <mergeCell ref="C1203:C1204"/>
    <mergeCell ref="E1203:E1204"/>
    <mergeCell ref="F1203:F1204"/>
    <mergeCell ref="G1203:G1204"/>
    <mergeCell ref="H1203:H1204"/>
    <mergeCell ref="I1203:I1204"/>
    <mergeCell ref="J1203:J1204"/>
    <mergeCell ref="O1203:O1204"/>
    <mergeCell ref="Q1203:Q1204"/>
    <mergeCell ref="R1203:R1204"/>
    <mergeCell ref="S1203:S1204"/>
    <mergeCell ref="T1203:T1204"/>
    <mergeCell ref="U1203:U1204"/>
    <mergeCell ref="W1203:W1204"/>
    <mergeCell ref="A1205:A1206"/>
    <mergeCell ref="B1205:B1206"/>
    <mergeCell ref="C1205:C1206"/>
    <mergeCell ref="E1205:E1206"/>
    <mergeCell ref="F1205:F1206"/>
    <mergeCell ref="G1205:G1206"/>
    <mergeCell ref="H1205:H1206"/>
    <mergeCell ref="I1205:I1206"/>
    <mergeCell ref="J1205:J1206"/>
    <mergeCell ref="O1205:O1206"/>
    <mergeCell ref="Q1205:Q1206"/>
    <mergeCell ref="R1205:R1206"/>
    <mergeCell ref="S1205:S1206"/>
    <mergeCell ref="T1205:T1206"/>
    <mergeCell ref="U1205:U1206"/>
    <mergeCell ref="W1205:W1206"/>
    <mergeCell ref="A1199:A1200"/>
    <mergeCell ref="B1199:B1200"/>
    <mergeCell ref="C1199:C1200"/>
    <mergeCell ref="E1199:E1200"/>
    <mergeCell ref="F1199:F1200"/>
    <mergeCell ref="G1199:G1200"/>
    <mergeCell ref="H1199:H1200"/>
    <mergeCell ref="I1199:I1200"/>
    <mergeCell ref="J1199:J1200"/>
    <mergeCell ref="O1199:O1200"/>
    <mergeCell ref="Q1199:Q1200"/>
    <mergeCell ref="R1199:R1200"/>
    <mergeCell ref="S1199:S1200"/>
    <mergeCell ref="T1199:T1200"/>
    <mergeCell ref="U1199:U1200"/>
    <mergeCell ref="A1201:A1202"/>
    <mergeCell ref="B1201:B1202"/>
    <mergeCell ref="C1201:C1202"/>
    <mergeCell ref="E1201:E1202"/>
    <mergeCell ref="F1201:F1202"/>
    <mergeCell ref="G1201:G1202"/>
    <mergeCell ref="H1201:H1202"/>
    <mergeCell ref="I1201:I1202"/>
    <mergeCell ref="J1201:J1202"/>
    <mergeCell ref="O1201:O1202"/>
    <mergeCell ref="Q1201:Q1202"/>
    <mergeCell ref="R1201:R1202"/>
    <mergeCell ref="S1201:S1202"/>
    <mergeCell ref="T1201:T1202"/>
    <mergeCell ref="U1201:U1202"/>
    <mergeCell ref="W1201:W1202"/>
    <mergeCell ref="A1211:A1212"/>
    <mergeCell ref="B1211:B1212"/>
    <mergeCell ref="C1211:C1212"/>
    <mergeCell ref="E1211:E1212"/>
    <mergeCell ref="F1211:F1212"/>
    <mergeCell ref="G1211:G1212"/>
    <mergeCell ref="H1211:H1212"/>
    <mergeCell ref="I1211:I1212"/>
    <mergeCell ref="J1211:J1212"/>
    <mergeCell ref="O1211:O1212"/>
    <mergeCell ref="Q1211:Q1212"/>
    <mergeCell ref="R1211:R1212"/>
    <mergeCell ref="S1211:S1212"/>
    <mergeCell ref="T1211:T1212"/>
    <mergeCell ref="U1211:U1212"/>
    <mergeCell ref="A1213:A1214"/>
    <mergeCell ref="B1213:B1214"/>
    <mergeCell ref="C1213:C1214"/>
    <mergeCell ref="E1213:E1214"/>
    <mergeCell ref="F1213:F1214"/>
    <mergeCell ref="G1213:G1214"/>
    <mergeCell ref="H1213:H1214"/>
    <mergeCell ref="I1213:I1214"/>
    <mergeCell ref="J1213:J1214"/>
    <mergeCell ref="O1213:O1214"/>
    <mergeCell ref="Q1213:Q1214"/>
    <mergeCell ref="R1213:R1214"/>
    <mergeCell ref="S1213:S1214"/>
    <mergeCell ref="T1213:T1214"/>
    <mergeCell ref="U1213:U1214"/>
    <mergeCell ref="W1213:W1214"/>
    <mergeCell ref="A1207:A1208"/>
    <mergeCell ref="B1207:B1208"/>
    <mergeCell ref="C1207:C1208"/>
    <mergeCell ref="E1207:E1208"/>
    <mergeCell ref="F1207:F1208"/>
    <mergeCell ref="G1207:G1208"/>
    <mergeCell ref="H1207:H1208"/>
    <mergeCell ref="I1207:I1208"/>
    <mergeCell ref="J1207:J1208"/>
    <mergeCell ref="O1207:O1208"/>
    <mergeCell ref="Q1207:Q1208"/>
    <mergeCell ref="R1207:R1208"/>
    <mergeCell ref="S1207:S1208"/>
    <mergeCell ref="T1207:T1208"/>
    <mergeCell ref="U1207:U1208"/>
    <mergeCell ref="W1207:W1208"/>
    <mergeCell ref="A1209:A1210"/>
    <mergeCell ref="B1209:B1210"/>
    <mergeCell ref="C1209:C1210"/>
    <mergeCell ref="E1209:E1210"/>
    <mergeCell ref="F1209:F1210"/>
    <mergeCell ref="G1209:G1210"/>
    <mergeCell ref="H1209:H1210"/>
    <mergeCell ref="I1209:I1210"/>
    <mergeCell ref="J1209:J1210"/>
    <mergeCell ref="O1209:O1210"/>
    <mergeCell ref="Q1209:Q1210"/>
    <mergeCell ref="R1209:R1210"/>
    <mergeCell ref="S1209:S1210"/>
    <mergeCell ref="T1209:T1210"/>
    <mergeCell ref="U1209:U1210"/>
    <mergeCell ref="W1209:W1210"/>
    <mergeCell ref="A1219:A1220"/>
    <mergeCell ref="B1219:B1220"/>
    <mergeCell ref="C1219:C1220"/>
    <mergeCell ref="E1219:E1220"/>
    <mergeCell ref="F1219:F1220"/>
    <mergeCell ref="G1219:G1220"/>
    <mergeCell ref="H1219:H1220"/>
    <mergeCell ref="I1219:I1220"/>
    <mergeCell ref="J1219:J1220"/>
    <mergeCell ref="O1219:O1220"/>
    <mergeCell ref="Q1219:Q1220"/>
    <mergeCell ref="R1219:R1220"/>
    <mergeCell ref="S1219:S1220"/>
    <mergeCell ref="T1219:T1220"/>
    <mergeCell ref="U1219:U1220"/>
    <mergeCell ref="W1219:W1220"/>
    <mergeCell ref="A1221:A1222"/>
    <mergeCell ref="B1221:B1222"/>
    <mergeCell ref="C1221:C1222"/>
    <mergeCell ref="E1221:E1222"/>
    <mergeCell ref="F1221:F1222"/>
    <mergeCell ref="G1221:G1222"/>
    <mergeCell ref="H1221:H1222"/>
    <mergeCell ref="I1221:I1222"/>
    <mergeCell ref="J1221:J1222"/>
    <mergeCell ref="O1221:O1222"/>
    <mergeCell ref="Q1221:Q1222"/>
    <mergeCell ref="R1221:R1222"/>
    <mergeCell ref="S1221:S1222"/>
    <mergeCell ref="T1221:T1222"/>
    <mergeCell ref="U1221:U1222"/>
    <mergeCell ref="W1221:W1222"/>
    <mergeCell ref="A1215:A1216"/>
    <mergeCell ref="B1215:B1216"/>
    <mergeCell ref="C1215:C1216"/>
    <mergeCell ref="E1215:E1216"/>
    <mergeCell ref="F1215:F1216"/>
    <mergeCell ref="G1215:G1216"/>
    <mergeCell ref="H1215:H1216"/>
    <mergeCell ref="I1215:I1216"/>
    <mergeCell ref="J1215:J1216"/>
    <mergeCell ref="O1215:O1216"/>
    <mergeCell ref="Q1215:Q1216"/>
    <mergeCell ref="R1215:R1216"/>
    <mergeCell ref="S1215:S1216"/>
    <mergeCell ref="T1215:T1216"/>
    <mergeCell ref="U1215:U1216"/>
    <mergeCell ref="W1215:W1216"/>
    <mergeCell ref="A1217:A1218"/>
    <mergeCell ref="B1217:B1218"/>
    <mergeCell ref="C1217:C1218"/>
    <mergeCell ref="E1217:E1218"/>
    <mergeCell ref="F1217:F1218"/>
    <mergeCell ref="G1217:G1218"/>
    <mergeCell ref="H1217:H1218"/>
    <mergeCell ref="I1217:I1218"/>
    <mergeCell ref="J1217:J1218"/>
    <mergeCell ref="O1217:O1218"/>
    <mergeCell ref="Q1217:Q1218"/>
    <mergeCell ref="R1217:R1218"/>
    <mergeCell ref="S1217:S1218"/>
    <mergeCell ref="T1217:T1218"/>
    <mergeCell ref="U1217:U1218"/>
    <mergeCell ref="W1217:W1218"/>
    <mergeCell ref="A1227:A1228"/>
    <mergeCell ref="B1227:B1228"/>
    <mergeCell ref="C1227:C1228"/>
    <mergeCell ref="E1227:E1228"/>
    <mergeCell ref="F1227:F1228"/>
    <mergeCell ref="G1227:G1228"/>
    <mergeCell ref="H1227:H1228"/>
    <mergeCell ref="I1227:I1228"/>
    <mergeCell ref="J1227:J1228"/>
    <mergeCell ref="O1227:O1228"/>
    <mergeCell ref="Q1227:Q1228"/>
    <mergeCell ref="R1227:R1228"/>
    <mergeCell ref="S1227:S1228"/>
    <mergeCell ref="T1227:T1228"/>
    <mergeCell ref="U1227:U1228"/>
    <mergeCell ref="W1227:W1228"/>
    <mergeCell ref="A1229:A1230"/>
    <mergeCell ref="B1229:B1230"/>
    <mergeCell ref="C1229:C1230"/>
    <mergeCell ref="E1229:E1230"/>
    <mergeCell ref="F1229:F1230"/>
    <mergeCell ref="G1229:G1230"/>
    <mergeCell ref="H1229:H1230"/>
    <mergeCell ref="I1229:I1230"/>
    <mergeCell ref="J1229:J1230"/>
    <mergeCell ref="O1229:O1230"/>
    <mergeCell ref="Q1229:Q1230"/>
    <mergeCell ref="R1229:R1230"/>
    <mergeCell ref="S1229:S1230"/>
    <mergeCell ref="T1229:T1230"/>
    <mergeCell ref="U1229:U1230"/>
    <mergeCell ref="W1229:W1230"/>
    <mergeCell ref="A1223:A1224"/>
    <mergeCell ref="B1223:B1224"/>
    <mergeCell ref="C1223:C1224"/>
    <mergeCell ref="E1223:E1224"/>
    <mergeCell ref="F1223:F1224"/>
    <mergeCell ref="G1223:G1224"/>
    <mergeCell ref="H1223:H1224"/>
    <mergeCell ref="I1223:I1224"/>
    <mergeCell ref="J1223:J1224"/>
    <mergeCell ref="O1223:O1224"/>
    <mergeCell ref="Q1223:Q1224"/>
    <mergeCell ref="R1223:R1224"/>
    <mergeCell ref="S1223:S1224"/>
    <mergeCell ref="T1223:T1224"/>
    <mergeCell ref="U1223:U1224"/>
    <mergeCell ref="W1223:W1224"/>
    <mergeCell ref="A1225:A1226"/>
    <mergeCell ref="B1225:B1226"/>
    <mergeCell ref="C1225:C1226"/>
    <mergeCell ref="E1225:E1226"/>
    <mergeCell ref="F1225:F1226"/>
    <mergeCell ref="G1225:G1226"/>
    <mergeCell ref="H1225:H1226"/>
    <mergeCell ref="I1225:I1226"/>
    <mergeCell ref="J1225:J1226"/>
    <mergeCell ref="O1225:O1226"/>
    <mergeCell ref="Q1225:Q1226"/>
    <mergeCell ref="R1225:R1226"/>
    <mergeCell ref="S1225:S1226"/>
    <mergeCell ref="T1225:T1226"/>
    <mergeCell ref="U1225:U1226"/>
    <mergeCell ref="W1225:W1226"/>
    <mergeCell ref="W1319:W1320"/>
    <mergeCell ref="A1231:A1232"/>
    <mergeCell ref="B1231:B1232"/>
    <mergeCell ref="C1231:C1232"/>
    <mergeCell ref="E1231:E1232"/>
    <mergeCell ref="F1231:F1232"/>
    <mergeCell ref="G1231:G1232"/>
    <mergeCell ref="H1231:H1232"/>
    <mergeCell ref="I1231:I1232"/>
    <mergeCell ref="J1231:J1232"/>
    <mergeCell ref="O1231:O1232"/>
    <mergeCell ref="Q1231:Q1232"/>
    <mergeCell ref="R1231:R1232"/>
    <mergeCell ref="S1231:S1232"/>
    <mergeCell ref="T1231:T1232"/>
    <mergeCell ref="U1231:U1232"/>
    <mergeCell ref="W1231:W1232"/>
    <mergeCell ref="A1233:A1234"/>
    <mergeCell ref="B1233:B1234"/>
    <mergeCell ref="C1233:C1234"/>
    <mergeCell ref="E1233:E1234"/>
    <mergeCell ref="F1233:F1234"/>
    <mergeCell ref="G1233:G1234"/>
    <mergeCell ref="H1233:H1234"/>
    <mergeCell ref="I1233:I1234"/>
    <mergeCell ref="J1233:J1234"/>
    <mergeCell ref="O1233:O1234"/>
    <mergeCell ref="Q1233:Q1234"/>
    <mergeCell ref="R1233:R1234"/>
    <mergeCell ref="S1233:S1234"/>
    <mergeCell ref="T1233:T1234"/>
    <mergeCell ref="U1233:U1234"/>
    <mergeCell ref="W1233:W1234"/>
    <mergeCell ref="U1311:U1312"/>
    <mergeCell ref="W1311:W1312"/>
    <mergeCell ref="C1315:C1316"/>
    <mergeCell ref="E1313:E1314"/>
    <mergeCell ref="E1315:E1316"/>
    <mergeCell ref="C1313:C1314"/>
    <mergeCell ref="O1313:O1314"/>
    <mergeCell ref="G1313:G1314"/>
    <mergeCell ref="H1313:H1314"/>
    <mergeCell ref="I1313:I1314"/>
    <mergeCell ref="I1311:I1312"/>
    <mergeCell ref="J1311:J1312"/>
    <mergeCell ref="Q1311:Q1312"/>
    <mergeCell ref="R1311:R1312"/>
    <mergeCell ref="S1311:S1312"/>
    <mergeCell ref="T1311:T1312"/>
    <mergeCell ref="A1317:A1318"/>
    <mergeCell ref="B1317:B1318"/>
    <mergeCell ref="C1317:C1318"/>
    <mergeCell ref="E1317:E1318"/>
    <mergeCell ref="F1317:F1318"/>
    <mergeCell ref="G1317:G1318"/>
    <mergeCell ref="H1317:H1318"/>
    <mergeCell ref="I1317:I1318"/>
    <mergeCell ref="J1317:J1318"/>
    <mergeCell ref="O1317:O1318"/>
    <mergeCell ref="Q1317:Q1318"/>
    <mergeCell ref="R1317:R1318"/>
    <mergeCell ref="S1317:S1318"/>
    <mergeCell ref="T1317:T1318"/>
    <mergeCell ref="U1317:U1318"/>
    <mergeCell ref="W1327:W1328"/>
    <mergeCell ref="A1321:A1322"/>
    <mergeCell ref="B1321:B1322"/>
    <mergeCell ref="C1321:C1322"/>
    <mergeCell ref="E1321:E1322"/>
    <mergeCell ref="F1321:F1322"/>
    <mergeCell ref="G1321:G1322"/>
    <mergeCell ref="H1321:H1322"/>
    <mergeCell ref="I1321:I1322"/>
    <mergeCell ref="J1321:J1322"/>
    <mergeCell ref="O1321:O1322"/>
    <mergeCell ref="Q1321:Q1322"/>
    <mergeCell ref="R1321:R1322"/>
    <mergeCell ref="S1321:S1322"/>
    <mergeCell ref="T1321:T1322"/>
    <mergeCell ref="U1321:U1322"/>
    <mergeCell ref="W1321:W1322"/>
    <mergeCell ref="A1323:A1324"/>
    <mergeCell ref="B1323:B1324"/>
    <mergeCell ref="C1323:C1324"/>
    <mergeCell ref="E1323:E1324"/>
    <mergeCell ref="F1323:F1324"/>
    <mergeCell ref="G1323:G1324"/>
    <mergeCell ref="H1323:H1324"/>
    <mergeCell ref="I1323:I1324"/>
    <mergeCell ref="J1323:J1324"/>
    <mergeCell ref="O1323:O1324"/>
    <mergeCell ref="Q1323:Q1324"/>
    <mergeCell ref="R1323:R1324"/>
    <mergeCell ref="S1323:S1324"/>
    <mergeCell ref="T1323:T1324"/>
    <mergeCell ref="U1323:U1324"/>
    <mergeCell ref="W1323:W1324"/>
    <mergeCell ref="A1325:A1326"/>
    <mergeCell ref="B1325:B1326"/>
    <mergeCell ref="C1325:C1326"/>
    <mergeCell ref="E1325:E1326"/>
    <mergeCell ref="F1325:F1326"/>
    <mergeCell ref="G1325:G1326"/>
    <mergeCell ref="H1325:H1326"/>
    <mergeCell ref="I1325:I1326"/>
    <mergeCell ref="J1325:J1326"/>
    <mergeCell ref="O1325:O1326"/>
    <mergeCell ref="Q1325:Q1326"/>
    <mergeCell ref="R1325:R1326"/>
    <mergeCell ref="S1325:S1326"/>
    <mergeCell ref="T1325:T1326"/>
    <mergeCell ref="U1325:U1326"/>
    <mergeCell ref="V1325:V1326"/>
    <mergeCell ref="V1327:V1328"/>
    <mergeCell ref="W1333:W1334"/>
    <mergeCell ref="A1335:A1336"/>
    <mergeCell ref="B1335:B1336"/>
    <mergeCell ref="C1335:C1336"/>
    <mergeCell ref="E1335:E1336"/>
    <mergeCell ref="F1335:F1336"/>
    <mergeCell ref="G1335:G1336"/>
    <mergeCell ref="H1335:H1336"/>
    <mergeCell ref="I1335:I1336"/>
    <mergeCell ref="J1335:J1336"/>
    <mergeCell ref="O1335:O1336"/>
    <mergeCell ref="Q1335:Q1336"/>
    <mergeCell ref="R1335:R1336"/>
    <mergeCell ref="S1335:S1336"/>
    <mergeCell ref="T1335:T1336"/>
    <mergeCell ref="U1335:U1336"/>
    <mergeCell ref="W1335:W1336"/>
    <mergeCell ref="A1329:A1330"/>
    <mergeCell ref="B1329:B1330"/>
    <mergeCell ref="C1329:C1330"/>
    <mergeCell ref="E1329:E1330"/>
    <mergeCell ref="F1329:F1330"/>
    <mergeCell ref="G1329:G1330"/>
    <mergeCell ref="H1329:H1330"/>
    <mergeCell ref="I1329:I1330"/>
    <mergeCell ref="J1329:J1330"/>
    <mergeCell ref="O1329:O1330"/>
    <mergeCell ref="Q1329:Q1330"/>
    <mergeCell ref="R1329:R1330"/>
    <mergeCell ref="S1329:S1330"/>
    <mergeCell ref="T1329:T1330"/>
    <mergeCell ref="U1329:U1330"/>
    <mergeCell ref="W1329:W1330"/>
    <mergeCell ref="A1331:A1332"/>
    <mergeCell ref="B1331:B1332"/>
    <mergeCell ref="C1331:C1332"/>
    <mergeCell ref="E1331:E1332"/>
    <mergeCell ref="F1331:F1332"/>
    <mergeCell ref="G1331:G1332"/>
    <mergeCell ref="H1331:H1332"/>
    <mergeCell ref="I1331:I1332"/>
    <mergeCell ref="J1331:J1332"/>
    <mergeCell ref="O1331:O1332"/>
    <mergeCell ref="Q1331:Q1332"/>
    <mergeCell ref="R1331:R1332"/>
    <mergeCell ref="S1331:S1332"/>
    <mergeCell ref="T1331:T1332"/>
    <mergeCell ref="U1331:U1332"/>
    <mergeCell ref="W1331:W1332"/>
    <mergeCell ref="A1333:A1334"/>
    <mergeCell ref="V1329:V1330"/>
    <mergeCell ref="V1331:V1332"/>
    <mergeCell ref="V1333:V1334"/>
    <mergeCell ref="V1335:V1336"/>
    <mergeCell ref="C1341:C1342"/>
    <mergeCell ref="E1341:E1342"/>
    <mergeCell ref="F1341:F1342"/>
    <mergeCell ref="G1341:G1342"/>
    <mergeCell ref="H1341:H1342"/>
    <mergeCell ref="I1341:I1342"/>
    <mergeCell ref="J1341:J1342"/>
    <mergeCell ref="O1341:O1342"/>
    <mergeCell ref="Q1341:Q1342"/>
    <mergeCell ref="R1341:R1342"/>
    <mergeCell ref="S1341:S1342"/>
    <mergeCell ref="T1341:T1342"/>
    <mergeCell ref="U1341:U1342"/>
    <mergeCell ref="W1341:W1342"/>
    <mergeCell ref="A1343:A1344"/>
    <mergeCell ref="B1343:B1344"/>
    <mergeCell ref="C1343:C1344"/>
    <mergeCell ref="E1343:E1344"/>
    <mergeCell ref="F1343:F1344"/>
    <mergeCell ref="G1343:G1344"/>
    <mergeCell ref="H1343:H1344"/>
    <mergeCell ref="I1343:I1344"/>
    <mergeCell ref="J1343:J1344"/>
    <mergeCell ref="O1343:O1344"/>
    <mergeCell ref="Q1343:Q1344"/>
    <mergeCell ref="R1343:R1344"/>
    <mergeCell ref="S1343:S1344"/>
    <mergeCell ref="T1343:T1344"/>
    <mergeCell ref="U1343:U1344"/>
    <mergeCell ref="A1337:A1338"/>
    <mergeCell ref="B1337:B1338"/>
    <mergeCell ref="C1337:C1338"/>
    <mergeCell ref="E1337:E1338"/>
    <mergeCell ref="F1337:F1338"/>
    <mergeCell ref="G1337:G1338"/>
    <mergeCell ref="H1337:H1338"/>
    <mergeCell ref="I1337:I1338"/>
    <mergeCell ref="J1337:J1338"/>
    <mergeCell ref="O1337:O1338"/>
    <mergeCell ref="Q1337:Q1338"/>
    <mergeCell ref="R1337:R1338"/>
    <mergeCell ref="S1337:S1338"/>
    <mergeCell ref="T1337:T1338"/>
    <mergeCell ref="U1337:U1338"/>
    <mergeCell ref="W1337:W1338"/>
    <mergeCell ref="A1339:A1340"/>
    <mergeCell ref="B1339:B1340"/>
    <mergeCell ref="C1339:C1340"/>
    <mergeCell ref="E1339:E1340"/>
    <mergeCell ref="F1339:F1340"/>
    <mergeCell ref="G1339:G1340"/>
    <mergeCell ref="H1339:H1340"/>
    <mergeCell ref="I1339:I1340"/>
    <mergeCell ref="J1339:J1340"/>
    <mergeCell ref="O1339:O1340"/>
    <mergeCell ref="Q1339:Q1340"/>
    <mergeCell ref="R1339:R1340"/>
    <mergeCell ref="S1339:S1340"/>
    <mergeCell ref="T1339:T1340"/>
    <mergeCell ref="U1339:U1340"/>
    <mergeCell ref="W1339:W1340"/>
    <mergeCell ref="V1337:V1338"/>
    <mergeCell ref="V1339:V1340"/>
    <mergeCell ref="A1349:A1350"/>
    <mergeCell ref="B1349:B1350"/>
    <mergeCell ref="C1349:C1350"/>
    <mergeCell ref="E1349:E1350"/>
    <mergeCell ref="F1349:F1350"/>
    <mergeCell ref="G1349:G1350"/>
    <mergeCell ref="H1349:H1350"/>
    <mergeCell ref="I1349:I1350"/>
    <mergeCell ref="J1349:J1350"/>
    <mergeCell ref="Q1349:Q1350"/>
    <mergeCell ref="R1349:R1350"/>
    <mergeCell ref="S1349:S1350"/>
    <mergeCell ref="T1349:T1350"/>
    <mergeCell ref="U1349:U1350"/>
    <mergeCell ref="W1349:W1350"/>
    <mergeCell ref="A1351:A1352"/>
    <mergeCell ref="B1351:B1352"/>
    <mergeCell ref="C1351:C1352"/>
    <mergeCell ref="E1351:E1352"/>
    <mergeCell ref="F1351:F1352"/>
    <mergeCell ref="G1351:G1352"/>
    <mergeCell ref="H1351:H1352"/>
    <mergeCell ref="I1351:I1352"/>
    <mergeCell ref="J1351:J1352"/>
    <mergeCell ref="Q1351:Q1352"/>
    <mergeCell ref="R1351:R1352"/>
    <mergeCell ref="S1351:S1352"/>
    <mergeCell ref="T1351:T1352"/>
    <mergeCell ref="U1351:U1352"/>
    <mergeCell ref="W1351:W1352"/>
    <mergeCell ref="A1345:A1346"/>
    <mergeCell ref="B1345:B1346"/>
    <mergeCell ref="C1345:C1346"/>
    <mergeCell ref="E1345:E1346"/>
    <mergeCell ref="F1345:F1346"/>
    <mergeCell ref="G1345:G1346"/>
    <mergeCell ref="H1345:H1346"/>
    <mergeCell ref="I1345:I1346"/>
    <mergeCell ref="J1345:J1346"/>
    <mergeCell ref="O1345:O1346"/>
    <mergeCell ref="Q1345:Q1346"/>
    <mergeCell ref="R1345:R1346"/>
    <mergeCell ref="S1345:S1346"/>
    <mergeCell ref="T1345:T1346"/>
    <mergeCell ref="U1345:U1346"/>
    <mergeCell ref="W1345:W1346"/>
    <mergeCell ref="A1347:A1348"/>
    <mergeCell ref="B1347:B1348"/>
    <mergeCell ref="C1347:C1348"/>
    <mergeCell ref="E1347:E1348"/>
    <mergeCell ref="F1347:F1348"/>
    <mergeCell ref="G1347:G1348"/>
    <mergeCell ref="H1347:H1348"/>
    <mergeCell ref="I1347:I1348"/>
    <mergeCell ref="J1347:J1348"/>
    <mergeCell ref="O1347:O1348"/>
    <mergeCell ref="Q1347:Q1348"/>
    <mergeCell ref="R1347:R1348"/>
    <mergeCell ref="S1347:S1348"/>
    <mergeCell ref="T1347:T1348"/>
    <mergeCell ref="U1347:U1348"/>
    <mergeCell ref="W1347:W1348"/>
    <mergeCell ref="V1345:V1346"/>
    <mergeCell ref="V1347:V1348"/>
    <mergeCell ref="A1357:A1358"/>
    <mergeCell ref="B1357:B1358"/>
    <mergeCell ref="C1357:C1358"/>
    <mergeCell ref="E1357:E1358"/>
    <mergeCell ref="F1357:F1358"/>
    <mergeCell ref="G1357:G1358"/>
    <mergeCell ref="H1357:H1358"/>
    <mergeCell ref="I1357:I1358"/>
    <mergeCell ref="J1357:J1358"/>
    <mergeCell ref="O1357:O1358"/>
    <mergeCell ref="Q1357:Q1358"/>
    <mergeCell ref="R1357:R1358"/>
    <mergeCell ref="S1357:S1358"/>
    <mergeCell ref="T1357:T1358"/>
    <mergeCell ref="U1357:U1358"/>
    <mergeCell ref="W1357:W1358"/>
    <mergeCell ref="A1359:A1360"/>
    <mergeCell ref="B1359:B1360"/>
    <mergeCell ref="C1359:C1360"/>
    <mergeCell ref="E1359:E1360"/>
    <mergeCell ref="F1359:F1360"/>
    <mergeCell ref="G1359:G1360"/>
    <mergeCell ref="H1359:H1360"/>
    <mergeCell ref="I1359:I1360"/>
    <mergeCell ref="J1359:J1360"/>
    <mergeCell ref="O1359:O1360"/>
    <mergeCell ref="Q1359:Q1360"/>
    <mergeCell ref="R1359:R1360"/>
    <mergeCell ref="S1359:S1360"/>
    <mergeCell ref="T1359:T1360"/>
    <mergeCell ref="U1359:U1360"/>
    <mergeCell ref="W1359:W1360"/>
    <mergeCell ref="A1353:A1354"/>
    <mergeCell ref="B1353:B1354"/>
    <mergeCell ref="C1353:C1354"/>
    <mergeCell ref="E1353:E1354"/>
    <mergeCell ref="F1353:F1354"/>
    <mergeCell ref="G1353:G1354"/>
    <mergeCell ref="H1353:H1354"/>
    <mergeCell ref="I1353:I1354"/>
    <mergeCell ref="J1353:J1354"/>
    <mergeCell ref="Q1353:Q1354"/>
    <mergeCell ref="R1353:R1354"/>
    <mergeCell ref="S1353:S1354"/>
    <mergeCell ref="T1353:T1354"/>
    <mergeCell ref="U1353:U1354"/>
    <mergeCell ref="W1353:W1354"/>
    <mergeCell ref="A1355:A1356"/>
    <mergeCell ref="B1355:B1356"/>
    <mergeCell ref="C1355:C1356"/>
    <mergeCell ref="E1355:E1356"/>
    <mergeCell ref="F1355:F1356"/>
    <mergeCell ref="G1355:G1356"/>
    <mergeCell ref="H1355:H1356"/>
    <mergeCell ref="I1355:I1356"/>
    <mergeCell ref="J1355:J1356"/>
    <mergeCell ref="O1355:O1356"/>
    <mergeCell ref="Q1355:Q1356"/>
    <mergeCell ref="R1355:R1356"/>
    <mergeCell ref="S1355:S1356"/>
    <mergeCell ref="T1355:T1356"/>
    <mergeCell ref="U1355:U1356"/>
    <mergeCell ref="W1355:W1356"/>
    <mergeCell ref="D1357:D1358"/>
    <mergeCell ref="A1365:A1366"/>
    <mergeCell ref="B1365:B1366"/>
    <mergeCell ref="C1365:C1366"/>
    <mergeCell ref="E1365:E1366"/>
    <mergeCell ref="F1365:F1366"/>
    <mergeCell ref="G1365:G1366"/>
    <mergeCell ref="H1365:H1366"/>
    <mergeCell ref="I1365:I1366"/>
    <mergeCell ref="J1365:J1366"/>
    <mergeCell ref="O1365:O1366"/>
    <mergeCell ref="Q1365:Q1366"/>
    <mergeCell ref="R1365:R1366"/>
    <mergeCell ref="S1365:S1366"/>
    <mergeCell ref="T1365:T1366"/>
    <mergeCell ref="U1365:U1366"/>
    <mergeCell ref="W1365:W1366"/>
    <mergeCell ref="A1367:A1368"/>
    <mergeCell ref="B1367:B1368"/>
    <mergeCell ref="C1367:C1368"/>
    <mergeCell ref="E1367:E1368"/>
    <mergeCell ref="F1367:F1368"/>
    <mergeCell ref="G1367:G1368"/>
    <mergeCell ref="H1367:H1368"/>
    <mergeCell ref="I1367:I1368"/>
    <mergeCell ref="J1367:J1368"/>
    <mergeCell ref="O1367:O1368"/>
    <mergeCell ref="Q1367:Q1368"/>
    <mergeCell ref="R1367:R1368"/>
    <mergeCell ref="S1367:S1368"/>
    <mergeCell ref="T1367:T1368"/>
    <mergeCell ref="U1367:U1368"/>
    <mergeCell ref="W1367:W1368"/>
    <mergeCell ref="A1361:A1362"/>
    <mergeCell ref="B1361:B1362"/>
    <mergeCell ref="C1361:C1362"/>
    <mergeCell ref="E1361:E1362"/>
    <mergeCell ref="F1361:F1362"/>
    <mergeCell ref="G1361:G1362"/>
    <mergeCell ref="H1361:H1362"/>
    <mergeCell ref="I1361:I1362"/>
    <mergeCell ref="J1361:J1362"/>
    <mergeCell ref="O1361:O1362"/>
    <mergeCell ref="Q1361:Q1362"/>
    <mergeCell ref="R1361:R1362"/>
    <mergeCell ref="S1361:S1362"/>
    <mergeCell ref="T1361:T1362"/>
    <mergeCell ref="U1361:U1362"/>
    <mergeCell ref="A1363:A1364"/>
    <mergeCell ref="B1363:B1364"/>
    <mergeCell ref="C1363:C1364"/>
    <mergeCell ref="E1363:E1364"/>
    <mergeCell ref="F1363:F1364"/>
    <mergeCell ref="G1363:G1364"/>
    <mergeCell ref="H1363:H1364"/>
    <mergeCell ref="I1363:I1364"/>
    <mergeCell ref="J1363:J1364"/>
    <mergeCell ref="O1363:O1364"/>
    <mergeCell ref="Q1363:Q1364"/>
    <mergeCell ref="R1363:R1364"/>
    <mergeCell ref="S1363:S1364"/>
    <mergeCell ref="T1363:T1364"/>
    <mergeCell ref="U1363:U1364"/>
    <mergeCell ref="W1363:W1364"/>
    <mergeCell ref="A1373:A1374"/>
    <mergeCell ref="B1373:B1374"/>
    <mergeCell ref="C1373:C1374"/>
    <mergeCell ref="E1373:E1374"/>
    <mergeCell ref="F1373:F1374"/>
    <mergeCell ref="G1373:G1374"/>
    <mergeCell ref="H1373:H1374"/>
    <mergeCell ref="I1373:I1374"/>
    <mergeCell ref="J1373:J1374"/>
    <mergeCell ref="O1373:O1374"/>
    <mergeCell ref="Q1373:Q1374"/>
    <mergeCell ref="R1373:R1374"/>
    <mergeCell ref="S1373:S1374"/>
    <mergeCell ref="T1373:T1374"/>
    <mergeCell ref="U1373:U1374"/>
    <mergeCell ref="W1373:W1374"/>
    <mergeCell ref="A1375:A1376"/>
    <mergeCell ref="B1375:B1376"/>
    <mergeCell ref="C1375:C1376"/>
    <mergeCell ref="E1375:E1376"/>
    <mergeCell ref="F1375:F1376"/>
    <mergeCell ref="G1375:G1376"/>
    <mergeCell ref="H1375:H1376"/>
    <mergeCell ref="I1375:I1376"/>
    <mergeCell ref="J1375:J1376"/>
    <mergeCell ref="O1375:O1376"/>
    <mergeCell ref="Q1375:Q1376"/>
    <mergeCell ref="R1375:R1376"/>
    <mergeCell ref="S1375:S1376"/>
    <mergeCell ref="T1375:T1376"/>
    <mergeCell ref="U1375:U1376"/>
    <mergeCell ref="W1375:W1376"/>
    <mergeCell ref="A1369:A1370"/>
    <mergeCell ref="B1369:B1370"/>
    <mergeCell ref="C1369:C1370"/>
    <mergeCell ref="E1369:E1370"/>
    <mergeCell ref="F1369:F1370"/>
    <mergeCell ref="G1369:G1370"/>
    <mergeCell ref="H1369:H1370"/>
    <mergeCell ref="I1369:I1370"/>
    <mergeCell ref="J1369:J1370"/>
    <mergeCell ref="O1369:O1370"/>
    <mergeCell ref="Q1369:Q1370"/>
    <mergeCell ref="R1369:R1370"/>
    <mergeCell ref="S1369:S1370"/>
    <mergeCell ref="T1369:T1370"/>
    <mergeCell ref="U1369:U1370"/>
    <mergeCell ref="A1371:A1372"/>
    <mergeCell ref="B1371:B1372"/>
    <mergeCell ref="C1371:C1372"/>
    <mergeCell ref="E1371:E1372"/>
    <mergeCell ref="F1371:F1372"/>
    <mergeCell ref="G1371:G1372"/>
    <mergeCell ref="H1371:H1372"/>
    <mergeCell ref="I1371:I1372"/>
    <mergeCell ref="J1371:J1372"/>
    <mergeCell ref="O1371:O1372"/>
    <mergeCell ref="Q1371:Q1372"/>
    <mergeCell ref="R1371:R1372"/>
    <mergeCell ref="S1371:S1372"/>
    <mergeCell ref="T1371:T1372"/>
    <mergeCell ref="U1371:U1372"/>
    <mergeCell ref="W1371:W1372"/>
    <mergeCell ref="A1457:A1458"/>
    <mergeCell ref="B1457:B1458"/>
    <mergeCell ref="C1457:C1458"/>
    <mergeCell ref="E1457:E1458"/>
    <mergeCell ref="F1457:F1458"/>
    <mergeCell ref="G1457:G1458"/>
    <mergeCell ref="H1457:H1458"/>
    <mergeCell ref="I1457:I1458"/>
    <mergeCell ref="J1457:J1458"/>
    <mergeCell ref="O1457:O1458"/>
    <mergeCell ref="Q1457:Q1458"/>
    <mergeCell ref="R1457:R1458"/>
    <mergeCell ref="S1457:S1458"/>
    <mergeCell ref="T1457:T1458"/>
    <mergeCell ref="U1457:U1458"/>
    <mergeCell ref="W1457:W1458"/>
    <mergeCell ref="A1459:A1460"/>
    <mergeCell ref="B1459:B1460"/>
    <mergeCell ref="C1459:C1460"/>
    <mergeCell ref="E1459:E1460"/>
    <mergeCell ref="F1459:F1460"/>
    <mergeCell ref="G1459:G1460"/>
    <mergeCell ref="H1459:H1460"/>
    <mergeCell ref="I1459:I1460"/>
    <mergeCell ref="J1459:J1460"/>
    <mergeCell ref="O1459:O1460"/>
    <mergeCell ref="Q1459:Q1460"/>
    <mergeCell ref="R1459:R1460"/>
    <mergeCell ref="S1459:S1460"/>
    <mergeCell ref="T1459:T1460"/>
    <mergeCell ref="U1459:U1460"/>
    <mergeCell ref="W1459:W1460"/>
    <mergeCell ref="A1453:A1454"/>
    <mergeCell ref="B1453:B1454"/>
    <mergeCell ref="C1453:C1454"/>
    <mergeCell ref="E1453:E1454"/>
    <mergeCell ref="F1453:F1454"/>
    <mergeCell ref="G1453:G1454"/>
    <mergeCell ref="H1453:H1454"/>
    <mergeCell ref="I1453:I1454"/>
    <mergeCell ref="J1453:J1454"/>
    <mergeCell ref="O1453:O1454"/>
    <mergeCell ref="Q1453:Q1454"/>
    <mergeCell ref="R1453:R1454"/>
    <mergeCell ref="S1453:S1454"/>
    <mergeCell ref="T1453:T1454"/>
    <mergeCell ref="U1453:U1454"/>
    <mergeCell ref="W1453:W1454"/>
    <mergeCell ref="A1455:A1456"/>
    <mergeCell ref="B1455:B1456"/>
    <mergeCell ref="C1455:C1456"/>
    <mergeCell ref="E1455:E1456"/>
    <mergeCell ref="F1455:F1456"/>
    <mergeCell ref="G1455:G1456"/>
    <mergeCell ref="H1455:H1456"/>
    <mergeCell ref="I1455:I1456"/>
    <mergeCell ref="J1455:J1456"/>
    <mergeCell ref="O1455:O1456"/>
    <mergeCell ref="Q1455:Q1456"/>
    <mergeCell ref="R1455:R1456"/>
    <mergeCell ref="S1455:S1456"/>
    <mergeCell ref="T1455:T1456"/>
    <mergeCell ref="U1455:U1456"/>
    <mergeCell ref="W1455:W1456"/>
    <mergeCell ref="A1465:A1466"/>
    <mergeCell ref="B1465:B1466"/>
    <mergeCell ref="C1465:C1466"/>
    <mergeCell ref="E1465:E1466"/>
    <mergeCell ref="F1465:F1466"/>
    <mergeCell ref="G1465:G1466"/>
    <mergeCell ref="H1465:H1466"/>
    <mergeCell ref="I1465:I1466"/>
    <mergeCell ref="J1465:J1466"/>
    <mergeCell ref="O1465:O1466"/>
    <mergeCell ref="Q1465:Q1466"/>
    <mergeCell ref="R1465:R1466"/>
    <mergeCell ref="S1465:S1466"/>
    <mergeCell ref="T1465:T1466"/>
    <mergeCell ref="U1465:U1466"/>
    <mergeCell ref="W1465:W1466"/>
    <mergeCell ref="A1467:A1468"/>
    <mergeCell ref="B1467:B1468"/>
    <mergeCell ref="C1467:C1468"/>
    <mergeCell ref="E1467:E1468"/>
    <mergeCell ref="F1467:F1468"/>
    <mergeCell ref="G1467:G1468"/>
    <mergeCell ref="H1467:H1468"/>
    <mergeCell ref="I1467:I1468"/>
    <mergeCell ref="J1467:J1468"/>
    <mergeCell ref="O1467:O1468"/>
    <mergeCell ref="Q1467:Q1468"/>
    <mergeCell ref="R1467:R1468"/>
    <mergeCell ref="S1467:S1468"/>
    <mergeCell ref="T1467:T1468"/>
    <mergeCell ref="U1467:U1468"/>
    <mergeCell ref="W1467:W1468"/>
    <mergeCell ref="A1461:A1462"/>
    <mergeCell ref="B1461:B1462"/>
    <mergeCell ref="C1461:C1462"/>
    <mergeCell ref="E1461:E1462"/>
    <mergeCell ref="F1461:F1462"/>
    <mergeCell ref="G1461:G1462"/>
    <mergeCell ref="H1461:H1462"/>
    <mergeCell ref="I1461:I1462"/>
    <mergeCell ref="J1461:J1462"/>
    <mergeCell ref="O1461:O1462"/>
    <mergeCell ref="Q1461:Q1462"/>
    <mergeCell ref="R1461:R1462"/>
    <mergeCell ref="S1461:S1462"/>
    <mergeCell ref="T1461:T1462"/>
    <mergeCell ref="U1461:U1462"/>
    <mergeCell ref="W1461:W1462"/>
    <mergeCell ref="A1463:A1464"/>
    <mergeCell ref="B1463:B1464"/>
    <mergeCell ref="C1463:C1464"/>
    <mergeCell ref="E1463:E1464"/>
    <mergeCell ref="F1463:F1464"/>
    <mergeCell ref="G1463:G1464"/>
    <mergeCell ref="H1463:H1464"/>
    <mergeCell ref="I1463:I1464"/>
    <mergeCell ref="J1463:J1464"/>
    <mergeCell ref="O1463:O1464"/>
    <mergeCell ref="Q1463:Q1464"/>
    <mergeCell ref="R1463:R1464"/>
    <mergeCell ref="S1463:S1464"/>
    <mergeCell ref="T1463:T1464"/>
    <mergeCell ref="U1463:U1464"/>
    <mergeCell ref="W1463:W1464"/>
    <mergeCell ref="A1473:A1474"/>
    <mergeCell ref="B1473:B1474"/>
    <mergeCell ref="C1473:C1474"/>
    <mergeCell ref="E1473:E1474"/>
    <mergeCell ref="F1473:F1474"/>
    <mergeCell ref="G1473:G1474"/>
    <mergeCell ref="H1473:H1474"/>
    <mergeCell ref="I1473:I1474"/>
    <mergeCell ref="J1473:J1474"/>
    <mergeCell ref="O1473:O1474"/>
    <mergeCell ref="Q1473:Q1474"/>
    <mergeCell ref="R1473:R1474"/>
    <mergeCell ref="S1473:S1474"/>
    <mergeCell ref="T1473:T1474"/>
    <mergeCell ref="U1473:U1474"/>
    <mergeCell ref="W1473:W1474"/>
    <mergeCell ref="A1475:A1476"/>
    <mergeCell ref="B1475:B1476"/>
    <mergeCell ref="C1475:C1476"/>
    <mergeCell ref="E1475:E1476"/>
    <mergeCell ref="F1475:F1476"/>
    <mergeCell ref="G1475:G1476"/>
    <mergeCell ref="H1475:H1476"/>
    <mergeCell ref="I1475:I1476"/>
    <mergeCell ref="J1475:J1476"/>
    <mergeCell ref="O1475:O1476"/>
    <mergeCell ref="Q1475:Q1476"/>
    <mergeCell ref="R1475:R1476"/>
    <mergeCell ref="S1475:S1476"/>
    <mergeCell ref="T1475:T1476"/>
    <mergeCell ref="U1475:U1476"/>
    <mergeCell ref="W1475:W1476"/>
    <mergeCell ref="A1469:A1470"/>
    <mergeCell ref="B1469:B1470"/>
    <mergeCell ref="C1469:C1470"/>
    <mergeCell ref="E1469:E1470"/>
    <mergeCell ref="F1469:F1470"/>
    <mergeCell ref="G1469:G1470"/>
    <mergeCell ref="H1469:H1470"/>
    <mergeCell ref="I1469:I1470"/>
    <mergeCell ref="J1469:J1470"/>
    <mergeCell ref="O1469:O1470"/>
    <mergeCell ref="Q1469:Q1470"/>
    <mergeCell ref="R1469:R1470"/>
    <mergeCell ref="S1469:S1470"/>
    <mergeCell ref="T1469:T1470"/>
    <mergeCell ref="U1469:U1470"/>
    <mergeCell ref="W1469:W1470"/>
    <mergeCell ref="A1471:A1472"/>
    <mergeCell ref="B1471:B1472"/>
    <mergeCell ref="C1471:C1472"/>
    <mergeCell ref="E1471:E1472"/>
    <mergeCell ref="F1471:F1472"/>
    <mergeCell ref="G1471:G1472"/>
    <mergeCell ref="H1471:H1472"/>
    <mergeCell ref="I1471:I1472"/>
    <mergeCell ref="J1471:J1472"/>
    <mergeCell ref="O1471:O1472"/>
    <mergeCell ref="Q1471:Q1472"/>
    <mergeCell ref="R1471:R1472"/>
    <mergeCell ref="S1471:S1472"/>
    <mergeCell ref="T1471:T1472"/>
    <mergeCell ref="U1471:U1472"/>
    <mergeCell ref="W1471:W1472"/>
    <mergeCell ref="A1481:A1482"/>
    <mergeCell ref="B1481:B1482"/>
    <mergeCell ref="C1481:C1482"/>
    <mergeCell ref="E1481:E1482"/>
    <mergeCell ref="F1481:F1482"/>
    <mergeCell ref="G1481:G1482"/>
    <mergeCell ref="H1481:H1482"/>
    <mergeCell ref="I1481:I1482"/>
    <mergeCell ref="J1481:J1482"/>
    <mergeCell ref="O1481:O1482"/>
    <mergeCell ref="Q1481:Q1482"/>
    <mergeCell ref="R1481:R1482"/>
    <mergeCell ref="S1481:S1482"/>
    <mergeCell ref="T1481:T1482"/>
    <mergeCell ref="U1481:U1482"/>
    <mergeCell ref="W1481:W1482"/>
    <mergeCell ref="A1483:A1484"/>
    <mergeCell ref="B1483:B1484"/>
    <mergeCell ref="C1483:C1484"/>
    <mergeCell ref="E1483:E1484"/>
    <mergeCell ref="F1483:F1484"/>
    <mergeCell ref="G1483:G1484"/>
    <mergeCell ref="H1483:H1484"/>
    <mergeCell ref="I1483:I1484"/>
    <mergeCell ref="J1483:J1484"/>
    <mergeCell ref="O1483:O1484"/>
    <mergeCell ref="Q1483:Q1484"/>
    <mergeCell ref="R1483:R1484"/>
    <mergeCell ref="S1483:S1484"/>
    <mergeCell ref="T1483:T1484"/>
    <mergeCell ref="U1483:U1484"/>
    <mergeCell ref="W1483:W1484"/>
    <mergeCell ref="A1477:A1478"/>
    <mergeCell ref="B1477:B1478"/>
    <mergeCell ref="C1477:C1478"/>
    <mergeCell ref="E1477:E1478"/>
    <mergeCell ref="F1477:F1478"/>
    <mergeCell ref="G1477:G1478"/>
    <mergeCell ref="H1477:H1478"/>
    <mergeCell ref="I1477:I1478"/>
    <mergeCell ref="J1477:J1478"/>
    <mergeCell ref="O1477:O1478"/>
    <mergeCell ref="Q1477:Q1478"/>
    <mergeCell ref="R1477:R1478"/>
    <mergeCell ref="S1477:S1478"/>
    <mergeCell ref="T1477:T1478"/>
    <mergeCell ref="U1477:U1478"/>
    <mergeCell ref="W1477:W1478"/>
    <mergeCell ref="A1479:A1480"/>
    <mergeCell ref="B1479:B1480"/>
    <mergeCell ref="C1479:C1480"/>
    <mergeCell ref="E1479:E1480"/>
    <mergeCell ref="F1479:F1480"/>
    <mergeCell ref="G1479:G1480"/>
    <mergeCell ref="H1479:H1480"/>
    <mergeCell ref="I1479:I1480"/>
    <mergeCell ref="J1479:J1480"/>
    <mergeCell ref="O1479:O1480"/>
    <mergeCell ref="Q1479:Q1480"/>
    <mergeCell ref="R1479:R1480"/>
    <mergeCell ref="S1479:S1480"/>
    <mergeCell ref="T1479:T1480"/>
    <mergeCell ref="U1479:U1480"/>
    <mergeCell ref="W1479:W1480"/>
    <mergeCell ref="A1489:A1490"/>
    <mergeCell ref="B1489:B1490"/>
    <mergeCell ref="C1489:C1490"/>
    <mergeCell ref="E1489:E1490"/>
    <mergeCell ref="F1489:F1490"/>
    <mergeCell ref="G1489:G1490"/>
    <mergeCell ref="H1489:H1490"/>
    <mergeCell ref="I1489:I1490"/>
    <mergeCell ref="J1489:J1490"/>
    <mergeCell ref="O1489:O1490"/>
    <mergeCell ref="Q1489:Q1490"/>
    <mergeCell ref="R1489:R1490"/>
    <mergeCell ref="S1489:S1490"/>
    <mergeCell ref="T1489:T1490"/>
    <mergeCell ref="U1489:U1490"/>
    <mergeCell ref="W1489:W1490"/>
    <mergeCell ref="A1491:A1492"/>
    <mergeCell ref="B1491:B1492"/>
    <mergeCell ref="C1491:C1492"/>
    <mergeCell ref="E1491:E1492"/>
    <mergeCell ref="F1491:F1492"/>
    <mergeCell ref="G1491:G1492"/>
    <mergeCell ref="H1491:H1492"/>
    <mergeCell ref="I1491:I1492"/>
    <mergeCell ref="J1491:J1492"/>
    <mergeCell ref="O1491:O1492"/>
    <mergeCell ref="Q1491:Q1492"/>
    <mergeCell ref="R1491:R1492"/>
    <mergeCell ref="S1491:S1492"/>
    <mergeCell ref="T1491:T1492"/>
    <mergeCell ref="U1491:U1492"/>
    <mergeCell ref="W1491:W1492"/>
    <mergeCell ref="A1485:A1486"/>
    <mergeCell ref="B1485:B1486"/>
    <mergeCell ref="C1485:C1486"/>
    <mergeCell ref="E1485:E1486"/>
    <mergeCell ref="F1485:F1486"/>
    <mergeCell ref="G1485:G1486"/>
    <mergeCell ref="H1485:H1486"/>
    <mergeCell ref="I1485:I1486"/>
    <mergeCell ref="J1485:J1486"/>
    <mergeCell ref="O1485:O1486"/>
    <mergeCell ref="Q1485:Q1486"/>
    <mergeCell ref="R1485:R1486"/>
    <mergeCell ref="S1485:S1486"/>
    <mergeCell ref="T1485:T1486"/>
    <mergeCell ref="U1485:U1486"/>
    <mergeCell ref="W1485:W1486"/>
    <mergeCell ref="A1487:A1488"/>
    <mergeCell ref="B1487:B1488"/>
    <mergeCell ref="C1487:C1488"/>
    <mergeCell ref="E1487:E1488"/>
    <mergeCell ref="F1487:F1488"/>
    <mergeCell ref="G1487:G1488"/>
    <mergeCell ref="H1487:H1488"/>
    <mergeCell ref="I1487:I1488"/>
    <mergeCell ref="J1487:J1488"/>
    <mergeCell ref="O1487:O1488"/>
    <mergeCell ref="Q1487:Q1488"/>
    <mergeCell ref="R1487:R1488"/>
    <mergeCell ref="S1487:S1488"/>
    <mergeCell ref="T1487:T1488"/>
    <mergeCell ref="U1487:U1488"/>
    <mergeCell ref="W1487:W1488"/>
    <mergeCell ref="A1497:A1498"/>
    <mergeCell ref="B1497:B1498"/>
    <mergeCell ref="C1497:C1498"/>
    <mergeCell ref="E1497:E1498"/>
    <mergeCell ref="F1497:F1498"/>
    <mergeCell ref="G1497:G1498"/>
    <mergeCell ref="H1497:H1498"/>
    <mergeCell ref="I1497:I1498"/>
    <mergeCell ref="J1497:J1498"/>
    <mergeCell ref="O1497:O1498"/>
    <mergeCell ref="Q1497:Q1498"/>
    <mergeCell ref="R1497:R1498"/>
    <mergeCell ref="S1497:S1498"/>
    <mergeCell ref="T1497:T1498"/>
    <mergeCell ref="U1497:U1498"/>
    <mergeCell ref="W1497:W1498"/>
    <mergeCell ref="A1499:A1500"/>
    <mergeCell ref="B1499:B1500"/>
    <mergeCell ref="C1499:C1500"/>
    <mergeCell ref="E1499:E1500"/>
    <mergeCell ref="F1499:F1500"/>
    <mergeCell ref="G1499:G1500"/>
    <mergeCell ref="H1499:H1500"/>
    <mergeCell ref="I1499:I1500"/>
    <mergeCell ref="J1499:J1500"/>
    <mergeCell ref="O1499:O1500"/>
    <mergeCell ref="Q1499:Q1500"/>
    <mergeCell ref="R1499:R1500"/>
    <mergeCell ref="S1499:S1500"/>
    <mergeCell ref="T1499:T1500"/>
    <mergeCell ref="U1499:U1500"/>
    <mergeCell ref="W1499:W1500"/>
    <mergeCell ref="A1493:A1494"/>
    <mergeCell ref="B1493:B1494"/>
    <mergeCell ref="C1493:C1494"/>
    <mergeCell ref="E1493:E1494"/>
    <mergeCell ref="F1493:F1494"/>
    <mergeCell ref="G1493:G1494"/>
    <mergeCell ref="H1493:H1494"/>
    <mergeCell ref="I1493:I1494"/>
    <mergeCell ref="J1493:J1494"/>
    <mergeCell ref="O1493:O1494"/>
    <mergeCell ref="Q1493:Q1494"/>
    <mergeCell ref="R1493:R1494"/>
    <mergeCell ref="S1493:S1494"/>
    <mergeCell ref="T1493:T1494"/>
    <mergeCell ref="U1493:U1494"/>
    <mergeCell ref="W1493:W1494"/>
    <mergeCell ref="A1495:A1496"/>
    <mergeCell ref="B1495:B1496"/>
    <mergeCell ref="C1495:C1496"/>
    <mergeCell ref="E1495:E1496"/>
    <mergeCell ref="F1495:F1496"/>
    <mergeCell ref="G1495:G1496"/>
    <mergeCell ref="H1495:H1496"/>
    <mergeCell ref="I1495:I1496"/>
    <mergeCell ref="J1495:J1496"/>
    <mergeCell ref="O1495:O1496"/>
    <mergeCell ref="Q1495:Q1496"/>
    <mergeCell ref="R1495:R1496"/>
    <mergeCell ref="S1495:S1496"/>
    <mergeCell ref="T1495:T1496"/>
    <mergeCell ref="U1495:U1496"/>
    <mergeCell ref="W1495:W1496"/>
    <mergeCell ref="A1505:A1506"/>
    <mergeCell ref="B1505:B1506"/>
    <mergeCell ref="C1505:C1506"/>
    <mergeCell ref="E1505:E1506"/>
    <mergeCell ref="F1505:F1506"/>
    <mergeCell ref="G1505:G1506"/>
    <mergeCell ref="H1505:H1506"/>
    <mergeCell ref="I1505:I1506"/>
    <mergeCell ref="J1505:J1506"/>
    <mergeCell ref="O1505:O1506"/>
    <mergeCell ref="Q1505:Q1506"/>
    <mergeCell ref="R1505:R1506"/>
    <mergeCell ref="S1505:S1506"/>
    <mergeCell ref="T1505:T1506"/>
    <mergeCell ref="U1505:U1506"/>
    <mergeCell ref="W1505:W1506"/>
    <mergeCell ref="A1507:A1508"/>
    <mergeCell ref="B1507:B1508"/>
    <mergeCell ref="C1507:C1508"/>
    <mergeCell ref="E1507:E1508"/>
    <mergeCell ref="F1507:F1508"/>
    <mergeCell ref="G1507:G1508"/>
    <mergeCell ref="H1507:H1508"/>
    <mergeCell ref="I1507:I1508"/>
    <mergeCell ref="J1507:J1508"/>
    <mergeCell ref="O1507:O1508"/>
    <mergeCell ref="Q1507:Q1508"/>
    <mergeCell ref="R1507:R1508"/>
    <mergeCell ref="S1507:S1508"/>
    <mergeCell ref="T1507:T1508"/>
    <mergeCell ref="U1507:U1508"/>
    <mergeCell ref="W1507:W1508"/>
    <mergeCell ref="A1501:A1502"/>
    <mergeCell ref="B1501:B1502"/>
    <mergeCell ref="C1501:C1502"/>
    <mergeCell ref="E1501:E1502"/>
    <mergeCell ref="F1501:F1502"/>
    <mergeCell ref="G1501:G1502"/>
    <mergeCell ref="H1501:H1502"/>
    <mergeCell ref="I1501:I1502"/>
    <mergeCell ref="J1501:J1502"/>
    <mergeCell ref="O1501:O1502"/>
    <mergeCell ref="Q1501:Q1502"/>
    <mergeCell ref="R1501:R1502"/>
    <mergeCell ref="S1501:S1502"/>
    <mergeCell ref="T1501:T1502"/>
    <mergeCell ref="U1501:U1502"/>
    <mergeCell ref="W1501:W1502"/>
    <mergeCell ref="A1503:A1504"/>
    <mergeCell ref="B1503:B1504"/>
    <mergeCell ref="C1503:C1504"/>
    <mergeCell ref="E1503:E1504"/>
    <mergeCell ref="F1503:F1504"/>
    <mergeCell ref="G1503:G1504"/>
    <mergeCell ref="H1503:H1504"/>
    <mergeCell ref="I1503:I1504"/>
    <mergeCell ref="J1503:J1504"/>
    <mergeCell ref="O1503:O1504"/>
    <mergeCell ref="Q1503:Q1504"/>
    <mergeCell ref="R1503:R1504"/>
    <mergeCell ref="S1503:S1504"/>
    <mergeCell ref="T1503:T1504"/>
    <mergeCell ref="U1503:U1504"/>
    <mergeCell ref="W1503:W1504"/>
    <mergeCell ref="A1597:A1598"/>
    <mergeCell ref="B1597:B1598"/>
    <mergeCell ref="C1597:C1598"/>
    <mergeCell ref="E1597:E1598"/>
    <mergeCell ref="F1597:F1598"/>
    <mergeCell ref="G1597:G1598"/>
    <mergeCell ref="H1597:H1598"/>
    <mergeCell ref="I1597:I1598"/>
    <mergeCell ref="J1597:J1598"/>
    <mergeCell ref="O1597:O1598"/>
    <mergeCell ref="Q1597:Q1598"/>
    <mergeCell ref="R1597:R1598"/>
    <mergeCell ref="S1597:S1598"/>
    <mergeCell ref="T1597:T1598"/>
    <mergeCell ref="U1597:U1598"/>
    <mergeCell ref="W1597:W1598"/>
    <mergeCell ref="A1509:A1510"/>
    <mergeCell ref="B1509:B1510"/>
    <mergeCell ref="C1509:C1510"/>
    <mergeCell ref="E1509:E1510"/>
    <mergeCell ref="F1509:F1510"/>
    <mergeCell ref="G1509:G1510"/>
    <mergeCell ref="H1509:H1510"/>
    <mergeCell ref="I1509:I1510"/>
    <mergeCell ref="J1509:J1510"/>
    <mergeCell ref="O1509:O1510"/>
    <mergeCell ref="Q1509:Q1510"/>
    <mergeCell ref="R1509:R1510"/>
    <mergeCell ref="S1509:S1510"/>
    <mergeCell ref="T1509:T1510"/>
    <mergeCell ref="U1509:U1510"/>
    <mergeCell ref="W1509:W1510"/>
    <mergeCell ref="A1511:A1512"/>
    <mergeCell ref="B1511:B1512"/>
    <mergeCell ref="C1511:C1512"/>
    <mergeCell ref="E1511:E1512"/>
    <mergeCell ref="F1511:F1512"/>
    <mergeCell ref="G1511:G1512"/>
    <mergeCell ref="H1511:H1512"/>
    <mergeCell ref="I1511:I1512"/>
    <mergeCell ref="J1511:J1512"/>
    <mergeCell ref="O1511:O1512"/>
    <mergeCell ref="Q1511:Q1512"/>
    <mergeCell ref="R1511:R1512"/>
    <mergeCell ref="S1511:S1512"/>
    <mergeCell ref="T1511:T1512"/>
    <mergeCell ref="U1511:U1512"/>
    <mergeCell ref="W1511:W1512"/>
    <mergeCell ref="I1545:I1546"/>
    <mergeCell ref="J1545:J1546"/>
    <mergeCell ref="W1583:W1584"/>
    <mergeCell ref="W1581:W1582"/>
    <mergeCell ref="W1579:W1580"/>
    <mergeCell ref="W1577:W1578"/>
    <mergeCell ref="W1575:W1576"/>
    <mergeCell ref="S1585:S1586"/>
    <mergeCell ref="J1567:J1568"/>
    <mergeCell ref="R1585:R1586"/>
    <mergeCell ref="O1595:O1596"/>
    <mergeCell ref="Q1595:Q1596"/>
    <mergeCell ref="R1595:R1596"/>
    <mergeCell ref="S1595:S1596"/>
    <mergeCell ref="U1595:U1596"/>
    <mergeCell ref="V1543:V1544"/>
    <mergeCell ref="A1605:A1606"/>
    <mergeCell ref="B1605:B1606"/>
    <mergeCell ref="C1605:C1606"/>
    <mergeCell ref="E1605:E1606"/>
    <mergeCell ref="F1605:F1606"/>
    <mergeCell ref="G1605:G1606"/>
    <mergeCell ref="H1605:H1606"/>
    <mergeCell ref="I1605:I1606"/>
    <mergeCell ref="J1605:J1606"/>
    <mergeCell ref="O1605:O1606"/>
    <mergeCell ref="Q1605:Q1606"/>
    <mergeCell ref="R1605:R1606"/>
    <mergeCell ref="S1605:S1606"/>
    <mergeCell ref="T1605:T1606"/>
    <mergeCell ref="U1605:U1606"/>
    <mergeCell ref="W1605:W1606"/>
    <mergeCell ref="B1599:B1600"/>
    <mergeCell ref="C1599:C1600"/>
    <mergeCell ref="E1599:E1600"/>
    <mergeCell ref="F1599:F1600"/>
    <mergeCell ref="G1599:G1600"/>
    <mergeCell ref="H1599:H1600"/>
    <mergeCell ref="I1599:I1600"/>
    <mergeCell ref="J1599:J1600"/>
    <mergeCell ref="O1599:O1600"/>
    <mergeCell ref="Q1599:Q1600"/>
    <mergeCell ref="R1599:R1600"/>
    <mergeCell ref="S1599:S1600"/>
    <mergeCell ref="T1599:T1600"/>
    <mergeCell ref="U1599:U1600"/>
    <mergeCell ref="W1599:W1600"/>
    <mergeCell ref="A1601:A1602"/>
    <mergeCell ref="B1601:B1602"/>
    <mergeCell ref="C1601:C1602"/>
    <mergeCell ref="E1601:E1602"/>
    <mergeCell ref="F1601:F1602"/>
    <mergeCell ref="G1601:G1602"/>
    <mergeCell ref="H1601:H1602"/>
    <mergeCell ref="I1601:I1602"/>
    <mergeCell ref="J1601:J1602"/>
    <mergeCell ref="O1601:O1602"/>
    <mergeCell ref="Q1601:Q1602"/>
    <mergeCell ref="R1601:R1602"/>
    <mergeCell ref="S1601:S1602"/>
    <mergeCell ref="T1601:T1602"/>
    <mergeCell ref="U1601:U1602"/>
    <mergeCell ref="W1601:W1602"/>
    <mergeCell ref="A1603:A1604"/>
    <mergeCell ref="B1603:B1604"/>
    <mergeCell ref="C1603:C1604"/>
    <mergeCell ref="E1603:E1604"/>
    <mergeCell ref="F1603:F1604"/>
    <mergeCell ref="G1603:G1604"/>
    <mergeCell ref="H1603:H1604"/>
    <mergeCell ref="I1603:I1604"/>
    <mergeCell ref="J1603:J1604"/>
    <mergeCell ref="O1603:O1604"/>
    <mergeCell ref="Q1603:Q1604"/>
    <mergeCell ref="R1603:R1604"/>
    <mergeCell ref="S1603:S1604"/>
    <mergeCell ref="T1603:T1604"/>
    <mergeCell ref="U1603:U1604"/>
    <mergeCell ref="F1611:F1612"/>
    <mergeCell ref="G1611:G1612"/>
    <mergeCell ref="H1611:H1612"/>
    <mergeCell ref="I1611:I1612"/>
    <mergeCell ref="J1611:J1612"/>
    <mergeCell ref="O1611:O1612"/>
    <mergeCell ref="Q1611:Q1612"/>
    <mergeCell ref="R1611:R1612"/>
    <mergeCell ref="S1611:S1612"/>
    <mergeCell ref="T1611:T1612"/>
    <mergeCell ref="U1611:U1612"/>
    <mergeCell ref="W1611:W1612"/>
    <mergeCell ref="A1613:A1614"/>
    <mergeCell ref="B1613:B1614"/>
    <mergeCell ref="C1613:C1614"/>
    <mergeCell ref="E1613:E1614"/>
    <mergeCell ref="F1613:F1614"/>
    <mergeCell ref="G1613:G1614"/>
    <mergeCell ref="H1613:H1614"/>
    <mergeCell ref="I1613:I1614"/>
    <mergeCell ref="J1613:J1614"/>
    <mergeCell ref="O1613:O1614"/>
    <mergeCell ref="Q1613:Q1614"/>
    <mergeCell ref="R1613:R1614"/>
    <mergeCell ref="S1613:S1614"/>
    <mergeCell ref="T1613:T1614"/>
    <mergeCell ref="U1613:U1614"/>
    <mergeCell ref="W1613:W1614"/>
    <mergeCell ref="A1607:A1608"/>
    <mergeCell ref="B1607:B1608"/>
    <mergeCell ref="C1607:C1608"/>
    <mergeCell ref="E1607:E1608"/>
    <mergeCell ref="F1607:F1608"/>
    <mergeCell ref="G1607:G1608"/>
    <mergeCell ref="H1607:H1608"/>
    <mergeCell ref="I1607:I1608"/>
    <mergeCell ref="J1607:J1608"/>
    <mergeCell ref="O1607:O1608"/>
    <mergeCell ref="Q1607:Q1608"/>
    <mergeCell ref="R1607:R1608"/>
    <mergeCell ref="S1607:S1608"/>
    <mergeCell ref="T1607:T1608"/>
    <mergeCell ref="U1607:U1608"/>
    <mergeCell ref="W1607:W1608"/>
    <mergeCell ref="A1609:A1610"/>
    <mergeCell ref="B1609:B1610"/>
    <mergeCell ref="C1609:C1610"/>
    <mergeCell ref="E1609:E1610"/>
    <mergeCell ref="F1609:F1610"/>
    <mergeCell ref="G1609:G1610"/>
    <mergeCell ref="H1609:H1610"/>
    <mergeCell ref="I1609:I1610"/>
    <mergeCell ref="J1609:J1610"/>
    <mergeCell ref="O1609:O1610"/>
    <mergeCell ref="Q1609:Q1610"/>
    <mergeCell ref="R1609:R1610"/>
    <mergeCell ref="S1609:S1610"/>
    <mergeCell ref="T1609:T1610"/>
    <mergeCell ref="U1609:U1610"/>
    <mergeCell ref="W1609:W1610"/>
    <mergeCell ref="A1611:A1612"/>
    <mergeCell ref="B1611:B1612"/>
    <mergeCell ref="C1611:C1612"/>
    <mergeCell ref="E1611:E1612"/>
    <mergeCell ref="A1619:A1620"/>
    <mergeCell ref="B1619:B1620"/>
    <mergeCell ref="C1619:C1620"/>
    <mergeCell ref="E1619:E1620"/>
    <mergeCell ref="F1619:F1620"/>
    <mergeCell ref="G1619:G1620"/>
    <mergeCell ref="H1619:H1620"/>
    <mergeCell ref="I1619:I1620"/>
    <mergeCell ref="J1619:J1620"/>
    <mergeCell ref="O1619:O1620"/>
    <mergeCell ref="Q1619:Q1620"/>
    <mergeCell ref="R1619:R1620"/>
    <mergeCell ref="S1619:S1620"/>
    <mergeCell ref="T1619:T1620"/>
    <mergeCell ref="U1619:U1620"/>
    <mergeCell ref="W1619:W1620"/>
    <mergeCell ref="A1621:A1622"/>
    <mergeCell ref="B1621:B1622"/>
    <mergeCell ref="C1621:C1622"/>
    <mergeCell ref="E1621:E1622"/>
    <mergeCell ref="F1621:F1622"/>
    <mergeCell ref="G1621:G1622"/>
    <mergeCell ref="H1621:H1622"/>
    <mergeCell ref="I1621:I1622"/>
    <mergeCell ref="J1621:J1622"/>
    <mergeCell ref="O1621:O1622"/>
    <mergeCell ref="Q1621:Q1622"/>
    <mergeCell ref="R1621:R1622"/>
    <mergeCell ref="S1621:S1622"/>
    <mergeCell ref="T1621:T1622"/>
    <mergeCell ref="U1621:U1622"/>
    <mergeCell ref="W1621:W1622"/>
    <mergeCell ref="A1615:A1616"/>
    <mergeCell ref="B1615:B1616"/>
    <mergeCell ref="C1615:C1616"/>
    <mergeCell ref="E1615:E1616"/>
    <mergeCell ref="F1615:F1616"/>
    <mergeCell ref="G1615:G1616"/>
    <mergeCell ref="H1615:H1616"/>
    <mergeCell ref="I1615:I1616"/>
    <mergeCell ref="J1615:J1616"/>
    <mergeCell ref="O1615:O1616"/>
    <mergeCell ref="Q1615:Q1616"/>
    <mergeCell ref="R1615:R1616"/>
    <mergeCell ref="S1615:S1616"/>
    <mergeCell ref="T1615:T1616"/>
    <mergeCell ref="U1615:U1616"/>
    <mergeCell ref="A1617:A1618"/>
    <mergeCell ref="B1617:B1618"/>
    <mergeCell ref="C1617:C1618"/>
    <mergeCell ref="E1617:E1618"/>
    <mergeCell ref="F1617:F1618"/>
    <mergeCell ref="G1617:G1618"/>
    <mergeCell ref="H1617:H1618"/>
    <mergeCell ref="I1617:I1618"/>
    <mergeCell ref="J1617:J1618"/>
    <mergeCell ref="O1617:O1618"/>
    <mergeCell ref="Q1617:Q1618"/>
    <mergeCell ref="R1617:R1618"/>
    <mergeCell ref="S1617:S1618"/>
    <mergeCell ref="T1617:T1618"/>
    <mergeCell ref="U1617:U1618"/>
    <mergeCell ref="W1617:W1618"/>
    <mergeCell ref="A1627:A1628"/>
    <mergeCell ref="B1627:B1628"/>
    <mergeCell ref="C1627:C1628"/>
    <mergeCell ref="E1627:E1628"/>
    <mergeCell ref="F1627:F1628"/>
    <mergeCell ref="G1627:G1628"/>
    <mergeCell ref="H1627:H1628"/>
    <mergeCell ref="I1627:I1628"/>
    <mergeCell ref="J1627:J1628"/>
    <mergeCell ref="O1627:O1628"/>
    <mergeCell ref="Q1627:Q1628"/>
    <mergeCell ref="R1627:R1628"/>
    <mergeCell ref="S1627:S1628"/>
    <mergeCell ref="T1627:T1628"/>
    <mergeCell ref="U1627:U1628"/>
    <mergeCell ref="W1627:W1628"/>
    <mergeCell ref="A1629:A1630"/>
    <mergeCell ref="B1629:B1630"/>
    <mergeCell ref="C1629:C1630"/>
    <mergeCell ref="E1629:E1630"/>
    <mergeCell ref="F1629:F1630"/>
    <mergeCell ref="G1629:G1630"/>
    <mergeCell ref="H1629:H1630"/>
    <mergeCell ref="I1629:I1630"/>
    <mergeCell ref="J1629:J1630"/>
    <mergeCell ref="O1629:O1630"/>
    <mergeCell ref="Q1629:Q1630"/>
    <mergeCell ref="R1629:R1630"/>
    <mergeCell ref="S1629:S1630"/>
    <mergeCell ref="T1629:T1630"/>
    <mergeCell ref="U1629:U1630"/>
    <mergeCell ref="W1629:W1630"/>
    <mergeCell ref="A1623:A1624"/>
    <mergeCell ref="B1623:B1624"/>
    <mergeCell ref="C1623:C1624"/>
    <mergeCell ref="E1623:E1624"/>
    <mergeCell ref="F1623:F1624"/>
    <mergeCell ref="G1623:G1624"/>
    <mergeCell ref="H1623:H1624"/>
    <mergeCell ref="I1623:I1624"/>
    <mergeCell ref="J1623:J1624"/>
    <mergeCell ref="O1623:O1624"/>
    <mergeCell ref="Q1623:Q1624"/>
    <mergeCell ref="R1623:R1624"/>
    <mergeCell ref="S1623:S1624"/>
    <mergeCell ref="T1623:T1624"/>
    <mergeCell ref="U1623:U1624"/>
    <mergeCell ref="W1623:W1624"/>
    <mergeCell ref="A1625:A1626"/>
    <mergeCell ref="B1625:B1626"/>
    <mergeCell ref="C1625:C1626"/>
    <mergeCell ref="E1625:E1626"/>
    <mergeCell ref="F1625:F1626"/>
    <mergeCell ref="G1625:G1626"/>
    <mergeCell ref="H1625:H1626"/>
    <mergeCell ref="I1625:I1626"/>
    <mergeCell ref="J1625:J1626"/>
    <mergeCell ref="O1625:O1626"/>
    <mergeCell ref="Q1625:Q1626"/>
    <mergeCell ref="R1625:R1626"/>
    <mergeCell ref="S1625:S1626"/>
    <mergeCell ref="T1625:T1626"/>
    <mergeCell ref="U1625:U1626"/>
    <mergeCell ref="W1625:W1626"/>
    <mergeCell ref="A1635:A1636"/>
    <mergeCell ref="B1635:B1636"/>
    <mergeCell ref="C1635:C1636"/>
    <mergeCell ref="E1635:E1636"/>
    <mergeCell ref="F1635:F1636"/>
    <mergeCell ref="G1635:G1636"/>
    <mergeCell ref="H1635:H1636"/>
    <mergeCell ref="I1635:I1636"/>
    <mergeCell ref="J1635:J1636"/>
    <mergeCell ref="O1635:O1636"/>
    <mergeCell ref="Q1635:Q1636"/>
    <mergeCell ref="R1635:R1636"/>
    <mergeCell ref="S1635:S1636"/>
    <mergeCell ref="T1635:T1636"/>
    <mergeCell ref="U1635:U1636"/>
    <mergeCell ref="W1635:W1636"/>
    <mergeCell ref="A1637:A1638"/>
    <mergeCell ref="B1637:B1638"/>
    <mergeCell ref="C1637:C1638"/>
    <mergeCell ref="E1637:E1638"/>
    <mergeCell ref="F1637:F1638"/>
    <mergeCell ref="G1637:G1638"/>
    <mergeCell ref="H1637:H1638"/>
    <mergeCell ref="I1637:I1638"/>
    <mergeCell ref="J1637:J1638"/>
    <mergeCell ref="O1637:O1638"/>
    <mergeCell ref="Q1637:Q1638"/>
    <mergeCell ref="R1637:R1638"/>
    <mergeCell ref="S1637:S1638"/>
    <mergeCell ref="T1637:T1638"/>
    <mergeCell ref="U1637:U1638"/>
    <mergeCell ref="W1637:W1638"/>
    <mergeCell ref="A1631:A1632"/>
    <mergeCell ref="B1631:B1632"/>
    <mergeCell ref="C1631:C1632"/>
    <mergeCell ref="E1631:E1632"/>
    <mergeCell ref="F1631:F1632"/>
    <mergeCell ref="G1631:G1632"/>
    <mergeCell ref="H1631:H1632"/>
    <mergeCell ref="I1631:I1632"/>
    <mergeCell ref="J1631:J1632"/>
    <mergeCell ref="O1631:O1632"/>
    <mergeCell ref="Q1631:Q1632"/>
    <mergeCell ref="R1631:R1632"/>
    <mergeCell ref="S1631:S1632"/>
    <mergeCell ref="T1631:T1632"/>
    <mergeCell ref="U1631:U1632"/>
    <mergeCell ref="W1631:W1632"/>
    <mergeCell ref="A1633:A1634"/>
    <mergeCell ref="B1633:B1634"/>
    <mergeCell ref="C1633:C1634"/>
    <mergeCell ref="E1633:E1634"/>
    <mergeCell ref="F1633:F1634"/>
    <mergeCell ref="G1633:G1634"/>
    <mergeCell ref="H1633:H1634"/>
    <mergeCell ref="I1633:I1634"/>
    <mergeCell ref="J1633:J1634"/>
    <mergeCell ref="O1633:O1634"/>
    <mergeCell ref="Q1633:Q1634"/>
    <mergeCell ref="R1633:R1634"/>
    <mergeCell ref="S1633:S1634"/>
    <mergeCell ref="T1633:T1634"/>
    <mergeCell ref="U1633:U1634"/>
    <mergeCell ref="W1633:W1634"/>
    <mergeCell ref="A1643:A1644"/>
    <mergeCell ref="B1643:B1644"/>
    <mergeCell ref="C1643:C1644"/>
    <mergeCell ref="E1643:E1644"/>
    <mergeCell ref="F1643:F1644"/>
    <mergeCell ref="G1643:G1644"/>
    <mergeCell ref="H1643:H1644"/>
    <mergeCell ref="I1643:I1644"/>
    <mergeCell ref="J1643:J1644"/>
    <mergeCell ref="O1643:O1644"/>
    <mergeCell ref="Q1643:Q1644"/>
    <mergeCell ref="R1643:R1644"/>
    <mergeCell ref="S1643:S1644"/>
    <mergeCell ref="T1643:T1644"/>
    <mergeCell ref="U1643:U1644"/>
    <mergeCell ref="A1645:A1646"/>
    <mergeCell ref="B1645:B1646"/>
    <mergeCell ref="C1645:C1646"/>
    <mergeCell ref="E1645:E1646"/>
    <mergeCell ref="F1645:F1646"/>
    <mergeCell ref="G1645:G1646"/>
    <mergeCell ref="H1645:H1646"/>
    <mergeCell ref="I1645:I1646"/>
    <mergeCell ref="J1645:J1646"/>
    <mergeCell ref="O1645:O1646"/>
    <mergeCell ref="Q1645:Q1646"/>
    <mergeCell ref="R1645:R1646"/>
    <mergeCell ref="S1645:S1646"/>
    <mergeCell ref="T1645:T1646"/>
    <mergeCell ref="U1645:U1646"/>
    <mergeCell ref="W1645:W1646"/>
    <mergeCell ref="A1639:A1640"/>
    <mergeCell ref="B1639:B1640"/>
    <mergeCell ref="C1639:C1640"/>
    <mergeCell ref="E1639:E1640"/>
    <mergeCell ref="F1639:F1640"/>
    <mergeCell ref="G1639:G1640"/>
    <mergeCell ref="H1639:H1640"/>
    <mergeCell ref="I1639:I1640"/>
    <mergeCell ref="J1639:J1640"/>
    <mergeCell ref="O1639:O1640"/>
    <mergeCell ref="Q1639:Q1640"/>
    <mergeCell ref="R1639:R1640"/>
    <mergeCell ref="S1639:S1640"/>
    <mergeCell ref="T1639:T1640"/>
    <mergeCell ref="U1639:U1640"/>
    <mergeCell ref="W1639:W1640"/>
    <mergeCell ref="A1641:A1642"/>
    <mergeCell ref="B1641:B1642"/>
    <mergeCell ref="C1641:C1642"/>
    <mergeCell ref="E1641:E1642"/>
    <mergeCell ref="F1641:F1642"/>
    <mergeCell ref="G1641:G1642"/>
    <mergeCell ref="H1641:H1642"/>
    <mergeCell ref="I1641:I1642"/>
    <mergeCell ref="J1641:J1642"/>
    <mergeCell ref="O1641:O1642"/>
    <mergeCell ref="Q1641:Q1642"/>
    <mergeCell ref="R1641:R1642"/>
    <mergeCell ref="S1641:S1642"/>
    <mergeCell ref="T1641:T1642"/>
    <mergeCell ref="U1641:U1642"/>
    <mergeCell ref="W1641:W1642"/>
    <mergeCell ref="V1643:V1644"/>
    <mergeCell ref="A1651:A1652"/>
    <mergeCell ref="B1651:B1652"/>
    <mergeCell ref="C1651:C1652"/>
    <mergeCell ref="E1651:E1652"/>
    <mergeCell ref="F1651:F1652"/>
    <mergeCell ref="G1651:G1652"/>
    <mergeCell ref="H1651:H1652"/>
    <mergeCell ref="I1651:I1652"/>
    <mergeCell ref="J1651:J1652"/>
    <mergeCell ref="O1651:O1652"/>
    <mergeCell ref="Q1651:Q1652"/>
    <mergeCell ref="R1651:R1652"/>
    <mergeCell ref="S1651:S1652"/>
    <mergeCell ref="T1651:T1652"/>
    <mergeCell ref="U1651:U1652"/>
    <mergeCell ref="W1651:W1652"/>
    <mergeCell ref="A1653:A1654"/>
    <mergeCell ref="B1653:B1654"/>
    <mergeCell ref="C1653:C1654"/>
    <mergeCell ref="E1653:E1654"/>
    <mergeCell ref="F1653:F1654"/>
    <mergeCell ref="G1653:G1654"/>
    <mergeCell ref="H1653:H1654"/>
    <mergeCell ref="I1653:I1654"/>
    <mergeCell ref="J1653:J1654"/>
    <mergeCell ref="O1653:O1654"/>
    <mergeCell ref="Q1653:Q1654"/>
    <mergeCell ref="R1653:R1654"/>
    <mergeCell ref="S1653:S1654"/>
    <mergeCell ref="T1653:T1654"/>
    <mergeCell ref="U1653:U1654"/>
    <mergeCell ref="A1647:A1648"/>
    <mergeCell ref="B1647:B1648"/>
    <mergeCell ref="C1647:C1648"/>
    <mergeCell ref="E1647:E1648"/>
    <mergeCell ref="F1647:F1648"/>
    <mergeCell ref="G1647:G1648"/>
    <mergeCell ref="H1647:H1648"/>
    <mergeCell ref="I1647:I1648"/>
    <mergeCell ref="J1647:J1648"/>
    <mergeCell ref="O1647:O1648"/>
    <mergeCell ref="Q1647:Q1648"/>
    <mergeCell ref="R1647:R1648"/>
    <mergeCell ref="S1647:S1648"/>
    <mergeCell ref="T1647:T1648"/>
    <mergeCell ref="U1647:U1648"/>
    <mergeCell ref="W1647:W1648"/>
    <mergeCell ref="A1649:A1650"/>
    <mergeCell ref="B1649:B1650"/>
    <mergeCell ref="C1649:C1650"/>
    <mergeCell ref="E1649:E1650"/>
    <mergeCell ref="F1649:F1650"/>
    <mergeCell ref="G1649:G1650"/>
    <mergeCell ref="H1649:H1650"/>
    <mergeCell ref="I1649:I1650"/>
    <mergeCell ref="J1649:J1650"/>
    <mergeCell ref="O1649:O1650"/>
    <mergeCell ref="Q1649:Q1650"/>
    <mergeCell ref="R1649:R1650"/>
    <mergeCell ref="S1649:S1650"/>
    <mergeCell ref="T1649:T1650"/>
    <mergeCell ref="U1649:U1650"/>
    <mergeCell ref="W1649:W1650"/>
    <mergeCell ref="A1725:A1726"/>
    <mergeCell ref="B1725:B1726"/>
    <mergeCell ref="C1725:C1726"/>
    <mergeCell ref="E1725:E1726"/>
    <mergeCell ref="F1725:F1726"/>
    <mergeCell ref="G1725:G1726"/>
    <mergeCell ref="H1725:H1726"/>
    <mergeCell ref="I1725:I1726"/>
    <mergeCell ref="J1725:J1726"/>
    <mergeCell ref="O1725:O1726"/>
    <mergeCell ref="Q1725:Q1726"/>
    <mergeCell ref="R1725:R1726"/>
    <mergeCell ref="S1725:S1726"/>
    <mergeCell ref="T1725:T1726"/>
    <mergeCell ref="U1725:U1726"/>
    <mergeCell ref="W1725:W1726"/>
    <mergeCell ref="A1727:A1728"/>
    <mergeCell ref="B1727:B1728"/>
    <mergeCell ref="C1727:C1728"/>
    <mergeCell ref="E1727:E1728"/>
    <mergeCell ref="F1727:F1728"/>
    <mergeCell ref="G1727:G1728"/>
    <mergeCell ref="H1727:H1728"/>
    <mergeCell ref="I1727:I1728"/>
    <mergeCell ref="J1727:J1728"/>
    <mergeCell ref="O1727:O1728"/>
    <mergeCell ref="Q1727:Q1728"/>
    <mergeCell ref="R1727:R1728"/>
    <mergeCell ref="S1727:S1728"/>
    <mergeCell ref="T1727:T1728"/>
    <mergeCell ref="U1727:U1728"/>
    <mergeCell ref="W1727:W1728"/>
    <mergeCell ref="A1721:A1722"/>
    <mergeCell ref="B1721:B1722"/>
    <mergeCell ref="C1721:C1722"/>
    <mergeCell ref="E1721:E1722"/>
    <mergeCell ref="F1721:F1722"/>
    <mergeCell ref="G1721:G1722"/>
    <mergeCell ref="H1721:H1722"/>
    <mergeCell ref="I1721:I1722"/>
    <mergeCell ref="J1721:J1722"/>
    <mergeCell ref="O1721:O1722"/>
    <mergeCell ref="Q1721:Q1722"/>
    <mergeCell ref="R1721:R1722"/>
    <mergeCell ref="S1721:S1722"/>
    <mergeCell ref="T1721:T1722"/>
    <mergeCell ref="U1721:U1722"/>
    <mergeCell ref="W1721:W1722"/>
    <mergeCell ref="A1723:A1724"/>
    <mergeCell ref="B1723:B1724"/>
    <mergeCell ref="C1723:C1724"/>
    <mergeCell ref="E1723:E1724"/>
    <mergeCell ref="F1723:F1724"/>
    <mergeCell ref="G1723:G1724"/>
    <mergeCell ref="H1723:H1724"/>
    <mergeCell ref="I1723:I1724"/>
    <mergeCell ref="J1723:J1724"/>
    <mergeCell ref="O1723:O1724"/>
    <mergeCell ref="Q1723:Q1724"/>
    <mergeCell ref="R1723:R1724"/>
    <mergeCell ref="S1723:S1724"/>
    <mergeCell ref="T1723:T1724"/>
    <mergeCell ref="U1723:U1724"/>
    <mergeCell ref="W1723:W1724"/>
    <mergeCell ref="A1733:A1734"/>
    <mergeCell ref="B1733:B1734"/>
    <mergeCell ref="C1733:C1734"/>
    <mergeCell ref="E1733:E1734"/>
    <mergeCell ref="F1733:F1734"/>
    <mergeCell ref="G1733:G1734"/>
    <mergeCell ref="H1733:H1734"/>
    <mergeCell ref="I1733:I1734"/>
    <mergeCell ref="J1733:J1734"/>
    <mergeCell ref="O1733:O1734"/>
    <mergeCell ref="Q1733:Q1734"/>
    <mergeCell ref="R1733:R1734"/>
    <mergeCell ref="S1733:S1734"/>
    <mergeCell ref="T1733:T1734"/>
    <mergeCell ref="U1733:U1734"/>
    <mergeCell ref="W1733:W1734"/>
    <mergeCell ref="A1735:A1736"/>
    <mergeCell ref="B1735:B1736"/>
    <mergeCell ref="C1735:C1736"/>
    <mergeCell ref="E1735:E1736"/>
    <mergeCell ref="F1735:F1736"/>
    <mergeCell ref="G1735:G1736"/>
    <mergeCell ref="H1735:H1736"/>
    <mergeCell ref="I1735:I1736"/>
    <mergeCell ref="J1735:J1736"/>
    <mergeCell ref="O1735:O1736"/>
    <mergeCell ref="Q1735:Q1736"/>
    <mergeCell ref="R1735:R1736"/>
    <mergeCell ref="S1735:S1736"/>
    <mergeCell ref="T1735:T1736"/>
    <mergeCell ref="U1735:U1736"/>
    <mergeCell ref="W1735:W1736"/>
    <mergeCell ref="A1729:A1730"/>
    <mergeCell ref="B1729:B1730"/>
    <mergeCell ref="C1729:C1730"/>
    <mergeCell ref="E1729:E1730"/>
    <mergeCell ref="F1729:F1730"/>
    <mergeCell ref="G1729:G1730"/>
    <mergeCell ref="H1729:H1730"/>
    <mergeCell ref="I1729:I1730"/>
    <mergeCell ref="J1729:J1730"/>
    <mergeCell ref="O1729:O1730"/>
    <mergeCell ref="Q1729:Q1730"/>
    <mergeCell ref="R1729:R1730"/>
    <mergeCell ref="S1729:S1730"/>
    <mergeCell ref="T1729:T1730"/>
    <mergeCell ref="U1729:U1730"/>
    <mergeCell ref="W1729:W1730"/>
    <mergeCell ref="A1731:A1732"/>
    <mergeCell ref="B1731:B1732"/>
    <mergeCell ref="C1731:C1732"/>
    <mergeCell ref="E1731:E1732"/>
    <mergeCell ref="F1731:F1732"/>
    <mergeCell ref="G1731:G1732"/>
    <mergeCell ref="H1731:H1732"/>
    <mergeCell ref="I1731:I1732"/>
    <mergeCell ref="J1731:J1732"/>
    <mergeCell ref="O1731:O1732"/>
    <mergeCell ref="Q1731:Q1732"/>
    <mergeCell ref="R1731:R1732"/>
    <mergeCell ref="S1731:S1732"/>
    <mergeCell ref="T1731:T1732"/>
    <mergeCell ref="U1731:U1732"/>
    <mergeCell ref="W1731:W1732"/>
    <mergeCell ref="A1741:A1742"/>
    <mergeCell ref="B1741:B1742"/>
    <mergeCell ref="C1741:C1742"/>
    <mergeCell ref="E1741:E1742"/>
    <mergeCell ref="F1741:F1742"/>
    <mergeCell ref="G1741:G1742"/>
    <mergeCell ref="H1741:H1742"/>
    <mergeCell ref="I1741:I1742"/>
    <mergeCell ref="J1741:J1742"/>
    <mergeCell ref="O1741:O1742"/>
    <mergeCell ref="Q1741:Q1742"/>
    <mergeCell ref="R1741:R1742"/>
    <mergeCell ref="S1741:S1742"/>
    <mergeCell ref="T1741:T1742"/>
    <mergeCell ref="U1741:U1742"/>
    <mergeCell ref="W1741:W1742"/>
    <mergeCell ref="A1743:A1744"/>
    <mergeCell ref="B1743:B1744"/>
    <mergeCell ref="C1743:C1744"/>
    <mergeCell ref="E1743:E1744"/>
    <mergeCell ref="F1743:F1744"/>
    <mergeCell ref="G1743:G1744"/>
    <mergeCell ref="H1743:H1744"/>
    <mergeCell ref="I1743:I1744"/>
    <mergeCell ref="J1743:J1744"/>
    <mergeCell ref="O1743:O1744"/>
    <mergeCell ref="Q1743:Q1744"/>
    <mergeCell ref="R1743:R1744"/>
    <mergeCell ref="S1743:S1744"/>
    <mergeCell ref="T1743:T1744"/>
    <mergeCell ref="U1743:U1744"/>
    <mergeCell ref="W1743:W1744"/>
    <mergeCell ref="A1737:A1738"/>
    <mergeCell ref="B1737:B1738"/>
    <mergeCell ref="C1737:C1738"/>
    <mergeCell ref="E1737:E1738"/>
    <mergeCell ref="F1737:F1738"/>
    <mergeCell ref="G1737:G1738"/>
    <mergeCell ref="H1737:H1738"/>
    <mergeCell ref="I1737:I1738"/>
    <mergeCell ref="J1737:J1738"/>
    <mergeCell ref="O1737:O1738"/>
    <mergeCell ref="Q1737:Q1738"/>
    <mergeCell ref="R1737:R1738"/>
    <mergeCell ref="S1737:S1738"/>
    <mergeCell ref="T1737:T1738"/>
    <mergeCell ref="U1737:U1738"/>
    <mergeCell ref="W1737:W1738"/>
    <mergeCell ref="A1739:A1740"/>
    <mergeCell ref="B1739:B1740"/>
    <mergeCell ref="C1739:C1740"/>
    <mergeCell ref="E1739:E1740"/>
    <mergeCell ref="F1739:F1740"/>
    <mergeCell ref="G1739:G1740"/>
    <mergeCell ref="H1739:H1740"/>
    <mergeCell ref="I1739:I1740"/>
    <mergeCell ref="J1739:J1740"/>
    <mergeCell ref="O1739:O1740"/>
    <mergeCell ref="Q1739:Q1740"/>
    <mergeCell ref="R1739:R1740"/>
    <mergeCell ref="S1739:S1740"/>
    <mergeCell ref="T1739:T1740"/>
    <mergeCell ref="U1739:U1740"/>
    <mergeCell ref="W1739:W1740"/>
    <mergeCell ref="A1749:A1750"/>
    <mergeCell ref="B1749:B1750"/>
    <mergeCell ref="C1749:C1750"/>
    <mergeCell ref="E1749:E1750"/>
    <mergeCell ref="F1749:F1750"/>
    <mergeCell ref="G1749:G1750"/>
    <mergeCell ref="H1749:H1750"/>
    <mergeCell ref="I1749:I1750"/>
    <mergeCell ref="J1749:J1750"/>
    <mergeCell ref="O1749:O1750"/>
    <mergeCell ref="Q1749:Q1750"/>
    <mergeCell ref="R1749:R1750"/>
    <mergeCell ref="S1749:S1750"/>
    <mergeCell ref="T1749:T1750"/>
    <mergeCell ref="U1749:U1750"/>
    <mergeCell ref="W1749:W1750"/>
    <mergeCell ref="A1751:A1752"/>
    <mergeCell ref="B1751:B1752"/>
    <mergeCell ref="C1751:C1752"/>
    <mergeCell ref="E1751:E1752"/>
    <mergeCell ref="F1751:F1752"/>
    <mergeCell ref="G1751:G1752"/>
    <mergeCell ref="H1751:H1752"/>
    <mergeCell ref="I1751:I1752"/>
    <mergeCell ref="J1751:J1752"/>
    <mergeCell ref="O1751:O1752"/>
    <mergeCell ref="Q1751:Q1752"/>
    <mergeCell ref="R1751:R1752"/>
    <mergeCell ref="S1751:S1752"/>
    <mergeCell ref="T1751:T1752"/>
    <mergeCell ref="U1751:U1752"/>
    <mergeCell ref="W1751:W1752"/>
    <mergeCell ref="A1745:A1746"/>
    <mergeCell ref="B1745:B1746"/>
    <mergeCell ref="C1745:C1746"/>
    <mergeCell ref="E1745:E1746"/>
    <mergeCell ref="F1745:F1746"/>
    <mergeCell ref="G1745:G1746"/>
    <mergeCell ref="H1745:H1746"/>
    <mergeCell ref="I1745:I1746"/>
    <mergeCell ref="J1745:J1746"/>
    <mergeCell ref="O1745:O1746"/>
    <mergeCell ref="Q1745:Q1746"/>
    <mergeCell ref="R1745:R1746"/>
    <mergeCell ref="S1745:S1746"/>
    <mergeCell ref="T1745:T1746"/>
    <mergeCell ref="U1745:U1746"/>
    <mergeCell ref="W1745:W1746"/>
    <mergeCell ref="A1747:A1748"/>
    <mergeCell ref="B1747:B1748"/>
    <mergeCell ref="C1747:C1748"/>
    <mergeCell ref="E1747:E1748"/>
    <mergeCell ref="F1747:F1748"/>
    <mergeCell ref="G1747:G1748"/>
    <mergeCell ref="H1747:H1748"/>
    <mergeCell ref="I1747:I1748"/>
    <mergeCell ref="J1747:J1748"/>
    <mergeCell ref="O1747:O1748"/>
    <mergeCell ref="Q1747:Q1748"/>
    <mergeCell ref="R1747:R1748"/>
    <mergeCell ref="S1747:S1748"/>
    <mergeCell ref="T1747:T1748"/>
    <mergeCell ref="U1747:U1748"/>
    <mergeCell ref="A1757:A1758"/>
    <mergeCell ref="B1757:B1758"/>
    <mergeCell ref="C1757:C1758"/>
    <mergeCell ref="E1757:E1758"/>
    <mergeCell ref="F1757:F1758"/>
    <mergeCell ref="G1757:G1758"/>
    <mergeCell ref="H1757:H1758"/>
    <mergeCell ref="I1757:I1758"/>
    <mergeCell ref="J1757:J1758"/>
    <mergeCell ref="O1757:O1758"/>
    <mergeCell ref="Q1757:Q1758"/>
    <mergeCell ref="R1757:R1758"/>
    <mergeCell ref="S1757:S1758"/>
    <mergeCell ref="T1757:T1758"/>
    <mergeCell ref="U1757:U1758"/>
    <mergeCell ref="W1757:W1758"/>
    <mergeCell ref="A1759:A1760"/>
    <mergeCell ref="B1759:B1760"/>
    <mergeCell ref="C1759:C1760"/>
    <mergeCell ref="E1759:E1760"/>
    <mergeCell ref="F1759:F1760"/>
    <mergeCell ref="G1759:G1760"/>
    <mergeCell ref="H1759:H1760"/>
    <mergeCell ref="I1759:I1760"/>
    <mergeCell ref="J1759:J1760"/>
    <mergeCell ref="O1759:O1760"/>
    <mergeCell ref="Q1759:Q1760"/>
    <mergeCell ref="R1759:R1760"/>
    <mergeCell ref="S1759:S1760"/>
    <mergeCell ref="T1759:T1760"/>
    <mergeCell ref="U1759:U1760"/>
    <mergeCell ref="W1759:W1760"/>
    <mergeCell ref="A1753:A1754"/>
    <mergeCell ref="B1753:B1754"/>
    <mergeCell ref="C1753:C1754"/>
    <mergeCell ref="E1753:E1754"/>
    <mergeCell ref="F1753:F1754"/>
    <mergeCell ref="G1753:G1754"/>
    <mergeCell ref="H1753:H1754"/>
    <mergeCell ref="I1753:I1754"/>
    <mergeCell ref="J1753:J1754"/>
    <mergeCell ref="O1753:O1754"/>
    <mergeCell ref="Q1753:Q1754"/>
    <mergeCell ref="R1753:R1754"/>
    <mergeCell ref="S1753:S1754"/>
    <mergeCell ref="T1753:T1754"/>
    <mergeCell ref="U1753:U1754"/>
    <mergeCell ref="W1753:W1754"/>
    <mergeCell ref="A1755:A1756"/>
    <mergeCell ref="B1755:B1756"/>
    <mergeCell ref="C1755:C1756"/>
    <mergeCell ref="E1755:E1756"/>
    <mergeCell ref="F1755:F1756"/>
    <mergeCell ref="G1755:G1756"/>
    <mergeCell ref="H1755:H1756"/>
    <mergeCell ref="I1755:I1756"/>
    <mergeCell ref="J1755:J1756"/>
    <mergeCell ref="O1755:O1756"/>
    <mergeCell ref="Q1755:Q1756"/>
    <mergeCell ref="R1755:R1756"/>
    <mergeCell ref="S1755:S1756"/>
    <mergeCell ref="T1755:T1756"/>
    <mergeCell ref="U1755:U1756"/>
    <mergeCell ref="W1755:W1756"/>
    <mergeCell ref="A1765:A1766"/>
    <mergeCell ref="B1765:B1766"/>
    <mergeCell ref="C1765:C1766"/>
    <mergeCell ref="E1765:E1766"/>
    <mergeCell ref="F1765:F1766"/>
    <mergeCell ref="G1765:G1766"/>
    <mergeCell ref="H1765:H1766"/>
    <mergeCell ref="I1765:I1766"/>
    <mergeCell ref="J1765:J1766"/>
    <mergeCell ref="O1765:O1766"/>
    <mergeCell ref="Q1765:Q1766"/>
    <mergeCell ref="R1765:R1766"/>
    <mergeCell ref="S1765:S1766"/>
    <mergeCell ref="T1765:T1766"/>
    <mergeCell ref="U1765:U1766"/>
    <mergeCell ref="W1765:W1766"/>
    <mergeCell ref="A1767:A1768"/>
    <mergeCell ref="B1767:B1768"/>
    <mergeCell ref="C1767:C1768"/>
    <mergeCell ref="E1767:E1768"/>
    <mergeCell ref="F1767:F1768"/>
    <mergeCell ref="G1767:G1768"/>
    <mergeCell ref="H1767:H1768"/>
    <mergeCell ref="I1767:I1768"/>
    <mergeCell ref="J1767:J1768"/>
    <mergeCell ref="O1767:O1768"/>
    <mergeCell ref="Q1767:Q1768"/>
    <mergeCell ref="R1767:R1768"/>
    <mergeCell ref="S1767:S1768"/>
    <mergeCell ref="T1767:T1768"/>
    <mergeCell ref="U1767:U1768"/>
    <mergeCell ref="W1767:W1768"/>
    <mergeCell ref="A1761:A1762"/>
    <mergeCell ref="B1761:B1762"/>
    <mergeCell ref="C1761:C1762"/>
    <mergeCell ref="E1761:E1762"/>
    <mergeCell ref="F1761:F1762"/>
    <mergeCell ref="G1761:G1762"/>
    <mergeCell ref="H1761:H1762"/>
    <mergeCell ref="I1761:I1762"/>
    <mergeCell ref="J1761:J1762"/>
    <mergeCell ref="O1761:O1762"/>
    <mergeCell ref="Q1761:Q1762"/>
    <mergeCell ref="R1761:R1762"/>
    <mergeCell ref="S1761:S1762"/>
    <mergeCell ref="T1761:T1762"/>
    <mergeCell ref="U1761:U1762"/>
    <mergeCell ref="W1761:W1762"/>
    <mergeCell ref="A1763:A1764"/>
    <mergeCell ref="B1763:B1764"/>
    <mergeCell ref="C1763:C1764"/>
    <mergeCell ref="E1763:E1764"/>
    <mergeCell ref="F1763:F1764"/>
    <mergeCell ref="G1763:G1764"/>
    <mergeCell ref="H1763:H1764"/>
    <mergeCell ref="I1763:I1764"/>
    <mergeCell ref="J1763:J1764"/>
    <mergeCell ref="O1763:O1764"/>
    <mergeCell ref="Q1763:Q1764"/>
    <mergeCell ref="R1763:R1764"/>
    <mergeCell ref="S1763:S1764"/>
    <mergeCell ref="T1763:T1764"/>
    <mergeCell ref="U1763:U1764"/>
    <mergeCell ref="W1763:W1764"/>
    <mergeCell ref="A1773:A1774"/>
    <mergeCell ref="B1773:B1774"/>
    <mergeCell ref="C1773:C1774"/>
    <mergeCell ref="E1773:E1774"/>
    <mergeCell ref="F1773:F1774"/>
    <mergeCell ref="G1773:G1774"/>
    <mergeCell ref="H1773:H1774"/>
    <mergeCell ref="I1773:I1774"/>
    <mergeCell ref="J1773:J1774"/>
    <mergeCell ref="O1773:O1774"/>
    <mergeCell ref="Q1773:Q1774"/>
    <mergeCell ref="R1773:R1774"/>
    <mergeCell ref="S1773:S1774"/>
    <mergeCell ref="T1773:T1774"/>
    <mergeCell ref="U1773:U1774"/>
    <mergeCell ref="W1773:W1774"/>
    <mergeCell ref="A1775:A1776"/>
    <mergeCell ref="B1775:B1776"/>
    <mergeCell ref="C1775:C1776"/>
    <mergeCell ref="E1775:E1776"/>
    <mergeCell ref="F1775:F1776"/>
    <mergeCell ref="G1775:G1776"/>
    <mergeCell ref="H1775:H1776"/>
    <mergeCell ref="I1775:I1776"/>
    <mergeCell ref="J1775:J1776"/>
    <mergeCell ref="O1775:O1776"/>
    <mergeCell ref="Q1775:Q1776"/>
    <mergeCell ref="R1775:R1776"/>
    <mergeCell ref="S1775:S1776"/>
    <mergeCell ref="T1775:T1776"/>
    <mergeCell ref="U1775:U1776"/>
    <mergeCell ref="W1775:W1776"/>
    <mergeCell ref="A1769:A1770"/>
    <mergeCell ref="B1769:B1770"/>
    <mergeCell ref="C1769:C1770"/>
    <mergeCell ref="E1769:E1770"/>
    <mergeCell ref="F1769:F1770"/>
    <mergeCell ref="G1769:G1770"/>
    <mergeCell ref="H1769:H1770"/>
    <mergeCell ref="I1769:I1770"/>
    <mergeCell ref="J1769:J1770"/>
    <mergeCell ref="O1769:O1770"/>
    <mergeCell ref="Q1769:Q1770"/>
    <mergeCell ref="R1769:R1770"/>
    <mergeCell ref="S1769:S1770"/>
    <mergeCell ref="T1769:T1770"/>
    <mergeCell ref="U1769:U1770"/>
    <mergeCell ref="W1769:W1770"/>
    <mergeCell ref="A1771:A1772"/>
    <mergeCell ref="B1771:B1772"/>
    <mergeCell ref="C1771:C1772"/>
    <mergeCell ref="E1771:E1772"/>
    <mergeCell ref="F1771:F1772"/>
    <mergeCell ref="G1771:G1772"/>
    <mergeCell ref="H1771:H1772"/>
    <mergeCell ref="I1771:I1772"/>
    <mergeCell ref="J1771:J1772"/>
    <mergeCell ref="O1771:O1772"/>
    <mergeCell ref="Q1771:Q1772"/>
    <mergeCell ref="R1771:R1772"/>
    <mergeCell ref="S1771:S1772"/>
    <mergeCell ref="T1771:T1772"/>
    <mergeCell ref="U1771:U1772"/>
    <mergeCell ref="W1771:W1772"/>
    <mergeCell ref="W1851:W1852"/>
    <mergeCell ref="A1777:A1778"/>
    <mergeCell ref="B1777:B1778"/>
    <mergeCell ref="C1777:C1778"/>
    <mergeCell ref="E1777:E1778"/>
    <mergeCell ref="F1777:F1778"/>
    <mergeCell ref="G1777:G1778"/>
    <mergeCell ref="H1777:H1778"/>
    <mergeCell ref="I1777:I1778"/>
    <mergeCell ref="J1777:J1778"/>
    <mergeCell ref="O1777:O1778"/>
    <mergeCell ref="Q1777:Q1778"/>
    <mergeCell ref="R1777:R1778"/>
    <mergeCell ref="S1777:S1778"/>
    <mergeCell ref="T1777:T1778"/>
    <mergeCell ref="U1777:U1778"/>
    <mergeCell ref="W1777:W1778"/>
    <mergeCell ref="A1779:A1780"/>
    <mergeCell ref="B1779:B1780"/>
    <mergeCell ref="C1779:C1780"/>
    <mergeCell ref="E1779:E1780"/>
    <mergeCell ref="F1779:F1780"/>
    <mergeCell ref="G1779:G1780"/>
    <mergeCell ref="H1779:H1780"/>
    <mergeCell ref="I1779:I1780"/>
    <mergeCell ref="J1779:J1780"/>
    <mergeCell ref="O1779:O1780"/>
    <mergeCell ref="Q1779:Q1780"/>
    <mergeCell ref="R1779:R1780"/>
    <mergeCell ref="S1779:S1780"/>
    <mergeCell ref="T1779:T1780"/>
    <mergeCell ref="U1779:U1780"/>
    <mergeCell ref="W1779:W1780"/>
    <mergeCell ref="W1781:W1782"/>
    <mergeCell ref="W1783:W1784"/>
    <mergeCell ref="W1785:W1786"/>
    <mergeCell ref="W1789:W1790"/>
    <mergeCell ref="W1793:W1794"/>
    <mergeCell ref="W1795:W1796"/>
    <mergeCell ref="W1797:W1798"/>
    <mergeCell ref="W1799:W1800"/>
    <mergeCell ref="W1801:W1802"/>
    <mergeCell ref="W1803:W1804"/>
    <mergeCell ref="W1805:W1806"/>
    <mergeCell ref="W1807:W1808"/>
    <mergeCell ref="W1809:W1810"/>
    <mergeCell ref="W1811:W1812"/>
    <mergeCell ref="W1813:W1814"/>
    <mergeCell ref="W1815:W1816"/>
    <mergeCell ref="W1817:W1818"/>
    <mergeCell ref="V1777:V1778"/>
    <mergeCell ref="V1779:V1780"/>
    <mergeCell ref="V1781:V1782"/>
    <mergeCell ref="V1783:V1784"/>
    <mergeCell ref="V1785:V1786"/>
    <mergeCell ref="V1787:V1788"/>
    <mergeCell ref="V1789:V1790"/>
    <mergeCell ref="V1791:V1792"/>
    <mergeCell ref="V1793:V1794"/>
    <mergeCell ref="V1795:V1796"/>
    <mergeCell ref="V1797:V1798"/>
    <mergeCell ref="V1799:V1800"/>
    <mergeCell ref="V1801:V1802"/>
    <mergeCell ref="V1803:V1804"/>
    <mergeCell ref="O1857:O1858"/>
    <mergeCell ref="Q1857:Q1858"/>
    <mergeCell ref="R1857:R1858"/>
    <mergeCell ref="S1857:S1858"/>
    <mergeCell ref="T1857:T1858"/>
    <mergeCell ref="U1857:U1858"/>
    <mergeCell ref="W1857:W1858"/>
    <mergeCell ref="A1859:A1860"/>
    <mergeCell ref="B1859:B1860"/>
    <mergeCell ref="C1859:C1860"/>
    <mergeCell ref="E1859:E1860"/>
    <mergeCell ref="F1859:F1860"/>
    <mergeCell ref="G1859:G1860"/>
    <mergeCell ref="H1859:H1860"/>
    <mergeCell ref="I1859:I1860"/>
    <mergeCell ref="J1859:J1860"/>
    <mergeCell ref="O1859:O1860"/>
    <mergeCell ref="Q1859:Q1860"/>
    <mergeCell ref="R1859:R1860"/>
    <mergeCell ref="S1859:S1860"/>
    <mergeCell ref="T1859:T1860"/>
    <mergeCell ref="U1859:U1860"/>
    <mergeCell ref="W1859:W1860"/>
    <mergeCell ref="A1853:A1854"/>
    <mergeCell ref="B1853:B1854"/>
    <mergeCell ref="C1853:C1854"/>
    <mergeCell ref="E1853:E1854"/>
    <mergeCell ref="F1853:F1854"/>
    <mergeCell ref="G1853:G1854"/>
    <mergeCell ref="H1853:H1854"/>
    <mergeCell ref="I1853:I1854"/>
    <mergeCell ref="J1853:J1854"/>
    <mergeCell ref="O1853:O1854"/>
    <mergeCell ref="Q1853:Q1854"/>
    <mergeCell ref="R1853:R1854"/>
    <mergeCell ref="S1853:S1854"/>
    <mergeCell ref="T1853:T1854"/>
    <mergeCell ref="U1853:U1854"/>
    <mergeCell ref="W1853:W1854"/>
    <mergeCell ref="A1855:A1856"/>
    <mergeCell ref="B1855:B1856"/>
    <mergeCell ref="C1855:C1856"/>
    <mergeCell ref="E1855:E1856"/>
    <mergeCell ref="F1855:F1856"/>
    <mergeCell ref="G1855:G1856"/>
    <mergeCell ref="H1855:H1856"/>
    <mergeCell ref="I1855:I1856"/>
    <mergeCell ref="J1855:J1856"/>
    <mergeCell ref="O1855:O1856"/>
    <mergeCell ref="Q1855:Q1856"/>
    <mergeCell ref="R1855:R1856"/>
    <mergeCell ref="S1855:S1856"/>
    <mergeCell ref="T1855:T1856"/>
    <mergeCell ref="U1855:U1856"/>
    <mergeCell ref="W1855:W1856"/>
    <mergeCell ref="A1865:A1866"/>
    <mergeCell ref="B1865:B1866"/>
    <mergeCell ref="C1865:C1866"/>
    <mergeCell ref="E1865:E1866"/>
    <mergeCell ref="F1865:F1866"/>
    <mergeCell ref="G1865:G1866"/>
    <mergeCell ref="H1865:H1866"/>
    <mergeCell ref="I1865:I1866"/>
    <mergeCell ref="J1865:J1866"/>
    <mergeCell ref="O1865:O1866"/>
    <mergeCell ref="Q1865:Q1866"/>
    <mergeCell ref="R1865:R1866"/>
    <mergeCell ref="S1865:S1866"/>
    <mergeCell ref="T1865:T1866"/>
    <mergeCell ref="U1865:U1866"/>
    <mergeCell ref="W1865:W1866"/>
    <mergeCell ref="A1867:A1868"/>
    <mergeCell ref="B1867:B1868"/>
    <mergeCell ref="C1867:C1868"/>
    <mergeCell ref="E1867:E1868"/>
    <mergeCell ref="F1867:F1868"/>
    <mergeCell ref="G1867:G1868"/>
    <mergeCell ref="H1867:H1868"/>
    <mergeCell ref="I1867:I1868"/>
    <mergeCell ref="J1867:J1868"/>
    <mergeCell ref="O1867:O1868"/>
    <mergeCell ref="Q1867:Q1868"/>
    <mergeCell ref="R1867:R1868"/>
    <mergeCell ref="S1867:S1868"/>
    <mergeCell ref="T1867:T1868"/>
    <mergeCell ref="U1867:U1868"/>
    <mergeCell ref="A1861:A1862"/>
    <mergeCell ref="B1861:B1862"/>
    <mergeCell ref="C1861:C1862"/>
    <mergeCell ref="E1861:E1862"/>
    <mergeCell ref="F1861:F1862"/>
    <mergeCell ref="G1861:G1862"/>
    <mergeCell ref="H1861:H1862"/>
    <mergeCell ref="I1861:I1862"/>
    <mergeCell ref="J1861:J1862"/>
    <mergeCell ref="O1861:O1862"/>
    <mergeCell ref="Q1861:Q1862"/>
    <mergeCell ref="R1861:R1862"/>
    <mergeCell ref="S1861:S1862"/>
    <mergeCell ref="T1861:T1862"/>
    <mergeCell ref="U1861:U1862"/>
    <mergeCell ref="W1861:W1862"/>
    <mergeCell ref="A1863:A1864"/>
    <mergeCell ref="B1863:B1864"/>
    <mergeCell ref="C1863:C1864"/>
    <mergeCell ref="E1863:E1864"/>
    <mergeCell ref="F1863:F1864"/>
    <mergeCell ref="G1863:G1864"/>
    <mergeCell ref="H1863:H1864"/>
    <mergeCell ref="I1863:I1864"/>
    <mergeCell ref="J1863:J1864"/>
    <mergeCell ref="O1863:O1864"/>
    <mergeCell ref="Q1863:Q1864"/>
    <mergeCell ref="R1863:R1864"/>
    <mergeCell ref="S1863:S1864"/>
    <mergeCell ref="T1863:T1864"/>
    <mergeCell ref="U1863:U1864"/>
    <mergeCell ref="W1863:W1864"/>
    <mergeCell ref="A1873:A1874"/>
    <mergeCell ref="B1873:B1874"/>
    <mergeCell ref="C1873:C1874"/>
    <mergeCell ref="E1873:E1874"/>
    <mergeCell ref="F1873:F1874"/>
    <mergeCell ref="G1873:G1874"/>
    <mergeCell ref="H1873:H1874"/>
    <mergeCell ref="I1873:I1874"/>
    <mergeCell ref="J1873:J1874"/>
    <mergeCell ref="O1873:O1874"/>
    <mergeCell ref="Q1873:Q1874"/>
    <mergeCell ref="R1873:R1874"/>
    <mergeCell ref="S1873:S1874"/>
    <mergeCell ref="T1873:T1874"/>
    <mergeCell ref="U1873:U1874"/>
    <mergeCell ref="W1873:W1874"/>
    <mergeCell ref="A1875:A1876"/>
    <mergeCell ref="B1875:B1876"/>
    <mergeCell ref="C1875:C1876"/>
    <mergeCell ref="E1875:E1876"/>
    <mergeCell ref="F1875:F1876"/>
    <mergeCell ref="G1875:G1876"/>
    <mergeCell ref="H1875:H1876"/>
    <mergeCell ref="I1875:I1876"/>
    <mergeCell ref="J1875:J1876"/>
    <mergeCell ref="O1875:O1876"/>
    <mergeCell ref="Q1875:Q1876"/>
    <mergeCell ref="R1875:R1876"/>
    <mergeCell ref="S1875:S1876"/>
    <mergeCell ref="T1875:T1876"/>
    <mergeCell ref="U1875:U1876"/>
    <mergeCell ref="W1875:W1876"/>
    <mergeCell ref="A1869:A1870"/>
    <mergeCell ref="B1869:B1870"/>
    <mergeCell ref="C1869:C1870"/>
    <mergeCell ref="E1869:E1870"/>
    <mergeCell ref="F1869:F1870"/>
    <mergeCell ref="G1869:G1870"/>
    <mergeCell ref="H1869:H1870"/>
    <mergeCell ref="I1869:I1870"/>
    <mergeCell ref="J1869:J1870"/>
    <mergeCell ref="O1869:O1870"/>
    <mergeCell ref="Q1869:Q1870"/>
    <mergeCell ref="R1869:R1870"/>
    <mergeCell ref="S1869:S1870"/>
    <mergeCell ref="T1869:T1870"/>
    <mergeCell ref="U1869:U1870"/>
    <mergeCell ref="W1869:W1870"/>
    <mergeCell ref="A1871:A1872"/>
    <mergeCell ref="B1871:B1872"/>
    <mergeCell ref="C1871:C1872"/>
    <mergeCell ref="E1871:E1872"/>
    <mergeCell ref="F1871:F1872"/>
    <mergeCell ref="G1871:G1872"/>
    <mergeCell ref="H1871:H1872"/>
    <mergeCell ref="I1871:I1872"/>
    <mergeCell ref="J1871:J1872"/>
    <mergeCell ref="O1871:O1872"/>
    <mergeCell ref="Q1871:Q1872"/>
    <mergeCell ref="R1871:R1872"/>
    <mergeCell ref="S1871:S1872"/>
    <mergeCell ref="T1871:T1872"/>
    <mergeCell ref="U1871:U1872"/>
    <mergeCell ref="W1871:W1872"/>
    <mergeCell ref="A1881:A1882"/>
    <mergeCell ref="B1881:B1882"/>
    <mergeCell ref="C1881:C1882"/>
    <mergeCell ref="E1881:E1882"/>
    <mergeCell ref="F1881:F1882"/>
    <mergeCell ref="G1881:G1882"/>
    <mergeCell ref="H1881:H1882"/>
    <mergeCell ref="I1881:I1882"/>
    <mergeCell ref="J1881:J1882"/>
    <mergeCell ref="O1881:O1882"/>
    <mergeCell ref="Q1881:Q1882"/>
    <mergeCell ref="R1881:R1882"/>
    <mergeCell ref="S1881:S1882"/>
    <mergeCell ref="T1881:T1882"/>
    <mergeCell ref="U1881:U1882"/>
    <mergeCell ref="W1881:W1882"/>
    <mergeCell ref="A1883:A1884"/>
    <mergeCell ref="B1883:B1884"/>
    <mergeCell ref="C1883:C1884"/>
    <mergeCell ref="E1883:E1884"/>
    <mergeCell ref="F1883:F1884"/>
    <mergeCell ref="G1883:G1884"/>
    <mergeCell ref="H1883:H1884"/>
    <mergeCell ref="I1883:I1884"/>
    <mergeCell ref="J1883:J1884"/>
    <mergeCell ref="O1883:O1884"/>
    <mergeCell ref="Q1883:Q1884"/>
    <mergeCell ref="R1883:R1884"/>
    <mergeCell ref="S1883:S1884"/>
    <mergeCell ref="T1883:T1884"/>
    <mergeCell ref="U1883:U1884"/>
    <mergeCell ref="W1883:W1884"/>
    <mergeCell ref="A1877:A1878"/>
    <mergeCell ref="B1877:B1878"/>
    <mergeCell ref="C1877:C1878"/>
    <mergeCell ref="E1877:E1878"/>
    <mergeCell ref="F1877:F1878"/>
    <mergeCell ref="G1877:G1878"/>
    <mergeCell ref="H1877:H1878"/>
    <mergeCell ref="I1877:I1878"/>
    <mergeCell ref="J1877:J1878"/>
    <mergeCell ref="O1877:O1878"/>
    <mergeCell ref="Q1877:Q1878"/>
    <mergeCell ref="R1877:R1878"/>
    <mergeCell ref="S1877:S1878"/>
    <mergeCell ref="T1877:T1878"/>
    <mergeCell ref="U1877:U1878"/>
    <mergeCell ref="W1877:W1878"/>
    <mergeCell ref="A1879:A1880"/>
    <mergeCell ref="B1879:B1880"/>
    <mergeCell ref="C1879:C1880"/>
    <mergeCell ref="E1879:E1880"/>
    <mergeCell ref="F1879:F1880"/>
    <mergeCell ref="G1879:G1880"/>
    <mergeCell ref="H1879:H1880"/>
    <mergeCell ref="I1879:I1880"/>
    <mergeCell ref="J1879:J1880"/>
    <mergeCell ref="O1879:O1880"/>
    <mergeCell ref="Q1879:Q1880"/>
    <mergeCell ref="R1879:R1880"/>
    <mergeCell ref="S1879:S1880"/>
    <mergeCell ref="T1879:T1880"/>
    <mergeCell ref="U1879:U1880"/>
    <mergeCell ref="W1879:W1880"/>
    <mergeCell ref="A1889:A1890"/>
    <mergeCell ref="B1889:B1890"/>
    <mergeCell ref="C1889:C1890"/>
    <mergeCell ref="E1889:E1890"/>
    <mergeCell ref="F1889:F1890"/>
    <mergeCell ref="G1889:G1890"/>
    <mergeCell ref="H1889:H1890"/>
    <mergeCell ref="I1889:I1890"/>
    <mergeCell ref="J1889:J1890"/>
    <mergeCell ref="O1889:O1890"/>
    <mergeCell ref="Q1889:Q1890"/>
    <mergeCell ref="R1889:R1890"/>
    <mergeCell ref="S1889:S1890"/>
    <mergeCell ref="T1889:T1890"/>
    <mergeCell ref="U1889:U1890"/>
    <mergeCell ref="W1889:W1890"/>
    <mergeCell ref="A1891:A1892"/>
    <mergeCell ref="B1891:B1892"/>
    <mergeCell ref="C1891:C1892"/>
    <mergeCell ref="E1891:E1892"/>
    <mergeCell ref="F1891:F1892"/>
    <mergeCell ref="G1891:G1892"/>
    <mergeCell ref="H1891:H1892"/>
    <mergeCell ref="I1891:I1892"/>
    <mergeCell ref="J1891:J1892"/>
    <mergeCell ref="O1891:O1892"/>
    <mergeCell ref="Q1891:Q1892"/>
    <mergeCell ref="R1891:R1892"/>
    <mergeCell ref="S1891:S1892"/>
    <mergeCell ref="T1891:T1892"/>
    <mergeCell ref="U1891:U1892"/>
    <mergeCell ref="W1891:W1892"/>
    <mergeCell ref="A1885:A1886"/>
    <mergeCell ref="B1885:B1886"/>
    <mergeCell ref="C1885:C1886"/>
    <mergeCell ref="E1885:E1886"/>
    <mergeCell ref="F1885:F1886"/>
    <mergeCell ref="G1885:G1886"/>
    <mergeCell ref="H1885:H1886"/>
    <mergeCell ref="I1885:I1886"/>
    <mergeCell ref="J1885:J1886"/>
    <mergeCell ref="O1885:O1886"/>
    <mergeCell ref="Q1885:Q1886"/>
    <mergeCell ref="R1885:R1886"/>
    <mergeCell ref="S1885:S1886"/>
    <mergeCell ref="T1885:T1886"/>
    <mergeCell ref="U1885:U1886"/>
    <mergeCell ref="A1887:A1888"/>
    <mergeCell ref="B1887:B1888"/>
    <mergeCell ref="C1887:C1888"/>
    <mergeCell ref="E1887:E1888"/>
    <mergeCell ref="F1887:F1888"/>
    <mergeCell ref="G1887:G1888"/>
    <mergeCell ref="H1887:H1888"/>
    <mergeCell ref="I1887:I1888"/>
    <mergeCell ref="J1887:J1888"/>
    <mergeCell ref="O1887:O1888"/>
    <mergeCell ref="Q1887:Q1888"/>
    <mergeCell ref="R1887:R1888"/>
    <mergeCell ref="S1887:S1888"/>
    <mergeCell ref="T1887:T1888"/>
    <mergeCell ref="U1887:U1888"/>
    <mergeCell ref="W1887:W1888"/>
    <mergeCell ref="V1887:V1888"/>
    <mergeCell ref="A1897:A1898"/>
    <mergeCell ref="B1897:B1898"/>
    <mergeCell ref="C1897:C1898"/>
    <mergeCell ref="E1897:E1898"/>
    <mergeCell ref="F1897:F1898"/>
    <mergeCell ref="G1897:G1898"/>
    <mergeCell ref="H1897:H1898"/>
    <mergeCell ref="I1897:I1898"/>
    <mergeCell ref="J1897:J1898"/>
    <mergeCell ref="O1897:O1898"/>
    <mergeCell ref="Q1897:Q1898"/>
    <mergeCell ref="R1897:R1898"/>
    <mergeCell ref="S1897:S1898"/>
    <mergeCell ref="T1897:T1898"/>
    <mergeCell ref="U1897:U1898"/>
    <mergeCell ref="W1897:W1898"/>
    <mergeCell ref="A1899:A1900"/>
    <mergeCell ref="B1899:B1900"/>
    <mergeCell ref="C1899:C1900"/>
    <mergeCell ref="E1899:E1900"/>
    <mergeCell ref="F1899:F1900"/>
    <mergeCell ref="G1899:G1900"/>
    <mergeCell ref="H1899:H1900"/>
    <mergeCell ref="I1899:I1900"/>
    <mergeCell ref="J1899:J1900"/>
    <mergeCell ref="O1899:O1900"/>
    <mergeCell ref="Q1899:Q1900"/>
    <mergeCell ref="R1899:R1900"/>
    <mergeCell ref="S1899:S1900"/>
    <mergeCell ref="T1899:T1900"/>
    <mergeCell ref="U1899:U1900"/>
    <mergeCell ref="W1899:W1900"/>
    <mergeCell ref="A1893:A1894"/>
    <mergeCell ref="B1893:B1894"/>
    <mergeCell ref="C1893:C1894"/>
    <mergeCell ref="E1893:E1894"/>
    <mergeCell ref="F1893:F1894"/>
    <mergeCell ref="G1893:G1894"/>
    <mergeCell ref="H1893:H1894"/>
    <mergeCell ref="I1893:I1894"/>
    <mergeCell ref="J1893:J1894"/>
    <mergeCell ref="O1893:O1894"/>
    <mergeCell ref="Q1893:Q1894"/>
    <mergeCell ref="R1893:R1894"/>
    <mergeCell ref="S1893:S1894"/>
    <mergeCell ref="T1893:T1894"/>
    <mergeCell ref="U1893:U1894"/>
    <mergeCell ref="W1893:W1894"/>
    <mergeCell ref="A1895:A1896"/>
    <mergeCell ref="B1895:B1896"/>
    <mergeCell ref="C1895:C1896"/>
    <mergeCell ref="E1895:E1896"/>
    <mergeCell ref="F1895:F1896"/>
    <mergeCell ref="G1895:G1896"/>
    <mergeCell ref="H1895:H1896"/>
    <mergeCell ref="I1895:I1896"/>
    <mergeCell ref="J1895:J1896"/>
    <mergeCell ref="O1895:O1896"/>
    <mergeCell ref="Q1895:Q1896"/>
    <mergeCell ref="R1895:R1896"/>
    <mergeCell ref="S1895:S1896"/>
    <mergeCell ref="T1895:T1896"/>
    <mergeCell ref="U1895:U1896"/>
    <mergeCell ref="W1895:W1896"/>
    <mergeCell ref="A1905:A1906"/>
    <mergeCell ref="B1905:B1906"/>
    <mergeCell ref="C1905:C1906"/>
    <mergeCell ref="E1905:E1906"/>
    <mergeCell ref="F1905:F1906"/>
    <mergeCell ref="G1905:G1906"/>
    <mergeCell ref="H1905:H1906"/>
    <mergeCell ref="I1905:I1906"/>
    <mergeCell ref="J1905:J1906"/>
    <mergeCell ref="O1905:O1906"/>
    <mergeCell ref="Q1905:Q1906"/>
    <mergeCell ref="R1905:R1906"/>
    <mergeCell ref="S1905:S1906"/>
    <mergeCell ref="T1905:T1906"/>
    <mergeCell ref="U1905:U1906"/>
    <mergeCell ref="W1905:W1906"/>
    <mergeCell ref="A1907:A1908"/>
    <mergeCell ref="B1907:B1908"/>
    <mergeCell ref="C1907:C1908"/>
    <mergeCell ref="E1907:E1908"/>
    <mergeCell ref="F1907:F1908"/>
    <mergeCell ref="G1907:G1908"/>
    <mergeCell ref="H1907:H1908"/>
    <mergeCell ref="I1907:I1908"/>
    <mergeCell ref="J1907:J1908"/>
    <mergeCell ref="O1907:O1908"/>
    <mergeCell ref="Q1907:Q1908"/>
    <mergeCell ref="R1907:R1908"/>
    <mergeCell ref="S1907:S1908"/>
    <mergeCell ref="T1907:T1908"/>
    <mergeCell ref="U1907:U1908"/>
    <mergeCell ref="W1907:W1908"/>
    <mergeCell ref="A1901:A1902"/>
    <mergeCell ref="B1901:B1902"/>
    <mergeCell ref="C1901:C1902"/>
    <mergeCell ref="E1901:E1902"/>
    <mergeCell ref="F1901:F1902"/>
    <mergeCell ref="G1901:G1902"/>
    <mergeCell ref="H1901:H1902"/>
    <mergeCell ref="I1901:I1902"/>
    <mergeCell ref="J1901:J1902"/>
    <mergeCell ref="O1901:O1902"/>
    <mergeCell ref="Q1901:Q1902"/>
    <mergeCell ref="R1901:R1902"/>
    <mergeCell ref="S1901:S1902"/>
    <mergeCell ref="T1901:T1902"/>
    <mergeCell ref="U1901:U1902"/>
    <mergeCell ref="W1901:W1902"/>
    <mergeCell ref="A1903:A1904"/>
    <mergeCell ref="B1903:B1904"/>
    <mergeCell ref="C1903:C1904"/>
    <mergeCell ref="E1903:E1904"/>
    <mergeCell ref="F1903:F1904"/>
    <mergeCell ref="G1903:G1904"/>
    <mergeCell ref="H1903:H1904"/>
    <mergeCell ref="I1903:I1904"/>
    <mergeCell ref="J1903:J1904"/>
    <mergeCell ref="O1903:O1904"/>
    <mergeCell ref="Q1903:Q1904"/>
    <mergeCell ref="R1903:R1904"/>
    <mergeCell ref="S1903:S1904"/>
    <mergeCell ref="T1903:T1904"/>
    <mergeCell ref="U1903:U1904"/>
    <mergeCell ref="W1903:W1904"/>
    <mergeCell ref="A1987:A1988"/>
    <mergeCell ref="B1987:B1988"/>
    <mergeCell ref="C1987:C1988"/>
    <mergeCell ref="E1987:E1988"/>
    <mergeCell ref="F1987:F1988"/>
    <mergeCell ref="G1987:G1988"/>
    <mergeCell ref="H1987:H1988"/>
    <mergeCell ref="I1987:I1988"/>
    <mergeCell ref="J1987:J1988"/>
    <mergeCell ref="O1987:O1988"/>
    <mergeCell ref="Q1987:Q1988"/>
    <mergeCell ref="R1987:R1988"/>
    <mergeCell ref="S1987:S1988"/>
    <mergeCell ref="T1987:T1988"/>
    <mergeCell ref="U1987:U1988"/>
    <mergeCell ref="W1987:W1988"/>
    <mergeCell ref="A1989:A1990"/>
    <mergeCell ref="B1989:B1990"/>
    <mergeCell ref="C1989:C1990"/>
    <mergeCell ref="E1989:E1990"/>
    <mergeCell ref="F1989:F1990"/>
    <mergeCell ref="G1989:G1990"/>
    <mergeCell ref="H1989:H1990"/>
    <mergeCell ref="I1989:I1990"/>
    <mergeCell ref="J1989:J1990"/>
    <mergeCell ref="O1989:O1990"/>
    <mergeCell ref="Q1989:Q1990"/>
    <mergeCell ref="R1989:R1990"/>
    <mergeCell ref="S1989:S1990"/>
    <mergeCell ref="T1989:T1990"/>
    <mergeCell ref="U1989:U1990"/>
    <mergeCell ref="W1989:W1990"/>
    <mergeCell ref="A1983:A1984"/>
    <mergeCell ref="B1983:B1984"/>
    <mergeCell ref="C1983:C1984"/>
    <mergeCell ref="E1983:E1984"/>
    <mergeCell ref="F1983:F1984"/>
    <mergeCell ref="G1983:G1984"/>
    <mergeCell ref="H1983:H1984"/>
    <mergeCell ref="I1983:I1984"/>
    <mergeCell ref="J1983:J1984"/>
    <mergeCell ref="O1983:O1984"/>
    <mergeCell ref="Q1983:Q1984"/>
    <mergeCell ref="R1983:R1984"/>
    <mergeCell ref="S1983:S1984"/>
    <mergeCell ref="T1983:T1984"/>
    <mergeCell ref="U1983:U1984"/>
    <mergeCell ref="W1983:W1984"/>
    <mergeCell ref="A1985:A1986"/>
    <mergeCell ref="B1985:B1986"/>
    <mergeCell ref="C1985:C1986"/>
    <mergeCell ref="E1985:E1986"/>
    <mergeCell ref="F1985:F1986"/>
    <mergeCell ref="G1985:G1986"/>
    <mergeCell ref="H1985:H1986"/>
    <mergeCell ref="I1985:I1986"/>
    <mergeCell ref="J1985:J1986"/>
    <mergeCell ref="O1985:O1986"/>
    <mergeCell ref="Q1985:Q1986"/>
    <mergeCell ref="R1985:R1986"/>
    <mergeCell ref="S1985:S1986"/>
    <mergeCell ref="T1985:T1986"/>
    <mergeCell ref="U1985:U1986"/>
    <mergeCell ref="W1985:W1986"/>
    <mergeCell ref="A1995:A1996"/>
    <mergeCell ref="B1995:B1996"/>
    <mergeCell ref="C1995:C1996"/>
    <mergeCell ref="E1995:E1996"/>
    <mergeCell ref="F1995:F1996"/>
    <mergeCell ref="G1995:G1996"/>
    <mergeCell ref="H1995:H1996"/>
    <mergeCell ref="I1995:I1996"/>
    <mergeCell ref="J1995:J1996"/>
    <mergeCell ref="O1995:O1996"/>
    <mergeCell ref="Q1995:Q1996"/>
    <mergeCell ref="R1995:R1996"/>
    <mergeCell ref="S1995:S1996"/>
    <mergeCell ref="T1995:T1996"/>
    <mergeCell ref="U1995:U1996"/>
    <mergeCell ref="W1995:W1996"/>
    <mergeCell ref="A1997:A1998"/>
    <mergeCell ref="B1997:B1998"/>
    <mergeCell ref="C1997:C1998"/>
    <mergeCell ref="E1997:E1998"/>
    <mergeCell ref="F1997:F1998"/>
    <mergeCell ref="G1997:G1998"/>
    <mergeCell ref="H1997:H1998"/>
    <mergeCell ref="I1997:I1998"/>
    <mergeCell ref="J1997:J1998"/>
    <mergeCell ref="O1997:O1998"/>
    <mergeCell ref="Q1997:Q1998"/>
    <mergeCell ref="R1997:R1998"/>
    <mergeCell ref="S1997:S1998"/>
    <mergeCell ref="T1997:T1998"/>
    <mergeCell ref="U1997:U1998"/>
    <mergeCell ref="W1997:W1998"/>
    <mergeCell ref="A1991:A1992"/>
    <mergeCell ref="B1991:B1992"/>
    <mergeCell ref="C1991:C1992"/>
    <mergeCell ref="E1991:E1992"/>
    <mergeCell ref="F1991:F1992"/>
    <mergeCell ref="G1991:G1992"/>
    <mergeCell ref="H1991:H1992"/>
    <mergeCell ref="I1991:I1992"/>
    <mergeCell ref="J1991:J1992"/>
    <mergeCell ref="O1991:O1992"/>
    <mergeCell ref="Q1991:Q1992"/>
    <mergeCell ref="R1991:R1992"/>
    <mergeCell ref="S1991:S1992"/>
    <mergeCell ref="T1991:T1992"/>
    <mergeCell ref="U1991:U1992"/>
    <mergeCell ref="W1991:W1992"/>
    <mergeCell ref="A1993:A1994"/>
    <mergeCell ref="B1993:B1994"/>
    <mergeCell ref="C1993:C1994"/>
    <mergeCell ref="E1993:E1994"/>
    <mergeCell ref="F1993:F1994"/>
    <mergeCell ref="G1993:G1994"/>
    <mergeCell ref="H1993:H1994"/>
    <mergeCell ref="I1993:I1994"/>
    <mergeCell ref="J1993:J1994"/>
    <mergeCell ref="O1993:O1994"/>
    <mergeCell ref="Q1993:Q1994"/>
    <mergeCell ref="R1993:R1994"/>
    <mergeCell ref="S1993:S1994"/>
    <mergeCell ref="T1993:T1994"/>
    <mergeCell ref="U1993:U1994"/>
    <mergeCell ref="W1993:W1994"/>
    <mergeCell ref="A2003:A2004"/>
    <mergeCell ref="B2003:B2004"/>
    <mergeCell ref="C2003:C2004"/>
    <mergeCell ref="E2003:E2004"/>
    <mergeCell ref="F2003:F2004"/>
    <mergeCell ref="G2003:G2004"/>
    <mergeCell ref="H2003:H2004"/>
    <mergeCell ref="I2003:I2004"/>
    <mergeCell ref="J2003:J2004"/>
    <mergeCell ref="O2003:O2004"/>
    <mergeCell ref="Q2003:Q2004"/>
    <mergeCell ref="R2003:R2004"/>
    <mergeCell ref="S2003:S2004"/>
    <mergeCell ref="T2003:T2004"/>
    <mergeCell ref="U2003:U2004"/>
    <mergeCell ref="W2003:W2004"/>
    <mergeCell ref="A2005:A2006"/>
    <mergeCell ref="B2005:B2006"/>
    <mergeCell ref="C2005:C2006"/>
    <mergeCell ref="E2005:E2006"/>
    <mergeCell ref="F2005:F2006"/>
    <mergeCell ref="G2005:G2006"/>
    <mergeCell ref="H2005:H2006"/>
    <mergeCell ref="I2005:I2006"/>
    <mergeCell ref="J2005:J2006"/>
    <mergeCell ref="O2005:O2006"/>
    <mergeCell ref="Q2005:Q2006"/>
    <mergeCell ref="R2005:R2006"/>
    <mergeCell ref="S2005:S2006"/>
    <mergeCell ref="T2005:T2006"/>
    <mergeCell ref="U2005:U2006"/>
    <mergeCell ref="W2005:W2006"/>
    <mergeCell ref="A1999:A2000"/>
    <mergeCell ref="B1999:B2000"/>
    <mergeCell ref="C1999:C2000"/>
    <mergeCell ref="E1999:E2000"/>
    <mergeCell ref="F1999:F2000"/>
    <mergeCell ref="G1999:G2000"/>
    <mergeCell ref="H1999:H2000"/>
    <mergeCell ref="I1999:I2000"/>
    <mergeCell ref="J1999:J2000"/>
    <mergeCell ref="O1999:O2000"/>
    <mergeCell ref="Q1999:Q2000"/>
    <mergeCell ref="R1999:R2000"/>
    <mergeCell ref="S1999:S2000"/>
    <mergeCell ref="T1999:T2000"/>
    <mergeCell ref="U1999:U2000"/>
    <mergeCell ref="W1999:W2000"/>
    <mergeCell ref="A2001:A2002"/>
    <mergeCell ref="B2001:B2002"/>
    <mergeCell ref="C2001:C2002"/>
    <mergeCell ref="E2001:E2002"/>
    <mergeCell ref="F2001:F2002"/>
    <mergeCell ref="G2001:G2002"/>
    <mergeCell ref="H2001:H2002"/>
    <mergeCell ref="I2001:I2002"/>
    <mergeCell ref="J2001:J2002"/>
    <mergeCell ref="O2001:O2002"/>
    <mergeCell ref="Q2001:Q2002"/>
    <mergeCell ref="R2001:R2002"/>
    <mergeCell ref="S2001:S2002"/>
    <mergeCell ref="T2001:T2002"/>
    <mergeCell ref="U2001:U2002"/>
    <mergeCell ref="A2011:A2012"/>
    <mergeCell ref="B2011:B2012"/>
    <mergeCell ref="C2011:C2012"/>
    <mergeCell ref="E2011:E2012"/>
    <mergeCell ref="F2011:F2012"/>
    <mergeCell ref="G2011:G2012"/>
    <mergeCell ref="H2011:H2012"/>
    <mergeCell ref="I2011:I2012"/>
    <mergeCell ref="J2011:J2012"/>
    <mergeCell ref="O2011:O2012"/>
    <mergeCell ref="Q2011:Q2012"/>
    <mergeCell ref="R2011:R2012"/>
    <mergeCell ref="S2011:S2012"/>
    <mergeCell ref="T2011:T2012"/>
    <mergeCell ref="U2011:U2012"/>
    <mergeCell ref="W2011:W2012"/>
    <mergeCell ref="A2013:A2014"/>
    <mergeCell ref="B2013:B2014"/>
    <mergeCell ref="C2013:C2014"/>
    <mergeCell ref="E2013:E2014"/>
    <mergeCell ref="F2013:F2014"/>
    <mergeCell ref="G2013:G2014"/>
    <mergeCell ref="H2013:H2014"/>
    <mergeCell ref="I2013:I2014"/>
    <mergeCell ref="J2013:J2014"/>
    <mergeCell ref="O2013:O2014"/>
    <mergeCell ref="Q2013:Q2014"/>
    <mergeCell ref="R2013:R2014"/>
    <mergeCell ref="S2013:S2014"/>
    <mergeCell ref="T2013:T2014"/>
    <mergeCell ref="U2013:U2014"/>
    <mergeCell ref="W2013:W2014"/>
    <mergeCell ref="A2007:A2008"/>
    <mergeCell ref="B2007:B2008"/>
    <mergeCell ref="C2007:C2008"/>
    <mergeCell ref="E2007:E2008"/>
    <mergeCell ref="F2007:F2008"/>
    <mergeCell ref="G2007:G2008"/>
    <mergeCell ref="H2007:H2008"/>
    <mergeCell ref="I2007:I2008"/>
    <mergeCell ref="J2007:J2008"/>
    <mergeCell ref="O2007:O2008"/>
    <mergeCell ref="Q2007:Q2008"/>
    <mergeCell ref="R2007:R2008"/>
    <mergeCell ref="S2007:S2008"/>
    <mergeCell ref="T2007:T2008"/>
    <mergeCell ref="U2007:U2008"/>
    <mergeCell ref="W2007:W2008"/>
    <mergeCell ref="A2009:A2010"/>
    <mergeCell ref="B2009:B2010"/>
    <mergeCell ref="C2009:C2010"/>
    <mergeCell ref="E2009:E2010"/>
    <mergeCell ref="F2009:F2010"/>
    <mergeCell ref="G2009:G2010"/>
    <mergeCell ref="H2009:H2010"/>
    <mergeCell ref="I2009:I2010"/>
    <mergeCell ref="J2009:J2010"/>
    <mergeCell ref="O2009:O2010"/>
    <mergeCell ref="Q2009:Q2010"/>
    <mergeCell ref="R2009:R2010"/>
    <mergeCell ref="S2009:S2010"/>
    <mergeCell ref="T2009:T2010"/>
    <mergeCell ref="U2009:U2010"/>
    <mergeCell ref="W2009:W2010"/>
    <mergeCell ref="A2019:A2020"/>
    <mergeCell ref="B2019:B2020"/>
    <mergeCell ref="C2019:C2020"/>
    <mergeCell ref="E2019:E2020"/>
    <mergeCell ref="F2019:F2020"/>
    <mergeCell ref="G2019:G2020"/>
    <mergeCell ref="H2019:H2020"/>
    <mergeCell ref="I2019:I2020"/>
    <mergeCell ref="J2019:J2020"/>
    <mergeCell ref="O2019:O2020"/>
    <mergeCell ref="Q2019:Q2020"/>
    <mergeCell ref="R2019:R2020"/>
    <mergeCell ref="S2019:S2020"/>
    <mergeCell ref="T2019:T2020"/>
    <mergeCell ref="U2019:U2020"/>
    <mergeCell ref="A2021:A2022"/>
    <mergeCell ref="B2021:B2022"/>
    <mergeCell ref="C2021:C2022"/>
    <mergeCell ref="E2021:E2022"/>
    <mergeCell ref="F2021:F2022"/>
    <mergeCell ref="G2021:G2022"/>
    <mergeCell ref="H2021:H2022"/>
    <mergeCell ref="I2021:I2022"/>
    <mergeCell ref="J2021:J2022"/>
    <mergeCell ref="O2021:O2022"/>
    <mergeCell ref="Q2021:Q2022"/>
    <mergeCell ref="R2021:R2022"/>
    <mergeCell ref="S2021:S2022"/>
    <mergeCell ref="T2021:T2022"/>
    <mergeCell ref="U2021:U2022"/>
    <mergeCell ref="W2021:W2022"/>
    <mergeCell ref="A2015:A2016"/>
    <mergeCell ref="B2015:B2016"/>
    <mergeCell ref="C2015:C2016"/>
    <mergeCell ref="E2015:E2016"/>
    <mergeCell ref="F2015:F2016"/>
    <mergeCell ref="G2015:G2016"/>
    <mergeCell ref="H2015:H2016"/>
    <mergeCell ref="I2015:I2016"/>
    <mergeCell ref="J2015:J2016"/>
    <mergeCell ref="O2015:O2016"/>
    <mergeCell ref="Q2015:Q2016"/>
    <mergeCell ref="R2015:R2016"/>
    <mergeCell ref="S2015:S2016"/>
    <mergeCell ref="T2015:T2016"/>
    <mergeCell ref="U2015:U2016"/>
    <mergeCell ref="W2015:W2016"/>
    <mergeCell ref="A2017:A2018"/>
    <mergeCell ref="B2017:B2018"/>
    <mergeCell ref="C2017:C2018"/>
    <mergeCell ref="E2017:E2018"/>
    <mergeCell ref="F2017:F2018"/>
    <mergeCell ref="G2017:G2018"/>
    <mergeCell ref="H2017:H2018"/>
    <mergeCell ref="I2017:I2018"/>
    <mergeCell ref="J2017:J2018"/>
    <mergeCell ref="O2017:O2018"/>
    <mergeCell ref="Q2017:Q2018"/>
    <mergeCell ref="R2017:R2018"/>
    <mergeCell ref="S2017:S2018"/>
    <mergeCell ref="T2017:T2018"/>
    <mergeCell ref="U2017:U2018"/>
    <mergeCell ref="W2017:W2018"/>
    <mergeCell ref="A2027:A2028"/>
    <mergeCell ref="B2027:B2028"/>
    <mergeCell ref="C2027:C2028"/>
    <mergeCell ref="E2027:E2028"/>
    <mergeCell ref="F2027:F2028"/>
    <mergeCell ref="G2027:G2028"/>
    <mergeCell ref="H2027:H2028"/>
    <mergeCell ref="I2027:I2028"/>
    <mergeCell ref="J2027:J2028"/>
    <mergeCell ref="O2027:O2028"/>
    <mergeCell ref="Q2027:Q2028"/>
    <mergeCell ref="R2027:R2028"/>
    <mergeCell ref="S2027:S2028"/>
    <mergeCell ref="T2027:T2028"/>
    <mergeCell ref="U2027:U2028"/>
    <mergeCell ref="W2027:W2028"/>
    <mergeCell ref="A2029:A2030"/>
    <mergeCell ref="B2029:B2030"/>
    <mergeCell ref="C2029:C2030"/>
    <mergeCell ref="E2029:E2030"/>
    <mergeCell ref="F2029:F2030"/>
    <mergeCell ref="G2029:G2030"/>
    <mergeCell ref="H2029:H2030"/>
    <mergeCell ref="I2029:I2030"/>
    <mergeCell ref="J2029:J2030"/>
    <mergeCell ref="O2029:O2030"/>
    <mergeCell ref="Q2029:Q2030"/>
    <mergeCell ref="R2029:R2030"/>
    <mergeCell ref="S2029:S2030"/>
    <mergeCell ref="T2029:T2030"/>
    <mergeCell ref="U2029:U2030"/>
    <mergeCell ref="W2029:W2030"/>
    <mergeCell ref="A2023:A2024"/>
    <mergeCell ref="B2023:B2024"/>
    <mergeCell ref="C2023:C2024"/>
    <mergeCell ref="E2023:E2024"/>
    <mergeCell ref="F2023:F2024"/>
    <mergeCell ref="G2023:G2024"/>
    <mergeCell ref="H2023:H2024"/>
    <mergeCell ref="I2023:I2024"/>
    <mergeCell ref="J2023:J2024"/>
    <mergeCell ref="O2023:O2024"/>
    <mergeCell ref="Q2023:Q2024"/>
    <mergeCell ref="R2023:R2024"/>
    <mergeCell ref="S2023:S2024"/>
    <mergeCell ref="T2023:T2024"/>
    <mergeCell ref="U2023:U2024"/>
    <mergeCell ref="W2023:W2024"/>
    <mergeCell ref="A2025:A2026"/>
    <mergeCell ref="B2025:B2026"/>
    <mergeCell ref="C2025:C2026"/>
    <mergeCell ref="E2025:E2026"/>
    <mergeCell ref="F2025:F2026"/>
    <mergeCell ref="G2025:G2026"/>
    <mergeCell ref="H2025:H2026"/>
    <mergeCell ref="I2025:I2026"/>
    <mergeCell ref="J2025:J2026"/>
    <mergeCell ref="O2025:O2026"/>
    <mergeCell ref="Q2025:Q2026"/>
    <mergeCell ref="R2025:R2026"/>
    <mergeCell ref="S2025:S2026"/>
    <mergeCell ref="T2025:T2026"/>
    <mergeCell ref="U2025:U2026"/>
    <mergeCell ref="W2025:W2026"/>
    <mergeCell ref="A2035:A2036"/>
    <mergeCell ref="B2035:B2036"/>
    <mergeCell ref="C2035:C2036"/>
    <mergeCell ref="E2035:E2036"/>
    <mergeCell ref="F2035:F2036"/>
    <mergeCell ref="G2035:G2036"/>
    <mergeCell ref="H2035:H2036"/>
    <mergeCell ref="I2035:I2036"/>
    <mergeCell ref="J2035:J2036"/>
    <mergeCell ref="O2035:O2036"/>
    <mergeCell ref="Q2035:Q2036"/>
    <mergeCell ref="R2035:R2036"/>
    <mergeCell ref="S2035:S2036"/>
    <mergeCell ref="T2035:T2036"/>
    <mergeCell ref="U2035:U2036"/>
    <mergeCell ref="W2035:W2036"/>
    <mergeCell ref="A2037:A2038"/>
    <mergeCell ref="B2037:B2038"/>
    <mergeCell ref="C2037:C2038"/>
    <mergeCell ref="E2037:E2038"/>
    <mergeCell ref="F2037:F2038"/>
    <mergeCell ref="G2037:G2038"/>
    <mergeCell ref="H2037:H2038"/>
    <mergeCell ref="I2037:I2038"/>
    <mergeCell ref="J2037:J2038"/>
    <mergeCell ref="O2037:O2038"/>
    <mergeCell ref="Q2037:Q2038"/>
    <mergeCell ref="R2037:R2038"/>
    <mergeCell ref="S2037:S2038"/>
    <mergeCell ref="T2037:T2038"/>
    <mergeCell ref="U2037:U2038"/>
    <mergeCell ref="W2037:W2038"/>
    <mergeCell ref="A2031:A2032"/>
    <mergeCell ref="B2031:B2032"/>
    <mergeCell ref="C2031:C2032"/>
    <mergeCell ref="E2031:E2032"/>
    <mergeCell ref="F2031:F2032"/>
    <mergeCell ref="G2031:G2032"/>
    <mergeCell ref="H2031:H2032"/>
    <mergeCell ref="I2031:I2032"/>
    <mergeCell ref="J2031:J2032"/>
    <mergeCell ref="O2031:O2032"/>
    <mergeCell ref="Q2031:Q2032"/>
    <mergeCell ref="R2031:R2032"/>
    <mergeCell ref="S2031:S2032"/>
    <mergeCell ref="T2031:T2032"/>
    <mergeCell ref="U2031:U2032"/>
    <mergeCell ref="W2031:W2032"/>
    <mergeCell ref="A2033:A2034"/>
    <mergeCell ref="B2033:B2034"/>
    <mergeCell ref="C2033:C2034"/>
    <mergeCell ref="E2033:E2034"/>
    <mergeCell ref="F2033:F2034"/>
    <mergeCell ref="G2033:G2034"/>
    <mergeCell ref="H2033:H2034"/>
    <mergeCell ref="I2033:I2034"/>
    <mergeCell ref="J2033:J2034"/>
    <mergeCell ref="O2033:O2034"/>
    <mergeCell ref="Q2033:Q2034"/>
    <mergeCell ref="R2033:R2034"/>
    <mergeCell ref="S2033:S2034"/>
    <mergeCell ref="T2033:T2034"/>
    <mergeCell ref="U2033:U2034"/>
    <mergeCell ref="W2033:W2034"/>
    <mergeCell ref="A2043:A2044"/>
    <mergeCell ref="B2043:B2044"/>
    <mergeCell ref="C2043:C2044"/>
    <mergeCell ref="E2043:E2044"/>
    <mergeCell ref="F2043:F2044"/>
    <mergeCell ref="G2043:G2044"/>
    <mergeCell ref="H2043:H2044"/>
    <mergeCell ref="O2043:O2044"/>
    <mergeCell ref="Q2043:Q2044"/>
    <mergeCell ref="R2043:R2044"/>
    <mergeCell ref="S2043:S2044"/>
    <mergeCell ref="T2043:T2044"/>
    <mergeCell ref="U2043:U2044"/>
    <mergeCell ref="W2043:W2044"/>
    <mergeCell ref="A2045:A2046"/>
    <mergeCell ref="B2045:B2046"/>
    <mergeCell ref="C2045:C2046"/>
    <mergeCell ref="E2045:E2046"/>
    <mergeCell ref="F2045:F2046"/>
    <mergeCell ref="G2045:G2046"/>
    <mergeCell ref="H2045:H2046"/>
    <mergeCell ref="O2045:O2046"/>
    <mergeCell ref="Q2045:Q2046"/>
    <mergeCell ref="R2045:R2046"/>
    <mergeCell ref="S2045:S2046"/>
    <mergeCell ref="T2045:T2046"/>
    <mergeCell ref="U2045:U2046"/>
    <mergeCell ref="W2045:W2046"/>
    <mergeCell ref="A2039:A2040"/>
    <mergeCell ref="B2039:B2040"/>
    <mergeCell ref="C2039:C2040"/>
    <mergeCell ref="E2039:E2040"/>
    <mergeCell ref="F2039:F2040"/>
    <mergeCell ref="G2039:G2040"/>
    <mergeCell ref="H2039:H2040"/>
    <mergeCell ref="I2039:I2040"/>
    <mergeCell ref="J2039:J2040"/>
    <mergeCell ref="O2039:O2040"/>
    <mergeCell ref="Q2039:Q2040"/>
    <mergeCell ref="R2039:R2040"/>
    <mergeCell ref="S2039:S2040"/>
    <mergeCell ref="T2039:T2040"/>
    <mergeCell ref="U2039:U2040"/>
    <mergeCell ref="W2039:W2040"/>
    <mergeCell ref="A2041:A2042"/>
    <mergeCell ref="B2041:B2042"/>
    <mergeCell ref="C2041:C2042"/>
    <mergeCell ref="E2041:E2042"/>
    <mergeCell ref="F2041:F2042"/>
    <mergeCell ref="G2041:G2042"/>
    <mergeCell ref="H2041:H2042"/>
    <mergeCell ref="I2041:I2042"/>
    <mergeCell ref="J2041:J2042"/>
    <mergeCell ref="O2041:O2042"/>
    <mergeCell ref="Q2041:Q2042"/>
    <mergeCell ref="R2041:R2042"/>
    <mergeCell ref="S2041:S2042"/>
    <mergeCell ref="T2041:T2042"/>
    <mergeCell ref="U2041:U2042"/>
    <mergeCell ref="W2041:W2042"/>
    <mergeCell ref="A2051:A2052"/>
    <mergeCell ref="B2051:B2052"/>
    <mergeCell ref="C2051:C2052"/>
    <mergeCell ref="E2051:E2052"/>
    <mergeCell ref="F2051:F2052"/>
    <mergeCell ref="G2051:G2052"/>
    <mergeCell ref="H2051:H2052"/>
    <mergeCell ref="O2051:O2052"/>
    <mergeCell ref="Q2051:Q2052"/>
    <mergeCell ref="R2051:R2052"/>
    <mergeCell ref="S2051:S2052"/>
    <mergeCell ref="T2051:T2052"/>
    <mergeCell ref="U2051:U2052"/>
    <mergeCell ref="W2051:W2052"/>
    <mergeCell ref="A2053:A2054"/>
    <mergeCell ref="B2053:B2054"/>
    <mergeCell ref="C2053:C2054"/>
    <mergeCell ref="E2053:E2054"/>
    <mergeCell ref="F2053:F2054"/>
    <mergeCell ref="G2053:G2054"/>
    <mergeCell ref="H2053:H2054"/>
    <mergeCell ref="O2053:O2054"/>
    <mergeCell ref="Q2053:Q2054"/>
    <mergeCell ref="R2053:R2054"/>
    <mergeCell ref="S2053:S2054"/>
    <mergeCell ref="T2053:T2054"/>
    <mergeCell ref="U2053:U2054"/>
    <mergeCell ref="W2053:W2054"/>
    <mergeCell ref="A2047:A2048"/>
    <mergeCell ref="B2047:B2048"/>
    <mergeCell ref="C2047:C2048"/>
    <mergeCell ref="E2047:E2048"/>
    <mergeCell ref="F2047:F2048"/>
    <mergeCell ref="G2047:G2048"/>
    <mergeCell ref="H2047:H2048"/>
    <mergeCell ref="O2047:O2048"/>
    <mergeCell ref="Q2047:Q2048"/>
    <mergeCell ref="R2047:R2048"/>
    <mergeCell ref="S2047:S2048"/>
    <mergeCell ref="T2047:T2048"/>
    <mergeCell ref="U2047:U2048"/>
    <mergeCell ref="A2049:A2050"/>
    <mergeCell ref="B2049:B2050"/>
    <mergeCell ref="C2049:C2050"/>
    <mergeCell ref="E2049:E2050"/>
    <mergeCell ref="F2049:F2050"/>
    <mergeCell ref="G2049:G2050"/>
    <mergeCell ref="H2049:H2050"/>
    <mergeCell ref="O2049:O2050"/>
    <mergeCell ref="Q2049:Q2050"/>
    <mergeCell ref="R2049:R2050"/>
    <mergeCell ref="S2049:S2050"/>
    <mergeCell ref="T2049:T2050"/>
    <mergeCell ref="U2049:U2050"/>
    <mergeCell ref="W2049:W2050"/>
    <mergeCell ref="D2049:D2050"/>
    <mergeCell ref="D2051:D2052"/>
    <mergeCell ref="D2053:D2054"/>
    <mergeCell ref="V2049:V2050"/>
    <mergeCell ref="V2051:V2052"/>
    <mergeCell ref="V2053:V2054"/>
    <mergeCell ref="A2059:A2060"/>
    <mergeCell ref="B2059:B2060"/>
    <mergeCell ref="C2059:C2060"/>
    <mergeCell ref="E2059:E2060"/>
    <mergeCell ref="F2059:F2060"/>
    <mergeCell ref="G2059:G2060"/>
    <mergeCell ref="H2059:H2060"/>
    <mergeCell ref="O2059:O2060"/>
    <mergeCell ref="Q2059:Q2060"/>
    <mergeCell ref="R2059:R2060"/>
    <mergeCell ref="S2059:S2060"/>
    <mergeCell ref="T2059:T2060"/>
    <mergeCell ref="U2059:U2060"/>
    <mergeCell ref="W2059:W2060"/>
    <mergeCell ref="A2061:A2062"/>
    <mergeCell ref="B2061:B2062"/>
    <mergeCell ref="C2061:C2062"/>
    <mergeCell ref="E2061:E2062"/>
    <mergeCell ref="F2061:F2062"/>
    <mergeCell ref="G2061:G2062"/>
    <mergeCell ref="H2061:H2062"/>
    <mergeCell ref="O2061:O2062"/>
    <mergeCell ref="Q2061:Q2062"/>
    <mergeCell ref="R2061:R2062"/>
    <mergeCell ref="S2061:S2062"/>
    <mergeCell ref="T2061:T2062"/>
    <mergeCell ref="U2061:U2062"/>
    <mergeCell ref="W2061:W2062"/>
    <mergeCell ref="A2055:A2056"/>
    <mergeCell ref="B2055:B2056"/>
    <mergeCell ref="C2055:C2056"/>
    <mergeCell ref="E2055:E2056"/>
    <mergeCell ref="F2055:F2056"/>
    <mergeCell ref="G2055:G2056"/>
    <mergeCell ref="H2055:H2056"/>
    <mergeCell ref="O2055:O2056"/>
    <mergeCell ref="Q2055:Q2056"/>
    <mergeCell ref="R2055:R2056"/>
    <mergeCell ref="S2055:S2056"/>
    <mergeCell ref="T2055:T2056"/>
    <mergeCell ref="U2055:U2056"/>
    <mergeCell ref="W2055:W2056"/>
    <mergeCell ref="A2057:A2058"/>
    <mergeCell ref="B2057:B2058"/>
    <mergeCell ref="C2057:C2058"/>
    <mergeCell ref="E2057:E2058"/>
    <mergeCell ref="F2057:F2058"/>
    <mergeCell ref="G2057:G2058"/>
    <mergeCell ref="H2057:H2058"/>
    <mergeCell ref="O2057:O2058"/>
    <mergeCell ref="Q2057:Q2058"/>
    <mergeCell ref="R2057:R2058"/>
    <mergeCell ref="S2057:S2058"/>
    <mergeCell ref="T2057:T2058"/>
    <mergeCell ref="U2057:U2058"/>
    <mergeCell ref="W2057:W2058"/>
    <mergeCell ref="D2055:D2056"/>
    <mergeCell ref="D2057:D2058"/>
    <mergeCell ref="D2059:D2060"/>
    <mergeCell ref="D2061:D2062"/>
    <mergeCell ref="V2055:V2056"/>
    <mergeCell ref="V2057:V2058"/>
    <mergeCell ref="V2059:V2060"/>
    <mergeCell ref="V2061:V2062"/>
    <mergeCell ref="A2067:A2068"/>
    <mergeCell ref="B2067:B2068"/>
    <mergeCell ref="C2067:C2068"/>
    <mergeCell ref="E2067:E2068"/>
    <mergeCell ref="F2067:F2068"/>
    <mergeCell ref="G2067:G2068"/>
    <mergeCell ref="H2067:H2068"/>
    <mergeCell ref="O2067:O2068"/>
    <mergeCell ref="Q2067:Q2068"/>
    <mergeCell ref="R2067:R2068"/>
    <mergeCell ref="S2067:S2068"/>
    <mergeCell ref="T2067:T2068"/>
    <mergeCell ref="U2067:U2068"/>
    <mergeCell ref="W2067:W2068"/>
    <mergeCell ref="A2069:A2070"/>
    <mergeCell ref="B2069:B2070"/>
    <mergeCell ref="C2069:C2070"/>
    <mergeCell ref="E2069:E2070"/>
    <mergeCell ref="F2069:F2070"/>
    <mergeCell ref="G2069:G2070"/>
    <mergeCell ref="H2069:H2070"/>
    <mergeCell ref="O2069:O2070"/>
    <mergeCell ref="Q2069:Q2070"/>
    <mergeCell ref="R2069:R2070"/>
    <mergeCell ref="S2069:S2070"/>
    <mergeCell ref="T2069:T2070"/>
    <mergeCell ref="U2069:U2070"/>
    <mergeCell ref="W2069:W2070"/>
    <mergeCell ref="A2063:A2064"/>
    <mergeCell ref="B2063:B2064"/>
    <mergeCell ref="C2063:C2064"/>
    <mergeCell ref="E2063:E2064"/>
    <mergeCell ref="F2063:F2064"/>
    <mergeCell ref="G2063:G2064"/>
    <mergeCell ref="H2063:H2064"/>
    <mergeCell ref="O2063:O2064"/>
    <mergeCell ref="Q2063:Q2064"/>
    <mergeCell ref="R2063:R2064"/>
    <mergeCell ref="S2063:S2064"/>
    <mergeCell ref="T2063:T2064"/>
    <mergeCell ref="U2063:U2064"/>
    <mergeCell ref="A2065:A2066"/>
    <mergeCell ref="B2065:B2066"/>
    <mergeCell ref="C2065:C2066"/>
    <mergeCell ref="E2065:E2066"/>
    <mergeCell ref="F2065:F2066"/>
    <mergeCell ref="G2065:G2066"/>
    <mergeCell ref="H2065:H2066"/>
    <mergeCell ref="O2065:O2066"/>
    <mergeCell ref="Q2065:Q2066"/>
    <mergeCell ref="R2065:R2066"/>
    <mergeCell ref="S2065:S2066"/>
    <mergeCell ref="T2065:T2066"/>
    <mergeCell ref="U2065:U2066"/>
    <mergeCell ref="W2065:W2066"/>
    <mergeCell ref="D2063:D2064"/>
    <mergeCell ref="D2065:D2066"/>
    <mergeCell ref="D2067:D2068"/>
    <mergeCell ref="D2069:D2070"/>
    <mergeCell ref="V2063:V2064"/>
    <mergeCell ref="V2065:V2066"/>
    <mergeCell ref="V2067:V2068"/>
    <mergeCell ref="V2069:V2070"/>
    <mergeCell ref="A2075:A2076"/>
    <mergeCell ref="B2075:B2076"/>
    <mergeCell ref="C2075:C2076"/>
    <mergeCell ref="E2075:E2076"/>
    <mergeCell ref="F2075:F2076"/>
    <mergeCell ref="G2075:G2076"/>
    <mergeCell ref="H2075:H2076"/>
    <mergeCell ref="O2075:O2076"/>
    <mergeCell ref="Q2075:Q2076"/>
    <mergeCell ref="R2075:R2076"/>
    <mergeCell ref="S2075:S2076"/>
    <mergeCell ref="T2075:T2076"/>
    <mergeCell ref="U2075:U2076"/>
    <mergeCell ref="W2075:W2076"/>
    <mergeCell ref="A2077:A2078"/>
    <mergeCell ref="B2077:B2078"/>
    <mergeCell ref="C2077:C2078"/>
    <mergeCell ref="E2077:E2078"/>
    <mergeCell ref="F2077:F2078"/>
    <mergeCell ref="G2077:G2078"/>
    <mergeCell ref="H2077:H2078"/>
    <mergeCell ref="O2077:O2078"/>
    <mergeCell ref="Q2077:Q2078"/>
    <mergeCell ref="R2077:R2078"/>
    <mergeCell ref="S2077:S2078"/>
    <mergeCell ref="T2077:T2078"/>
    <mergeCell ref="U2077:U2078"/>
    <mergeCell ref="W2077:W2078"/>
    <mergeCell ref="A2071:A2072"/>
    <mergeCell ref="B2071:B2072"/>
    <mergeCell ref="C2071:C2072"/>
    <mergeCell ref="E2071:E2072"/>
    <mergeCell ref="F2071:F2072"/>
    <mergeCell ref="G2071:G2072"/>
    <mergeCell ref="H2071:H2072"/>
    <mergeCell ref="O2071:O2072"/>
    <mergeCell ref="Q2071:Q2072"/>
    <mergeCell ref="R2071:R2072"/>
    <mergeCell ref="S2071:S2072"/>
    <mergeCell ref="T2071:T2072"/>
    <mergeCell ref="U2071:U2072"/>
    <mergeCell ref="W2071:W2072"/>
    <mergeCell ref="A2073:A2074"/>
    <mergeCell ref="B2073:B2074"/>
    <mergeCell ref="C2073:C2074"/>
    <mergeCell ref="E2073:E2074"/>
    <mergeCell ref="F2073:F2074"/>
    <mergeCell ref="G2073:G2074"/>
    <mergeCell ref="H2073:H2074"/>
    <mergeCell ref="O2073:O2074"/>
    <mergeCell ref="Q2073:Q2074"/>
    <mergeCell ref="R2073:R2074"/>
    <mergeCell ref="S2073:S2074"/>
    <mergeCell ref="T2073:T2074"/>
    <mergeCell ref="U2073:U2074"/>
    <mergeCell ref="W2073:W2074"/>
    <mergeCell ref="D2071:D2072"/>
    <mergeCell ref="D2073:D2074"/>
    <mergeCell ref="D2075:D2076"/>
    <mergeCell ref="D2077:D2078"/>
    <mergeCell ref="V2071:V2072"/>
    <mergeCell ref="V2073:V2074"/>
    <mergeCell ref="V2075:V2076"/>
    <mergeCell ref="V2077:V2078"/>
    <mergeCell ref="A2083:A2084"/>
    <mergeCell ref="B2083:B2084"/>
    <mergeCell ref="C2083:C2084"/>
    <mergeCell ref="E2083:E2084"/>
    <mergeCell ref="F2083:F2084"/>
    <mergeCell ref="G2083:G2084"/>
    <mergeCell ref="H2083:H2084"/>
    <mergeCell ref="O2083:O2084"/>
    <mergeCell ref="Q2083:Q2084"/>
    <mergeCell ref="R2083:R2084"/>
    <mergeCell ref="S2083:S2084"/>
    <mergeCell ref="T2083:T2084"/>
    <mergeCell ref="U2083:U2084"/>
    <mergeCell ref="W2083:W2084"/>
    <mergeCell ref="A2085:A2086"/>
    <mergeCell ref="B2085:B2086"/>
    <mergeCell ref="C2085:C2086"/>
    <mergeCell ref="E2085:E2086"/>
    <mergeCell ref="F2085:F2086"/>
    <mergeCell ref="G2085:G2086"/>
    <mergeCell ref="H2085:H2086"/>
    <mergeCell ref="O2085:O2086"/>
    <mergeCell ref="Q2085:Q2086"/>
    <mergeCell ref="R2085:R2086"/>
    <mergeCell ref="S2085:S2086"/>
    <mergeCell ref="T2085:T2086"/>
    <mergeCell ref="U2085:U2086"/>
    <mergeCell ref="W2085:W2086"/>
    <mergeCell ref="A2079:A2080"/>
    <mergeCell ref="B2079:B2080"/>
    <mergeCell ref="C2079:C2080"/>
    <mergeCell ref="E2079:E2080"/>
    <mergeCell ref="F2079:F2080"/>
    <mergeCell ref="G2079:G2080"/>
    <mergeCell ref="H2079:H2080"/>
    <mergeCell ref="O2079:O2080"/>
    <mergeCell ref="Q2079:Q2080"/>
    <mergeCell ref="R2079:R2080"/>
    <mergeCell ref="S2079:S2080"/>
    <mergeCell ref="T2079:T2080"/>
    <mergeCell ref="U2079:U2080"/>
    <mergeCell ref="A2081:A2082"/>
    <mergeCell ref="B2081:B2082"/>
    <mergeCell ref="C2081:C2082"/>
    <mergeCell ref="E2081:E2082"/>
    <mergeCell ref="F2081:F2082"/>
    <mergeCell ref="G2081:G2082"/>
    <mergeCell ref="H2081:H2082"/>
    <mergeCell ref="O2081:O2082"/>
    <mergeCell ref="Q2081:Q2082"/>
    <mergeCell ref="R2081:R2082"/>
    <mergeCell ref="S2081:S2082"/>
    <mergeCell ref="T2081:T2082"/>
    <mergeCell ref="U2081:U2082"/>
    <mergeCell ref="W2081:W2082"/>
    <mergeCell ref="D2079:D2080"/>
    <mergeCell ref="D2081:D2082"/>
    <mergeCell ref="D2083:D2084"/>
    <mergeCell ref="D2085:D2086"/>
    <mergeCell ref="V2079:V2080"/>
    <mergeCell ref="V2081:V2082"/>
    <mergeCell ref="V2083:V2084"/>
    <mergeCell ref="V2085:V2086"/>
    <mergeCell ref="A2091:A2092"/>
    <mergeCell ref="B2091:B2092"/>
    <mergeCell ref="C2091:C2092"/>
    <mergeCell ref="E2091:E2092"/>
    <mergeCell ref="F2091:F2092"/>
    <mergeCell ref="G2091:G2092"/>
    <mergeCell ref="H2091:H2092"/>
    <mergeCell ref="O2091:O2092"/>
    <mergeCell ref="Q2091:Q2092"/>
    <mergeCell ref="R2091:R2092"/>
    <mergeCell ref="S2091:S2092"/>
    <mergeCell ref="T2091:T2092"/>
    <mergeCell ref="U2091:U2092"/>
    <mergeCell ref="W2091:W2092"/>
    <mergeCell ref="A2093:A2094"/>
    <mergeCell ref="B2093:B2094"/>
    <mergeCell ref="C2093:C2094"/>
    <mergeCell ref="E2093:E2094"/>
    <mergeCell ref="F2093:F2094"/>
    <mergeCell ref="G2093:G2094"/>
    <mergeCell ref="H2093:H2094"/>
    <mergeCell ref="O2093:O2094"/>
    <mergeCell ref="Q2093:Q2094"/>
    <mergeCell ref="R2093:R2094"/>
    <mergeCell ref="S2093:S2094"/>
    <mergeCell ref="T2093:T2094"/>
    <mergeCell ref="U2093:U2094"/>
    <mergeCell ref="W2093:W2094"/>
    <mergeCell ref="A2087:A2088"/>
    <mergeCell ref="B2087:B2088"/>
    <mergeCell ref="C2087:C2088"/>
    <mergeCell ref="E2087:E2088"/>
    <mergeCell ref="F2087:F2088"/>
    <mergeCell ref="G2087:G2088"/>
    <mergeCell ref="H2087:H2088"/>
    <mergeCell ref="O2087:O2088"/>
    <mergeCell ref="Q2087:Q2088"/>
    <mergeCell ref="R2087:R2088"/>
    <mergeCell ref="S2087:S2088"/>
    <mergeCell ref="T2087:T2088"/>
    <mergeCell ref="U2087:U2088"/>
    <mergeCell ref="W2087:W2088"/>
    <mergeCell ref="A2089:A2090"/>
    <mergeCell ref="B2089:B2090"/>
    <mergeCell ref="C2089:C2090"/>
    <mergeCell ref="E2089:E2090"/>
    <mergeCell ref="F2089:F2090"/>
    <mergeCell ref="G2089:G2090"/>
    <mergeCell ref="H2089:H2090"/>
    <mergeCell ref="O2089:O2090"/>
    <mergeCell ref="Q2089:Q2090"/>
    <mergeCell ref="R2089:R2090"/>
    <mergeCell ref="S2089:S2090"/>
    <mergeCell ref="T2089:T2090"/>
    <mergeCell ref="U2089:U2090"/>
    <mergeCell ref="W2089:W2090"/>
    <mergeCell ref="D2087:D2088"/>
    <mergeCell ref="D2089:D2090"/>
    <mergeCell ref="D2091:D2092"/>
    <mergeCell ref="D2093:D2094"/>
    <mergeCell ref="V2087:V2088"/>
    <mergeCell ref="V2089:V2090"/>
    <mergeCell ref="V2091:V2092"/>
    <mergeCell ref="V2093:V2094"/>
    <mergeCell ref="A2099:A2100"/>
    <mergeCell ref="B2099:B2100"/>
    <mergeCell ref="C2099:C2100"/>
    <mergeCell ref="E2099:E2100"/>
    <mergeCell ref="G2099:G2100"/>
    <mergeCell ref="H2099:H2100"/>
    <mergeCell ref="O2099:O2100"/>
    <mergeCell ref="Q2099:Q2100"/>
    <mergeCell ref="R2099:R2100"/>
    <mergeCell ref="S2099:S2100"/>
    <mergeCell ref="T2099:T2100"/>
    <mergeCell ref="U2099:U2100"/>
    <mergeCell ref="A2101:A2102"/>
    <mergeCell ref="B2101:B2102"/>
    <mergeCell ref="C2101:C2102"/>
    <mergeCell ref="E2101:E2102"/>
    <mergeCell ref="F2101:F2102"/>
    <mergeCell ref="G2101:G2102"/>
    <mergeCell ref="H2101:H2102"/>
    <mergeCell ref="O2101:O2102"/>
    <mergeCell ref="Q2101:Q2102"/>
    <mergeCell ref="R2101:R2102"/>
    <mergeCell ref="S2101:S2102"/>
    <mergeCell ref="T2101:T2102"/>
    <mergeCell ref="U2101:U2102"/>
    <mergeCell ref="W2101:W2102"/>
    <mergeCell ref="A2095:A2096"/>
    <mergeCell ref="B2095:B2096"/>
    <mergeCell ref="C2095:C2096"/>
    <mergeCell ref="E2095:E2096"/>
    <mergeCell ref="F2095:F2096"/>
    <mergeCell ref="G2095:G2096"/>
    <mergeCell ref="H2095:H2096"/>
    <mergeCell ref="O2095:O2096"/>
    <mergeCell ref="Q2095:Q2096"/>
    <mergeCell ref="R2095:R2096"/>
    <mergeCell ref="S2095:S2096"/>
    <mergeCell ref="T2095:T2096"/>
    <mergeCell ref="U2095:U2096"/>
    <mergeCell ref="W2095:W2096"/>
    <mergeCell ref="A2097:A2098"/>
    <mergeCell ref="B2097:B2098"/>
    <mergeCell ref="C2097:C2098"/>
    <mergeCell ref="E2097:E2098"/>
    <mergeCell ref="F2097:F2098"/>
    <mergeCell ref="G2097:G2098"/>
    <mergeCell ref="H2097:H2098"/>
    <mergeCell ref="O2097:O2098"/>
    <mergeCell ref="Q2097:Q2098"/>
    <mergeCell ref="R2097:R2098"/>
    <mergeCell ref="S2097:S2098"/>
    <mergeCell ref="T2097:T2098"/>
    <mergeCell ref="U2097:U2098"/>
    <mergeCell ref="W2097:W2098"/>
    <mergeCell ref="D2095:D2096"/>
    <mergeCell ref="D2097:D2098"/>
    <mergeCell ref="D2099:D2100"/>
    <mergeCell ref="D2101:D2102"/>
    <mergeCell ref="V2095:V2096"/>
    <mergeCell ref="V2097:V2098"/>
    <mergeCell ref="V2099:V2100"/>
    <mergeCell ref="V2101:V2102"/>
    <mergeCell ref="A2107:A2108"/>
    <mergeCell ref="B2107:B2108"/>
    <mergeCell ref="C2107:C2108"/>
    <mergeCell ref="E2107:E2108"/>
    <mergeCell ref="F2107:F2108"/>
    <mergeCell ref="G2107:G2108"/>
    <mergeCell ref="H2107:H2108"/>
    <mergeCell ref="O2107:O2108"/>
    <mergeCell ref="Q2107:Q2108"/>
    <mergeCell ref="R2107:R2108"/>
    <mergeCell ref="S2107:S2108"/>
    <mergeCell ref="T2107:T2108"/>
    <mergeCell ref="U2107:U2108"/>
    <mergeCell ref="W2107:W2108"/>
    <mergeCell ref="A2109:A2110"/>
    <mergeCell ref="B2109:B2110"/>
    <mergeCell ref="C2109:C2110"/>
    <mergeCell ref="E2109:E2110"/>
    <mergeCell ref="F2109:F2110"/>
    <mergeCell ref="G2109:G2110"/>
    <mergeCell ref="H2109:H2110"/>
    <mergeCell ref="O2109:O2110"/>
    <mergeCell ref="Q2109:Q2110"/>
    <mergeCell ref="R2109:R2110"/>
    <mergeCell ref="S2109:S2110"/>
    <mergeCell ref="T2109:T2110"/>
    <mergeCell ref="U2109:U2110"/>
    <mergeCell ref="W2109:W2110"/>
    <mergeCell ref="A2103:A2104"/>
    <mergeCell ref="B2103:B2104"/>
    <mergeCell ref="C2103:C2104"/>
    <mergeCell ref="E2103:E2104"/>
    <mergeCell ref="F2103:F2104"/>
    <mergeCell ref="G2103:G2104"/>
    <mergeCell ref="H2103:H2104"/>
    <mergeCell ref="O2103:O2104"/>
    <mergeCell ref="Q2103:Q2104"/>
    <mergeCell ref="R2103:R2104"/>
    <mergeCell ref="S2103:S2104"/>
    <mergeCell ref="T2103:T2104"/>
    <mergeCell ref="U2103:U2104"/>
    <mergeCell ref="W2103:W2104"/>
    <mergeCell ref="A2105:A2106"/>
    <mergeCell ref="B2105:B2106"/>
    <mergeCell ref="C2105:C2106"/>
    <mergeCell ref="E2105:E2106"/>
    <mergeCell ref="F2105:F2106"/>
    <mergeCell ref="G2105:G2106"/>
    <mergeCell ref="H2105:H2106"/>
    <mergeCell ref="O2105:O2106"/>
    <mergeCell ref="Q2105:Q2106"/>
    <mergeCell ref="R2105:R2106"/>
    <mergeCell ref="S2105:S2106"/>
    <mergeCell ref="T2105:T2106"/>
    <mergeCell ref="U2105:U2106"/>
    <mergeCell ref="W2105:W2106"/>
    <mergeCell ref="D2103:D2104"/>
    <mergeCell ref="D2105:D2106"/>
    <mergeCell ref="D2107:D2108"/>
    <mergeCell ref="D2109:D2110"/>
    <mergeCell ref="V2103:V2104"/>
    <mergeCell ref="V2105:V2106"/>
    <mergeCell ref="V2107:V2108"/>
    <mergeCell ref="V2109:V2110"/>
    <mergeCell ref="A2115:A2116"/>
    <mergeCell ref="B2115:B2116"/>
    <mergeCell ref="C2115:C2116"/>
    <mergeCell ref="E2115:E2116"/>
    <mergeCell ref="F2115:F2116"/>
    <mergeCell ref="G2115:G2116"/>
    <mergeCell ref="H2115:H2116"/>
    <mergeCell ref="I2115:I2116"/>
    <mergeCell ref="J2115:J2116"/>
    <mergeCell ref="O2115:O2116"/>
    <mergeCell ref="Q2115:Q2116"/>
    <mergeCell ref="R2115:R2116"/>
    <mergeCell ref="S2115:S2116"/>
    <mergeCell ref="T2115:T2116"/>
    <mergeCell ref="U2115:U2116"/>
    <mergeCell ref="W2115:W2116"/>
    <mergeCell ref="A2117:A2118"/>
    <mergeCell ref="B2117:B2118"/>
    <mergeCell ref="C2117:C2118"/>
    <mergeCell ref="E2117:E2118"/>
    <mergeCell ref="F2117:F2118"/>
    <mergeCell ref="G2117:G2118"/>
    <mergeCell ref="H2117:H2118"/>
    <mergeCell ref="I2117:I2118"/>
    <mergeCell ref="J2117:J2118"/>
    <mergeCell ref="O2117:O2118"/>
    <mergeCell ref="Q2117:Q2118"/>
    <mergeCell ref="R2117:R2118"/>
    <mergeCell ref="S2117:S2118"/>
    <mergeCell ref="T2117:T2118"/>
    <mergeCell ref="U2117:U2118"/>
    <mergeCell ref="W2117:W2118"/>
    <mergeCell ref="A2111:A2112"/>
    <mergeCell ref="B2111:B2112"/>
    <mergeCell ref="C2111:C2112"/>
    <mergeCell ref="E2111:E2112"/>
    <mergeCell ref="F2111:F2112"/>
    <mergeCell ref="G2111:G2112"/>
    <mergeCell ref="H2111:H2112"/>
    <mergeCell ref="O2111:O2112"/>
    <mergeCell ref="Q2111:Q2112"/>
    <mergeCell ref="R2111:R2112"/>
    <mergeCell ref="S2111:S2112"/>
    <mergeCell ref="T2111:T2112"/>
    <mergeCell ref="U2111:U2112"/>
    <mergeCell ref="W2111:W2112"/>
    <mergeCell ref="A2113:A2114"/>
    <mergeCell ref="B2113:B2114"/>
    <mergeCell ref="C2113:C2114"/>
    <mergeCell ref="E2113:E2114"/>
    <mergeCell ref="F2113:F2114"/>
    <mergeCell ref="G2113:G2114"/>
    <mergeCell ref="H2113:H2114"/>
    <mergeCell ref="I2113:I2114"/>
    <mergeCell ref="J2113:J2114"/>
    <mergeCell ref="O2113:O2114"/>
    <mergeCell ref="Q2113:Q2114"/>
    <mergeCell ref="R2113:R2114"/>
    <mergeCell ref="S2113:S2114"/>
    <mergeCell ref="T2113:T2114"/>
    <mergeCell ref="U2113:U2114"/>
    <mergeCell ref="W2113:W2114"/>
    <mergeCell ref="D2111:D2112"/>
    <mergeCell ref="D2113:D2114"/>
    <mergeCell ref="A2123:A2124"/>
    <mergeCell ref="B2123:B2124"/>
    <mergeCell ref="C2123:C2124"/>
    <mergeCell ref="E2123:E2124"/>
    <mergeCell ref="F2123:F2124"/>
    <mergeCell ref="G2123:G2124"/>
    <mergeCell ref="H2123:H2124"/>
    <mergeCell ref="I2123:I2124"/>
    <mergeCell ref="J2123:J2124"/>
    <mergeCell ref="O2123:O2124"/>
    <mergeCell ref="Q2123:Q2124"/>
    <mergeCell ref="R2123:R2124"/>
    <mergeCell ref="S2123:S2124"/>
    <mergeCell ref="T2123:T2124"/>
    <mergeCell ref="U2123:U2124"/>
    <mergeCell ref="W2123:W2124"/>
    <mergeCell ref="A2125:A2126"/>
    <mergeCell ref="B2125:B2126"/>
    <mergeCell ref="C2125:C2126"/>
    <mergeCell ref="E2125:E2126"/>
    <mergeCell ref="F2125:F2126"/>
    <mergeCell ref="G2125:G2126"/>
    <mergeCell ref="H2125:H2126"/>
    <mergeCell ref="I2125:I2126"/>
    <mergeCell ref="J2125:J2126"/>
    <mergeCell ref="O2125:O2126"/>
    <mergeCell ref="Q2125:Q2126"/>
    <mergeCell ref="R2125:R2126"/>
    <mergeCell ref="S2125:S2126"/>
    <mergeCell ref="T2125:T2126"/>
    <mergeCell ref="U2125:U2126"/>
    <mergeCell ref="W2125:W2126"/>
    <mergeCell ref="A2119:A2120"/>
    <mergeCell ref="B2119:B2120"/>
    <mergeCell ref="C2119:C2120"/>
    <mergeCell ref="E2119:E2120"/>
    <mergeCell ref="F2119:F2120"/>
    <mergeCell ref="G2119:G2120"/>
    <mergeCell ref="H2119:H2120"/>
    <mergeCell ref="I2119:I2120"/>
    <mergeCell ref="J2119:J2120"/>
    <mergeCell ref="O2119:O2120"/>
    <mergeCell ref="Q2119:Q2120"/>
    <mergeCell ref="R2119:R2120"/>
    <mergeCell ref="S2119:S2120"/>
    <mergeCell ref="T2119:T2120"/>
    <mergeCell ref="U2119:U2120"/>
    <mergeCell ref="W2119:W2120"/>
    <mergeCell ref="A2121:A2122"/>
    <mergeCell ref="B2121:B2122"/>
    <mergeCell ref="C2121:C2122"/>
    <mergeCell ref="E2121:E2122"/>
    <mergeCell ref="F2121:F2122"/>
    <mergeCell ref="G2121:G2122"/>
    <mergeCell ref="H2121:H2122"/>
    <mergeCell ref="I2121:I2122"/>
    <mergeCell ref="J2121:J2122"/>
    <mergeCell ref="O2121:O2122"/>
    <mergeCell ref="Q2121:Q2122"/>
    <mergeCell ref="R2121:R2122"/>
    <mergeCell ref="S2121:S2122"/>
    <mergeCell ref="T2121:T2122"/>
    <mergeCell ref="U2121:U2122"/>
    <mergeCell ref="W2121:W2122"/>
    <mergeCell ref="A2131:A2132"/>
    <mergeCell ref="B2131:B2132"/>
    <mergeCell ref="C2131:C2132"/>
    <mergeCell ref="E2131:E2132"/>
    <mergeCell ref="F2131:F2132"/>
    <mergeCell ref="G2131:G2132"/>
    <mergeCell ref="H2131:H2132"/>
    <mergeCell ref="I2131:I2132"/>
    <mergeCell ref="J2131:J2132"/>
    <mergeCell ref="O2131:O2132"/>
    <mergeCell ref="Q2131:Q2132"/>
    <mergeCell ref="R2131:R2132"/>
    <mergeCell ref="S2131:S2132"/>
    <mergeCell ref="T2131:T2132"/>
    <mergeCell ref="U2131:U2132"/>
    <mergeCell ref="W2131:W2132"/>
    <mergeCell ref="A2133:A2134"/>
    <mergeCell ref="B2133:B2134"/>
    <mergeCell ref="C2133:C2134"/>
    <mergeCell ref="E2133:E2134"/>
    <mergeCell ref="F2133:F2134"/>
    <mergeCell ref="G2133:G2134"/>
    <mergeCell ref="H2133:H2134"/>
    <mergeCell ref="I2133:I2134"/>
    <mergeCell ref="J2133:J2134"/>
    <mergeCell ref="O2133:O2134"/>
    <mergeCell ref="Q2133:Q2134"/>
    <mergeCell ref="R2133:R2134"/>
    <mergeCell ref="S2133:S2134"/>
    <mergeCell ref="T2133:T2134"/>
    <mergeCell ref="U2133:U2134"/>
    <mergeCell ref="W2133:W2134"/>
    <mergeCell ref="A2127:A2128"/>
    <mergeCell ref="B2127:B2128"/>
    <mergeCell ref="C2127:C2128"/>
    <mergeCell ref="E2127:E2128"/>
    <mergeCell ref="F2127:F2128"/>
    <mergeCell ref="G2127:G2128"/>
    <mergeCell ref="H2127:H2128"/>
    <mergeCell ref="I2127:I2128"/>
    <mergeCell ref="J2127:J2128"/>
    <mergeCell ref="O2127:O2128"/>
    <mergeCell ref="Q2127:Q2128"/>
    <mergeCell ref="R2127:R2128"/>
    <mergeCell ref="S2127:S2128"/>
    <mergeCell ref="T2127:T2128"/>
    <mergeCell ref="U2127:U2128"/>
    <mergeCell ref="A2129:A2130"/>
    <mergeCell ref="B2129:B2130"/>
    <mergeCell ref="C2129:C2130"/>
    <mergeCell ref="E2129:E2130"/>
    <mergeCell ref="F2129:F2130"/>
    <mergeCell ref="G2129:G2130"/>
    <mergeCell ref="H2129:H2130"/>
    <mergeCell ref="I2129:I2130"/>
    <mergeCell ref="J2129:J2130"/>
    <mergeCell ref="O2129:O2130"/>
    <mergeCell ref="Q2129:Q2130"/>
    <mergeCell ref="R2129:R2130"/>
    <mergeCell ref="S2129:S2130"/>
    <mergeCell ref="T2129:T2130"/>
    <mergeCell ref="U2129:U2130"/>
    <mergeCell ref="W2129:W2130"/>
    <mergeCell ref="A2139:A2140"/>
    <mergeCell ref="B2139:B2140"/>
    <mergeCell ref="C2139:C2140"/>
    <mergeCell ref="E2139:E2140"/>
    <mergeCell ref="F2139:F2140"/>
    <mergeCell ref="G2139:G2140"/>
    <mergeCell ref="H2139:H2140"/>
    <mergeCell ref="I2139:I2140"/>
    <mergeCell ref="J2139:J2140"/>
    <mergeCell ref="O2139:O2140"/>
    <mergeCell ref="Q2139:Q2140"/>
    <mergeCell ref="R2139:R2140"/>
    <mergeCell ref="S2139:S2140"/>
    <mergeCell ref="T2139:T2140"/>
    <mergeCell ref="U2139:U2140"/>
    <mergeCell ref="W2139:W2140"/>
    <mergeCell ref="A2141:A2142"/>
    <mergeCell ref="B2141:B2142"/>
    <mergeCell ref="C2141:C2142"/>
    <mergeCell ref="E2141:E2142"/>
    <mergeCell ref="F2141:F2142"/>
    <mergeCell ref="G2141:G2142"/>
    <mergeCell ref="H2141:H2142"/>
    <mergeCell ref="I2141:I2142"/>
    <mergeCell ref="J2141:J2142"/>
    <mergeCell ref="O2141:O2142"/>
    <mergeCell ref="Q2141:Q2142"/>
    <mergeCell ref="R2141:R2142"/>
    <mergeCell ref="S2141:S2142"/>
    <mergeCell ref="T2141:T2142"/>
    <mergeCell ref="U2141:U2142"/>
    <mergeCell ref="W2141:W2142"/>
    <mergeCell ref="A2135:A2136"/>
    <mergeCell ref="B2135:B2136"/>
    <mergeCell ref="C2135:C2136"/>
    <mergeCell ref="E2135:E2136"/>
    <mergeCell ref="F2135:F2136"/>
    <mergeCell ref="G2135:G2136"/>
    <mergeCell ref="H2135:H2136"/>
    <mergeCell ref="I2135:I2136"/>
    <mergeCell ref="J2135:J2136"/>
    <mergeCell ref="O2135:O2136"/>
    <mergeCell ref="Q2135:Q2136"/>
    <mergeCell ref="R2135:R2136"/>
    <mergeCell ref="S2135:S2136"/>
    <mergeCell ref="T2135:T2136"/>
    <mergeCell ref="U2135:U2136"/>
    <mergeCell ref="A2137:A2138"/>
    <mergeCell ref="B2137:B2138"/>
    <mergeCell ref="C2137:C2138"/>
    <mergeCell ref="E2137:E2138"/>
    <mergeCell ref="F2137:F2138"/>
    <mergeCell ref="G2137:G2138"/>
    <mergeCell ref="H2137:H2138"/>
    <mergeCell ref="I2137:I2138"/>
    <mergeCell ref="J2137:J2138"/>
    <mergeCell ref="O2137:O2138"/>
    <mergeCell ref="Q2137:Q2138"/>
    <mergeCell ref="R2137:R2138"/>
    <mergeCell ref="S2137:S2138"/>
    <mergeCell ref="T2137:T2138"/>
    <mergeCell ref="U2137:U2138"/>
    <mergeCell ref="W2137:W2138"/>
    <mergeCell ref="V2139:V2140"/>
    <mergeCell ref="A2147:A2148"/>
    <mergeCell ref="B2147:B2148"/>
    <mergeCell ref="C2147:C2148"/>
    <mergeCell ref="E2147:E2148"/>
    <mergeCell ref="F2147:F2148"/>
    <mergeCell ref="G2147:G2148"/>
    <mergeCell ref="H2147:H2148"/>
    <mergeCell ref="I2147:I2148"/>
    <mergeCell ref="J2147:J2148"/>
    <mergeCell ref="O2147:O2148"/>
    <mergeCell ref="Q2147:Q2148"/>
    <mergeCell ref="R2147:R2148"/>
    <mergeCell ref="S2147:S2148"/>
    <mergeCell ref="T2147:T2148"/>
    <mergeCell ref="U2147:U2148"/>
    <mergeCell ref="W2147:W2148"/>
    <mergeCell ref="A2149:A2150"/>
    <mergeCell ref="B2149:B2150"/>
    <mergeCell ref="C2149:C2150"/>
    <mergeCell ref="E2149:E2150"/>
    <mergeCell ref="F2149:F2150"/>
    <mergeCell ref="G2149:G2150"/>
    <mergeCell ref="H2149:H2150"/>
    <mergeCell ref="I2149:I2150"/>
    <mergeCell ref="J2149:J2150"/>
    <mergeCell ref="O2149:O2150"/>
    <mergeCell ref="Q2149:Q2150"/>
    <mergeCell ref="R2149:R2150"/>
    <mergeCell ref="S2149:S2150"/>
    <mergeCell ref="T2149:T2150"/>
    <mergeCell ref="U2149:U2150"/>
    <mergeCell ref="W2149:W2150"/>
    <mergeCell ref="A2143:A2144"/>
    <mergeCell ref="B2143:B2144"/>
    <mergeCell ref="C2143:C2144"/>
    <mergeCell ref="E2143:E2144"/>
    <mergeCell ref="F2143:F2144"/>
    <mergeCell ref="G2143:G2144"/>
    <mergeCell ref="H2143:H2144"/>
    <mergeCell ref="I2143:I2144"/>
    <mergeCell ref="J2143:J2144"/>
    <mergeCell ref="O2143:O2144"/>
    <mergeCell ref="Q2143:Q2144"/>
    <mergeCell ref="R2143:R2144"/>
    <mergeCell ref="S2143:S2144"/>
    <mergeCell ref="T2143:T2144"/>
    <mergeCell ref="U2143:U2144"/>
    <mergeCell ref="W2143:W2144"/>
    <mergeCell ref="A2145:A2146"/>
    <mergeCell ref="B2145:B2146"/>
    <mergeCell ref="C2145:C2146"/>
    <mergeCell ref="E2145:E2146"/>
    <mergeCell ref="F2145:F2146"/>
    <mergeCell ref="G2145:G2146"/>
    <mergeCell ref="H2145:H2146"/>
    <mergeCell ref="I2145:I2146"/>
    <mergeCell ref="J2145:J2146"/>
    <mergeCell ref="O2145:O2146"/>
    <mergeCell ref="Q2145:Q2146"/>
    <mergeCell ref="R2145:R2146"/>
    <mergeCell ref="S2145:S2146"/>
    <mergeCell ref="T2145:T2146"/>
    <mergeCell ref="U2145:U2146"/>
    <mergeCell ref="W2145:W2146"/>
    <mergeCell ref="A2155:A2156"/>
    <mergeCell ref="B2155:B2156"/>
    <mergeCell ref="C2155:C2156"/>
    <mergeCell ref="E2155:E2156"/>
    <mergeCell ref="F2155:F2156"/>
    <mergeCell ref="G2155:G2156"/>
    <mergeCell ref="H2155:H2156"/>
    <mergeCell ref="I2155:I2156"/>
    <mergeCell ref="J2155:J2156"/>
    <mergeCell ref="O2155:O2156"/>
    <mergeCell ref="Q2155:Q2156"/>
    <mergeCell ref="R2155:R2156"/>
    <mergeCell ref="S2155:S2156"/>
    <mergeCell ref="T2155:T2156"/>
    <mergeCell ref="U2155:U2156"/>
    <mergeCell ref="A2157:A2158"/>
    <mergeCell ref="B2157:B2158"/>
    <mergeCell ref="C2157:C2158"/>
    <mergeCell ref="E2157:E2158"/>
    <mergeCell ref="F2157:F2158"/>
    <mergeCell ref="G2157:G2158"/>
    <mergeCell ref="H2157:H2158"/>
    <mergeCell ref="I2157:I2158"/>
    <mergeCell ref="J2157:J2158"/>
    <mergeCell ref="O2157:O2158"/>
    <mergeCell ref="Q2157:Q2158"/>
    <mergeCell ref="R2157:R2158"/>
    <mergeCell ref="S2157:S2158"/>
    <mergeCell ref="T2157:T2158"/>
    <mergeCell ref="U2157:U2158"/>
    <mergeCell ref="W2157:W2158"/>
    <mergeCell ref="A2151:A2152"/>
    <mergeCell ref="B2151:B2152"/>
    <mergeCell ref="C2151:C2152"/>
    <mergeCell ref="E2151:E2152"/>
    <mergeCell ref="F2151:F2152"/>
    <mergeCell ref="G2151:G2152"/>
    <mergeCell ref="H2151:H2152"/>
    <mergeCell ref="I2151:I2152"/>
    <mergeCell ref="J2151:J2152"/>
    <mergeCell ref="O2151:O2152"/>
    <mergeCell ref="Q2151:Q2152"/>
    <mergeCell ref="R2151:R2152"/>
    <mergeCell ref="S2151:S2152"/>
    <mergeCell ref="T2151:T2152"/>
    <mergeCell ref="U2151:U2152"/>
    <mergeCell ref="W2151:W2152"/>
    <mergeCell ref="A2153:A2154"/>
    <mergeCell ref="B2153:B2154"/>
    <mergeCell ref="C2153:C2154"/>
    <mergeCell ref="E2153:E2154"/>
    <mergeCell ref="F2153:F2154"/>
    <mergeCell ref="G2153:G2154"/>
    <mergeCell ref="H2153:H2154"/>
    <mergeCell ref="I2153:I2154"/>
    <mergeCell ref="J2153:J2154"/>
    <mergeCell ref="O2153:O2154"/>
    <mergeCell ref="Q2153:Q2154"/>
    <mergeCell ref="R2153:R2154"/>
    <mergeCell ref="S2153:S2154"/>
    <mergeCell ref="T2153:T2154"/>
    <mergeCell ref="U2153:U2154"/>
    <mergeCell ref="W2153:W2154"/>
    <mergeCell ref="A2163:A2164"/>
    <mergeCell ref="B2163:B2164"/>
    <mergeCell ref="C2163:C2164"/>
    <mergeCell ref="E2163:E2164"/>
    <mergeCell ref="F2163:F2164"/>
    <mergeCell ref="G2163:G2164"/>
    <mergeCell ref="H2163:H2164"/>
    <mergeCell ref="I2163:I2164"/>
    <mergeCell ref="J2163:J2164"/>
    <mergeCell ref="O2163:O2164"/>
    <mergeCell ref="Q2163:Q2164"/>
    <mergeCell ref="R2163:R2164"/>
    <mergeCell ref="S2163:S2164"/>
    <mergeCell ref="T2163:T2164"/>
    <mergeCell ref="U2163:U2164"/>
    <mergeCell ref="W2163:W2164"/>
    <mergeCell ref="A2165:A2166"/>
    <mergeCell ref="B2165:B2166"/>
    <mergeCell ref="C2165:C2166"/>
    <mergeCell ref="E2165:E2166"/>
    <mergeCell ref="F2165:F2166"/>
    <mergeCell ref="G2165:G2166"/>
    <mergeCell ref="H2165:H2166"/>
    <mergeCell ref="I2165:I2166"/>
    <mergeCell ref="J2165:J2166"/>
    <mergeCell ref="O2165:O2166"/>
    <mergeCell ref="Q2165:Q2166"/>
    <mergeCell ref="R2165:R2166"/>
    <mergeCell ref="S2165:S2166"/>
    <mergeCell ref="T2165:T2166"/>
    <mergeCell ref="U2165:U2166"/>
    <mergeCell ref="W2165:W2166"/>
    <mergeCell ref="A2159:A2160"/>
    <mergeCell ref="B2159:B2160"/>
    <mergeCell ref="C2159:C2160"/>
    <mergeCell ref="E2159:E2160"/>
    <mergeCell ref="F2159:F2160"/>
    <mergeCell ref="G2159:G2160"/>
    <mergeCell ref="H2159:H2160"/>
    <mergeCell ref="I2159:I2160"/>
    <mergeCell ref="J2159:J2160"/>
    <mergeCell ref="O2159:O2160"/>
    <mergeCell ref="Q2159:Q2160"/>
    <mergeCell ref="R2159:R2160"/>
    <mergeCell ref="S2159:S2160"/>
    <mergeCell ref="T2159:T2160"/>
    <mergeCell ref="U2159:U2160"/>
    <mergeCell ref="W2159:W2160"/>
    <mergeCell ref="A2161:A2162"/>
    <mergeCell ref="B2161:B2162"/>
    <mergeCell ref="C2161:C2162"/>
    <mergeCell ref="E2161:E2162"/>
    <mergeCell ref="F2161:F2162"/>
    <mergeCell ref="G2161:G2162"/>
    <mergeCell ref="H2161:H2162"/>
    <mergeCell ref="I2161:I2162"/>
    <mergeCell ref="J2161:J2162"/>
    <mergeCell ref="O2161:O2162"/>
    <mergeCell ref="Q2161:Q2162"/>
    <mergeCell ref="R2161:R2162"/>
    <mergeCell ref="S2161:S2162"/>
    <mergeCell ref="T2161:T2162"/>
    <mergeCell ref="U2161:U2162"/>
    <mergeCell ref="W2161:W2162"/>
    <mergeCell ref="A2171:A2172"/>
    <mergeCell ref="B2171:B2172"/>
    <mergeCell ref="C2171:C2172"/>
    <mergeCell ref="E2171:E2172"/>
    <mergeCell ref="F2171:F2172"/>
    <mergeCell ref="G2171:G2172"/>
    <mergeCell ref="H2171:H2172"/>
    <mergeCell ref="I2171:I2172"/>
    <mergeCell ref="J2171:J2172"/>
    <mergeCell ref="O2171:O2172"/>
    <mergeCell ref="Q2171:Q2172"/>
    <mergeCell ref="R2171:R2172"/>
    <mergeCell ref="S2171:S2172"/>
    <mergeCell ref="T2171:T2172"/>
    <mergeCell ref="U2171:U2172"/>
    <mergeCell ref="W2171:W2172"/>
    <mergeCell ref="A2173:A2174"/>
    <mergeCell ref="B2173:B2174"/>
    <mergeCell ref="C2173:C2174"/>
    <mergeCell ref="E2173:E2174"/>
    <mergeCell ref="F2173:F2174"/>
    <mergeCell ref="G2173:G2174"/>
    <mergeCell ref="H2173:H2174"/>
    <mergeCell ref="O2173:O2174"/>
    <mergeCell ref="Q2173:Q2174"/>
    <mergeCell ref="R2173:R2174"/>
    <mergeCell ref="S2173:S2174"/>
    <mergeCell ref="T2173:T2174"/>
    <mergeCell ref="U2173:U2174"/>
    <mergeCell ref="W2173:W2174"/>
    <mergeCell ref="A2167:A2168"/>
    <mergeCell ref="B2167:B2168"/>
    <mergeCell ref="C2167:C2168"/>
    <mergeCell ref="E2167:E2168"/>
    <mergeCell ref="F2167:F2168"/>
    <mergeCell ref="G2167:G2168"/>
    <mergeCell ref="H2167:H2168"/>
    <mergeCell ref="I2167:I2168"/>
    <mergeCell ref="J2167:J2168"/>
    <mergeCell ref="O2167:O2168"/>
    <mergeCell ref="Q2167:Q2168"/>
    <mergeCell ref="R2167:R2168"/>
    <mergeCell ref="S2167:S2168"/>
    <mergeCell ref="T2167:T2168"/>
    <mergeCell ref="U2167:U2168"/>
    <mergeCell ref="W2167:W2168"/>
    <mergeCell ref="A2169:A2170"/>
    <mergeCell ref="B2169:B2170"/>
    <mergeCell ref="C2169:C2170"/>
    <mergeCell ref="E2169:E2170"/>
    <mergeCell ref="F2169:F2170"/>
    <mergeCell ref="G2169:G2170"/>
    <mergeCell ref="H2169:H2170"/>
    <mergeCell ref="I2169:I2170"/>
    <mergeCell ref="J2169:J2170"/>
    <mergeCell ref="O2169:O2170"/>
    <mergeCell ref="Q2169:Q2170"/>
    <mergeCell ref="R2169:R2170"/>
    <mergeCell ref="S2169:S2170"/>
    <mergeCell ref="T2169:T2170"/>
    <mergeCell ref="U2169:U2170"/>
    <mergeCell ref="W2169:W2170"/>
    <mergeCell ref="A2179:A2180"/>
    <mergeCell ref="B2179:B2180"/>
    <mergeCell ref="C2179:C2180"/>
    <mergeCell ref="E2179:E2180"/>
    <mergeCell ref="F2179:F2180"/>
    <mergeCell ref="G2179:G2180"/>
    <mergeCell ref="H2179:H2180"/>
    <mergeCell ref="O2179:O2180"/>
    <mergeCell ref="Q2179:Q2180"/>
    <mergeCell ref="R2179:R2180"/>
    <mergeCell ref="S2179:S2180"/>
    <mergeCell ref="T2179:T2180"/>
    <mergeCell ref="U2179:U2180"/>
    <mergeCell ref="W2179:W2180"/>
    <mergeCell ref="A2181:A2182"/>
    <mergeCell ref="B2181:B2182"/>
    <mergeCell ref="C2181:C2182"/>
    <mergeCell ref="E2181:E2182"/>
    <mergeCell ref="F2181:F2182"/>
    <mergeCell ref="G2181:G2182"/>
    <mergeCell ref="H2181:H2182"/>
    <mergeCell ref="O2181:O2182"/>
    <mergeCell ref="Q2181:Q2182"/>
    <mergeCell ref="R2181:R2182"/>
    <mergeCell ref="S2181:S2182"/>
    <mergeCell ref="T2181:T2182"/>
    <mergeCell ref="U2181:U2182"/>
    <mergeCell ref="W2181:W2182"/>
    <mergeCell ref="A2175:A2176"/>
    <mergeCell ref="B2175:B2176"/>
    <mergeCell ref="C2175:C2176"/>
    <mergeCell ref="E2175:E2176"/>
    <mergeCell ref="F2175:F2176"/>
    <mergeCell ref="G2175:G2176"/>
    <mergeCell ref="H2175:H2176"/>
    <mergeCell ref="O2175:O2176"/>
    <mergeCell ref="Q2175:Q2176"/>
    <mergeCell ref="R2175:R2176"/>
    <mergeCell ref="S2175:S2176"/>
    <mergeCell ref="T2175:T2176"/>
    <mergeCell ref="U2175:U2176"/>
    <mergeCell ref="W2175:W2176"/>
    <mergeCell ref="A2177:A2178"/>
    <mergeCell ref="B2177:B2178"/>
    <mergeCell ref="C2177:C2178"/>
    <mergeCell ref="E2177:E2178"/>
    <mergeCell ref="F2177:F2178"/>
    <mergeCell ref="G2177:G2178"/>
    <mergeCell ref="H2177:H2178"/>
    <mergeCell ref="O2177:O2178"/>
    <mergeCell ref="Q2177:Q2178"/>
    <mergeCell ref="R2177:R2178"/>
    <mergeCell ref="S2177:S2178"/>
    <mergeCell ref="T2177:T2178"/>
    <mergeCell ref="U2177:U2178"/>
    <mergeCell ref="W2177:W2178"/>
    <mergeCell ref="D2181:D2182"/>
    <mergeCell ref="V2177:V2178"/>
    <mergeCell ref="V2179:V2180"/>
    <mergeCell ref="V2181:V2182"/>
    <mergeCell ref="A2187:A2188"/>
    <mergeCell ref="B2187:B2188"/>
    <mergeCell ref="C2187:C2188"/>
    <mergeCell ref="E2187:E2188"/>
    <mergeCell ref="F2187:F2188"/>
    <mergeCell ref="G2187:G2188"/>
    <mergeCell ref="H2187:H2188"/>
    <mergeCell ref="O2187:O2188"/>
    <mergeCell ref="Q2187:Q2188"/>
    <mergeCell ref="R2187:R2188"/>
    <mergeCell ref="S2187:S2188"/>
    <mergeCell ref="T2187:T2188"/>
    <mergeCell ref="U2187:U2188"/>
    <mergeCell ref="W2187:W2188"/>
    <mergeCell ref="A2189:A2190"/>
    <mergeCell ref="B2189:B2190"/>
    <mergeCell ref="C2189:C2190"/>
    <mergeCell ref="E2189:E2190"/>
    <mergeCell ref="F2189:F2190"/>
    <mergeCell ref="G2189:G2190"/>
    <mergeCell ref="H2189:H2190"/>
    <mergeCell ref="O2189:O2190"/>
    <mergeCell ref="Q2189:Q2190"/>
    <mergeCell ref="R2189:R2190"/>
    <mergeCell ref="S2189:S2190"/>
    <mergeCell ref="T2189:T2190"/>
    <mergeCell ref="U2189:U2190"/>
    <mergeCell ref="A2183:A2184"/>
    <mergeCell ref="B2183:B2184"/>
    <mergeCell ref="C2183:C2184"/>
    <mergeCell ref="E2183:E2184"/>
    <mergeCell ref="F2183:F2184"/>
    <mergeCell ref="G2183:G2184"/>
    <mergeCell ref="H2183:H2184"/>
    <mergeCell ref="O2183:O2184"/>
    <mergeCell ref="Q2183:Q2184"/>
    <mergeCell ref="R2183:R2184"/>
    <mergeCell ref="S2183:S2184"/>
    <mergeCell ref="T2183:T2184"/>
    <mergeCell ref="U2183:U2184"/>
    <mergeCell ref="W2183:W2184"/>
    <mergeCell ref="A2185:A2186"/>
    <mergeCell ref="B2185:B2186"/>
    <mergeCell ref="C2185:C2186"/>
    <mergeCell ref="E2185:E2186"/>
    <mergeCell ref="F2185:F2186"/>
    <mergeCell ref="G2185:G2186"/>
    <mergeCell ref="H2185:H2186"/>
    <mergeCell ref="O2185:O2186"/>
    <mergeCell ref="Q2185:Q2186"/>
    <mergeCell ref="R2185:R2186"/>
    <mergeCell ref="S2185:S2186"/>
    <mergeCell ref="T2185:T2186"/>
    <mergeCell ref="U2185:U2186"/>
    <mergeCell ref="D2183:D2184"/>
    <mergeCell ref="D2185:D2186"/>
    <mergeCell ref="D2187:D2188"/>
    <mergeCell ref="D2189:D2190"/>
    <mergeCell ref="V2183:V2184"/>
    <mergeCell ref="V2185:V2186"/>
    <mergeCell ref="V2187:V2188"/>
    <mergeCell ref="V2189:V2190"/>
    <mergeCell ref="A2195:A2196"/>
    <mergeCell ref="B2195:B2196"/>
    <mergeCell ref="C2195:C2196"/>
    <mergeCell ref="E2195:E2196"/>
    <mergeCell ref="F2195:F2196"/>
    <mergeCell ref="G2195:G2196"/>
    <mergeCell ref="H2195:H2196"/>
    <mergeCell ref="O2195:O2196"/>
    <mergeCell ref="Q2195:Q2196"/>
    <mergeCell ref="R2195:R2196"/>
    <mergeCell ref="S2195:S2196"/>
    <mergeCell ref="T2195:T2196"/>
    <mergeCell ref="U2195:U2196"/>
    <mergeCell ref="W2195:W2196"/>
    <mergeCell ref="A2197:A2198"/>
    <mergeCell ref="B2197:B2198"/>
    <mergeCell ref="C2197:C2198"/>
    <mergeCell ref="E2197:E2198"/>
    <mergeCell ref="F2197:F2198"/>
    <mergeCell ref="G2197:G2198"/>
    <mergeCell ref="H2197:H2198"/>
    <mergeCell ref="O2197:O2198"/>
    <mergeCell ref="Q2197:Q2198"/>
    <mergeCell ref="R2197:R2198"/>
    <mergeCell ref="S2197:S2198"/>
    <mergeCell ref="T2197:T2198"/>
    <mergeCell ref="U2197:U2198"/>
    <mergeCell ref="W2197:W2198"/>
    <mergeCell ref="A2191:A2192"/>
    <mergeCell ref="B2191:B2192"/>
    <mergeCell ref="C2191:C2192"/>
    <mergeCell ref="E2191:E2192"/>
    <mergeCell ref="F2191:F2192"/>
    <mergeCell ref="G2191:G2192"/>
    <mergeCell ref="H2191:H2192"/>
    <mergeCell ref="O2191:O2192"/>
    <mergeCell ref="Q2191:Q2192"/>
    <mergeCell ref="R2191:R2192"/>
    <mergeCell ref="S2191:S2192"/>
    <mergeCell ref="T2191:T2192"/>
    <mergeCell ref="U2191:U2192"/>
    <mergeCell ref="W2191:W2192"/>
    <mergeCell ref="A2193:A2194"/>
    <mergeCell ref="B2193:B2194"/>
    <mergeCell ref="C2193:C2194"/>
    <mergeCell ref="E2193:E2194"/>
    <mergeCell ref="F2193:F2194"/>
    <mergeCell ref="G2193:G2194"/>
    <mergeCell ref="H2193:H2194"/>
    <mergeCell ref="O2193:O2194"/>
    <mergeCell ref="Q2193:Q2194"/>
    <mergeCell ref="R2193:R2194"/>
    <mergeCell ref="S2193:S2194"/>
    <mergeCell ref="T2193:T2194"/>
    <mergeCell ref="U2193:U2194"/>
    <mergeCell ref="W2193:W2194"/>
    <mergeCell ref="D2191:D2192"/>
    <mergeCell ref="D2193:D2194"/>
    <mergeCell ref="D2195:D2196"/>
    <mergeCell ref="D2197:D2198"/>
    <mergeCell ref="V2191:V2192"/>
    <mergeCell ref="V2193:V2194"/>
    <mergeCell ref="V2195:V2196"/>
    <mergeCell ref="V2197:V2198"/>
    <mergeCell ref="A2203:A2204"/>
    <mergeCell ref="B2203:B2204"/>
    <mergeCell ref="C2203:C2204"/>
    <mergeCell ref="E2203:E2204"/>
    <mergeCell ref="F2203:F2204"/>
    <mergeCell ref="G2203:G2204"/>
    <mergeCell ref="H2203:H2204"/>
    <mergeCell ref="O2203:O2204"/>
    <mergeCell ref="Q2203:Q2204"/>
    <mergeCell ref="R2203:R2204"/>
    <mergeCell ref="S2203:S2204"/>
    <mergeCell ref="T2203:T2204"/>
    <mergeCell ref="U2203:U2204"/>
    <mergeCell ref="W2203:W2204"/>
    <mergeCell ref="A2205:A2206"/>
    <mergeCell ref="B2205:B2206"/>
    <mergeCell ref="C2205:C2206"/>
    <mergeCell ref="E2205:E2206"/>
    <mergeCell ref="F2205:F2206"/>
    <mergeCell ref="G2205:G2206"/>
    <mergeCell ref="H2205:H2206"/>
    <mergeCell ref="O2205:O2206"/>
    <mergeCell ref="Q2205:Q2206"/>
    <mergeCell ref="R2205:R2206"/>
    <mergeCell ref="S2205:S2206"/>
    <mergeCell ref="T2205:T2206"/>
    <mergeCell ref="U2205:U2206"/>
    <mergeCell ref="W2205:W2206"/>
    <mergeCell ref="A2199:A2200"/>
    <mergeCell ref="B2199:B2200"/>
    <mergeCell ref="C2199:C2200"/>
    <mergeCell ref="E2199:E2200"/>
    <mergeCell ref="F2199:F2200"/>
    <mergeCell ref="G2199:G2200"/>
    <mergeCell ref="H2199:H2200"/>
    <mergeCell ref="O2199:O2200"/>
    <mergeCell ref="Q2199:Q2200"/>
    <mergeCell ref="R2199:R2200"/>
    <mergeCell ref="S2199:S2200"/>
    <mergeCell ref="T2199:T2200"/>
    <mergeCell ref="U2199:U2200"/>
    <mergeCell ref="W2199:W2200"/>
    <mergeCell ref="A2201:A2202"/>
    <mergeCell ref="B2201:B2202"/>
    <mergeCell ref="C2201:C2202"/>
    <mergeCell ref="E2201:E2202"/>
    <mergeCell ref="F2201:F2202"/>
    <mergeCell ref="G2201:G2202"/>
    <mergeCell ref="H2201:H2202"/>
    <mergeCell ref="O2201:O2202"/>
    <mergeCell ref="Q2201:Q2202"/>
    <mergeCell ref="R2201:R2202"/>
    <mergeCell ref="S2201:S2202"/>
    <mergeCell ref="T2201:T2202"/>
    <mergeCell ref="U2201:U2202"/>
    <mergeCell ref="D2199:D2200"/>
    <mergeCell ref="D2201:D2202"/>
    <mergeCell ref="D2203:D2204"/>
    <mergeCell ref="D2205:D2206"/>
    <mergeCell ref="V2199:V2200"/>
    <mergeCell ref="V2201:V2202"/>
    <mergeCell ref="V2203:V2204"/>
    <mergeCell ref="V2205:V2206"/>
    <mergeCell ref="A2211:A2212"/>
    <mergeCell ref="B2211:B2212"/>
    <mergeCell ref="C2211:C2212"/>
    <mergeCell ref="E2211:E2212"/>
    <mergeCell ref="F2211:F2212"/>
    <mergeCell ref="G2211:G2212"/>
    <mergeCell ref="H2211:H2212"/>
    <mergeCell ref="O2211:O2212"/>
    <mergeCell ref="Q2211:Q2212"/>
    <mergeCell ref="R2211:R2212"/>
    <mergeCell ref="S2211:S2212"/>
    <mergeCell ref="T2211:T2212"/>
    <mergeCell ref="U2211:U2212"/>
    <mergeCell ref="W2211:W2212"/>
    <mergeCell ref="A2213:A2214"/>
    <mergeCell ref="B2213:B2214"/>
    <mergeCell ref="C2213:C2214"/>
    <mergeCell ref="E2213:E2214"/>
    <mergeCell ref="F2213:F2214"/>
    <mergeCell ref="G2213:G2214"/>
    <mergeCell ref="H2213:H2214"/>
    <mergeCell ref="O2213:O2214"/>
    <mergeCell ref="Q2213:Q2214"/>
    <mergeCell ref="R2213:R2214"/>
    <mergeCell ref="S2213:S2214"/>
    <mergeCell ref="T2213:T2214"/>
    <mergeCell ref="U2213:U2214"/>
    <mergeCell ref="A2207:A2208"/>
    <mergeCell ref="B2207:B2208"/>
    <mergeCell ref="C2207:C2208"/>
    <mergeCell ref="E2207:E2208"/>
    <mergeCell ref="F2207:F2208"/>
    <mergeCell ref="G2207:G2208"/>
    <mergeCell ref="H2207:H2208"/>
    <mergeCell ref="O2207:O2208"/>
    <mergeCell ref="Q2207:Q2208"/>
    <mergeCell ref="R2207:R2208"/>
    <mergeCell ref="S2207:S2208"/>
    <mergeCell ref="T2207:T2208"/>
    <mergeCell ref="U2207:U2208"/>
    <mergeCell ref="W2207:W2208"/>
    <mergeCell ref="A2209:A2210"/>
    <mergeCell ref="B2209:B2210"/>
    <mergeCell ref="C2209:C2210"/>
    <mergeCell ref="E2209:E2210"/>
    <mergeCell ref="F2209:F2210"/>
    <mergeCell ref="G2209:G2210"/>
    <mergeCell ref="H2209:H2210"/>
    <mergeCell ref="O2209:O2210"/>
    <mergeCell ref="Q2209:Q2210"/>
    <mergeCell ref="R2209:R2210"/>
    <mergeCell ref="S2209:S2210"/>
    <mergeCell ref="T2209:T2210"/>
    <mergeCell ref="U2209:U2210"/>
    <mergeCell ref="W2209:W2210"/>
    <mergeCell ref="D2207:D2208"/>
    <mergeCell ref="D2209:D2210"/>
    <mergeCell ref="D2211:D2212"/>
    <mergeCell ref="D2213:D2214"/>
    <mergeCell ref="V2207:V2208"/>
    <mergeCell ref="V2209:V2210"/>
    <mergeCell ref="V2211:V2212"/>
    <mergeCell ref="V2213:V2214"/>
    <mergeCell ref="A2219:A2220"/>
    <mergeCell ref="B2219:B2220"/>
    <mergeCell ref="C2219:C2220"/>
    <mergeCell ref="E2219:E2220"/>
    <mergeCell ref="F2219:F2220"/>
    <mergeCell ref="G2219:G2220"/>
    <mergeCell ref="H2219:H2220"/>
    <mergeCell ref="O2219:O2220"/>
    <mergeCell ref="Q2219:Q2220"/>
    <mergeCell ref="R2219:R2220"/>
    <mergeCell ref="S2219:S2220"/>
    <mergeCell ref="T2219:T2220"/>
    <mergeCell ref="U2219:U2220"/>
    <mergeCell ref="W2219:W2220"/>
    <mergeCell ref="A2221:A2222"/>
    <mergeCell ref="B2221:B2222"/>
    <mergeCell ref="C2221:C2222"/>
    <mergeCell ref="E2221:E2222"/>
    <mergeCell ref="F2221:F2222"/>
    <mergeCell ref="G2221:G2222"/>
    <mergeCell ref="H2221:H2222"/>
    <mergeCell ref="O2221:O2222"/>
    <mergeCell ref="Q2221:Q2222"/>
    <mergeCell ref="R2221:R2222"/>
    <mergeCell ref="S2221:S2222"/>
    <mergeCell ref="T2221:T2222"/>
    <mergeCell ref="U2221:U2222"/>
    <mergeCell ref="W2221:W2222"/>
    <mergeCell ref="A2215:A2216"/>
    <mergeCell ref="B2215:B2216"/>
    <mergeCell ref="C2215:C2216"/>
    <mergeCell ref="E2215:E2216"/>
    <mergeCell ref="F2215:F2216"/>
    <mergeCell ref="G2215:G2216"/>
    <mergeCell ref="H2215:H2216"/>
    <mergeCell ref="O2215:O2216"/>
    <mergeCell ref="Q2215:Q2216"/>
    <mergeCell ref="R2215:R2216"/>
    <mergeCell ref="S2215:S2216"/>
    <mergeCell ref="T2215:T2216"/>
    <mergeCell ref="U2215:U2216"/>
    <mergeCell ref="W2215:W2216"/>
    <mergeCell ref="A2217:A2218"/>
    <mergeCell ref="B2217:B2218"/>
    <mergeCell ref="C2217:C2218"/>
    <mergeCell ref="E2217:E2218"/>
    <mergeCell ref="F2217:F2218"/>
    <mergeCell ref="G2217:G2218"/>
    <mergeCell ref="H2217:H2218"/>
    <mergeCell ref="O2217:O2218"/>
    <mergeCell ref="Q2217:Q2218"/>
    <mergeCell ref="R2217:R2218"/>
    <mergeCell ref="S2217:S2218"/>
    <mergeCell ref="T2217:T2218"/>
    <mergeCell ref="U2217:U2218"/>
    <mergeCell ref="W2217:W2218"/>
    <mergeCell ref="D2215:D2216"/>
    <mergeCell ref="D2217:D2218"/>
    <mergeCell ref="D2219:D2220"/>
    <mergeCell ref="D2221:D2222"/>
    <mergeCell ref="V2215:V2216"/>
    <mergeCell ref="V2217:V2218"/>
    <mergeCell ref="V2219:V2220"/>
    <mergeCell ref="V2221:V2222"/>
    <mergeCell ref="A2227:A2228"/>
    <mergeCell ref="B2227:B2228"/>
    <mergeCell ref="C2227:C2228"/>
    <mergeCell ref="E2227:E2228"/>
    <mergeCell ref="F2227:F2228"/>
    <mergeCell ref="G2227:G2228"/>
    <mergeCell ref="H2227:H2228"/>
    <mergeCell ref="O2227:O2228"/>
    <mergeCell ref="Q2227:Q2228"/>
    <mergeCell ref="R2227:R2228"/>
    <mergeCell ref="S2227:S2228"/>
    <mergeCell ref="T2227:T2228"/>
    <mergeCell ref="U2227:U2228"/>
    <mergeCell ref="W2227:W2228"/>
    <mergeCell ref="A2229:A2230"/>
    <mergeCell ref="B2229:B2230"/>
    <mergeCell ref="C2229:C2230"/>
    <mergeCell ref="E2229:E2230"/>
    <mergeCell ref="G2229:G2230"/>
    <mergeCell ref="H2229:H2230"/>
    <mergeCell ref="O2229:O2230"/>
    <mergeCell ref="Q2229:Q2230"/>
    <mergeCell ref="R2229:R2230"/>
    <mergeCell ref="S2229:S2230"/>
    <mergeCell ref="T2229:T2230"/>
    <mergeCell ref="U2229:U2230"/>
    <mergeCell ref="W2229:W2230"/>
    <mergeCell ref="A2223:A2224"/>
    <mergeCell ref="B2223:B2224"/>
    <mergeCell ref="C2223:C2224"/>
    <mergeCell ref="E2223:E2224"/>
    <mergeCell ref="F2223:F2224"/>
    <mergeCell ref="G2223:G2224"/>
    <mergeCell ref="H2223:H2224"/>
    <mergeCell ref="O2223:O2224"/>
    <mergeCell ref="Q2223:Q2224"/>
    <mergeCell ref="R2223:R2224"/>
    <mergeCell ref="S2223:S2224"/>
    <mergeCell ref="T2223:T2224"/>
    <mergeCell ref="U2223:U2224"/>
    <mergeCell ref="A2225:A2226"/>
    <mergeCell ref="B2225:B2226"/>
    <mergeCell ref="C2225:C2226"/>
    <mergeCell ref="E2225:E2226"/>
    <mergeCell ref="F2225:F2226"/>
    <mergeCell ref="G2225:G2226"/>
    <mergeCell ref="H2225:H2226"/>
    <mergeCell ref="O2225:O2226"/>
    <mergeCell ref="Q2225:Q2226"/>
    <mergeCell ref="R2225:R2226"/>
    <mergeCell ref="S2225:S2226"/>
    <mergeCell ref="T2225:T2226"/>
    <mergeCell ref="U2225:U2226"/>
    <mergeCell ref="W2225:W2226"/>
    <mergeCell ref="F2229:F2230"/>
    <mergeCell ref="D2223:D2224"/>
    <mergeCell ref="D2225:D2226"/>
    <mergeCell ref="D2227:D2228"/>
    <mergeCell ref="D2229:D2230"/>
    <mergeCell ref="V2223:V2224"/>
    <mergeCell ref="V2225:V2226"/>
    <mergeCell ref="V2227:V2228"/>
    <mergeCell ref="V2229:V2230"/>
    <mergeCell ref="A2235:A2236"/>
    <mergeCell ref="B2235:B2236"/>
    <mergeCell ref="C2235:C2236"/>
    <mergeCell ref="E2235:E2236"/>
    <mergeCell ref="F2235:F2236"/>
    <mergeCell ref="G2235:G2236"/>
    <mergeCell ref="H2235:H2236"/>
    <mergeCell ref="O2235:O2236"/>
    <mergeCell ref="Q2235:Q2236"/>
    <mergeCell ref="R2235:R2236"/>
    <mergeCell ref="S2235:S2236"/>
    <mergeCell ref="T2235:T2236"/>
    <mergeCell ref="U2235:U2236"/>
    <mergeCell ref="A2237:A2238"/>
    <mergeCell ref="B2237:B2238"/>
    <mergeCell ref="C2237:C2238"/>
    <mergeCell ref="E2237:E2238"/>
    <mergeCell ref="F2237:F2238"/>
    <mergeCell ref="G2237:G2238"/>
    <mergeCell ref="H2237:H2238"/>
    <mergeCell ref="O2237:O2238"/>
    <mergeCell ref="Q2237:Q2238"/>
    <mergeCell ref="R2237:R2238"/>
    <mergeCell ref="S2237:S2238"/>
    <mergeCell ref="T2237:T2238"/>
    <mergeCell ref="U2237:U2238"/>
    <mergeCell ref="W2237:W2238"/>
    <mergeCell ref="D2239:D2240"/>
    <mergeCell ref="D2241:D2242"/>
    <mergeCell ref="D2243:D2244"/>
    <mergeCell ref="A2231:A2232"/>
    <mergeCell ref="B2231:B2232"/>
    <mergeCell ref="C2231:C2232"/>
    <mergeCell ref="E2231:E2232"/>
    <mergeCell ref="F2231:F2232"/>
    <mergeCell ref="G2231:G2232"/>
    <mergeCell ref="H2231:H2232"/>
    <mergeCell ref="O2231:O2232"/>
    <mergeCell ref="Q2231:Q2232"/>
    <mergeCell ref="R2231:R2232"/>
    <mergeCell ref="S2231:S2232"/>
    <mergeCell ref="T2231:T2232"/>
    <mergeCell ref="U2231:U2232"/>
    <mergeCell ref="W2231:W2232"/>
    <mergeCell ref="A2233:A2234"/>
    <mergeCell ref="B2233:B2234"/>
    <mergeCell ref="C2233:C2234"/>
    <mergeCell ref="E2233:E2234"/>
    <mergeCell ref="F2233:F2234"/>
    <mergeCell ref="G2233:G2234"/>
    <mergeCell ref="H2233:H2234"/>
    <mergeCell ref="O2233:O2234"/>
    <mergeCell ref="Q2233:Q2234"/>
    <mergeCell ref="R2233:R2234"/>
    <mergeCell ref="S2233:S2234"/>
    <mergeCell ref="T2233:T2234"/>
    <mergeCell ref="U2233:U2234"/>
    <mergeCell ref="W2233:W2234"/>
    <mergeCell ref="D2231:D2232"/>
    <mergeCell ref="D2233:D2234"/>
    <mergeCell ref="D2235:D2236"/>
    <mergeCell ref="D2237:D2238"/>
    <mergeCell ref="F2243:F2244"/>
    <mergeCell ref="G2243:G2244"/>
    <mergeCell ref="A2245:A2246"/>
    <mergeCell ref="B2245:B2246"/>
    <mergeCell ref="C2245:C2246"/>
    <mergeCell ref="E2245:E2246"/>
    <mergeCell ref="F2245:F2246"/>
    <mergeCell ref="G2245:G2246"/>
    <mergeCell ref="H2245:H2246"/>
    <mergeCell ref="I2245:I2246"/>
    <mergeCell ref="J2245:J2246"/>
    <mergeCell ref="O2245:O2246"/>
    <mergeCell ref="Q2245:Q2246"/>
    <mergeCell ref="R2245:R2246"/>
    <mergeCell ref="S2245:S2246"/>
    <mergeCell ref="T2245:T2246"/>
    <mergeCell ref="U2245:U2246"/>
    <mergeCell ref="W2245:W2246"/>
    <mergeCell ref="A2247:A2248"/>
    <mergeCell ref="B2247:B2248"/>
    <mergeCell ref="C2247:C2248"/>
    <mergeCell ref="E2247:E2248"/>
    <mergeCell ref="F2247:F2248"/>
    <mergeCell ref="G2247:G2248"/>
    <mergeCell ref="H2247:H2248"/>
    <mergeCell ref="I2247:I2248"/>
    <mergeCell ref="J2247:J2248"/>
    <mergeCell ref="O2247:O2248"/>
    <mergeCell ref="Q2247:Q2248"/>
    <mergeCell ref="R2247:R2248"/>
    <mergeCell ref="S2247:S2248"/>
    <mergeCell ref="T2247:T2248"/>
    <mergeCell ref="U2247:U2248"/>
    <mergeCell ref="W2247:W2248"/>
    <mergeCell ref="A2239:A2240"/>
    <mergeCell ref="B2239:B2240"/>
    <mergeCell ref="C2239:C2240"/>
    <mergeCell ref="E2239:E2240"/>
    <mergeCell ref="F2239:F2240"/>
    <mergeCell ref="G2239:G2240"/>
    <mergeCell ref="H2239:H2240"/>
    <mergeCell ref="O2239:O2240"/>
    <mergeCell ref="Q2239:Q2240"/>
    <mergeCell ref="R2239:R2240"/>
    <mergeCell ref="S2239:S2240"/>
    <mergeCell ref="T2239:T2240"/>
    <mergeCell ref="U2239:U2240"/>
    <mergeCell ref="W2239:W2240"/>
    <mergeCell ref="A2241:A2242"/>
    <mergeCell ref="B2241:B2242"/>
    <mergeCell ref="C2241:C2242"/>
    <mergeCell ref="E2241:E2242"/>
    <mergeCell ref="F2241:F2242"/>
    <mergeCell ref="G2241:G2242"/>
    <mergeCell ref="H2241:H2242"/>
    <mergeCell ref="O2241:O2242"/>
    <mergeCell ref="Q2241:Q2242"/>
    <mergeCell ref="R2241:R2242"/>
    <mergeCell ref="S2241:S2242"/>
    <mergeCell ref="T2241:T2242"/>
    <mergeCell ref="U2241:U2242"/>
    <mergeCell ref="W2241:W2242"/>
    <mergeCell ref="A2243:A2244"/>
    <mergeCell ref="B2243:B2244"/>
    <mergeCell ref="C2243:C2244"/>
    <mergeCell ref="E2243:E2244"/>
    <mergeCell ref="A2253:A2254"/>
    <mergeCell ref="B2253:B2254"/>
    <mergeCell ref="C2253:C2254"/>
    <mergeCell ref="E2253:E2254"/>
    <mergeCell ref="F2253:F2254"/>
    <mergeCell ref="G2253:G2254"/>
    <mergeCell ref="H2253:H2254"/>
    <mergeCell ref="I2253:I2254"/>
    <mergeCell ref="J2253:J2254"/>
    <mergeCell ref="O2253:O2254"/>
    <mergeCell ref="Q2253:Q2254"/>
    <mergeCell ref="R2253:R2254"/>
    <mergeCell ref="S2253:S2254"/>
    <mergeCell ref="T2253:T2254"/>
    <mergeCell ref="U2253:U2254"/>
    <mergeCell ref="W2253:W2254"/>
    <mergeCell ref="A2255:A2256"/>
    <mergeCell ref="B2255:B2256"/>
    <mergeCell ref="C2255:C2256"/>
    <mergeCell ref="E2255:E2256"/>
    <mergeCell ref="F2255:F2256"/>
    <mergeCell ref="G2255:G2256"/>
    <mergeCell ref="H2255:H2256"/>
    <mergeCell ref="I2255:I2256"/>
    <mergeCell ref="J2255:J2256"/>
    <mergeCell ref="O2255:O2256"/>
    <mergeCell ref="Q2255:Q2256"/>
    <mergeCell ref="R2255:R2256"/>
    <mergeCell ref="S2255:S2256"/>
    <mergeCell ref="T2255:T2256"/>
    <mergeCell ref="U2255:U2256"/>
    <mergeCell ref="W2255:W2256"/>
    <mergeCell ref="A2249:A2250"/>
    <mergeCell ref="B2249:B2250"/>
    <mergeCell ref="C2249:C2250"/>
    <mergeCell ref="E2249:E2250"/>
    <mergeCell ref="F2249:F2250"/>
    <mergeCell ref="G2249:G2250"/>
    <mergeCell ref="H2249:H2250"/>
    <mergeCell ref="I2249:I2250"/>
    <mergeCell ref="J2249:J2250"/>
    <mergeCell ref="O2249:O2250"/>
    <mergeCell ref="Q2249:Q2250"/>
    <mergeCell ref="R2249:R2250"/>
    <mergeCell ref="S2249:S2250"/>
    <mergeCell ref="T2249:T2250"/>
    <mergeCell ref="U2249:U2250"/>
    <mergeCell ref="W2249:W2250"/>
    <mergeCell ref="A2251:A2252"/>
    <mergeCell ref="B2251:B2252"/>
    <mergeCell ref="C2251:C2252"/>
    <mergeCell ref="E2251:E2252"/>
    <mergeCell ref="F2251:F2252"/>
    <mergeCell ref="G2251:G2252"/>
    <mergeCell ref="H2251:H2252"/>
    <mergeCell ref="I2251:I2252"/>
    <mergeCell ref="J2251:J2252"/>
    <mergeCell ref="O2251:O2252"/>
    <mergeCell ref="Q2251:Q2252"/>
    <mergeCell ref="R2251:R2252"/>
    <mergeCell ref="S2251:S2252"/>
    <mergeCell ref="T2251:T2252"/>
    <mergeCell ref="U2251:U2252"/>
    <mergeCell ref="W2251:W2252"/>
    <mergeCell ref="A2261:A2262"/>
    <mergeCell ref="B2261:B2262"/>
    <mergeCell ref="C2261:C2262"/>
    <mergeCell ref="E2261:E2262"/>
    <mergeCell ref="F2261:F2262"/>
    <mergeCell ref="G2261:G2262"/>
    <mergeCell ref="H2261:H2262"/>
    <mergeCell ref="I2261:I2262"/>
    <mergeCell ref="J2261:J2262"/>
    <mergeCell ref="O2261:O2262"/>
    <mergeCell ref="Q2261:Q2262"/>
    <mergeCell ref="R2261:R2262"/>
    <mergeCell ref="S2261:S2262"/>
    <mergeCell ref="T2261:T2262"/>
    <mergeCell ref="U2261:U2262"/>
    <mergeCell ref="W2261:W2262"/>
    <mergeCell ref="A2263:A2264"/>
    <mergeCell ref="B2263:B2264"/>
    <mergeCell ref="C2263:C2264"/>
    <mergeCell ref="E2263:E2264"/>
    <mergeCell ref="F2263:F2264"/>
    <mergeCell ref="G2263:G2264"/>
    <mergeCell ref="H2263:H2264"/>
    <mergeCell ref="I2263:I2264"/>
    <mergeCell ref="J2263:J2264"/>
    <mergeCell ref="O2263:O2264"/>
    <mergeCell ref="Q2263:Q2264"/>
    <mergeCell ref="R2263:R2264"/>
    <mergeCell ref="S2263:S2264"/>
    <mergeCell ref="T2263:T2264"/>
    <mergeCell ref="U2263:U2264"/>
    <mergeCell ref="W2263:W2264"/>
    <mergeCell ref="A2257:A2258"/>
    <mergeCell ref="B2257:B2258"/>
    <mergeCell ref="C2257:C2258"/>
    <mergeCell ref="E2257:E2258"/>
    <mergeCell ref="F2257:F2258"/>
    <mergeCell ref="G2257:G2258"/>
    <mergeCell ref="H2257:H2258"/>
    <mergeCell ref="I2257:I2258"/>
    <mergeCell ref="J2257:J2258"/>
    <mergeCell ref="O2257:O2258"/>
    <mergeCell ref="Q2257:Q2258"/>
    <mergeCell ref="R2257:R2258"/>
    <mergeCell ref="S2257:S2258"/>
    <mergeCell ref="T2257:T2258"/>
    <mergeCell ref="U2257:U2258"/>
    <mergeCell ref="W2257:W2258"/>
    <mergeCell ref="A2259:A2260"/>
    <mergeCell ref="B2259:B2260"/>
    <mergeCell ref="C2259:C2260"/>
    <mergeCell ref="E2259:E2260"/>
    <mergeCell ref="F2259:F2260"/>
    <mergeCell ref="G2259:G2260"/>
    <mergeCell ref="H2259:H2260"/>
    <mergeCell ref="I2259:I2260"/>
    <mergeCell ref="J2259:J2260"/>
    <mergeCell ref="O2259:O2260"/>
    <mergeCell ref="Q2259:Q2260"/>
    <mergeCell ref="R2259:R2260"/>
    <mergeCell ref="S2259:S2260"/>
    <mergeCell ref="T2259:T2260"/>
    <mergeCell ref="U2259:U2260"/>
    <mergeCell ref="W2259:W2260"/>
    <mergeCell ref="A2269:A2270"/>
    <mergeCell ref="B2269:B2270"/>
    <mergeCell ref="C2269:C2270"/>
    <mergeCell ref="E2269:E2270"/>
    <mergeCell ref="F2269:F2270"/>
    <mergeCell ref="G2269:G2270"/>
    <mergeCell ref="H2269:H2270"/>
    <mergeCell ref="I2269:I2270"/>
    <mergeCell ref="J2269:J2270"/>
    <mergeCell ref="O2269:O2270"/>
    <mergeCell ref="Q2269:Q2270"/>
    <mergeCell ref="R2269:R2270"/>
    <mergeCell ref="S2269:S2270"/>
    <mergeCell ref="T2269:T2270"/>
    <mergeCell ref="U2269:U2270"/>
    <mergeCell ref="A2271:A2272"/>
    <mergeCell ref="B2271:B2272"/>
    <mergeCell ref="C2271:C2272"/>
    <mergeCell ref="E2271:E2272"/>
    <mergeCell ref="F2271:F2272"/>
    <mergeCell ref="G2271:G2272"/>
    <mergeCell ref="H2271:H2272"/>
    <mergeCell ref="I2271:I2272"/>
    <mergeCell ref="J2271:J2272"/>
    <mergeCell ref="O2271:O2272"/>
    <mergeCell ref="Q2271:Q2272"/>
    <mergeCell ref="R2271:R2272"/>
    <mergeCell ref="S2271:S2272"/>
    <mergeCell ref="T2271:T2272"/>
    <mergeCell ref="U2271:U2272"/>
    <mergeCell ref="W2271:W2272"/>
    <mergeCell ref="A2265:A2266"/>
    <mergeCell ref="B2265:B2266"/>
    <mergeCell ref="C2265:C2266"/>
    <mergeCell ref="E2265:E2266"/>
    <mergeCell ref="F2265:F2266"/>
    <mergeCell ref="G2265:G2266"/>
    <mergeCell ref="H2265:H2266"/>
    <mergeCell ref="I2265:I2266"/>
    <mergeCell ref="J2265:J2266"/>
    <mergeCell ref="O2265:O2266"/>
    <mergeCell ref="Q2265:Q2266"/>
    <mergeCell ref="R2265:R2266"/>
    <mergeCell ref="S2265:S2266"/>
    <mergeCell ref="T2265:T2266"/>
    <mergeCell ref="U2265:U2266"/>
    <mergeCell ref="W2265:W2266"/>
    <mergeCell ref="A2267:A2268"/>
    <mergeCell ref="B2267:B2268"/>
    <mergeCell ref="C2267:C2268"/>
    <mergeCell ref="E2267:E2268"/>
    <mergeCell ref="F2267:F2268"/>
    <mergeCell ref="G2267:G2268"/>
    <mergeCell ref="H2267:H2268"/>
    <mergeCell ref="I2267:I2268"/>
    <mergeCell ref="J2267:J2268"/>
    <mergeCell ref="O2267:O2268"/>
    <mergeCell ref="Q2267:Q2268"/>
    <mergeCell ref="R2267:R2268"/>
    <mergeCell ref="S2267:S2268"/>
    <mergeCell ref="T2267:T2268"/>
    <mergeCell ref="U2267:U2268"/>
    <mergeCell ref="W2267:W2268"/>
    <mergeCell ref="A2277:A2278"/>
    <mergeCell ref="B2277:B2278"/>
    <mergeCell ref="C2277:C2278"/>
    <mergeCell ref="E2277:E2278"/>
    <mergeCell ref="F2277:F2278"/>
    <mergeCell ref="G2277:G2278"/>
    <mergeCell ref="H2277:H2278"/>
    <mergeCell ref="I2277:I2278"/>
    <mergeCell ref="J2277:J2278"/>
    <mergeCell ref="O2277:O2278"/>
    <mergeCell ref="Q2277:Q2278"/>
    <mergeCell ref="R2277:R2278"/>
    <mergeCell ref="S2277:S2278"/>
    <mergeCell ref="T2277:T2278"/>
    <mergeCell ref="U2277:U2278"/>
    <mergeCell ref="W2277:W2278"/>
    <mergeCell ref="A2279:A2280"/>
    <mergeCell ref="B2279:B2280"/>
    <mergeCell ref="C2279:C2280"/>
    <mergeCell ref="E2279:E2280"/>
    <mergeCell ref="F2279:F2280"/>
    <mergeCell ref="G2279:G2280"/>
    <mergeCell ref="H2279:H2280"/>
    <mergeCell ref="I2279:I2280"/>
    <mergeCell ref="J2279:J2280"/>
    <mergeCell ref="O2279:O2280"/>
    <mergeCell ref="Q2279:Q2280"/>
    <mergeCell ref="R2279:R2280"/>
    <mergeCell ref="S2279:S2280"/>
    <mergeCell ref="T2279:T2280"/>
    <mergeCell ref="U2279:U2280"/>
    <mergeCell ref="W2279:W2280"/>
    <mergeCell ref="A2273:A2274"/>
    <mergeCell ref="B2273:B2274"/>
    <mergeCell ref="C2273:C2274"/>
    <mergeCell ref="E2273:E2274"/>
    <mergeCell ref="F2273:F2274"/>
    <mergeCell ref="G2273:G2274"/>
    <mergeCell ref="H2273:H2274"/>
    <mergeCell ref="I2273:I2274"/>
    <mergeCell ref="J2273:J2274"/>
    <mergeCell ref="O2273:O2274"/>
    <mergeCell ref="Q2273:Q2274"/>
    <mergeCell ref="R2273:R2274"/>
    <mergeCell ref="S2273:S2274"/>
    <mergeCell ref="T2273:T2274"/>
    <mergeCell ref="U2273:U2274"/>
    <mergeCell ref="W2273:W2274"/>
    <mergeCell ref="A2275:A2276"/>
    <mergeCell ref="B2275:B2276"/>
    <mergeCell ref="C2275:C2276"/>
    <mergeCell ref="E2275:E2276"/>
    <mergeCell ref="F2275:F2276"/>
    <mergeCell ref="G2275:G2276"/>
    <mergeCell ref="H2275:H2276"/>
    <mergeCell ref="I2275:I2276"/>
    <mergeCell ref="J2275:J2276"/>
    <mergeCell ref="O2275:O2276"/>
    <mergeCell ref="Q2275:Q2276"/>
    <mergeCell ref="R2275:R2276"/>
    <mergeCell ref="S2275:S2276"/>
    <mergeCell ref="T2275:T2276"/>
    <mergeCell ref="U2275:U2276"/>
    <mergeCell ref="W2275:W2276"/>
    <mergeCell ref="A2285:A2286"/>
    <mergeCell ref="B2285:B2286"/>
    <mergeCell ref="C2285:C2286"/>
    <mergeCell ref="E2285:E2286"/>
    <mergeCell ref="F2285:F2286"/>
    <mergeCell ref="G2285:G2286"/>
    <mergeCell ref="H2285:H2286"/>
    <mergeCell ref="I2285:I2286"/>
    <mergeCell ref="J2285:J2286"/>
    <mergeCell ref="O2285:O2286"/>
    <mergeCell ref="Q2285:Q2286"/>
    <mergeCell ref="R2285:R2286"/>
    <mergeCell ref="S2285:S2286"/>
    <mergeCell ref="T2285:T2286"/>
    <mergeCell ref="U2285:U2286"/>
    <mergeCell ref="W2285:W2286"/>
    <mergeCell ref="A2287:A2288"/>
    <mergeCell ref="B2287:B2288"/>
    <mergeCell ref="C2287:C2288"/>
    <mergeCell ref="E2287:E2288"/>
    <mergeCell ref="F2287:F2288"/>
    <mergeCell ref="G2287:G2288"/>
    <mergeCell ref="H2287:H2288"/>
    <mergeCell ref="I2287:I2288"/>
    <mergeCell ref="J2287:J2288"/>
    <mergeCell ref="O2287:O2288"/>
    <mergeCell ref="Q2287:Q2288"/>
    <mergeCell ref="R2287:R2288"/>
    <mergeCell ref="S2287:S2288"/>
    <mergeCell ref="T2287:T2288"/>
    <mergeCell ref="U2287:U2288"/>
    <mergeCell ref="W2287:W2288"/>
    <mergeCell ref="A2281:A2282"/>
    <mergeCell ref="B2281:B2282"/>
    <mergeCell ref="C2281:C2282"/>
    <mergeCell ref="E2281:E2282"/>
    <mergeCell ref="F2281:F2282"/>
    <mergeCell ref="G2281:G2282"/>
    <mergeCell ref="H2281:H2282"/>
    <mergeCell ref="I2281:I2282"/>
    <mergeCell ref="J2281:J2282"/>
    <mergeCell ref="O2281:O2282"/>
    <mergeCell ref="Q2281:Q2282"/>
    <mergeCell ref="R2281:R2282"/>
    <mergeCell ref="S2281:S2282"/>
    <mergeCell ref="T2281:T2282"/>
    <mergeCell ref="U2281:U2282"/>
    <mergeCell ref="W2281:W2282"/>
    <mergeCell ref="A2283:A2284"/>
    <mergeCell ref="B2283:B2284"/>
    <mergeCell ref="C2283:C2284"/>
    <mergeCell ref="E2283:E2284"/>
    <mergeCell ref="F2283:F2284"/>
    <mergeCell ref="G2283:G2284"/>
    <mergeCell ref="H2283:H2284"/>
    <mergeCell ref="I2283:I2284"/>
    <mergeCell ref="J2283:J2284"/>
    <mergeCell ref="O2283:O2284"/>
    <mergeCell ref="Q2283:Q2284"/>
    <mergeCell ref="R2283:R2284"/>
    <mergeCell ref="S2283:S2284"/>
    <mergeCell ref="T2283:T2284"/>
    <mergeCell ref="U2283:U2284"/>
    <mergeCell ref="W2283:W2284"/>
    <mergeCell ref="A2293:A2294"/>
    <mergeCell ref="B2293:B2294"/>
    <mergeCell ref="C2293:C2294"/>
    <mergeCell ref="E2293:E2294"/>
    <mergeCell ref="F2293:F2294"/>
    <mergeCell ref="G2293:G2294"/>
    <mergeCell ref="H2293:H2294"/>
    <mergeCell ref="I2293:I2294"/>
    <mergeCell ref="J2293:J2294"/>
    <mergeCell ref="O2293:O2294"/>
    <mergeCell ref="Q2293:Q2294"/>
    <mergeCell ref="R2293:R2294"/>
    <mergeCell ref="S2293:S2294"/>
    <mergeCell ref="T2293:T2294"/>
    <mergeCell ref="U2293:U2294"/>
    <mergeCell ref="W2293:W2294"/>
    <mergeCell ref="A2295:A2296"/>
    <mergeCell ref="B2295:B2296"/>
    <mergeCell ref="C2295:C2296"/>
    <mergeCell ref="E2295:E2296"/>
    <mergeCell ref="F2295:F2296"/>
    <mergeCell ref="G2295:G2296"/>
    <mergeCell ref="H2295:H2296"/>
    <mergeCell ref="I2295:I2296"/>
    <mergeCell ref="J2295:J2296"/>
    <mergeCell ref="O2295:O2296"/>
    <mergeCell ref="Q2295:Q2296"/>
    <mergeCell ref="R2295:R2296"/>
    <mergeCell ref="S2295:S2296"/>
    <mergeCell ref="T2295:T2296"/>
    <mergeCell ref="U2295:U2296"/>
    <mergeCell ref="W2295:W2296"/>
    <mergeCell ref="A2289:A2290"/>
    <mergeCell ref="B2289:B2290"/>
    <mergeCell ref="C2289:C2290"/>
    <mergeCell ref="E2289:E2290"/>
    <mergeCell ref="F2289:F2290"/>
    <mergeCell ref="G2289:G2290"/>
    <mergeCell ref="H2289:H2290"/>
    <mergeCell ref="I2289:I2290"/>
    <mergeCell ref="J2289:J2290"/>
    <mergeCell ref="O2289:O2290"/>
    <mergeCell ref="Q2289:Q2290"/>
    <mergeCell ref="R2289:R2290"/>
    <mergeCell ref="S2289:S2290"/>
    <mergeCell ref="T2289:T2290"/>
    <mergeCell ref="U2289:U2290"/>
    <mergeCell ref="W2289:W2290"/>
    <mergeCell ref="A2291:A2292"/>
    <mergeCell ref="B2291:B2292"/>
    <mergeCell ref="C2291:C2292"/>
    <mergeCell ref="E2291:E2292"/>
    <mergeCell ref="F2291:F2292"/>
    <mergeCell ref="G2291:G2292"/>
    <mergeCell ref="H2291:H2292"/>
    <mergeCell ref="I2291:I2292"/>
    <mergeCell ref="J2291:J2292"/>
    <mergeCell ref="O2291:O2292"/>
    <mergeCell ref="Q2291:Q2292"/>
    <mergeCell ref="R2291:R2292"/>
    <mergeCell ref="S2291:S2292"/>
    <mergeCell ref="T2291:T2292"/>
    <mergeCell ref="U2291:U2292"/>
    <mergeCell ref="W2291:W2292"/>
    <mergeCell ref="A2301:A2302"/>
    <mergeCell ref="B2301:B2302"/>
    <mergeCell ref="C2301:C2302"/>
    <mergeCell ref="E2301:E2302"/>
    <mergeCell ref="F2301:F2302"/>
    <mergeCell ref="G2301:G2302"/>
    <mergeCell ref="H2301:H2302"/>
    <mergeCell ref="I2301:I2302"/>
    <mergeCell ref="J2301:J2302"/>
    <mergeCell ref="O2301:O2302"/>
    <mergeCell ref="Q2301:Q2302"/>
    <mergeCell ref="R2301:R2302"/>
    <mergeCell ref="S2301:S2302"/>
    <mergeCell ref="T2301:T2302"/>
    <mergeCell ref="U2301:U2302"/>
    <mergeCell ref="W2301:W2302"/>
    <mergeCell ref="A2303:A2304"/>
    <mergeCell ref="B2303:B2304"/>
    <mergeCell ref="C2303:C2304"/>
    <mergeCell ref="E2303:E2304"/>
    <mergeCell ref="F2303:F2304"/>
    <mergeCell ref="G2303:G2304"/>
    <mergeCell ref="H2303:H2304"/>
    <mergeCell ref="I2303:I2304"/>
    <mergeCell ref="J2303:J2304"/>
    <mergeCell ref="O2303:O2304"/>
    <mergeCell ref="Q2303:Q2304"/>
    <mergeCell ref="R2303:R2304"/>
    <mergeCell ref="S2303:S2304"/>
    <mergeCell ref="T2303:T2304"/>
    <mergeCell ref="U2303:U2304"/>
    <mergeCell ref="W2303:W2304"/>
    <mergeCell ref="A2297:A2298"/>
    <mergeCell ref="B2297:B2298"/>
    <mergeCell ref="C2297:C2298"/>
    <mergeCell ref="E2297:E2298"/>
    <mergeCell ref="F2297:F2298"/>
    <mergeCell ref="G2297:G2298"/>
    <mergeCell ref="H2297:H2298"/>
    <mergeCell ref="I2297:I2298"/>
    <mergeCell ref="J2297:J2298"/>
    <mergeCell ref="O2297:O2298"/>
    <mergeCell ref="Q2297:Q2298"/>
    <mergeCell ref="R2297:R2298"/>
    <mergeCell ref="S2297:S2298"/>
    <mergeCell ref="T2297:T2298"/>
    <mergeCell ref="U2297:U2298"/>
    <mergeCell ref="W2297:W2298"/>
    <mergeCell ref="A2299:A2300"/>
    <mergeCell ref="B2299:B2300"/>
    <mergeCell ref="C2299:C2300"/>
    <mergeCell ref="E2299:E2300"/>
    <mergeCell ref="F2299:F2300"/>
    <mergeCell ref="G2299:G2300"/>
    <mergeCell ref="H2299:H2300"/>
    <mergeCell ref="I2299:I2300"/>
    <mergeCell ref="J2299:J2300"/>
    <mergeCell ref="O2299:O2300"/>
    <mergeCell ref="Q2299:Q2300"/>
    <mergeCell ref="R2299:R2300"/>
    <mergeCell ref="S2299:S2300"/>
    <mergeCell ref="T2299:T2300"/>
    <mergeCell ref="U2299:U2300"/>
    <mergeCell ref="W2299:W2300"/>
    <mergeCell ref="A2309:A2310"/>
    <mergeCell ref="B2309:B2310"/>
    <mergeCell ref="C2309:C2310"/>
    <mergeCell ref="E2309:E2310"/>
    <mergeCell ref="F2309:F2310"/>
    <mergeCell ref="G2309:G2310"/>
    <mergeCell ref="H2309:H2310"/>
    <mergeCell ref="O2309:O2310"/>
    <mergeCell ref="Q2309:Q2310"/>
    <mergeCell ref="R2309:R2310"/>
    <mergeCell ref="S2309:S2310"/>
    <mergeCell ref="T2309:T2310"/>
    <mergeCell ref="U2309:U2310"/>
    <mergeCell ref="W2309:W2310"/>
    <mergeCell ref="A2311:A2312"/>
    <mergeCell ref="B2311:B2312"/>
    <mergeCell ref="C2311:C2312"/>
    <mergeCell ref="E2311:E2312"/>
    <mergeCell ref="F2311:F2312"/>
    <mergeCell ref="G2311:G2312"/>
    <mergeCell ref="H2311:H2312"/>
    <mergeCell ref="O2311:O2312"/>
    <mergeCell ref="Q2311:Q2312"/>
    <mergeCell ref="R2311:R2312"/>
    <mergeCell ref="S2311:S2312"/>
    <mergeCell ref="T2311:T2312"/>
    <mergeCell ref="U2311:U2312"/>
    <mergeCell ref="W2311:W2312"/>
    <mergeCell ref="A2305:A2306"/>
    <mergeCell ref="B2305:B2306"/>
    <mergeCell ref="C2305:C2306"/>
    <mergeCell ref="E2305:E2306"/>
    <mergeCell ref="F2305:F2306"/>
    <mergeCell ref="G2305:G2306"/>
    <mergeCell ref="H2305:H2306"/>
    <mergeCell ref="O2305:O2306"/>
    <mergeCell ref="Q2305:Q2306"/>
    <mergeCell ref="R2305:R2306"/>
    <mergeCell ref="S2305:S2306"/>
    <mergeCell ref="T2305:T2306"/>
    <mergeCell ref="U2305:U2306"/>
    <mergeCell ref="W2305:W2306"/>
    <mergeCell ref="A2307:A2308"/>
    <mergeCell ref="B2307:B2308"/>
    <mergeCell ref="C2307:C2308"/>
    <mergeCell ref="E2307:E2308"/>
    <mergeCell ref="F2307:F2308"/>
    <mergeCell ref="G2307:G2308"/>
    <mergeCell ref="H2307:H2308"/>
    <mergeCell ref="O2307:O2308"/>
    <mergeCell ref="Q2307:Q2308"/>
    <mergeCell ref="R2307:R2308"/>
    <mergeCell ref="S2307:S2308"/>
    <mergeCell ref="T2307:T2308"/>
    <mergeCell ref="U2307:U2308"/>
    <mergeCell ref="W2307:W2308"/>
    <mergeCell ref="D2305:D2306"/>
    <mergeCell ref="D2307:D2308"/>
    <mergeCell ref="D2309:D2310"/>
    <mergeCell ref="D2311:D2312"/>
    <mergeCell ref="A2317:A2318"/>
    <mergeCell ref="B2317:B2318"/>
    <mergeCell ref="C2317:C2318"/>
    <mergeCell ref="E2317:E2318"/>
    <mergeCell ref="F2317:F2318"/>
    <mergeCell ref="G2317:G2318"/>
    <mergeCell ref="H2317:H2318"/>
    <mergeCell ref="O2317:O2318"/>
    <mergeCell ref="Q2317:Q2318"/>
    <mergeCell ref="R2317:R2318"/>
    <mergeCell ref="S2317:S2318"/>
    <mergeCell ref="T2317:T2318"/>
    <mergeCell ref="U2317:U2318"/>
    <mergeCell ref="W2317:W2318"/>
    <mergeCell ref="A2319:A2320"/>
    <mergeCell ref="B2319:B2320"/>
    <mergeCell ref="C2319:C2320"/>
    <mergeCell ref="E2319:E2320"/>
    <mergeCell ref="F2319:F2320"/>
    <mergeCell ref="G2319:G2320"/>
    <mergeCell ref="H2319:H2320"/>
    <mergeCell ref="O2319:O2320"/>
    <mergeCell ref="Q2319:Q2320"/>
    <mergeCell ref="R2319:R2320"/>
    <mergeCell ref="S2319:S2320"/>
    <mergeCell ref="T2319:T2320"/>
    <mergeCell ref="U2319:U2320"/>
    <mergeCell ref="W2319:W2320"/>
    <mergeCell ref="A2313:A2314"/>
    <mergeCell ref="B2313:B2314"/>
    <mergeCell ref="C2313:C2314"/>
    <mergeCell ref="E2313:E2314"/>
    <mergeCell ref="F2313:F2314"/>
    <mergeCell ref="G2313:G2314"/>
    <mergeCell ref="H2313:H2314"/>
    <mergeCell ref="O2313:O2314"/>
    <mergeCell ref="Q2313:Q2314"/>
    <mergeCell ref="R2313:R2314"/>
    <mergeCell ref="S2313:S2314"/>
    <mergeCell ref="T2313:T2314"/>
    <mergeCell ref="U2313:U2314"/>
    <mergeCell ref="W2313:W2314"/>
    <mergeCell ref="A2315:A2316"/>
    <mergeCell ref="B2315:B2316"/>
    <mergeCell ref="C2315:C2316"/>
    <mergeCell ref="E2315:E2316"/>
    <mergeCell ref="F2315:F2316"/>
    <mergeCell ref="G2315:G2316"/>
    <mergeCell ref="H2315:H2316"/>
    <mergeCell ref="O2315:O2316"/>
    <mergeCell ref="Q2315:Q2316"/>
    <mergeCell ref="R2315:R2316"/>
    <mergeCell ref="S2315:S2316"/>
    <mergeCell ref="T2315:T2316"/>
    <mergeCell ref="U2315:U2316"/>
    <mergeCell ref="W2315:W2316"/>
    <mergeCell ref="D2313:D2314"/>
    <mergeCell ref="D2315:D2316"/>
    <mergeCell ref="D2317:D2318"/>
    <mergeCell ref="D2319:D2320"/>
    <mergeCell ref="A2325:A2326"/>
    <mergeCell ref="B2325:B2326"/>
    <mergeCell ref="C2325:C2326"/>
    <mergeCell ref="E2325:E2326"/>
    <mergeCell ref="F2325:F2326"/>
    <mergeCell ref="G2325:G2326"/>
    <mergeCell ref="H2325:H2326"/>
    <mergeCell ref="O2325:O2326"/>
    <mergeCell ref="Q2325:Q2326"/>
    <mergeCell ref="R2325:R2326"/>
    <mergeCell ref="S2325:S2326"/>
    <mergeCell ref="T2325:T2326"/>
    <mergeCell ref="U2325:U2326"/>
    <mergeCell ref="W2325:W2326"/>
    <mergeCell ref="A2327:A2328"/>
    <mergeCell ref="B2327:B2328"/>
    <mergeCell ref="C2327:C2328"/>
    <mergeCell ref="E2327:E2328"/>
    <mergeCell ref="F2327:F2328"/>
    <mergeCell ref="G2327:G2328"/>
    <mergeCell ref="H2327:H2328"/>
    <mergeCell ref="O2327:O2328"/>
    <mergeCell ref="Q2327:Q2328"/>
    <mergeCell ref="R2327:R2328"/>
    <mergeCell ref="S2327:S2328"/>
    <mergeCell ref="T2327:T2328"/>
    <mergeCell ref="U2327:U2328"/>
    <mergeCell ref="W2327:W2328"/>
    <mergeCell ref="A2321:A2322"/>
    <mergeCell ref="B2321:B2322"/>
    <mergeCell ref="C2321:C2322"/>
    <mergeCell ref="E2321:E2322"/>
    <mergeCell ref="F2321:F2322"/>
    <mergeCell ref="G2321:G2322"/>
    <mergeCell ref="H2321:H2322"/>
    <mergeCell ref="O2321:O2322"/>
    <mergeCell ref="Q2321:Q2322"/>
    <mergeCell ref="R2321:R2322"/>
    <mergeCell ref="S2321:S2322"/>
    <mergeCell ref="T2321:T2322"/>
    <mergeCell ref="U2321:U2322"/>
    <mergeCell ref="W2321:W2322"/>
    <mergeCell ref="A2323:A2324"/>
    <mergeCell ref="B2323:B2324"/>
    <mergeCell ref="C2323:C2324"/>
    <mergeCell ref="E2323:E2324"/>
    <mergeCell ref="F2323:F2324"/>
    <mergeCell ref="G2323:G2324"/>
    <mergeCell ref="H2323:H2324"/>
    <mergeCell ref="O2323:O2324"/>
    <mergeCell ref="Q2323:Q2324"/>
    <mergeCell ref="R2323:R2324"/>
    <mergeCell ref="S2323:S2324"/>
    <mergeCell ref="T2323:T2324"/>
    <mergeCell ref="U2323:U2324"/>
    <mergeCell ref="W2323:W2324"/>
    <mergeCell ref="D2321:D2322"/>
    <mergeCell ref="D2323:D2324"/>
    <mergeCell ref="D2325:D2326"/>
    <mergeCell ref="D2327:D2328"/>
    <mergeCell ref="V2325:V2326"/>
    <mergeCell ref="V2327:V2328"/>
    <mergeCell ref="A2333:A2334"/>
    <mergeCell ref="B2333:B2334"/>
    <mergeCell ref="C2333:C2334"/>
    <mergeCell ref="E2333:E2334"/>
    <mergeCell ref="F2333:F2334"/>
    <mergeCell ref="G2333:G2334"/>
    <mergeCell ref="H2333:H2334"/>
    <mergeCell ref="O2333:O2334"/>
    <mergeCell ref="Q2333:Q2334"/>
    <mergeCell ref="R2333:R2334"/>
    <mergeCell ref="S2333:S2334"/>
    <mergeCell ref="T2333:T2334"/>
    <mergeCell ref="U2333:U2334"/>
    <mergeCell ref="W2333:W2334"/>
    <mergeCell ref="A2335:A2336"/>
    <mergeCell ref="B2335:B2336"/>
    <mergeCell ref="C2335:C2336"/>
    <mergeCell ref="E2335:E2336"/>
    <mergeCell ref="F2335:F2336"/>
    <mergeCell ref="G2335:G2336"/>
    <mergeCell ref="H2335:H2336"/>
    <mergeCell ref="O2335:O2336"/>
    <mergeCell ref="Q2335:Q2336"/>
    <mergeCell ref="R2335:R2336"/>
    <mergeCell ref="S2335:S2336"/>
    <mergeCell ref="T2335:T2336"/>
    <mergeCell ref="U2335:U2336"/>
    <mergeCell ref="W2335:W2336"/>
    <mergeCell ref="A2329:A2330"/>
    <mergeCell ref="B2329:B2330"/>
    <mergeCell ref="C2329:C2330"/>
    <mergeCell ref="E2329:E2330"/>
    <mergeCell ref="F2329:F2330"/>
    <mergeCell ref="G2329:G2330"/>
    <mergeCell ref="H2329:H2330"/>
    <mergeCell ref="O2329:O2330"/>
    <mergeCell ref="Q2329:Q2330"/>
    <mergeCell ref="R2329:R2330"/>
    <mergeCell ref="S2329:S2330"/>
    <mergeCell ref="T2329:T2330"/>
    <mergeCell ref="U2329:U2330"/>
    <mergeCell ref="W2329:W2330"/>
    <mergeCell ref="A2331:A2332"/>
    <mergeCell ref="B2331:B2332"/>
    <mergeCell ref="C2331:C2332"/>
    <mergeCell ref="E2331:E2332"/>
    <mergeCell ref="F2331:F2332"/>
    <mergeCell ref="G2331:G2332"/>
    <mergeCell ref="H2331:H2332"/>
    <mergeCell ref="O2331:O2332"/>
    <mergeCell ref="Q2331:Q2332"/>
    <mergeCell ref="R2331:R2332"/>
    <mergeCell ref="S2331:S2332"/>
    <mergeCell ref="T2331:T2332"/>
    <mergeCell ref="U2331:U2332"/>
    <mergeCell ref="W2331:W2332"/>
    <mergeCell ref="D2329:D2330"/>
    <mergeCell ref="D2331:D2332"/>
    <mergeCell ref="D2333:D2334"/>
    <mergeCell ref="D2335:D2336"/>
    <mergeCell ref="V2329:V2330"/>
    <mergeCell ref="V2331:V2332"/>
    <mergeCell ref="V2333:V2334"/>
    <mergeCell ref="V2335:V2336"/>
    <mergeCell ref="A2341:A2342"/>
    <mergeCell ref="B2341:B2342"/>
    <mergeCell ref="C2341:C2342"/>
    <mergeCell ref="E2341:E2342"/>
    <mergeCell ref="F2341:F2342"/>
    <mergeCell ref="G2341:G2342"/>
    <mergeCell ref="H2341:H2342"/>
    <mergeCell ref="O2341:O2342"/>
    <mergeCell ref="Q2341:Q2342"/>
    <mergeCell ref="R2341:R2342"/>
    <mergeCell ref="S2341:S2342"/>
    <mergeCell ref="T2341:T2342"/>
    <mergeCell ref="U2341:U2342"/>
    <mergeCell ref="W2341:W2342"/>
    <mergeCell ref="A2343:A2344"/>
    <mergeCell ref="B2343:B2344"/>
    <mergeCell ref="C2343:C2344"/>
    <mergeCell ref="E2343:E2344"/>
    <mergeCell ref="F2343:F2344"/>
    <mergeCell ref="G2343:G2344"/>
    <mergeCell ref="H2343:H2344"/>
    <mergeCell ref="O2343:O2344"/>
    <mergeCell ref="Q2343:Q2344"/>
    <mergeCell ref="R2343:R2344"/>
    <mergeCell ref="S2343:S2344"/>
    <mergeCell ref="T2343:T2344"/>
    <mergeCell ref="U2343:U2344"/>
    <mergeCell ref="W2343:W2344"/>
    <mergeCell ref="A2337:A2338"/>
    <mergeCell ref="B2337:B2338"/>
    <mergeCell ref="C2337:C2338"/>
    <mergeCell ref="E2337:E2338"/>
    <mergeCell ref="F2337:F2338"/>
    <mergeCell ref="G2337:G2338"/>
    <mergeCell ref="H2337:H2338"/>
    <mergeCell ref="O2337:O2338"/>
    <mergeCell ref="Q2337:Q2338"/>
    <mergeCell ref="R2337:R2338"/>
    <mergeCell ref="S2337:S2338"/>
    <mergeCell ref="T2337:T2338"/>
    <mergeCell ref="U2337:U2338"/>
    <mergeCell ref="W2337:W2338"/>
    <mergeCell ref="A2339:A2340"/>
    <mergeCell ref="B2339:B2340"/>
    <mergeCell ref="C2339:C2340"/>
    <mergeCell ref="E2339:E2340"/>
    <mergeCell ref="F2339:F2340"/>
    <mergeCell ref="G2339:G2340"/>
    <mergeCell ref="H2339:H2340"/>
    <mergeCell ref="O2339:O2340"/>
    <mergeCell ref="Q2339:Q2340"/>
    <mergeCell ref="R2339:R2340"/>
    <mergeCell ref="S2339:S2340"/>
    <mergeCell ref="T2339:T2340"/>
    <mergeCell ref="U2339:U2340"/>
    <mergeCell ref="W2339:W2340"/>
    <mergeCell ref="D2337:D2338"/>
    <mergeCell ref="D2339:D2340"/>
    <mergeCell ref="D2341:D2342"/>
    <mergeCell ref="D2343:D2344"/>
    <mergeCell ref="V2337:V2338"/>
    <mergeCell ref="V2339:V2340"/>
    <mergeCell ref="V2341:V2342"/>
    <mergeCell ref="V2343:V2344"/>
    <mergeCell ref="A2349:A2350"/>
    <mergeCell ref="B2349:B2350"/>
    <mergeCell ref="C2349:C2350"/>
    <mergeCell ref="E2349:E2350"/>
    <mergeCell ref="F2349:F2350"/>
    <mergeCell ref="G2349:G2350"/>
    <mergeCell ref="H2349:H2350"/>
    <mergeCell ref="O2349:O2350"/>
    <mergeCell ref="Q2349:Q2350"/>
    <mergeCell ref="R2349:R2350"/>
    <mergeCell ref="S2349:S2350"/>
    <mergeCell ref="T2349:T2350"/>
    <mergeCell ref="U2349:U2350"/>
    <mergeCell ref="A2351:A2352"/>
    <mergeCell ref="B2351:B2352"/>
    <mergeCell ref="C2351:C2352"/>
    <mergeCell ref="E2351:E2352"/>
    <mergeCell ref="F2351:F2352"/>
    <mergeCell ref="G2351:G2352"/>
    <mergeCell ref="H2351:H2352"/>
    <mergeCell ref="O2351:O2352"/>
    <mergeCell ref="Q2351:Q2352"/>
    <mergeCell ref="R2351:R2352"/>
    <mergeCell ref="S2351:S2352"/>
    <mergeCell ref="T2351:T2352"/>
    <mergeCell ref="U2351:U2352"/>
    <mergeCell ref="W2351:W2352"/>
    <mergeCell ref="A2345:A2346"/>
    <mergeCell ref="B2345:B2346"/>
    <mergeCell ref="C2345:C2346"/>
    <mergeCell ref="E2345:E2346"/>
    <mergeCell ref="F2345:F2346"/>
    <mergeCell ref="G2345:G2346"/>
    <mergeCell ref="H2345:H2346"/>
    <mergeCell ref="O2345:O2346"/>
    <mergeCell ref="Q2345:Q2346"/>
    <mergeCell ref="R2345:R2346"/>
    <mergeCell ref="S2345:S2346"/>
    <mergeCell ref="T2345:T2346"/>
    <mergeCell ref="U2345:U2346"/>
    <mergeCell ref="A2347:A2348"/>
    <mergeCell ref="B2347:B2348"/>
    <mergeCell ref="C2347:C2348"/>
    <mergeCell ref="E2347:E2348"/>
    <mergeCell ref="F2347:F2348"/>
    <mergeCell ref="G2347:G2348"/>
    <mergeCell ref="H2347:H2348"/>
    <mergeCell ref="O2347:O2348"/>
    <mergeCell ref="Q2347:Q2348"/>
    <mergeCell ref="R2347:R2348"/>
    <mergeCell ref="S2347:S2348"/>
    <mergeCell ref="T2347:T2348"/>
    <mergeCell ref="U2347:U2348"/>
    <mergeCell ref="W2347:W2348"/>
    <mergeCell ref="D2345:D2346"/>
    <mergeCell ref="D2347:D2348"/>
    <mergeCell ref="D2349:D2350"/>
    <mergeCell ref="D2351:D2352"/>
    <mergeCell ref="V2345:V2346"/>
    <mergeCell ref="V2347:V2348"/>
    <mergeCell ref="V2349:V2350"/>
    <mergeCell ref="V2351:V2352"/>
    <mergeCell ref="A2357:A2358"/>
    <mergeCell ref="B2357:B2358"/>
    <mergeCell ref="C2357:C2358"/>
    <mergeCell ref="E2357:E2358"/>
    <mergeCell ref="F2357:F2358"/>
    <mergeCell ref="G2357:G2358"/>
    <mergeCell ref="H2357:H2358"/>
    <mergeCell ref="O2357:O2358"/>
    <mergeCell ref="Q2357:Q2358"/>
    <mergeCell ref="R2357:R2358"/>
    <mergeCell ref="S2357:S2358"/>
    <mergeCell ref="T2357:T2358"/>
    <mergeCell ref="U2357:U2358"/>
    <mergeCell ref="W2357:W2358"/>
    <mergeCell ref="A2359:A2360"/>
    <mergeCell ref="B2359:B2360"/>
    <mergeCell ref="C2359:C2360"/>
    <mergeCell ref="E2359:E2360"/>
    <mergeCell ref="F2359:F2360"/>
    <mergeCell ref="G2359:G2360"/>
    <mergeCell ref="H2359:H2360"/>
    <mergeCell ref="O2359:O2360"/>
    <mergeCell ref="Q2359:Q2360"/>
    <mergeCell ref="R2359:R2360"/>
    <mergeCell ref="S2359:S2360"/>
    <mergeCell ref="T2359:T2360"/>
    <mergeCell ref="U2359:U2360"/>
    <mergeCell ref="W2359:W2360"/>
    <mergeCell ref="A2353:A2354"/>
    <mergeCell ref="B2353:B2354"/>
    <mergeCell ref="C2353:C2354"/>
    <mergeCell ref="E2353:E2354"/>
    <mergeCell ref="F2353:F2354"/>
    <mergeCell ref="G2353:G2354"/>
    <mergeCell ref="H2353:H2354"/>
    <mergeCell ref="O2353:O2354"/>
    <mergeCell ref="Q2353:Q2354"/>
    <mergeCell ref="R2353:R2354"/>
    <mergeCell ref="S2353:S2354"/>
    <mergeCell ref="T2353:T2354"/>
    <mergeCell ref="U2353:U2354"/>
    <mergeCell ref="W2353:W2354"/>
    <mergeCell ref="A2355:A2356"/>
    <mergeCell ref="B2355:B2356"/>
    <mergeCell ref="C2355:C2356"/>
    <mergeCell ref="E2355:E2356"/>
    <mergeCell ref="F2355:F2356"/>
    <mergeCell ref="G2355:G2356"/>
    <mergeCell ref="H2355:H2356"/>
    <mergeCell ref="O2355:O2356"/>
    <mergeCell ref="Q2355:Q2356"/>
    <mergeCell ref="R2355:R2356"/>
    <mergeCell ref="S2355:S2356"/>
    <mergeCell ref="T2355:T2356"/>
    <mergeCell ref="U2355:U2356"/>
    <mergeCell ref="W2355:W2356"/>
    <mergeCell ref="D2353:D2354"/>
    <mergeCell ref="D2355:D2356"/>
    <mergeCell ref="D2357:D2358"/>
    <mergeCell ref="D2359:D2360"/>
    <mergeCell ref="V2353:V2354"/>
    <mergeCell ref="V2355:V2356"/>
    <mergeCell ref="V2357:V2358"/>
    <mergeCell ref="V2359:V2360"/>
    <mergeCell ref="A2365:A2366"/>
    <mergeCell ref="B2365:B2366"/>
    <mergeCell ref="C2365:C2366"/>
    <mergeCell ref="E2365:E2366"/>
    <mergeCell ref="F2365:F2366"/>
    <mergeCell ref="G2365:G2366"/>
    <mergeCell ref="H2365:H2366"/>
    <mergeCell ref="O2365:O2366"/>
    <mergeCell ref="Q2365:Q2366"/>
    <mergeCell ref="R2365:R2366"/>
    <mergeCell ref="S2365:S2366"/>
    <mergeCell ref="T2365:T2366"/>
    <mergeCell ref="U2365:U2366"/>
    <mergeCell ref="W2365:W2366"/>
    <mergeCell ref="A2367:A2368"/>
    <mergeCell ref="B2367:B2368"/>
    <mergeCell ref="C2367:C2368"/>
    <mergeCell ref="E2367:E2368"/>
    <mergeCell ref="F2367:F2368"/>
    <mergeCell ref="G2367:G2368"/>
    <mergeCell ref="H2367:H2368"/>
    <mergeCell ref="O2367:O2368"/>
    <mergeCell ref="Q2367:Q2368"/>
    <mergeCell ref="R2367:R2368"/>
    <mergeCell ref="S2367:S2368"/>
    <mergeCell ref="T2367:T2368"/>
    <mergeCell ref="U2367:U2368"/>
    <mergeCell ref="W2367:W2368"/>
    <mergeCell ref="A2361:A2362"/>
    <mergeCell ref="B2361:B2362"/>
    <mergeCell ref="C2361:C2362"/>
    <mergeCell ref="E2361:E2362"/>
    <mergeCell ref="F2361:F2362"/>
    <mergeCell ref="G2361:G2362"/>
    <mergeCell ref="H2361:H2362"/>
    <mergeCell ref="O2361:O2362"/>
    <mergeCell ref="Q2361:Q2362"/>
    <mergeCell ref="R2361:R2362"/>
    <mergeCell ref="S2361:S2362"/>
    <mergeCell ref="T2361:T2362"/>
    <mergeCell ref="U2361:U2362"/>
    <mergeCell ref="W2361:W2362"/>
    <mergeCell ref="A2363:A2364"/>
    <mergeCell ref="B2363:B2364"/>
    <mergeCell ref="C2363:C2364"/>
    <mergeCell ref="E2363:E2364"/>
    <mergeCell ref="F2363:F2364"/>
    <mergeCell ref="G2363:G2364"/>
    <mergeCell ref="H2363:H2364"/>
    <mergeCell ref="O2363:O2364"/>
    <mergeCell ref="Q2363:Q2364"/>
    <mergeCell ref="R2363:R2364"/>
    <mergeCell ref="S2363:S2364"/>
    <mergeCell ref="T2363:T2364"/>
    <mergeCell ref="U2363:U2364"/>
    <mergeCell ref="W2363:W2364"/>
    <mergeCell ref="D2361:D2362"/>
    <mergeCell ref="D2363:D2364"/>
    <mergeCell ref="D2365:D2366"/>
    <mergeCell ref="D2367:D2368"/>
    <mergeCell ref="V2363:V2364"/>
    <mergeCell ref="V2365:V2366"/>
    <mergeCell ref="V2367:V2368"/>
    <mergeCell ref="V2361:V2362"/>
    <mergeCell ref="A2369:A2370"/>
    <mergeCell ref="B2369:B2370"/>
    <mergeCell ref="C2369:C2370"/>
    <mergeCell ref="E2369:E2370"/>
    <mergeCell ref="F2369:F2370"/>
    <mergeCell ref="G2369:G2370"/>
    <mergeCell ref="H2369:H2370"/>
    <mergeCell ref="O2369:O2370"/>
    <mergeCell ref="Q2369:Q2370"/>
    <mergeCell ref="R2369:R2370"/>
    <mergeCell ref="S2369:S2370"/>
    <mergeCell ref="T2369:T2370"/>
    <mergeCell ref="U2369:U2370"/>
    <mergeCell ref="W2369:W2370"/>
    <mergeCell ref="A2371:A2372"/>
    <mergeCell ref="B2371:B2372"/>
    <mergeCell ref="C2371:C2372"/>
    <mergeCell ref="E2371:E2372"/>
    <mergeCell ref="F2371:F2372"/>
    <mergeCell ref="G2371:G2372"/>
    <mergeCell ref="H2371:H2372"/>
    <mergeCell ref="O2371:O2372"/>
    <mergeCell ref="Q2371:Q2372"/>
    <mergeCell ref="R2371:R2372"/>
    <mergeCell ref="S2371:S2372"/>
    <mergeCell ref="T2371:T2372"/>
    <mergeCell ref="U2371:U2372"/>
    <mergeCell ref="W2371:W2372"/>
    <mergeCell ref="D2369:D2370"/>
    <mergeCell ref="D2371:D2372"/>
    <mergeCell ref="D2373:D2374"/>
    <mergeCell ref="D2375:D2376"/>
    <mergeCell ref="V2369:V2370"/>
    <mergeCell ref="V2371:V2372"/>
    <mergeCell ref="V2373:V2374"/>
    <mergeCell ref="V2375:V2376"/>
    <mergeCell ref="A2377:A2378"/>
    <mergeCell ref="B2377:B2378"/>
    <mergeCell ref="C2377:C2378"/>
    <mergeCell ref="E2377:E2378"/>
    <mergeCell ref="F2377:F2378"/>
    <mergeCell ref="G2377:G2378"/>
    <mergeCell ref="H2377:H2378"/>
    <mergeCell ref="O2377:O2378"/>
    <mergeCell ref="Q2377:Q2378"/>
    <mergeCell ref="R2377:R2378"/>
    <mergeCell ref="S2377:S2378"/>
    <mergeCell ref="T2377:T2378"/>
    <mergeCell ref="U2377:U2378"/>
    <mergeCell ref="W2377:W2378"/>
    <mergeCell ref="A2379:A2380"/>
    <mergeCell ref="B2379:B2380"/>
    <mergeCell ref="C2379:C2380"/>
    <mergeCell ref="E2379:E2380"/>
    <mergeCell ref="F2379:F2380"/>
    <mergeCell ref="G2379:G2380"/>
    <mergeCell ref="H2379:H2380"/>
    <mergeCell ref="I2379:I2380"/>
    <mergeCell ref="J2379:J2380"/>
    <mergeCell ref="O2379:O2380"/>
    <mergeCell ref="Q2379:Q2380"/>
    <mergeCell ref="R2379:R2380"/>
    <mergeCell ref="S2379:S2380"/>
    <mergeCell ref="T2379:T2380"/>
    <mergeCell ref="U2379:U2380"/>
    <mergeCell ref="W2379:W2380"/>
    <mergeCell ref="D2377:D2378"/>
    <mergeCell ref="D2379:D2380"/>
    <mergeCell ref="A2373:A2374"/>
    <mergeCell ref="B2373:B2374"/>
    <mergeCell ref="C2373:C2374"/>
    <mergeCell ref="E2373:E2374"/>
    <mergeCell ref="F2373:F2374"/>
    <mergeCell ref="G2373:G2374"/>
    <mergeCell ref="H2373:H2374"/>
    <mergeCell ref="O2373:O2374"/>
    <mergeCell ref="Q2373:Q2374"/>
    <mergeCell ref="R2373:R2374"/>
    <mergeCell ref="S2373:S2374"/>
    <mergeCell ref="T2373:T2374"/>
    <mergeCell ref="U2373:U2374"/>
    <mergeCell ref="W2373:W2374"/>
    <mergeCell ref="A2375:A2376"/>
    <mergeCell ref="B2375:B2376"/>
    <mergeCell ref="C2375:C2376"/>
    <mergeCell ref="E2375:E2376"/>
    <mergeCell ref="F2375:F2376"/>
    <mergeCell ref="G2375:G2376"/>
    <mergeCell ref="H2375:H2376"/>
    <mergeCell ref="O2375:O2376"/>
    <mergeCell ref="Q2375:Q2376"/>
    <mergeCell ref="R2375:R2376"/>
    <mergeCell ref="S2375:S2376"/>
    <mergeCell ref="T2375:T2376"/>
    <mergeCell ref="U2375:U2376"/>
    <mergeCell ref="W2375:W2376"/>
    <mergeCell ref="V2379:V2380"/>
    <mergeCell ref="A2385:A2386"/>
    <mergeCell ref="B2385:B2386"/>
    <mergeCell ref="C2385:C2386"/>
    <mergeCell ref="E2385:E2386"/>
    <mergeCell ref="F2385:F2386"/>
    <mergeCell ref="G2385:G2386"/>
    <mergeCell ref="H2385:H2386"/>
    <mergeCell ref="I2385:I2386"/>
    <mergeCell ref="J2385:J2386"/>
    <mergeCell ref="O2385:O2386"/>
    <mergeCell ref="Q2385:Q2386"/>
    <mergeCell ref="R2385:R2386"/>
    <mergeCell ref="S2385:S2386"/>
    <mergeCell ref="T2385:T2386"/>
    <mergeCell ref="U2385:U2386"/>
    <mergeCell ref="W2385:W2386"/>
    <mergeCell ref="A2387:A2388"/>
    <mergeCell ref="B2387:B2388"/>
    <mergeCell ref="C2387:C2388"/>
    <mergeCell ref="E2387:E2388"/>
    <mergeCell ref="F2387:F2388"/>
    <mergeCell ref="G2387:G2388"/>
    <mergeCell ref="H2387:H2388"/>
    <mergeCell ref="I2387:I2388"/>
    <mergeCell ref="J2387:J2388"/>
    <mergeCell ref="O2387:O2388"/>
    <mergeCell ref="Q2387:Q2388"/>
    <mergeCell ref="R2387:R2388"/>
    <mergeCell ref="S2387:S2388"/>
    <mergeCell ref="T2387:T2388"/>
    <mergeCell ref="U2387:U2388"/>
    <mergeCell ref="W2387:W2388"/>
    <mergeCell ref="A2381:A2382"/>
    <mergeCell ref="B2381:B2382"/>
    <mergeCell ref="C2381:C2382"/>
    <mergeCell ref="E2381:E2382"/>
    <mergeCell ref="F2381:F2382"/>
    <mergeCell ref="G2381:G2382"/>
    <mergeCell ref="H2381:H2382"/>
    <mergeCell ref="I2381:I2382"/>
    <mergeCell ref="J2381:J2382"/>
    <mergeCell ref="O2381:O2382"/>
    <mergeCell ref="Q2381:Q2382"/>
    <mergeCell ref="R2381:R2382"/>
    <mergeCell ref="S2381:S2382"/>
    <mergeCell ref="T2381:T2382"/>
    <mergeCell ref="U2381:U2382"/>
    <mergeCell ref="W2381:W2382"/>
    <mergeCell ref="A2383:A2384"/>
    <mergeCell ref="B2383:B2384"/>
    <mergeCell ref="C2383:C2384"/>
    <mergeCell ref="E2383:E2384"/>
    <mergeCell ref="F2383:F2384"/>
    <mergeCell ref="G2383:G2384"/>
    <mergeCell ref="H2383:H2384"/>
    <mergeCell ref="I2383:I2384"/>
    <mergeCell ref="J2383:J2384"/>
    <mergeCell ref="O2383:O2384"/>
    <mergeCell ref="Q2383:Q2384"/>
    <mergeCell ref="R2383:R2384"/>
    <mergeCell ref="S2383:S2384"/>
    <mergeCell ref="T2383:T2384"/>
    <mergeCell ref="U2383:U2384"/>
    <mergeCell ref="W2383:W2384"/>
    <mergeCell ref="A2393:A2394"/>
    <mergeCell ref="B2393:B2394"/>
    <mergeCell ref="C2393:C2394"/>
    <mergeCell ref="E2393:E2394"/>
    <mergeCell ref="F2393:F2394"/>
    <mergeCell ref="G2393:G2394"/>
    <mergeCell ref="H2393:H2394"/>
    <mergeCell ref="I2393:I2394"/>
    <mergeCell ref="J2393:J2394"/>
    <mergeCell ref="O2393:O2394"/>
    <mergeCell ref="Q2393:Q2394"/>
    <mergeCell ref="R2393:R2394"/>
    <mergeCell ref="S2393:S2394"/>
    <mergeCell ref="T2393:T2394"/>
    <mergeCell ref="U2393:U2394"/>
    <mergeCell ref="W2393:W2394"/>
    <mergeCell ref="A2395:A2396"/>
    <mergeCell ref="B2395:B2396"/>
    <mergeCell ref="C2395:C2396"/>
    <mergeCell ref="E2395:E2396"/>
    <mergeCell ref="F2395:F2396"/>
    <mergeCell ref="G2395:G2396"/>
    <mergeCell ref="H2395:H2396"/>
    <mergeCell ref="I2395:I2396"/>
    <mergeCell ref="J2395:J2396"/>
    <mergeCell ref="O2395:O2396"/>
    <mergeCell ref="Q2395:Q2396"/>
    <mergeCell ref="R2395:R2396"/>
    <mergeCell ref="S2395:S2396"/>
    <mergeCell ref="T2395:T2396"/>
    <mergeCell ref="U2395:U2396"/>
    <mergeCell ref="W2395:W2396"/>
    <mergeCell ref="A2389:A2390"/>
    <mergeCell ref="B2389:B2390"/>
    <mergeCell ref="C2389:C2390"/>
    <mergeCell ref="E2389:E2390"/>
    <mergeCell ref="F2389:F2390"/>
    <mergeCell ref="G2389:G2390"/>
    <mergeCell ref="H2389:H2390"/>
    <mergeCell ref="I2389:I2390"/>
    <mergeCell ref="J2389:J2390"/>
    <mergeCell ref="O2389:O2390"/>
    <mergeCell ref="Q2389:Q2390"/>
    <mergeCell ref="R2389:R2390"/>
    <mergeCell ref="S2389:S2390"/>
    <mergeCell ref="T2389:T2390"/>
    <mergeCell ref="U2389:U2390"/>
    <mergeCell ref="W2389:W2390"/>
    <mergeCell ref="A2391:A2392"/>
    <mergeCell ref="B2391:B2392"/>
    <mergeCell ref="C2391:C2392"/>
    <mergeCell ref="E2391:E2392"/>
    <mergeCell ref="F2391:F2392"/>
    <mergeCell ref="G2391:G2392"/>
    <mergeCell ref="H2391:H2392"/>
    <mergeCell ref="I2391:I2392"/>
    <mergeCell ref="J2391:J2392"/>
    <mergeCell ref="O2391:O2392"/>
    <mergeCell ref="Q2391:Q2392"/>
    <mergeCell ref="R2391:R2392"/>
    <mergeCell ref="S2391:S2392"/>
    <mergeCell ref="T2391:T2392"/>
    <mergeCell ref="U2391:U2392"/>
    <mergeCell ref="W2391:W2392"/>
    <mergeCell ref="A2401:A2402"/>
    <mergeCell ref="B2401:B2402"/>
    <mergeCell ref="C2401:C2402"/>
    <mergeCell ref="E2401:E2402"/>
    <mergeCell ref="F2401:F2402"/>
    <mergeCell ref="G2401:G2402"/>
    <mergeCell ref="H2401:H2402"/>
    <mergeCell ref="I2401:I2402"/>
    <mergeCell ref="J2401:J2402"/>
    <mergeCell ref="O2401:O2402"/>
    <mergeCell ref="Q2401:Q2402"/>
    <mergeCell ref="R2401:R2402"/>
    <mergeCell ref="S2401:S2402"/>
    <mergeCell ref="T2401:T2402"/>
    <mergeCell ref="U2401:U2402"/>
    <mergeCell ref="W2401:W2402"/>
    <mergeCell ref="A2403:A2404"/>
    <mergeCell ref="B2403:B2404"/>
    <mergeCell ref="C2403:C2404"/>
    <mergeCell ref="E2403:E2404"/>
    <mergeCell ref="F2403:F2404"/>
    <mergeCell ref="G2403:G2404"/>
    <mergeCell ref="H2403:H2404"/>
    <mergeCell ref="I2403:I2404"/>
    <mergeCell ref="J2403:J2404"/>
    <mergeCell ref="O2403:O2404"/>
    <mergeCell ref="Q2403:Q2404"/>
    <mergeCell ref="R2403:R2404"/>
    <mergeCell ref="S2403:S2404"/>
    <mergeCell ref="T2403:T2404"/>
    <mergeCell ref="U2403:U2404"/>
    <mergeCell ref="W2403:W2404"/>
    <mergeCell ref="A2397:A2398"/>
    <mergeCell ref="B2397:B2398"/>
    <mergeCell ref="C2397:C2398"/>
    <mergeCell ref="E2397:E2398"/>
    <mergeCell ref="F2397:F2398"/>
    <mergeCell ref="G2397:G2398"/>
    <mergeCell ref="H2397:H2398"/>
    <mergeCell ref="I2397:I2398"/>
    <mergeCell ref="J2397:J2398"/>
    <mergeCell ref="O2397:O2398"/>
    <mergeCell ref="Q2397:Q2398"/>
    <mergeCell ref="R2397:R2398"/>
    <mergeCell ref="S2397:S2398"/>
    <mergeCell ref="T2397:T2398"/>
    <mergeCell ref="U2397:U2398"/>
    <mergeCell ref="W2397:W2398"/>
    <mergeCell ref="A2399:A2400"/>
    <mergeCell ref="B2399:B2400"/>
    <mergeCell ref="C2399:C2400"/>
    <mergeCell ref="E2399:E2400"/>
    <mergeCell ref="F2399:F2400"/>
    <mergeCell ref="G2399:G2400"/>
    <mergeCell ref="H2399:H2400"/>
    <mergeCell ref="I2399:I2400"/>
    <mergeCell ref="J2399:J2400"/>
    <mergeCell ref="O2399:O2400"/>
    <mergeCell ref="Q2399:Q2400"/>
    <mergeCell ref="R2399:R2400"/>
    <mergeCell ref="S2399:S2400"/>
    <mergeCell ref="T2399:T2400"/>
    <mergeCell ref="U2399:U2400"/>
    <mergeCell ref="A2409:A2410"/>
    <mergeCell ref="B2409:B2410"/>
    <mergeCell ref="C2409:C2410"/>
    <mergeCell ref="E2409:E2410"/>
    <mergeCell ref="F2409:F2410"/>
    <mergeCell ref="G2409:G2410"/>
    <mergeCell ref="H2409:H2410"/>
    <mergeCell ref="I2409:I2410"/>
    <mergeCell ref="J2409:J2410"/>
    <mergeCell ref="O2409:O2410"/>
    <mergeCell ref="Q2409:Q2410"/>
    <mergeCell ref="R2409:R2410"/>
    <mergeCell ref="S2409:S2410"/>
    <mergeCell ref="T2409:T2410"/>
    <mergeCell ref="U2409:U2410"/>
    <mergeCell ref="W2409:W2410"/>
    <mergeCell ref="A2411:A2412"/>
    <mergeCell ref="B2411:B2412"/>
    <mergeCell ref="C2411:C2412"/>
    <mergeCell ref="E2411:E2412"/>
    <mergeCell ref="F2411:F2412"/>
    <mergeCell ref="G2411:G2412"/>
    <mergeCell ref="H2411:H2412"/>
    <mergeCell ref="I2411:I2412"/>
    <mergeCell ref="J2411:J2412"/>
    <mergeCell ref="O2411:O2412"/>
    <mergeCell ref="Q2411:Q2412"/>
    <mergeCell ref="R2411:R2412"/>
    <mergeCell ref="S2411:S2412"/>
    <mergeCell ref="T2411:T2412"/>
    <mergeCell ref="U2411:U2412"/>
    <mergeCell ref="W2411:W2412"/>
    <mergeCell ref="A2405:A2406"/>
    <mergeCell ref="B2405:B2406"/>
    <mergeCell ref="C2405:C2406"/>
    <mergeCell ref="E2405:E2406"/>
    <mergeCell ref="F2405:F2406"/>
    <mergeCell ref="G2405:G2406"/>
    <mergeCell ref="H2405:H2406"/>
    <mergeCell ref="I2405:I2406"/>
    <mergeCell ref="J2405:J2406"/>
    <mergeCell ref="O2405:O2406"/>
    <mergeCell ref="Q2405:Q2406"/>
    <mergeCell ref="R2405:R2406"/>
    <mergeCell ref="S2405:S2406"/>
    <mergeCell ref="T2405:T2406"/>
    <mergeCell ref="U2405:U2406"/>
    <mergeCell ref="W2405:W2406"/>
    <mergeCell ref="A2407:A2408"/>
    <mergeCell ref="B2407:B2408"/>
    <mergeCell ref="C2407:C2408"/>
    <mergeCell ref="E2407:E2408"/>
    <mergeCell ref="F2407:F2408"/>
    <mergeCell ref="G2407:G2408"/>
    <mergeCell ref="H2407:H2408"/>
    <mergeCell ref="I2407:I2408"/>
    <mergeCell ref="J2407:J2408"/>
    <mergeCell ref="O2407:O2408"/>
    <mergeCell ref="Q2407:Q2408"/>
    <mergeCell ref="R2407:R2408"/>
    <mergeCell ref="S2407:S2408"/>
    <mergeCell ref="T2407:T2408"/>
    <mergeCell ref="U2407:U2408"/>
    <mergeCell ref="W2407:W2408"/>
    <mergeCell ref="B2417:B2418"/>
    <mergeCell ref="C2417:C2418"/>
    <mergeCell ref="E2417:E2418"/>
    <mergeCell ref="F2417:F2418"/>
    <mergeCell ref="G2417:G2418"/>
    <mergeCell ref="H2417:H2418"/>
    <mergeCell ref="I2417:I2418"/>
    <mergeCell ref="J2417:J2418"/>
    <mergeCell ref="O2417:O2418"/>
    <mergeCell ref="Q2417:Q2418"/>
    <mergeCell ref="R2417:R2418"/>
    <mergeCell ref="S2417:S2418"/>
    <mergeCell ref="T2417:T2418"/>
    <mergeCell ref="U2417:U2418"/>
    <mergeCell ref="A2413:A2414"/>
    <mergeCell ref="B2413:B2414"/>
    <mergeCell ref="C2413:C2414"/>
    <mergeCell ref="E2413:E2414"/>
    <mergeCell ref="F2413:F2414"/>
    <mergeCell ref="G2413:G2414"/>
    <mergeCell ref="H2413:H2414"/>
    <mergeCell ref="I2413:I2414"/>
    <mergeCell ref="J2413:J2414"/>
    <mergeCell ref="O2413:O2414"/>
    <mergeCell ref="Q2413:Q2414"/>
    <mergeCell ref="R2413:R2414"/>
    <mergeCell ref="S2413:S2414"/>
    <mergeCell ref="T2413:T2414"/>
    <mergeCell ref="U2413:U2414"/>
    <mergeCell ref="W2413:W2414"/>
    <mergeCell ref="A2415:A2416"/>
    <mergeCell ref="B2415:B2416"/>
    <mergeCell ref="C2415:C2416"/>
    <mergeCell ref="E2415:E2416"/>
    <mergeCell ref="F2415:F2416"/>
    <mergeCell ref="G2415:G2416"/>
    <mergeCell ref="H2415:H2416"/>
    <mergeCell ref="I2415:I2416"/>
    <mergeCell ref="J2415:J2416"/>
    <mergeCell ref="O2415:O2416"/>
    <mergeCell ref="Q2415:Q2416"/>
    <mergeCell ref="R2415:R2416"/>
    <mergeCell ref="S2415:S2416"/>
    <mergeCell ref="T2415:T2416"/>
    <mergeCell ref="U2415:U2416"/>
    <mergeCell ref="W2415:W2416"/>
    <mergeCell ref="W2417:W2418"/>
    <mergeCell ref="A2417:A2418"/>
    <mergeCell ref="A2419:A2420"/>
    <mergeCell ref="B2419:B2420"/>
    <mergeCell ref="C2419:C2420"/>
    <mergeCell ref="E2419:E2420"/>
    <mergeCell ref="F2419:F2420"/>
    <mergeCell ref="G2419:G2420"/>
    <mergeCell ref="H2419:H2420"/>
    <mergeCell ref="I2419:I2420"/>
    <mergeCell ref="J2419:J2420"/>
    <mergeCell ref="O2419:O2420"/>
    <mergeCell ref="Q2419:Q2420"/>
    <mergeCell ref="R2419:R2420"/>
    <mergeCell ref="S2419:S2420"/>
    <mergeCell ref="T2419:T2420"/>
    <mergeCell ref="U2419:U2420"/>
    <mergeCell ref="W2419:W2420"/>
    <mergeCell ref="A2429:A2430"/>
    <mergeCell ref="B2429:B2430"/>
    <mergeCell ref="C2429:C2430"/>
    <mergeCell ref="E2429:E2430"/>
    <mergeCell ref="F2429:F2430"/>
    <mergeCell ref="G2429:G2430"/>
    <mergeCell ref="H2429:H2430"/>
    <mergeCell ref="I2429:I2430"/>
    <mergeCell ref="J2429:J2430"/>
    <mergeCell ref="O2429:O2430"/>
    <mergeCell ref="Q2429:Q2430"/>
    <mergeCell ref="R2429:R2430"/>
    <mergeCell ref="S2429:S2430"/>
    <mergeCell ref="T2429:T2430"/>
    <mergeCell ref="U2429:U2430"/>
    <mergeCell ref="W2429:W2430"/>
    <mergeCell ref="A2421:A2422"/>
    <mergeCell ref="B2421:B2422"/>
    <mergeCell ref="C2421:C2422"/>
    <mergeCell ref="E2421:E2422"/>
    <mergeCell ref="F2421:F2422"/>
    <mergeCell ref="G2421:G2422"/>
    <mergeCell ref="H2421:H2422"/>
    <mergeCell ref="I2421:I2422"/>
    <mergeCell ref="J2421:J2422"/>
    <mergeCell ref="O2421:O2422"/>
    <mergeCell ref="Q2421:Q2422"/>
    <mergeCell ref="R2421:R2422"/>
    <mergeCell ref="S2421:S2422"/>
    <mergeCell ref="T2421:T2422"/>
    <mergeCell ref="U2421:U2422"/>
    <mergeCell ref="A2423:A2424"/>
    <mergeCell ref="B2423:B2424"/>
    <mergeCell ref="C2423:C2424"/>
    <mergeCell ref="E2423:E2424"/>
    <mergeCell ref="F2423:F2424"/>
    <mergeCell ref="G2423:G2424"/>
    <mergeCell ref="H2423:H2424"/>
    <mergeCell ref="I2423:I2424"/>
    <mergeCell ref="J2423:J2424"/>
    <mergeCell ref="O2423:O2424"/>
    <mergeCell ref="Q2423:Q2424"/>
    <mergeCell ref="R2423:R2424"/>
    <mergeCell ref="S2423:S2424"/>
    <mergeCell ref="T2423:T2424"/>
    <mergeCell ref="U2423:U2424"/>
    <mergeCell ref="A2431:A2432"/>
    <mergeCell ref="B2431:B2432"/>
    <mergeCell ref="C2431:C2432"/>
    <mergeCell ref="E2431:E2432"/>
    <mergeCell ref="F2431:F2432"/>
    <mergeCell ref="G2431:G2432"/>
    <mergeCell ref="H2431:H2432"/>
    <mergeCell ref="I2431:I2432"/>
    <mergeCell ref="J2431:J2432"/>
    <mergeCell ref="O2431:O2432"/>
    <mergeCell ref="Q2431:Q2432"/>
    <mergeCell ref="R2431:R2432"/>
    <mergeCell ref="S2431:S2432"/>
    <mergeCell ref="T2431:T2432"/>
    <mergeCell ref="U2431:U2432"/>
    <mergeCell ref="W2431:W2432"/>
    <mergeCell ref="A2425:A2426"/>
    <mergeCell ref="B2425:B2426"/>
    <mergeCell ref="C2425:C2426"/>
    <mergeCell ref="E2425:E2426"/>
    <mergeCell ref="F2425:F2426"/>
    <mergeCell ref="G2425:G2426"/>
    <mergeCell ref="H2425:H2426"/>
    <mergeCell ref="I2425:I2426"/>
    <mergeCell ref="J2425:J2426"/>
    <mergeCell ref="O2425:O2426"/>
    <mergeCell ref="Q2425:Q2426"/>
    <mergeCell ref="R2425:R2426"/>
    <mergeCell ref="S2425:S2426"/>
    <mergeCell ref="T2425:T2426"/>
    <mergeCell ref="U2425:U2426"/>
    <mergeCell ref="W2425:W2426"/>
    <mergeCell ref="A2427:A2428"/>
    <mergeCell ref="B2427:B2428"/>
    <mergeCell ref="C2427:C2428"/>
    <mergeCell ref="E2427:E2428"/>
    <mergeCell ref="F2427:F2428"/>
    <mergeCell ref="G2427:G2428"/>
    <mergeCell ref="H2427:H2428"/>
    <mergeCell ref="I2427:I2428"/>
    <mergeCell ref="J2427:J2428"/>
    <mergeCell ref="O2427:O2428"/>
    <mergeCell ref="Q2427:Q2428"/>
    <mergeCell ref="R2427:R2428"/>
    <mergeCell ref="S2427:S2428"/>
    <mergeCell ref="T2427:T2428"/>
    <mergeCell ref="U2427:U2428"/>
    <mergeCell ref="W2427:W2428"/>
    <mergeCell ref="D2431:D2432"/>
    <mergeCell ref="A2437:A2438"/>
    <mergeCell ref="B2437:B2438"/>
    <mergeCell ref="C2437:C2438"/>
    <mergeCell ref="E2437:E2438"/>
    <mergeCell ref="F2437:F2438"/>
    <mergeCell ref="G2437:G2438"/>
    <mergeCell ref="H2437:H2438"/>
    <mergeCell ref="I2437:I2438"/>
    <mergeCell ref="J2437:J2438"/>
    <mergeCell ref="O2437:O2438"/>
    <mergeCell ref="Q2437:Q2438"/>
    <mergeCell ref="R2437:R2438"/>
    <mergeCell ref="S2437:S2438"/>
    <mergeCell ref="T2437:T2438"/>
    <mergeCell ref="U2437:U2438"/>
    <mergeCell ref="W2437:W2438"/>
    <mergeCell ref="A2439:A2440"/>
    <mergeCell ref="B2439:B2440"/>
    <mergeCell ref="C2439:C2440"/>
    <mergeCell ref="E2439:E2440"/>
    <mergeCell ref="F2439:F2440"/>
    <mergeCell ref="G2439:G2440"/>
    <mergeCell ref="H2439:H2440"/>
    <mergeCell ref="O2439:O2440"/>
    <mergeCell ref="Q2439:Q2440"/>
    <mergeCell ref="R2439:R2440"/>
    <mergeCell ref="S2439:S2440"/>
    <mergeCell ref="T2439:T2440"/>
    <mergeCell ref="U2439:U2440"/>
    <mergeCell ref="W2439:W2440"/>
    <mergeCell ref="A2433:A2434"/>
    <mergeCell ref="B2433:B2434"/>
    <mergeCell ref="C2433:C2434"/>
    <mergeCell ref="E2433:E2434"/>
    <mergeCell ref="F2433:F2434"/>
    <mergeCell ref="G2433:G2434"/>
    <mergeCell ref="H2433:H2434"/>
    <mergeCell ref="I2433:I2434"/>
    <mergeCell ref="J2433:J2434"/>
    <mergeCell ref="O2433:O2434"/>
    <mergeCell ref="Q2433:Q2434"/>
    <mergeCell ref="R2433:R2434"/>
    <mergeCell ref="S2433:S2434"/>
    <mergeCell ref="T2433:T2434"/>
    <mergeCell ref="U2433:U2434"/>
    <mergeCell ref="W2433:W2434"/>
    <mergeCell ref="A2435:A2436"/>
    <mergeCell ref="B2435:B2436"/>
    <mergeCell ref="C2435:C2436"/>
    <mergeCell ref="E2435:E2436"/>
    <mergeCell ref="F2435:F2436"/>
    <mergeCell ref="G2435:G2436"/>
    <mergeCell ref="H2435:H2436"/>
    <mergeCell ref="I2435:I2436"/>
    <mergeCell ref="J2435:J2436"/>
    <mergeCell ref="O2435:O2436"/>
    <mergeCell ref="Q2435:Q2436"/>
    <mergeCell ref="R2435:R2436"/>
    <mergeCell ref="S2435:S2436"/>
    <mergeCell ref="T2435:T2436"/>
    <mergeCell ref="U2435:U2436"/>
    <mergeCell ref="W2435:W2436"/>
    <mergeCell ref="D2433:D2434"/>
    <mergeCell ref="D2435:D2436"/>
    <mergeCell ref="A2445:A2446"/>
    <mergeCell ref="B2445:B2446"/>
    <mergeCell ref="C2445:C2446"/>
    <mergeCell ref="E2445:E2446"/>
    <mergeCell ref="F2445:F2446"/>
    <mergeCell ref="G2445:G2446"/>
    <mergeCell ref="H2445:H2446"/>
    <mergeCell ref="O2445:O2446"/>
    <mergeCell ref="Q2445:Q2446"/>
    <mergeCell ref="R2445:R2446"/>
    <mergeCell ref="S2445:S2446"/>
    <mergeCell ref="T2445:T2446"/>
    <mergeCell ref="U2445:U2446"/>
    <mergeCell ref="W2445:W2446"/>
    <mergeCell ref="A2447:A2448"/>
    <mergeCell ref="B2447:B2448"/>
    <mergeCell ref="C2447:C2448"/>
    <mergeCell ref="E2447:E2448"/>
    <mergeCell ref="F2447:F2448"/>
    <mergeCell ref="G2447:G2448"/>
    <mergeCell ref="H2447:H2448"/>
    <mergeCell ref="O2447:O2448"/>
    <mergeCell ref="Q2447:Q2448"/>
    <mergeCell ref="R2447:R2448"/>
    <mergeCell ref="S2447:S2448"/>
    <mergeCell ref="T2447:T2448"/>
    <mergeCell ref="U2447:U2448"/>
    <mergeCell ref="W2447:W2448"/>
    <mergeCell ref="A2441:A2442"/>
    <mergeCell ref="B2441:B2442"/>
    <mergeCell ref="C2441:C2442"/>
    <mergeCell ref="E2441:E2442"/>
    <mergeCell ref="F2441:F2442"/>
    <mergeCell ref="G2441:G2442"/>
    <mergeCell ref="H2441:H2442"/>
    <mergeCell ref="O2441:O2442"/>
    <mergeCell ref="Q2441:Q2442"/>
    <mergeCell ref="R2441:R2442"/>
    <mergeCell ref="S2441:S2442"/>
    <mergeCell ref="T2441:T2442"/>
    <mergeCell ref="U2441:U2442"/>
    <mergeCell ref="W2441:W2442"/>
    <mergeCell ref="A2443:A2444"/>
    <mergeCell ref="B2443:B2444"/>
    <mergeCell ref="C2443:C2444"/>
    <mergeCell ref="E2443:E2444"/>
    <mergeCell ref="F2443:F2444"/>
    <mergeCell ref="G2443:G2444"/>
    <mergeCell ref="H2443:H2444"/>
    <mergeCell ref="O2443:O2444"/>
    <mergeCell ref="Q2443:Q2444"/>
    <mergeCell ref="R2443:R2444"/>
    <mergeCell ref="S2443:S2444"/>
    <mergeCell ref="T2443:T2444"/>
    <mergeCell ref="U2443:U2444"/>
    <mergeCell ref="W2443:W2444"/>
    <mergeCell ref="D2447:D2448"/>
    <mergeCell ref="V2443:V2444"/>
    <mergeCell ref="V2445:V2446"/>
    <mergeCell ref="V2447:V2448"/>
    <mergeCell ref="A2453:A2454"/>
    <mergeCell ref="B2453:B2454"/>
    <mergeCell ref="C2453:C2454"/>
    <mergeCell ref="E2453:E2454"/>
    <mergeCell ref="F2453:F2454"/>
    <mergeCell ref="G2453:G2454"/>
    <mergeCell ref="H2453:H2454"/>
    <mergeCell ref="O2453:O2454"/>
    <mergeCell ref="Q2453:Q2454"/>
    <mergeCell ref="R2453:R2454"/>
    <mergeCell ref="S2453:S2454"/>
    <mergeCell ref="T2453:T2454"/>
    <mergeCell ref="U2453:U2454"/>
    <mergeCell ref="W2453:W2454"/>
    <mergeCell ref="A2455:A2456"/>
    <mergeCell ref="B2455:B2456"/>
    <mergeCell ref="C2455:C2456"/>
    <mergeCell ref="E2455:E2456"/>
    <mergeCell ref="F2455:F2456"/>
    <mergeCell ref="G2455:G2456"/>
    <mergeCell ref="H2455:H2456"/>
    <mergeCell ref="O2455:O2456"/>
    <mergeCell ref="Q2455:Q2456"/>
    <mergeCell ref="R2455:R2456"/>
    <mergeCell ref="S2455:S2456"/>
    <mergeCell ref="T2455:T2456"/>
    <mergeCell ref="U2455:U2456"/>
    <mergeCell ref="W2455:W2456"/>
    <mergeCell ref="A2449:A2450"/>
    <mergeCell ref="B2449:B2450"/>
    <mergeCell ref="C2449:C2450"/>
    <mergeCell ref="E2449:E2450"/>
    <mergeCell ref="F2449:F2450"/>
    <mergeCell ref="G2449:G2450"/>
    <mergeCell ref="H2449:H2450"/>
    <mergeCell ref="O2449:O2450"/>
    <mergeCell ref="Q2449:Q2450"/>
    <mergeCell ref="R2449:R2450"/>
    <mergeCell ref="S2449:S2450"/>
    <mergeCell ref="T2449:T2450"/>
    <mergeCell ref="U2449:U2450"/>
    <mergeCell ref="W2449:W2450"/>
    <mergeCell ref="A2451:A2452"/>
    <mergeCell ref="B2451:B2452"/>
    <mergeCell ref="C2451:C2452"/>
    <mergeCell ref="E2451:E2452"/>
    <mergeCell ref="F2451:F2452"/>
    <mergeCell ref="G2451:G2452"/>
    <mergeCell ref="H2451:H2452"/>
    <mergeCell ref="O2451:O2452"/>
    <mergeCell ref="Q2451:Q2452"/>
    <mergeCell ref="R2451:R2452"/>
    <mergeCell ref="S2451:S2452"/>
    <mergeCell ref="T2451:T2452"/>
    <mergeCell ref="U2451:U2452"/>
    <mergeCell ref="W2451:W2452"/>
    <mergeCell ref="D2449:D2450"/>
    <mergeCell ref="D2451:D2452"/>
    <mergeCell ref="D2453:D2454"/>
    <mergeCell ref="D2455:D2456"/>
    <mergeCell ref="V2449:V2450"/>
    <mergeCell ref="V2451:V2452"/>
    <mergeCell ref="V2453:V2454"/>
    <mergeCell ref="V2455:V2456"/>
    <mergeCell ref="A2461:A2462"/>
    <mergeCell ref="B2461:B2462"/>
    <mergeCell ref="C2461:C2462"/>
    <mergeCell ref="E2461:E2462"/>
    <mergeCell ref="F2461:F2462"/>
    <mergeCell ref="G2461:G2462"/>
    <mergeCell ref="H2461:H2462"/>
    <mergeCell ref="O2461:O2462"/>
    <mergeCell ref="Q2461:Q2462"/>
    <mergeCell ref="R2461:R2462"/>
    <mergeCell ref="S2461:S2462"/>
    <mergeCell ref="T2461:T2462"/>
    <mergeCell ref="U2461:U2462"/>
    <mergeCell ref="W2461:W2462"/>
    <mergeCell ref="A2463:A2464"/>
    <mergeCell ref="B2463:B2464"/>
    <mergeCell ref="C2463:C2464"/>
    <mergeCell ref="E2463:E2464"/>
    <mergeCell ref="F2463:F2464"/>
    <mergeCell ref="G2463:G2464"/>
    <mergeCell ref="H2463:H2464"/>
    <mergeCell ref="O2463:O2464"/>
    <mergeCell ref="Q2463:Q2464"/>
    <mergeCell ref="R2463:R2464"/>
    <mergeCell ref="S2463:S2464"/>
    <mergeCell ref="T2463:T2464"/>
    <mergeCell ref="U2463:U2464"/>
    <mergeCell ref="W2463:W2464"/>
    <mergeCell ref="A2457:A2458"/>
    <mergeCell ref="B2457:B2458"/>
    <mergeCell ref="C2457:C2458"/>
    <mergeCell ref="E2457:E2458"/>
    <mergeCell ref="F2457:F2458"/>
    <mergeCell ref="G2457:G2458"/>
    <mergeCell ref="H2457:H2458"/>
    <mergeCell ref="O2457:O2458"/>
    <mergeCell ref="Q2457:Q2458"/>
    <mergeCell ref="R2457:R2458"/>
    <mergeCell ref="S2457:S2458"/>
    <mergeCell ref="T2457:T2458"/>
    <mergeCell ref="U2457:U2458"/>
    <mergeCell ref="W2457:W2458"/>
    <mergeCell ref="A2459:A2460"/>
    <mergeCell ref="B2459:B2460"/>
    <mergeCell ref="C2459:C2460"/>
    <mergeCell ref="E2459:E2460"/>
    <mergeCell ref="F2459:F2460"/>
    <mergeCell ref="G2459:G2460"/>
    <mergeCell ref="H2459:H2460"/>
    <mergeCell ref="O2459:O2460"/>
    <mergeCell ref="Q2459:Q2460"/>
    <mergeCell ref="R2459:R2460"/>
    <mergeCell ref="S2459:S2460"/>
    <mergeCell ref="T2459:T2460"/>
    <mergeCell ref="U2459:U2460"/>
    <mergeCell ref="W2459:W2460"/>
    <mergeCell ref="D2457:D2458"/>
    <mergeCell ref="D2459:D2460"/>
    <mergeCell ref="D2461:D2462"/>
    <mergeCell ref="D2463:D2464"/>
    <mergeCell ref="V2457:V2458"/>
    <mergeCell ref="V2459:V2460"/>
    <mergeCell ref="V2461:V2462"/>
    <mergeCell ref="V2463:V2464"/>
    <mergeCell ref="A2469:A2470"/>
    <mergeCell ref="B2469:B2470"/>
    <mergeCell ref="C2469:C2470"/>
    <mergeCell ref="E2469:E2470"/>
    <mergeCell ref="F2469:F2470"/>
    <mergeCell ref="G2469:G2470"/>
    <mergeCell ref="H2469:H2470"/>
    <mergeCell ref="O2469:O2470"/>
    <mergeCell ref="Q2469:Q2470"/>
    <mergeCell ref="R2469:R2470"/>
    <mergeCell ref="S2469:S2470"/>
    <mergeCell ref="T2469:T2470"/>
    <mergeCell ref="U2469:U2470"/>
    <mergeCell ref="W2469:W2470"/>
    <mergeCell ref="A2471:A2472"/>
    <mergeCell ref="B2471:B2472"/>
    <mergeCell ref="C2471:C2472"/>
    <mergeCell ref="E2471:E2472"/>
    <mergeCell ref="F2471:F2472"/>
    <mergeCell ref="G2471:G2472"/>
    <mergeCell ref="H2471:H2472"/>
    <mergeCell ref="O2471:O2472"/>
    <mergeCell ref="Q2471:Q2472"/>
    <mergeCell ref="R2471:R2472"/>
    <mergeCell ref="S2471:S2472"/>
    <mergeCell ref="T2471:T2472"/>
    <mergeCell ref="U2471:U2472"/>
    <mergeCell ref="W2471:W2472"/>
    <mergeCell ref="A2465:A2466"/>
    <mergeCell ref="B2465:B2466"/>
    <mergeCell ref="C2465:C2466"/>
    <mergeCell ref="E2465:E2466"/>
    <mergeCell ref="F2465:F2466"/>
    <mergeCell ref="G2465:G2466"/>
    <mergeCell ref="H2465:H2466"/>
    <mergeCell ref="O2465:O2466"/>
    <mergeCell ref="Q2465:Q2466"/>
    <mergeCell ref="R2465:R2466"/>
    <mergeCell ref="S2465:S2466"/>
    <mergeCell ref="T2465:T2466"/>
    <mergeCell ref="U2465:U2466"/>
    <mergeCell ref="W2465:W2466"/>
    <mergeCell ref="A2467:A2468"/>
    <mergeCell ref="B2467:B2468"/>
    <mergeCell ref="C2467:C2468"/>
    <mergeCell ref="E2467:E2468"/>
    <mergeCell ref="F2467:F2468"/>
    <mergeCell ref="G2467:G2468"/>
    <mergeCell ref="H2467:H2468"/>
    <mergeCell ref="O2467:O2468"/>
    <mergeCell ref="Q2467:Q2468"/>
    <mergeCell ref="R2467:R2468"/>
    <mergeCell ref="S2467:S2468"/>
    <mergeCell ref="T2467:T2468"/>
    <mergeCell ref="U2467:U2468"/>
    <mergeCell ref="W2467:W2468"/>
    <mergeCell ref="D2465:D2466"/>
    <mergeCell ref="D2467:D2468"/>
    <mergeCell ref="D2469:D2470"/>
    <mergeCell ref="D2471:D2472"/>
    <mergeCell ref="V2465:V2466"/>
    <mergeCell ref="V2467:V2468"/>
    <mergeCell ref="V2469:V2470"/>
    <mergeCell ref="V2471:V2472"/>
    <mergeCell ref="A2477:A2478"/>
    <mergeCell ref="B2477:B2478"/>
    <mergeCell ref="C2477:C2478"/>
    <mergeCell ref="E2477:E2478"/>
    <mergeCell ref="F2477:F2478"/>
    <mergeCell ref="G2477:G2478"/>
    <mergeCell ref="H2477:H2478"/>
    <mergeCell ref="O2477:O2478"/>
    <mergeCell ref="Q2477:Q2478"/>
    <mergeCell ref="R2477:R2478"/>
    <mergeCell ref="S2477:S2478"/>
    <mergeCell ref="T2477:T2478"/>
    <mergeCell ref="U2477:U2478"/>
    <mergeCell ref="W2477:W2478"/>
    <mergeCell ref="A2479:A2480"/>
    <mergeCell ref="B2479:B2480"/>
    <mergeCell ref="C2479:C2480"/>
    <mergeCell ref="E2479:E2480"/>
    <mergeCell ref="F2479:F2480"/>
    <mergeCell ref="G2479:G2480"/>
    <mergeCell ref="H2479:H2480"/>
    <mergeCell ref="O2479:O2480"/>
    <mergeCell ref="Q2479:Q2480"/>
    <mergeCell ref="R2479:R2480"/>
    <mergeCell ref="S2479:S2480"/>
    <mergeCell ref="T2479:T2480"/>
    <mergeCell ref="U2479:U2480"/>
    <mergeCell ref="A2473:A2474"/>
    <mergeCell ref="B2473:B2474"/>
    <mergeCell ref="C2473:C2474"/>
    <mergeCell ref="E2473:E2474"/>
    <mergeCell ref="F2473:F2474"/>
    <mergeCell ref="G2473:G2474"/>
    <mergeCell ref="H2473:H2474"/>
    <mergeCell ref="O2473:O2474"/>
    <mergeCell ref="Q2473:Q2474"/>
    <mergeCell ref="R2473:R2474"/>
    <mergeCell ref="S2473:S2474"/>
    <mergeCell ref="T2473:T2474"/>
    <mergeCell ref="U2473:U2474"/>
    <mergeCell ref="W2473:W2474"/>
    <mergeCell ref="A2475:A2476"/>
    <mergeCell ref="B2475:B2476"/>
    <mergeCell ref="C2475:C2476"/>
    <mergeCell ref="E2475:E2476"/>
    <mergeCell ref="F2475:F2476"/>
    <mergeCell ref="G2475:G2476"/>
    <mergeCell ref="H2475:H2476"/>
    <mergeCell ref="O2475:O2476"/>
    <mergeCell ref="Q2475:Q2476"/>
    <mergeCell ref="R2475:R2476"/>
    <mergeCell ref="S2475:S2476"/>
    <mergeCell ref="T2475:T2476"/>
    <mergeCell ref="U2475:U2476"/>
    <mergeCell ref="W2475:W2476"/>
    <mergeCell ref="D2473:D2474"/>
    <mergeCell ref="D2475:D2476"/>
    <mergeCell ref="D2477:D2478"/>
    <mergeCell ref="D2479:D2480"/>
    <mergeCell ref="V2473:V2474"/>
    <mergeCell ref="V2475:V2476"/>
    <mergeCell ref="V2477:V2478"/>
    <mergeCell ref="V2479:V2480"/>
    <mergeCell ref="A2485:A2486"/>
    <mergeCell ref="B2485:B2486"/>
    <mergeCell ref="C2485:C2486"/>
    <mergeCell ref="E2485:E2486"/>
    <mergeCell ref="F2485:F2486"/>
    <mergeCell ref="G2485:G2486"/>
    <mergeCell ref="H2485:H2486"/>
    <mergeCell ref="O2485:O2486"/>
    <mergeCell ref="Q2485:Q2486"/>
    <mergeCell ref="R2485:R2486"/>
    <mergeCell ref="S2485:S2486"/>
    <mergeCell ref="T2485:T2486"/>
    <mergeCell ref="U2485:U2486"/>
    <mergeCell ref="W2485:W2486"/>
    <mergeCell ref="A2487:A2488"/>
    <mergeCell ref="B2487:B2488"/>
    <mergeCell ref="C2487:C2488"/>
    <mergeCell ref="E2487:E2488"/>
    <mergeCell ref="F2487:F2488"/>
    <mergeCell ref="G2487:G2488"/>
    <mergeCell ref="H2487:H2488"/>
    <mergeCell ref="O2487:O2488"/>
    <mergeCell ref="Q2487:Q2488"/>
    <mergeCell ref="R2487:R2488"/>
    <mergeCell ref="S2487:S2488"/>
    <mergeCell ref="T2487:T2488"/>
    <mergeCell ref="U2487:U2488"/>
    <mergeCell ref="W2487:W2488"/>
    <mergeCell ref="A2481:A2482"/>
    <mergeCell ref="B2481:B2482"/>
    <mergeCell ref="C2481:C2482"/>
    <mergeCell ref="E2481:E2482"/>
    <mergeCell ref="F2481:F2482"/>
    <mergeCell ref="G2481:G2482"/>
    <mergeCell ref="H2481:H2482"/>
    <mergeCell ref="O2481:O2482"/>
    <mergeCell ref="Q2481:Q2482"/>
    <mergeCell ref="R2481:R2482"/>
    <mergeCell ref="S2481:S2482"/>
    <mergeCell ref="T2481:T2482"/>
    <mergeCell ref="U2481:U2482"/>
    <mergeCell ref="W2481:W2482"/>
    <mergeCell ref="A2483:A2484"/>
    <mergeCell ref="B2483:B2484"/>
    <mergeCell ref="C2483:C2484"/>
    <mergeCell ref="E2483:E2484"/>
    <mergeCell ref="F2483:F2484"/>
    <mergeCell ref="G2483:G2484"/>
    <mergeCell ref="H2483:H2484"/>
    <mergeCell ref="O2483:O2484"/>
    <mergeCell ref="Q2483:Q2484"/>
    <mergeCell ref="R2483:R2484"/>
    <mergeCell ref="S2483:S2484"/>
    <mergeCell ref="T2483:T2484"/>
    <mergeCell ref="U2483:U2484"/>
    <mergeCell ref="W2483:W2484"/>
    <mergeCell ref="D2481:D2482"/>
    <mergeCell ref="D2483:D2484"/>
    <mergeCell ref="D2485:D2486"/>
    <mergeCell ref="D2487:D2488"/>
    <mergeCell ref="V2481:V2482"/>
    <mergeCell ref="V2483:V2484"/>
    <mergeCell ref="V2485:V2486"/>
    <mergeCell ref="V2487:V2488"/>
    <mergeCell ref="A2493:A2494"/>
    <mergeCell ref="B2493:B2494"/>
    <mergeCell ref="C2493:C2494"/>
    <mergeCell ref="E2493:E2494"/>
    <mergeCell ref="F2493:F2494"/>
    <mergeCell ref="G2493:G2494"/>
    <mergeCell ref="H2493:H2494"/>
    <mergeCell ref="O2493:O2494"/>
    <mergeCell ref="Q2493:Q2494"/>
    <mergeCell ref="R2493:R2494"/>
    <mergeCell ref="S2493:S2494"/>
    <mergeCell ref="T2493:T2494"/>
    <mergeCell ref="U2493:U2494"/>
    <mergeCell ref="W2493:W2494"/>
    <mergeCell ref="A2495:A2496"/>
    <mergeCell ref="B2495:B2496"/>
    <mergeCell ref="C2495:C2496"/>
    <mergeCell ref="E2495:E2496"/>
    <mergeCell ref="G2495:G2496"/>
    <mergeCell ref="H2495:H2496"/>
    <mergeCell ref="O2495:O2496"/>
    <mergeCell ref="Q2495:Q2496"/>
    <mergeCell ref="R2495:R2496"/>
    <mergeCell ref="S2495:S2496"/>
    <mergeCell ref="T2495:T2496"/>
    <mergeCell ref="U2495:U2496"/>
    <mergeCell ref="W2495:W2496"/>
    <mergeCell ref="A2489:A2490"/>
    <mergeCell ref="B2489:B2490"/>
    <mergeCell ref="C2489:C2490"/>
    <mergeCell ref="E2489:E2490"/>
    <mergeCell ref="F2489:F2490"/>
    <mergeCell ref="G2489:G2490"/>
    <mergeCell ref="H2489:H2490"/>
    <mergeCell ref="O2489:O2490"/>
    <mergeCell ref="Q2489:Q2490"/>
    <mergeCell ref="R2489:R2490"/>
    <mergeCell ref="S2489:S2490"/>
    <mergeCell ref="T2489:T2490"/>
    <mergeCell ref="U2489:U2490"/>
    <mergeCell ref="W2489:W2490"/>
    <mergeCell ref="A2491:A2492"/>
    <mergeCell ref="B2491:B2492"/>
    <mergeCell ref="C2491:C2492"/>
    <mergeCell ref="E2491:E2492"/>
    <mergeCell ref="F2491:F2492"/>
    <mergeCell ref="G2491:G2492"/>
    <mergeCell ref="H2491:H2492"/>
    <mergeCell ref="O2491:O2492"/>
    <mergeCell ref="Q2491:Q2492"/>
    <mergeCell ref="R2491:R2492"/>
    <mergeCell ref="S2491:S2492"/>
    <mergeCell ref="T2491:T2492"/>
    <mergeCell ref="U2491:U2492"/>
    <mergeCell ref="W2491:W2492"/>
    <mergeCell ref="D2489:D2490"/>
    <mergeCell ref="D2491:D2492"/>
    <mergeCell ref="D2493:D2494"/>
    <mergeCell ref="D2495:D2496"/>
    <mergeCell ref="V2489:V2490"/>
    <mergeCell ref="V2491:V2492"/>
    <mergeCell ref="V2493:V2494"/>
    <mergeCell ref="V2495:V2496"/>
    <mergeCell ref="A2501:A2502"/>
    <mergeCell ref="B2501:B2502"/>
    <mergeCell ref="C2501:C2502"/>
    <mergeCell ref="E2501:E2502"/>
    <mergeCell ref="F2501:F2502"/>
    <mergeCell ref="G2501:G2502"/>
    <mergeCell ref="H2501:H2502"/>
    <mergeCell ref="O2501:O2502"/>
    <mergeCell ref="Q2501:Q2502"/>
    <mergeCell ref="R2501:R2502"/>
    <mergeCell ref="S2501:S2502"/>
    <mergeCell ref="T2501:T2502"/>
    <mergeCell ref="U2501:U2502"/>
    <mergeCell ref="W2501:W2502"/>
    <mergeCell ref="A2503:A2504"/>
    <mergeCell ref="B2503:B2504"/>
    <mergeCell ref="C2503:C2504"/>
    <mergeCell ref="E2503:E2504"/>
    <mergeCell ref="F2503:F2504"/>
    <mergeCell ref="G2503:G2504"/>
    <mergeCell ref="H2503:H2504"/>
    <mergeCell ref="O2503:O2504"/>
    <mergeCell ref="Q2503:Q2504"/>
    <mergeCell ref="R2503:R2504"/>
    <mergeCell ref="S2503:S2504"/>
    <mergeCell ref="T2503:T2504"/>
    <mergeCell ref="U2503:U2504"/>
    <mergeCell ref="W2503:W2504"/>
    <mergeCell ref="A2497:A2498"/>
    <mergeCell ref="B2497:B2498"/>
    <mergeCell ref="C2497:C2498"/>
    <mergeCell ref="E2497:E2498"/>
    <mergeCell ref="F2497:F2498"/>
    <mergeCell ref="G2497:G2498"/>
    <mergeCell ref="H2497:H2498"/>
    <mergeCell ref="O2497:O2498"/>
    <mergeCell ref="Q2497:Q2498"/>
    <mergeCell ref="R2497:R2498"/>
    <mergeCell ref="S2497:S2498"/>
    <mergeCell ref="T2497:T2498"/>
    <mergeCell ref="U2497:U2498"/>
    <mergeCell ref="W2497:W2498"/>
    <mergeCell ref="A2499:A2500"/>
    <mergeCell ref="B2499:B2500"/>
    <mergeCell ref="C2499:C2500"/>
    <mergeCell ref="E2499:E2500"/>
    <mergeCell ref="F2499:F2500"/>
    <mergeCell ref="G2499:G2500"/>
    <mergeCell ref="H2499:H2500"/>
    <mergeCell ref="O2499:O2500"/>
    <mergeCell ref="Q2499:Q2500"/>
    <mergeCell ref="R2499:R2500"/>
    <mergeCell ref="S2499:S2500"/>
    <mergeCell ref="T2499:T2500"/>
    <mergeCell ref="U2499:U2500"/>
    <mergeCell ref="W2499:W2500"/>
    <mergeCell ref="D2497:D2498"/>
    <mergeCell ref="D2499:D2500"/>
    <mergeCell ref="D2501:D2502"/>
    <mergeCell ref="D2503:D2504"/>
    <mergeCell ref="V2497:V2498"/>
    <mergeCell ref="V2499:V2500"/>
    <mergeCell ref="V2501:V2502"/>
    <mergeCell ref="V2503:V2504"/>
    <mergeCell ref="A2509:A2510"/>
    <mergeCell ref="B2509:B2510"/>
    <mergeCell ref="C2509:C2510"/>
    <mergeCell ref="E2509:E2510"/>
    <mergeCell ref="F2509:F2510"/>
    <mergeCell ref="G2509:G2510"/>
    <mergeCell ref="H2509:H2510"/>
    <mergeCell ref="I2509:I2510"/>
    <mergeCell ref="J2509:J2510"/>
    <mergeCell ref="O2509:O2510"/>
    <mergeCell ref="Q2509:Q2510"/>
    <mergeCell ref="R2509:R2510"/>
    <mergeCell ref="S2509:S2510"/>
    <mergeCell ref="T2509:T2510"/>
    <mergeCell ref="U2509:U2510"/>
    <mergeCell ref="W2509:W2510"/>
    <mergeCell ref="A2511:A2512"/>
    <mergeCell ref="B2511:B2512"/>
    <mergeCell ref="C2511:C2512"/>
    <mergeCell ref="E2511:E2512"/>
    <mergeCell ref="F2511:F2512"/>
    <mergeCell ref="G2511:G2512"/>
    <mergeCell ref="H2511:H2512"/>
    <mergeCell ref="I2511:I2512"/>
    <mergeCell ref="J2511:J2512"/>
    <mergeCell ref="O2511:O2512"/>
    <mergeCell ref="Q2511:Q2512"/>
    <mergeCell ref="R2511:R2512"/>
    <mergeCell ref="S2511:S2512"/>
    <mergeCell ref="T2511:T2512"/>
    <mergeCell ref="U2511:U2512"/>
    <mergeCell ref="W2511:W2512"/>
    <mergeCell ref="A2505:A2506"/>
    <mergeCell ref="B2505:B2506"/>
    <mergeCell ref="C2505:C2506"/>
    <mergeCell ref="E2505:E2506"/>
    <mergeCell ref="F2505:F2506"/>
    <mergeCell ref="G2505:G2506"/>
    <mergeCell ref="H2505:H2506"/>
    <mergeCell ref="O2505:O2506"/>
    <mergeCell ref="Q2505:Q2506"/>
    <mergeCell ref="R2505:R2506"/>
    <mergeCell ref="S2505:S2506"/>
    <mergeCell ref="T2505:T2506"/>
    <mergeCell ref="U2505:U2506"/>
    <mergeCell ref="W2505:W2506"/>
    <mergeCell ref="A2507:A2508"/>
    <mergeCell ref="B2507:B2508"/>
    <mergeCell ref="C2507:C2508"/>
    <mergeCell ref="E2507:E2508"/>
    <mergeCell ref="F2507:F2508"/>
    <mergeCell ref="G2507:G2508"/>
    <mergeCell ref="H2507:H2508"/>
    <mergeCell ref="O2507:O2508"/>
    <mergeCell ref="Q2507:Q2508"/>
    <mergeCell ref="R2507:R2508"/>
    <mergeCell ref="S2507:S2508"/>
    <mergeCell ref="T2507:T2508"/>
    <mergeCell ref="U2507:U2508"/>
    <mergeCell ref="W2507:W2508"/>
    <mergeCell ref="D2505:D2506"/>
    <mergeCell ref="D2507:D2508"/>
    <mergeCell ref="D2509:D2510"/>
    <mergeCell ref="D2511:D2512"/>
    <mergeCell ref="A2517:A2518"/>
    <mergeCell ref="B2517:B2518"/>
    <mergeCell ref="C2517:C2518"/>
    <mergeCell ref="E2517:E2518"/>
    <mergeCell ref="F2517:F2518"/>
    <mergeCell ref="G2517:G2518"/>
    <mergeCell ref="H2517:H2518"/>
    <mergeCell ref="I2517:I2518"/>
    <mergeCell ref="J2517:J2518"/>
    <mergeCell ref="O2517:O2518"/>
    <mergeCell ref="Q2517:Q2518"/>
    <mergeCell ref="R2517:R2518"/>
    <mergeCell ref="S2517:S2518"/>
    <mergeCell ref="T2517:T2518"/>
    <mergeCell ref="U2517:U2518"/>
    <mergeCell ref="W2517:W2518"/>
    <mergeCell ref="A2519:A2520"/>
    <mergeCell ref="B2519:B2520"/>
    <mergeCell ref="C2519:C2520"/>
    <mergeCell ref="E2519:E2520"/>
    <mergeCell ref="F2519:F2520"/>
    <mergeCell ref="G2519:G2520"/>
    <mergeCell ref="H2519:H2520"/>
    <mergeCell ref="I2519:I2520"/>
    <mergeCell ref="J2519:J2520"/>
    <mergeCell ref="O2519:O2520"/>
    <mergeCell ref="Q2519:Q2520"/>
    <mergeCell ref="R2519:R2520"/>
    <mergeCell ref="S2519:S2520"/>
    <mergeCell ref="T2519:T2520"/>
    <mergeCell ref="U2519:U2520"/>
    <mergeCell ref="W2519:W2520"/>
    <mergeCell ref="A2513:A2514"/>
    <mergeCell ref="B2513:B2514"/>
    <mergeCell ref="C2513:C2514"/>
    <mergeCell ref="E2513:E2514"/>
    <mergeCell ref="F2513:F2514"/>
    <mergeCell ref="G2513:G2514"/>
    <mergeCell ref="H2513:H2514"/>
    <mergeCell ref="I2513:I2514"/>
    <mergeCell ref="J2513:J2514"/>
    <mergeCell ref="O2513:O2514"/>
    <mergeCell ref="Q2513:Q2514"/>
    <mergeCell ref="R2513:R2514"/>
    <mergeCell ref="S2513:S2514"/>
    <mergeCell ref="T2513:T2514"/>
    <mergeCell ref="U2513:U2514"/>
    <mergeCell ref="W2513:W2514"/>
    <mergeCell ref="A2515:A2516"/>
    <mergeCell ref="B2515:B2516"/>
    <mergeCell ref="C2515:C2516"/>
    <mergeCell ref="E2515:E2516"/>
    <mergeCell ref="F2515:F2516"/>
    <mergeCell ref="G2515:G2516"/>
    <mergeCell ref="H2515:H2516"/>
    <mergeCell ref="I2515:I2516"/>
    <mergeCell ref="J2515:J2516"/>
    <mergeCell ref="O2515:O2516"/>
    <mergeCell ref="Q2515:Q2516"/>
    <mergeCell ref="R2515:R2516"/>
    <mergeCell ref="S2515:S2516"/>
    <mergeCell ref="T2515:T2516"/>
    <mergeCell ref="U2515:U2516"/>
    <mergeCell ref="W2515:W2516"/>
    <mergeCell ref="A2525:A2526"/>
    <mergeCell ref="B2525:B2526"/>
    <mergeCell ref="C2525:C2526"/>
    <mergeCell ref="E2525:E2526"/>
    <mergeCell ref="F2525:F2526"/>
    <mergeCell ref="G2525:G2526"/>
    <mergeCell ref="H2525:H2526"/>
    <mergeCell ref="I2525:I2526"/>
    <mergeCell ref="J2525:J2526"/>
    <mergeCell ref="O2525:O2526"/>
    <mergeCell ref="Q2525:Q2526"/>
    <mergeCell ref="R2525:R2526"/>
    <mergeCell ref="S2525:S2526"/>
    <mergeCell ref="T2525:T2526"/>
    <mergeCell ref="U2525:U2526"/>
    <mergeCell ref="W2525:W2526"/>
    <mergeCell ref="A2527:A2528"/>
    <mergeCell ref="B2527:B2528"/>
    <mergeCell ref="C2527:C2528"/>
    <mergeCell ref="E2527:E2528"/>
    <mergeCell ref="F2527:F2528"/>
    <mergeCell ref="G2527:G2528"/>
    <mergeCell ref="H2527:H2528"/>
    <mergeCell ref="I2527:I2528"/>
    <mergeCell ref="J2527:J2528"/>
    <mergeCell ref="O2527:O2528"/>
    <mergeCell ref="Q2527:Q2528"/>
    <mergeCell ref="R2527:R2528"/>
    <mergeCell ref="S2527:S2528"/>
    <mergeCell ref="T2527:T2528"/>
    <mergeCell ref="U2527:U2528"/>
    <mergeCell ref="A2521:A2522"/>
    <mergeCell ref="B2521:B2522"/>
    <mergeCell ref="C2521:C2522"/>
    <mergeCell ref="E2521:E2522"/>
    <mergeCell ref="F2521:F2522"/>
    <mergeCell ref="G2521:G2522"/>
    <mergeCell ref="H2521:H2522"/>
    <mergeCell ref="I2521:I2522"/>
    <mergeCell ref="J2521:J2522"/>
    <mergeCell ref="O2521:O2522"/>
    <mergeCell ref="Q2521:Q2522"/>
    <mergeCell ref="R2521:R2522"/>
    <mergeCell ref="S2521:S2522"/>
    <mergeCell ref="T2521:T2522"/>
    <mergeCell ref="U2521:U2522"/>
    <mergeCell ref="W2521:W2522"/>
    <mergeCell ref="A2523:A2524"/>
    <mergeCell ref="B2523:B2524"/>
    <mergeCell ref="C2523:C2524"/>
    <mergeCell ref="E2523:E2524"/>
    <mergeCell ref="F2523:F2524"/>
    <mergeCell ref="G2523:G2524"/>
    <mergeCell ref="H2523:H2524"/>
    <mergeCell ref="I2523:I2524"/>
    <mergeCell ref="J2523:J2524"/>
    <mergeCell ref="O2523:O2524"/>
    <mergeCell ref="Q2523:Q2524"/>
    <mergeCell ref="R2523:R2524"/>
    <mergeCell ref="S2523:S2524"/>
    <mergeCell ref="T2523:T2524"/>
    <mergeCell ref="U2523:U2524"/>
    <mergeCell ref="W2523:W2524"/>
    <mergeCell ref="A2533:A2534"/>
    <mergeCell ref="B2533:B2534"/>
    <mergeCell ref="C2533:C2534"/>
    <mergeCell ref="E2533:E2534"/>
    <mergeCell ref="F2533:F2534"/>
    <mergeCell ref="G2533:G2534"/>
    <mergeCell ref="H2533:H2534"/>
    <mergeCell ref="I2533:I2534"/>
    <mergeCell ref="J2533:J2534"/>
    <mergeCell ref="O2533:O2534"/>
    <mergeCell ref="Q2533:Q2534"/>
    <mergeCell ref="R2533:R2534"/>
    <mergeCell ref="S2533:S2534"/>
    <mergeCell ref="T2533:T2534"/>
    <mergeCell ref="U2533:U2534"/>
    <mergeCell ref="W2533:W2534"/>
    <mergeCell ref="A2535:A2536"/>
    <mergeCell ref="B2535:B2536"/>
    <mergeCell ref="C2535:C2536"/>
    <mergeCell ref="E2535:E2536"/>
    <mergeCell ref="F2535:F2536"/>
    <mergeCell ref="G2535:G2536"/>
    <mergeCell ref="H2535:H2536"/>
    <mergeCell ref="I2535:I2536"/>
    <mergeCell ref="J2535:J2536"/>
    <mergeCell ref="O2535:O2536"/>
    <mergeCell ref="Q2535:Q2536"/>
    <mergeCell ref="R2535:R2536"/>
    <mergeCell ref="S2535:S2536"/>
    <mergeCell ref="T2535:T2536"/>
    <mergeCell ref="U2535:U2536"/>
    <mergeCell ref="W2535:W2536"/>
    <mergeCell ref="A2529:A2530"/>
    <mergeCell ref="B2529:B2530"/>
    <mergeCell ref="C2529:C2530"/>
    <mergeCell ref="E2529:E2530"/>
    <mergeCell ref="F2529:F2530"/>
    <mergeCell ref="G2529:G2530"/>
    <mergeCell ref="H2529:H2530"/>
    <mergeCell ref="I2529:I2530"/>
    <mergeCell ref="J2529:J2530"/>
    <mergeCell ref="O2529:O2530"/>
    <mergeCell ref="Q2529:Q2530"/>
    <mergeCell ref="R2529:R2530"/>
    <mergeCell ref="S2529:S2530"/>
    <mergeCell ref="T2529:T2530"/>
    <mergeCell ref="U2529:U2530"/>
    <mergeCell ref="A2531:A2532"/>
    <mergeCell ref="B2531:B2532"/>
    <mergeCell ref="C2531:C2532"/>
    <mergeCell ref="E2531:E2532"/>
    <mergeCell ref="F2531:F2532"/>
    <mergeCell ref="G2531:G2532"/>
    <mergeCell ref="H2531:H2532"/>
    <mergeCell ref="I2531:I2532"/>
    <mergeCell ref="J2531:J2532"/>
    <mergeCell ref="O2531:O2532"/>
    <mergeCell ref="Q2531:Q2532"/>
    <mergeCell ref="R2531:R2532"/>
    <mergeCell ref="S2531:S2532"/>
    <mergeCell ref="T2531:T2532"/>
    <mergeCell ref="U2531:U2532"/>
    <mergeCell ref="W2531:W2532"/>
    <mergeCell ref="A2541:A2542"/>
    <mergeCell ref="B2541:B2542"/>
    <mergeCell ref="C2541:C2542"/>
    <mergeCell ref="E2541:E2542"/>
    <mergeCell ref="F2541:F2542"/>
    <mergeCell ref="G2541:G2542"/>
    <mergeCell ref="H2541:H2542"/>
    <mergeCell ref="I2541:I2542"/>
    <mergeCell ref="J2541:J2542"/>
    <mergeCell ref="O2541:O2542"/>
    <mergeCell ref="Q2541:Q2542"/>
    <mergeCell ref="R2541:R2542"/>
    <mergeCell ref="S2541:S2542"/>
    <mergeCell ref="T2541:T2542"/>
    <mergeCell ref="U2541:U2542"/>
    <mergeCell ref="W2541:W2542"/>
    <mergeCell ref="A2543:A2544"/>
    <mergeCell ref="B2543:B2544"/>
    <mergeCell ref="C2543:C2544"/>
    <mergeCell ref="E2543:E2544"/>
    <mergeCell ref="F2543:F2544"/>
    <mergeCell ref="G2543:G2544"/>
    <mergeCell ref="H2543:H2544"/>
    <mergeCell ref="I2543:I2544"/>
    <mergeCell ref="J2543:J2544"/>
    <mergeCell ref="O2543:O2544"/>
    <mergeCell ref="Q2543:Q2544"/>
    <mergeCell ref="R2543:R2544"/>
    <mergeCell ref="S2543:S2544"/>
    <mergeCell ref="T2543:T2544"/>
    <mergeCell ref="U2543:U2544"/>
    <mergeCell ref="W2543:W2544"/>
    <mergeCell ref="A2537:A2538"/>
    <mergeCell ref="B2537:B2538"/>
    <mergeCell ref="C2537:C2538"/>
    <mergeCell ref="E2537:E2538"/>
    <mergeCell ref="F2537:F2538"/>
    <mergeCell ref="G2537:G2538"/>
    <mergeCell ref="H2537:H2538"/>
    <mergeCell ref="I2537:I2538"/>
    <mergeCell ref="J2537:J2538"/>
    <mergeCell ref="O2537:O2538"/>
    <mergeCell ref="Q2537:Q2538"/>
    <mergeCell ref="R2537:R2538"/>
    <mergeCell ref="S2537:S2538"/>
    <mergeCell ref="T2537:T2538"/>
    <mergeCell ref="U2537:U2538"/>
    <mergeCell ref="W2537:W2538"/>
    <mergeCell ref="A2539:A2540"/>
    <mergeCell ref="B2539:B2540"/>
    <mergeCell ref="C2539:C2540"/>
    <mergeCell ref="E2539:E2540"/>
    <mergeCell ref="F2539:F2540"/>
    <mergeCell ref="G2539:G2540"/>
    <mergeCell ref="H2539:H2540"/>
    <mergeCell ref="I2539:I2540"/>
    <mergeCell ref="J2539:J2540"/>
    <mergeCell ref="O2539:O2540"/>
    <mergeCell ref="Q2539:Q2540"/>
    <mergeCell ref="R2539:R2540"/>
    <mergeCell ref="S2539:S2540"/>
    <mergeCell ref="T2539:T2540"/>
    <mergeCell ref="U2539:U2540"/>
    <mergeCell ref="W2539:W2540"/>
    <mergeCell ref="A2549:A2550"/>
    <mergeCell ref="B2549:B2550"/>
    <mergeCell ref="C2549:C2550"/>
    <mergeCell ref="E2549:E2550"/>
    <mergeCell ref="F2549:F2550"/>
    <mergeCell ref="G2549:G2550"/>
    <mergeCell ref="H2549:H2550"/>
    <mergeCell ref="I2549:I2550"/>
    <mergeCell ref="J2549:J2550"/>
    <mergeCell ref="O2549:O2550"/>
    <mergeCell ref="Q2549:Q2550"/>
    <mergeCell ref="R2549:R2550"/>
    <mergeCell ref="S2549:S2550"/>
    <mergeCell ref="T2549:T2550"/>
    <mergeCell ref="U2549:U2550"/>
    <mergeCell ref="W2549:W2550"/>
    <mergeCell ref="A2551:A2552"/>
    <mergeCell ref="B2551:B2552"/>
    <mergeCell ref="C2551:C2552"/>
    <mergeCell ref="E2551:E2552"/>
    <mergeCell ref="F2551:F2552"/>
    <mergeCell ref="G2551:G2552"/>
    <mergeCell ref="H2551:H2552"/>
    <mergeCell ref="I2551:I2552"/>
    <mergeCell ref="J2551:J2552"/>
    <mergeCell ref="O2551:O2552"/>
    <mergeCell ref="Q2551:Q2552"/>
    <mergeCell ref="R2551:R2552"/>
    <mergeCell ref="S2551:S2552"/>
    <mergeCell ref="T2551:T2552"/>
    <mergeCell ref="U2551:U2552"/>
    <mergeCell ref="A2545:A2546"/>
    <mergeCell ref="B2545:B2546"/>
    <mergeCell ref="C2545:C2546"/>
    <mergeCell ref="E2545:E2546"/>
    <mergeCell ref="F2545:F2546"/>
    <mergeCell ref="G2545:G2546"/>
    <mergeCell ref="H2545:H2546"/>
    <mergeCell ref="I2545:I2546"/>
    <mergeCell ref="J2545:J2546"/>
    <mergeCell ref="O2545:O2546"/>
    <mergeCell ref="Q2545:Q2546"/>
    <mergeCell ref="R2545:R2546"/>
    <mergeCell ref="S2545:S2546"/>
    <mergeCell ref="T2545:T2546"/>
    <mergeCell ref="U2545:U2546"/>
    <mergeCell ref="W2545:W2546"/>
    <mergeCell ref="A2547:A2548"/>
    <mergeCell ref="B2547:B2548"/>
    <mergeCell ref="C2547:C2548"/>
    <mergeCell ref="E2547:E2548"/>
    <mergeCell ref="F2547:F2548"/>
    <mergeCell ref="G2547:G2548"/>
    <mergeCell ref="H2547:H2548"/>
    <mergeCell ref="I2547:I2548"/>
    <mergeCell ref="J2547:J2548"/>
    <mergeCell ref="O2547:O2548"/>
    <mergeCell ref="Q2547:Q2548"/>
    <mergeCell ref="R2547:R2548"/>
    <mergeCell ref="S2547:S2548"/>
    <mergeCell ref="T2547:T2548"/>
    <mergeCell ref="U2547:U2548"/>
    <mergeCell ref="W2547:W2548"/>
    <mergeCell ref="A2557:A2558"/>
    <mergeCell ref="B2557:B2558"/>
    <mergeCell ref="C2557:C2558"/>
    <mergeCell ref="E2557:E2558"/>
    <mergeCell ref="F2557:F2558"/>
    <mergeCell ref="G2557:G2558"/>
    <mergeCell ref="H2557:H2558"/>
    <mergeCell ref="I2557:I2558"/>
    <mergeCell ref="J2557:J2558"/>
    <mergeCell ref="O2557:O2558"/>
    <mergeCell ref="Q2557:Q2558"/>
    <mergeCell ref="R2557:R2558"/>
    <mergeCell ref="S2557:S2558"/>
    <mergeCell ref="T2557:T2558"/>
    <mergeCell ref="U2557:U2558"/>
    <mergeCell ref="W2557:W2558"/>
    <mergeCell ref="A2559:A2560"/>
    <mergeCell ref="B2559:B2560"/>
    <mergeCell ref="C2559:C2560"/>
    <mergeCell ref="E2559:E2560"/>
    <mergeCell ref="F2559:F2560"/>
    <mergeCell ref="G2559:G2560"/>
    <mergeCell ref="H2559:H2560"/>
    <mergeCell ref="I2559:I2560"/>
    <mergeCell ref="J2559:J2560"/>
    <mergeCell ref="O2559:O2560"/>
    <mergeCell ref="Q2559:Q2560"/>
    <mergeCell ref="R2559:R2560"/>
    <mergeCell ref="S2559:S2560"/>
    <mergeCell ref="T2559:T2560"/>
    <mergeCell ref="U2559:U2560"/>
    <mergeCell ref="W2559:W2560"/>
    <mergeCell ref="A2553:A2554"/>
    <mergeCell ref="B2553:B2554"/>
    <mergeCell ref="C2553:C2554"/>
    <mergeCell ref="E2553:E2554"/>
    <mergeCell ref="F2553:F2554"/>
    <mergeCell ref="G2553:G2554"/>
    <mergeCell ref="H2553:H2554"/>
    <mergeCell ref="I2553:I2554"/>
    <mergeCell ref="J2553:J2554"/>
    <mergeCell ref="O2553:O2554"/>
    <mergeCell ref="Q2553:Q2554"/>
    <mergeCell ref="R2553:R2554"/>
    <mergeCell ref="S2553:S2554"/>
    <mergeCell ref="T2553:T2554"/>
    <mergeCell ref="U2553:U2554"/>
    <mergeCell ref="W2553:W2554"/>
    <mergeCell ref="A2555:A2556"/>
    <mergeCell ref="B2555:B2556"/>
    <mergeCell ref="C2555:C2556"/>
    <mergeCell ref="E2555:E2556"/>
    <mergeCell ref="F2555:F2556"/>
    <mergeCell ref="G2555:G2556"/>
    <mergeCell ref="H2555:H2556"/>
    <mergeCell ref="I2555:I2556"/>
    <mergeCell ref="J2555:J2556"/>
    <mergeCell ref="O2555:O2556"/>
    <mergeCell ref="Q2555:Q2556"/>
    <mergeCell ref="R2555:R2556"/>
    <mergeCell ref="S2555:S2556"/>
    <mergeCell ref="T2555:T2556"/>
    <mergeCell ref="U2555:U2556"/>
    <mergeCell ref="W2555:W2556"/>
    <mergeCell ref="A2565:A2566"/>
    <mergeCell ref="B2565:B2566"/>
    <mergeCell ref="C2565:C2566"/>
    <mergeCell ref="E2565:E2566"/>
    <mergeCell ref="F2565:F2566"/>
    <mergeCell ref="G2565:G2566"/>
    <mergeCell ref="H2565:H2566"/>
    <mergeCell ref="I2565:I2566"/>
    <mergeCell ref="J2565:J2566"/>
    <mergeCell ref="O2565:O2566"/>
    <mergeCell ref="Q2565:Q2566"/>
    <mergeCell ref="R2565:R2566"/>
    <mergeCell ref="S2565:S2566"/>
    <mergeCell ref="T2565:T2566"/>
    <mergeCell ref="U2565:U2566"/>
    <mergeCell ref="W2565:W2566"/>
    <mergeCell ref="A2567:A2568"/>
    <mergeCell ref="B2567:B2568"/>
    <mergeCell ref="C2567:C2568"/>
    <mergeCell ref="E2567:E2568"/>
    <mergeCell ref="F2567:F2568"/>
    <mergeCell ref="G2567:G2568"/>
    <mergeCell ref="H2567:H2568"/>
    <mergeCell ref="I2567:I2568"/>
    <mergeCell ref="J2567:J2568"/>
    <mergeCell ref="O2567:O2568"/>
    <mergeCell ref="Q2567:Q2568"/>
    <mergeCell ref="R2567:R2568"/>
    <mergeCell ref="S2567:S2568"/>
    <mergeCell ref="T2567:T2568"/>
    <mergeCell ref="U2567:U2568"/>
    <mergeCell ref="W2567:W2568"/>
    <mergeCell ref="A2561:A2562"/>
    <mergeCell ref="B2561:B2562"/>
    <mergeCell ref="C2561:C2562"/>
    <mergeCell ref="E2561:E2562"/>
    <mergeCell ref="F2561:F2562"/>
    <mergeCell ref="G2561:G2562"/>
    <mergeCell ref="H2561:H2562"/>
    <mergeCell ref="I2561:I2562"/>
    <mergeCell ref="J2561:J2562"/>
    <mergeCell ref="O2561:O2562"/>
    <mergeCell ref="Q2561:Q2562"/>
    <mergeCell ref="R2561:R2562"/>
    <mergeCell ref="S2561:S2562"/>
    <mergeCell ref="T2561:T2562"/>
    <mergeCell ref="U2561:U2562"/>
    <mergeCell ref="W2561:W2562"/>
    <mergeCell ref="A2563:A2564"/>
    <mergeCell ref="B2563:B2564"/>
    <mergeCell ref="C2563:C2564"/>
    <mergeCell ref="E2563:E2564"/>
    <mergeCell ref="F2563:F2564"/>
    <mergeCell ref="G2563:G2564"/>
    <mergeCell ref="H2563:H2564"/>
    <mergeCell ref="I2563:I2564"/>
    <mergeCell ref="J2563:J2564"/>
    <mergeCell ref="O2563:O2564"/>
    <mergeCell ref="Q2563:Q2564"/>
    <mergeCell ref="R2563:R2564"/>
    <mergeCell ref="S2563:S2564"/>
    <mergeCell ref="T2563:T2564"/>
    <mergeCell ref="U2563:U2564"/>
    <mergeCell ref="W2563:W2564"/>
    <mergeCell ref="A2573:A2574"/>
    <mergeCell ref="B2573:B2574"/>
    <mergeCell ref="C2573:C2574"/>
    <mergeCell ref="E2573:E2574"/>
    <mergeCell ref="F2573:F2574"/>
    <mergeCell ref="G2573:G2574"/>
    <mergeCell ref="H2573:H2574"/>
    <mergeCell ref="O2573:O2574"/>
    <mergeCell ref="Q2573:Q2574"/>
    <mergeCell ref="R2573:R2574"/>
    <mergeCell ref="S2573:S2574"/>
    <mergeCell ref="T2573:T2574"/>
    <mergeCell ref="U2573:U2574"/>
    <mergeCell ref="W2573:W2574"/>
    <mergeCell ref="A2575:A2576"/>
    <mergeCell ref="B2575:B2576"/>
    <mergeCell ref="C2575:C2576"/>
    <mergeCell ref="E2575:E2576"/>
    <mergeCell ref="F2575:F2576"/>
    <mergeCell ref="G2575:G2576"/>
    <mergeCell ref="H2575:H2576"/>
    <mergeCell ref="O2575:O2576"/>
    <mergeCell ref="Q2575:Q2576"/>
    <mergeCell ref="R2575:R2576"/>
    <mergeCell ref="S2575:S2576"/>
    <mergeCell ref="T2575:T2576"/>
    <mergeCell ref="U2575:U2576"/>
    <mergeCell ref="W2575:W2576"/>
    <mergeCell ref="A2569:A2570"/>
    <mergeCell ref="B2569:B2570"/>
    <mergeCell ref="C2569:C2570"/>
    <mergeCell ref="E2569:E2570"/>
    <mergeCell ref="F2569:F2570"/>
    <mergeCell ref="G2569:G2570"/>
    <mergeCell ref="H2569:H2570"/>
    <mergeCell ref="O2569:O2570"/>
    <mergeCell ref="Q2569:Q2570"/>
    <mergeCell ref="R2569:R2570"/>
    <mergeCell ref="S2569:S2570"/>
    <mergeCell ref="T2569:T2570"/>
    <mergeCell ref="U2569:U2570"/>
    <mergeCell ref="W2569:W2570"/>
    <mergeCell ref="A2571:A2572"/>
    <mergeCell ref="B2571:B2572"/>
    <mergeCell ref="C2571:C2572"/>
    <mergeCell ref="E2571:E2572"/>
    <mergeCell ref="F2571:F2572"/>
    <mergeCell ref="G2571:G2572"/>
    <mergeCell ref="H2571:H2572"/>
    <mergeCell ref="O2571:O2572"/>
    <mergeCell ref="Q2571:Q2572"/>
    <mergeCell ref="R2571:R2572"/>
    <mergeCell ref="S2571:S2572"/>
    <mergeCell ref="T2571:T2572"/>
    <mergeCell ref="U2571:U2572"/>
    <mergeCell ref="W2571:W2572"/>
    <mergeCell ref="V2571:V2572"/>
    <mergeCell ref="V2573:V2574"/>
    <mergeCell ref="V2575:V2576"/>
    <mergeCell ref="A2581:A2582"/>
    <mergeCell ref="B2581:B2582"/>
    <mergeCell ref="C2581:C2582"/>
    <mergeCell ref="E2581:E2582"/>
    <mergeCell ref="F2581:F2582"/>
    <mergeCell ref="G2581:G2582"/>
    <mergeCell ref="H2581:H2582"/>
    <mergeCell ref="O2581:O2582"/>
    <mergeCell ref="Q2581:Q2582"/>
    <mergeCell ref="R2581:R2582"/>
    <mergeCell ref="S2581:S2582"/>
    <mergeCell ref="T2581:T2582"/>
    <mergeCell ref="U2581:U2582"/>
    <mergeCell ref="A2583:A2584"/>
    <mergeCell ref="B2583:B2584"/>
    <mergeCell ref="C2583:C2584"/>
    <mergeCell ref="E2583:E2584"/>
    <mergeCell ref="F2583:F2584"/>
    <mergeCell ref="G2583:G2584"/>
    <mergeCell ref="H2583:H2584"/>
    <mergeCell ref="O2583:O2584"/>
    <mergeCell ref="Q2583:Q2584"/>
    <mergeCell ref="R2583:R2584"/>
    <mergeCell ref="S2583:S2584"/>
    <mergeCell ref="T2583:T2584"/>
    <mergeCell ref="U2583:U2584"/>
    <mergeCell ref="W2583:W2584"/>
    <mergeCell ref="A2577:A2578"/>
    <mergeCell ref="B2577:B2578"/>
    <mergeCell ref="C2577:C2578"/>
    <mergeCell ref="E2577:E2578"/>
    <mergeCell ref="F2577:F2578"/>
    <mergeCell ref="G2577:G2578"/>
    <mergeCell ref="H2577:H2578"/>
    <mergeCell ref="O2577:O2578"/>
    <mergeCell ref="Q2577:Q2578"/>
    <mergeCell ref="R2577:R2578"/>
    <mergeCell ref="S2577:S2578"/>
    <mergeCell ref="T2577:T2578"/>
    <mergeCell ref="U2577:U2578"/>
    <mergeCell ref="W2577:W2578"/>
    <mergeCell ref="A2579:A2580"/>
    <mergeCell ref="B2579:B2580"/>
    <mergeCell ref="C2579:C2580"/>
    <mergeCell ref="E2579:E2580"/>
    <mergeCell ref="F2579:F2580"/>
    <mergeCell ref="G2579:G2580"/>
    <mergeCell ref="H2579:H2580"/>
    <mergeCell ref="O2579:O2580"/>
    <mergeCell ref="Q2579:Q2580"/>
    <mergeCell ref="R2579:R2580"/>
    <mergeCell ref="S2579:S2580"/>
    <mergeCell ref="T2579:T2580"/>
    <mergeCell ref="U2579:U2580"/>
    <mergeCell ref="W2579:W2580"/>
    <mergeCell ref="D2579:D2580"/>
    <mergeCell ref="D2581:D2582"/>
    <mergeCell ref="D2583:D2584"/>
    <mergeCell ref="V2577:V2578"/>
    <mergeCell ref="V2579:V2580"/>
    <mergeCell ref="V2581:V2582"/>
    <mergeCell ref="V2583:V2584"/>
    <mergeCell ref="A2589:A2590"/>
    <mergeCell ref="B2589:B2590"/>
    <mergeCell ref="C2589:C2590"/>
    <mergeCell ref="E2589:E2590"/>
    <mergeCell ref="F2589:F2590"/>
    <mergeCell ref="G2589:G2590"/>
    <mergeCell ref="H2589:H2590"/>
    <mergeCell ref="O2589:O2590"/>
    <mergeCell ref="Q2589:Q2590"/>
    <mergeCell ref="R2589:R2590"/>
    <mergeCell ref="S2589:S2590"/>
    <mergeCell ref="T2589:T2590"/>
    <mergeCell ref="U2589:U2590"/>
    <mergeCell ref="W2589:W2590"/>
    <mergeCell ref="A2591:A2592"/>
    <mergeCell ref="B2591:B2592"/>
    <mergeCell ref="C2591:C2592"/>
    <mergeCell ref="E2591:E2592"/>
    <mergeCell ref="F2591:F2592"/>
    <mergeCell ref="G2591:G2592"/>
    <mergeCell ref="H2591:H2592"/>
    <mergeCell ref="O2591:O2592"/>
    <mergeCell ref="Q2591:Q2592"/>
    <mergeCell ref="R2591:R2592"/>
    <mergeCell ref="S2591:S2592"/>
    <mergeCell ref="T2591:T2592"/>
    <mergeCell ref="U2591:U2592"/>
    <mergeCell ref="W2591:W2592"/>
    <mergeCell ref="A2585:A2586"/>
    <mergeCell ref="B2585:B2586"/>
    <mergeCell ref="C2585:C2586"/>
    <mergeCell ref="E2585:E2586"/>
    <mergeCell ref="F2585:F2586"/>
    <mergeCell ref="G2585:G2586"/>
    <mergeCell ref="H2585:H2586"/>
    <mergeCell ref="O2585:O2586"/>
    <mergeCell ref="Q2585:Q2586"/>
    <mergeCell ref="R2585:R2586"/>
    <mergeCell ref="S2585:S2586"/>
    <mergeCell ref="T2585:T2586"/>
    <mergeCell ref="U2585:U2586"/>
    <mergeCell ref="W2585:W2586"/>
    <mergeCell ref="A2587:A2588"/>
    <mergeCell ref="B2587:B2588"/>
    <mergeCell ref="C2587:C2588"/>
    <mergeCell ref="E2587:E2588"/>
    <mergeCell ref="F2587:F2588"/>
    <mergeCell ref="G2587:G2588"/>
    <mergeCell ref="H2587:H2588"/>
    <mergeCell ref="O2587:O2588"/>
    <mergeCell ref="Q2587:Q2588"/>
    <mergeCell ref="R2587:R2588"/>
    <mergeCell ref="S2587:S2588"/>
    <mergeCell ref="T2587:T2588"/>
    <mergeCell ref="U2587:U2588"/>
    <mergeCell ref="W2587:W2588"/>
    <mergeCell ref="D2585:D2586"/>
    <mergeCell ref="D2587:D2588"/>
    <mergeCell ref="D2589:D2590"/>
    <mergeCell ref="D2591:D2592"/>
    <mergeCell ref="V2585:V2586"/>
    <mergeCell ref="V2587:V2588"/>
    <mergeCell ref="V2589:V2590"/>
    <mergeCell ref="V2591:V2592"/>
    <mergeCell ref="A2597:A2598"/>
    <mergeCell ref="B2597:B2598"/>
    <mergeCell ref="C2597:C2598"/>
    <mergeCell ref="E2597:E2598"/>
    <mergeCell ref="F2597:F2598"/>
    <mergeCell ref="G2597:G2598"/>
    <mergeCell ref="H2597:H2598"/>
    <mergeCell ref="O2597:O2598"/>
    <mergeCell ref="Q2597:Q2598"/>
    <mergeCell ref="R2597:R2598"/>
    <mergeCell ref="S2597:S2598"/>
    <mergeCell ref="T2597:T2598"/>
    <mergeCell ref="U2597:U2598"/>
    <mergeCell ref="W2597:W2598"/>
    <mergeCell ref="A2599:A2600"/>
    <mergeCell ref="B2599:B2600"/>
    <mergeCell ref="C2599:C2600"/>
    <mergeCell ref="E2599:E2600"/>
    <mergeCell ref="F2599:F2600"/>
    <mergeCell ref="G2599:G2600"/>
    <mergeCell ref="H2599:H2600"/>
    <mergeCell ref="O2599:O2600"/>
    <mergeCell ref="Q2599:Q2600"/>
    <mergeCell ref="R2599:R2600"/>
    <mergeCell ref="S2599:S2600"/>
    <mergeCell ref="T2599:T2600"/>
    <mergeCell ref="U2599:U2600"/>
    <mergeCell ref="W2599:W2600"/>
    <mergeCell ref="A2593:A2594"/>
    <mergeCell ref="B2593:B2594"/>
    <mergeCell ref="C2593:C2594"/>
    <mergeCell ref="E2593:E2594"/>
    <mergeCell ref="F2593:F2594"/>
    <mergeCell ref="G2593:G2594"/>
    <mergeCell ref="H2593:H2594"/>
    <mergeCell ref="O2593:O2594"/>
    <mergeCell ref="Q2593:Q2594"/>
    <mergeCell ref="R2593:R2594"/>
    <mergeCell ref="S2593:S2594"/>
    <mergeCell ref="T2593:T2594"/>
    <mergeCell ref="U2593:U2594"/>
    <mergeCell ref="W2593:W2594"/>
    <mergeCell ref="A2595:A2596"/>
    <mergeCell ref="B2595:B2596"/>
    <mergeCell ref="C2595:C2596"/>
    <mergeCell ref="E2595:E2596"/>
    <mergeCell ref="F2595:F2596"/>
    <mergeCell ref="G2595:G2596"/>
    <mergeCell ref="H2595:H2596"/>
    <mergeCell ref="O2595:O2596"/>
    <mergeCell ref="Q2595:Q2596"/>
    <mergeCell ref="R2595:R2596"/>
    <mergeCell ref="S2595:S2596"/>
    <mergeCell ref="T2595:T2596"/>
    <mergeCell ref="U2595:U2596"/>
    <mergeCell ref="W2595:W2596"/>
    <mergeCell ref="D2593:D2594"/>
    <mergeCell ref="D2595:D2596"/>
    <mergeCell ref="D2597:D2598"/>
    <mergeCell ref="D2599:D2600"/>
    <mergeCell ref="V2593:V2594"/>
    <mergeCell ref="V2595:V2596"/>
    <mergeCell ref="V2597:V2598"/>
    <mergeCell ref="V2599:V2600"/>
    <mergeCell ref="A2605:A2606"/>
    <mergeCell ref="B2605:B2606"/>
    <mergeCell ref="C2605:C2606"/>
    <mergeCell ref="E2605:E2606"/>
    <mergeCell ref="F2605:F2606"/>
    <mergeCell ref="G2605:G2606"/>
    <mergeCell ref="H2605:H2606"/>
    <mergeCell ref="O2605:O2606"/>
    <mergeCell ref="Q2605:Q2606"/>
    <mergeCell ref="R2605:R2606"/>
    <mergeCell ref="S2605:S2606"/>
    <mergeCell ref="T2605:T2606"/>
    <mergeCell ref="U2605:U2606"/>
    <mergeCell ref="W2605:W2606"/>
    <mergeCell ref="A2607:A2608"/>
    <mergeCell ref="B2607:B2608"/>
    <mergeCell ref="C2607:C2608"/>
    <mergeCell ref="E2607:E2608"/>
    <mergeCell ref="F2607:F2608"/>
    <mergeCell ref="G2607:G2608"/>
    <mergeCell ref="H2607:H2608"/>
    <mergeCell ref="O2607:O2608"/>
    <mergeCell ref="Q2607:Q2608"/>
    <mergeCell ref="R2607:R2608"/>
    <mergeCell ref="S2607:S2608"/>
    <mergeCell ref="T2607:T2608"/>
    <mergeCell ref="U2607:U2608"/>
    <mergeCell ref="A2601:A2602"/>
    <mergeCell ref="B2601:B2602"/>
    <mergeCell ref="C2601:C2602"/>
    <mergeCell ref="E2601:E2602"/>
    <mergeCell ref="F2601:F2602"/>
    <mergeCell ref="G2601:G2602"/>
    <mergeCell ref="H2601:H2602"/>
    <mergeCell ref="O2601:O2602"/>
    <mergeCell ref="Q2601:Q2602"/>
    <mergeCell ref="R2601:R2602"/>
    <mergeCell ref="S2601:S2602"/>
    <mergeCell ref="T2601:T2602"/>
    <mergeCell ref="U2601:U2602"/>
    <mergeCell ref="W2601:W2602"/>
    <mergeCell ref="A2603:A2604"/>
    <mergeCell ref="B2603:B2604"/>
    <mergeCell ref="C2603:C2604"/>
    <mergeCell ref="E2603:E2604"/>
    <mergeCell ref="F2603:F2604"/>
    <mergeCell ref="G2603:G2604"/>
    <mergeCell ref="H2603:H2604"/>
    <mergeCell ref="O2603:O2604"/>
    <mergeCell ref="Q2603:Q2604"/>
    <mergeCell ref="R2603:R2604"/>
    <mergeCell ref="S2603:S2604"/>
    <mergeCell ref="T2603:T2604"/>
    <mergeCell ref="U2603:U2604"/>
    <mergeCell ref="W2603:W2604"/>
    <mergeCell ref="D2601:D2602"/>
    <mergeCell ref="D2603:D2604"/>
    <mergeCell ref="D2605:D2606"/>
    <mergeCell ref="D2607:D2608"/>
    <mergeCell ref="V2601:V2602"/>
    <mergeCell ref="V2603:V2604"/>
    <mergeCell ref="V2605:V2606"/>
    <mergeCell ref="V2607:V2608"/>
    <mergeCell ref="A2613:A2614"/>
    <mergeCell ref="B2613:B2614"/>
    <mergeCell ref="C2613:C2614"/>
    <mergeCell ref="E2613:E2614"/>
    <mergeCell ref="F2613:F2614"/>
    <mergeCell ref="G2613:G2614"/>
    <mergeCell ref="H2613:H2614"/>
    <mergeCell ref="O2613:O2614"/>
    <mergeCell ref="Q2613:Q2614"/>
    <mergeCell ref="R2613:R2614"/>
    <mergeCell ref="S2613:S2614"/>
    <mergeCell ref="T2613:T2614"/>
    <mergeCell ref="U2613:U2614"/>
    <mergeCell ref="W2613:W2614"/>
    <mergeCell ref="A2615:A2616"/>
    <mergeCell ref="B2615:B2616"/>
    <mergeCell ref="C2615:C2616"/>
    <mergeCell ref="E2615:E2616"/>
    <mergeCell ref="F2615:F2616"/>
    <mergeCell ref="G2615:G2616"/>
    <mergeCell ref="H2615:H2616"/>
    <mergeCell ref="O2615:O2616"/>
    <mergeCell ref="Q2615:Q2616"/>
    <mergeCell ref="R2615:R2616"/>
    <mergeCell ref="S2615:S2616"/>
    <mergeCell ref="T2615:T2616"/>
    <mergeCell ref="U2615:U2616"/>
    <mergeCell ref="W2615:W2616"/>
    <mergeCell ref="A2609:A2610"/>
    <mergeCell ref="B2609:B2610"/>
    <mergeCell ref="C2609:C2610"/>
    <mergeCell ref="E2609:E2610"/>
    <mergeCell ref="F2609:F2610"/>
    <mergeCell ref="G2609:G2610"/>
    <mergeCell ref="H2609:H2610"/>
    <mergeCell ref="O2609:O2610"/>
    <mergeCell ref="Q2609:Q2610"/>
    <mergeCell ref="R2609:R2610"/>
    <mergeCell ref="S2609:S2610"/>
    <mergeCell ref="T2609:T2610"/>
    <mergeCell ref="U2609:U2610"/>
    <mergeCell ref="A2611:A2612"/>
    <mergeCell ref="B2611:B2612"/>
    <mergeCell ref="C2611:C2612"/>
    <mergeCell ref="E2611:E2612"/>
    <mergeCell ref="F2611:F2612"/>
    <mergeCell ref="G2611:G2612"/>
    <mergeCell ref="H2611:H2612"/>
    <mergeCell ref="O2611:O2612"/>
    <mergeCell ref="Q2611:Q2612"/>
    <mergeCell ref="R2611:R2612"/>
    <mergeCell ref="S2611:S2612"/>
    <mergeCell ref="T2611:T2612"/>
    <mergeCell ref="U2611:U2612"/>
    <mergeCell ref="W2611:W2612"/>
    <mergeCell ref="D2609:D2610"/>
    <mergeCell ref="D2611:D2612"/>
    <mergeCell ref="D2613:D2614"/>
    <mergeCell ref="D2615:D2616"/>
    <mergeCell ref="V2609:V2610"/>
    <mergeCell ref="V2611:V2612"/>
    <mergeCell ref="V2613:V2614"/>
    <mergeCell ref="V2615:V2616"/>
    <mergeCell ref="F2621:F2622"/>
    <mergeCell ref="G2621:G2622"/>
    <mergeCell ref="H2621:H2622"/>
    <mergeCell ref="O2621:O2622"/>
    <mergeCell ref="Q2621:Q2622"/>
    <mergeCell ref="R2621:R2622"/>
    <mergeCell ref="S2621:S2622"/>
    <mergeCell ref="T2621:T2622"/>
    <mergeCell ref="U2621:U2622"/>
    <mergeCell ref="W2621:W2622"/>
    <mergeCell ref="A2623:A2624"/>
    <mergeCell ref="B2623:B2624"/>
    <mergeCell ref="C2623:C2624"/>
    <mergeCell ref="E2623:E2624"/>
    <mergeCell ref="F2623:F2624"/>
    <mergeCell ref="G2623:G2624"/>
    <mergeCell ref="H2623:H2624"/>
    <mergeCell ref="O2623:O2624"/>
    <mergeCell ref="Q2623:Q2624"/>
    <mergeCell ref="R2623:R2624"/>
    <mergeCell ref="S2623:S2624"/>
    <mergeCell ref="T2623:T2624"/>
    <mergeCell ref="U2623:U2624"/>
    <mergeCell ref="W2623:W2624"/>
    <mergeCell ref="A2617:A2618"/>
    <mergeCell ref="B2617:B2618"/>
    <mergeCell ref="C2617:C2618"/>
    <mergeCell ref="E2617:E2618"/>
    <mergeCell ref="F2617:F2618"/>
    <mergeCell ref="G2617:G2618"/>
    <mergeCell ref="H2617:H2618"/>
    <mergeCell ref="O2617:O2618"/>
    <mergeCell ref="Q2617:Q2618"/>
    <mergeCell ref="R2617:R2618"/>
    <mergeCell ref="S2617:S2618"/>
    <mergeCell ref="T2617:T2618"/>
    <mergeCell ref="U2617:U2618"/>
    <mergeCell ref="W2617:W2618"/>
    <mergeCell ref="A2619:A2620"/>
    <mergeCell ref="B2619:B2620"/>
    <mergeCell ref="C2619:C2620"/>
    <mergeCell ref="E2619:E2620"/>
    <mergeCell ref="F2619:F2620"/>
    <mergeCell ref="G2619:G2620"/>
    <mergeCell ref="H2619:H2620"/>
    <mergeCell ref="O2619:O2620"/>
    <mergeCell ref="Q2619:Q2620"/>
    <mergeCell ref="R2619:R2620"/>
    <mergeCell ref="S2619:S2620"/>
    <mergeCell ref="T2619:T2620"/>
    <mergeCell ref="U2619:U2620"/>
    <mergeCell ref="W2619:W2620"/>
    <mergeCell ref="D2617:D2618"/>
    <mergeCell ref="D2619:D2620"/>
    <mergeCell ref="D2621:D2622"/>
    <mergeCell ref="D2623:D2624"/>
    <mergeCell ref="V2617:V2618"/>
    <mergeCell ref="V2619:V2620"/>
    <mergeCell ref="V2621:V2622"/>
    <mergeCell ref="V2623:V2624"/>
    <mergeCell ref="H2243:H2244"/>
    <mergeCell ref="O2243:O2244"/>
    <mergeCell ref="Q2243:Q2244"/>
    <mergeCell ref="R2243:R2244"/>
    <mergeCell ref="S2243:S2244"/>
    <mergeCell ref="T2243:T2244"/>
    <mergeCell ref="U2243:U2244"/>
    <mergeCell ref="W2243:W2244"/>
    <mergeCell ref="A2633:A2634"/>
    <mergeCell ref="B2633:B2634"/>
    <mergeCell ref="C2633:C2634"/>
    <mergeCell ref="E2633:E2634"/>
    <mergeCell ref="F2633:F2634"/>
    <mergeCell ref="G2633:G2634"/>
    <mergeCell ref="H2633:H2634"/>
    <mergeCell ref="O2633:O2634"/>
    <mergeCell ref="Q2633:Q2634"/>
    <mergeCell ref="R2633:R2634"/>
    <mergeCell ref="S2633:S2634"/>
    <mergeCell ref="T2633:T2634"/>
    <mergeCell ref="U2633:U2634"/>
    <mergeCell ref="W2633:W2634"/>
    <mergeCell ref="A2635:A2636"/>
    <mergeCell ref="B2635:B2636"/>
    <mergeCell ref="C2635:C2636"/>
    <mergeCell ref="E2635:E2636"/>
    <mergeCell ref="F2635:F2636"/>
    <mergeCell ref="G2635:G2636"/>
    <mergeCell ref="H2635:H2636"/>
    <mergeCell ref="O2635:O2636"/>
    <mergeCell ref="Q2635:Q2636"/>
    <mergeCell ref="R2635:R2636"/>
    <mergeCell ref="S2635:S2636"/>
    <mergeCell ref="T2635:T2636"/>
    <mergeCell ref="U2635:U2636"/>
    <mergeCell ref="W2635:W2636"/>
    <mergeCell ref="A2629:A2630"/>
    <mergeCell ref="B2629:B2630"/>
    <mergeCell ref="C2629:C2630"/>
    <mergeCell ref="E2629:E2630"/>
    <mergeCell ref="F2629:F2630"/>
    <mergeCell ref="G2629:G2630"/>
    <mergeCell ref="H2629:H2630"/>
    <mergeCell ref="O2629:O2630"/>
    <mergeCell ref="Q2629:Q2630"/>
    <mergeCell ref="R2629:R2630"/>
    <mergeCell ref="S2629:S2630"/>
    <mergeCell ref="T2629:T2630"/>
    <mergeCell ref="U2629:U2630"/>
    <mergeCell ref="W2629:W2630"/>
    <mergeCell ref="A2631:A2632"/>
    <mergeCell ref="B2631:B2632"/>
    <mergeCell ref="Q2625:Q2626"/>
    <mergeCell ref="R2625:R2626"/>
    <mergeCell ref="S2625:S2626"/>
    <mergeCell ref="T2625:T2626"/>
    <mergeCell ref="U2625:U2626"/>
    <mergeCell ref="W2625:W2626"/>
    <mergeCell ref="A2627:A2628"/>
    <mergeCell ref="B2627:B2628"/>
    <mergeCell ref="C2627:C2628"/>
    <mergeCell ref="E2627:E2628"/>
    <mergeCell ref="C2631:C2632"/>
    <mergeCell ref="E2631:E2632"/>
    <mergeCell ref="Q2655:Q2656"/>
    <mergeCell ref="R2655:R2656"/>
    <mergeCell ref="S2655:S2656"/>
    <mergeCell ref="T2655:T2656"/>
    <mergeCell ref="U2655:U2656"/>
    <mergeCell ref="Q2657:Q2658"/>
    <mergeCell ref="R2657:R2658"/>
    <mergeCell ref="S2657:S2658"/>
    <mergeCell ref="T2657:T2658"/>
    <mergeCell ref="U2657:U2658"/>
    <mergeCell ref="Q2659:Q2660"/>
    <mergeCell ref="R2659:R2660"/>
    <mergeCell ref="S2659:S2660"/>
    <mergeCell ref="T2659:T2660"/>
    <mergeCell ref="U2659:U2660"/>
    <mergeCell ref="Q2661:Q2662"/>
    <mergeCell ref="R2661:R2662"/>
    <mergeCell ref="S2661:S2662"/>
    <mergeCell ref="T2661:T2662"/>
    <mergeCell ref="U2661:U2662"/>
    <mergeCell ref="Q2647:Q2648"/>
    <mergeCell ref="R2647:R2648"/>
    <mergeCell ref="S2647:S2648"/>
    <mergeCell ref="T2647:T2648"/>
    <mergeCell ref="U2647:U2648"/>
    <mergeCell ref="Q2649:Q2650"/>
    <mergeCell ref="R2649:R2650"/>
    <mergeCell ref="S2649:S2650"/>
    <mergeCell ref="T2649:T2650"/>
    <mergeCell ref="U2649:U2650"/>
    <mergeCell ref="Q2651:Q2652"/>
    <mergeCell ref="R2651:R2652"/>
    <mergeCell ref="S2651:S2652"/>
    <mergeCell ref="T2651:T2652"/>
    <mergeCell ref="U2651:U2652"/>
    <mergeCell ref="Q2653:Q2654"/>
    <mergeCell ref="R2653:R2654"/>
    <mergeCell ref="S2653:S2654"/>
    <mergeCell ref="T2653:T2654"/>
    <mergeCell ref="U2653:U2654"/>
    <mergeCell ref="Q2671:Q2672"/>
    <mergeCell ref="R2671:R2672"/>
    <mergeCell ref="S2671:S2672"/>
    <mergeCell ref="T2671:T2672"/>
    <mergeCell ref="U2671:U2672"/>
    <mergeCell ref="Q2673:Q2674"/>
    <mergeCell ref="R2673:R2674"/>
    <mergeCell ref="S2673:S2674"/>
    <mergeCell ref="T2673:T2674"/>
    <mergeCell ref="U2673:U2674"/>
    <mergeCell ref="Q2675:Q2676"/>
    <mergeCell ref="R2675:R2676"/>
    <mergeCell ref="S2675:S2676"/>
    <mergeCell ref="T2675:T2676"/>
    <mergeCell ref="U2675:U2676"/>
    <mergeCell ref="Q2677:Q2678"/>
    <mergeCell ref="R2677:R2678"/>
    <mergeCell ref="S2677:S2678"/>
    <mergeCell ref="T2677:T2678"/>
    <mergeCell ref="U2677:U2678"/>
    <mergeCell ref="Q2663:Q2664"/>
    <mergeCell ref="R2663:R2664"/>
    <mergeCell ref="S2663:S2664"/>
    <mergeCell ref="T2663:T2664"/>
    <mergeCell ref="U2663:U2664"/>
    <mergeCell ref="Q2665:Q2666"/>
    <mergeCell ref="R2665:R2666"/>
    <mergeCell ref="S2665:S2666"/>
    <mergeCell ref="T2665:T2666"/>
    <mergeCell ref="U2665:U2666"/>
    <mergeCell ref="Q2667:Q2668"/>
    <mergeCell ref="R2667:R2668"/>
    <mergeCell ref="S2667:S2668"/>
    <mergeCell ref="T2667:T2668"/>
    <mergeCell ref="U2667:U2668"/>
    <mergeCell ref="Q2669:Q2670"/>
    <mergeCell ref="R2669:R2670"/>
    <mergeCell ref="S2669:S2670"/>
    <mergeCell ref="T2669:T2670"/>
    <mergeCell ref="U2669:U2670"/>
    <mergeCell ref="Q2687:Q2688"/>
    <mergeCell ref="R2687:R2688"/>
    <mergeCell ref="S2687:S2688"/>
    <mergeCell ref="T2687:T2688"/>
    <mergeCell ref="U2687:U2688"/>
    <mergeCell ref="Q2689:Q2690"/>
    <mergeCell ref="R2689:R2690"/>
    <mergeCell ref="S2689:S2690"/>
    <mergeCell ref="T2689:T2690"/>
    <mergeCell ref="U2689:U2690"/>
    <mergeCell ref="Q2691:Q2692"/>
    <mergeCell ref="R2691:R2692"/>
    <mergeCell ref="S2691:S2692"/>
    <mergeCell ref="T2691:T2692"/>
    <mergeCell ref="U2691:U2692"/>
    <mergeCell ref="Q2693:Q2694"/>
    <mergeCell ref="R2693:R2694"/>
    <mergeCell ref="S2693:S2694"/>
    <mergeCell ref="T2693:T2694"/>
    <mergeCell ref="U2693:U2694"/>
    <mergeCell ref="Q2679:Q2680"/>
    <mergeCell ref="R2679:R2680"/>
    <mergeCell ref="S2679:S2680"/>
    <mergeCell ref="T2679:T2680"/>
    <mergeCell ref="U2679:U2680"/>
    <mergeCell ref="Q2681:Q2682"/>
    <mergeCell ref="R2681:R2682"/>
    <mergeCell ref="S2681:S2682"/>
    <mergeCell ref="T2681:T2682"/>
    <mergeCell ref="U2681:U2682"/>
    <mergeCell ref="Q2683:Q2684"/>
    <mergeCell ref="R2683:R2684"/>
    <mergeCell ref="S2683:S2684"/>
    <mergeCell ref="T2683:T2684"/>
    <mergeCell ref="U2683:U2684"/>
    <mergeCell ref="Q2685:Q2686"/>
    <mergeCell ref="R2685:R2686"/>
    <mergeCell ref="S2685:S2686"/>
    <mergeCell ref="T2685:T2686"/>
    <mergeCell ref="U2685:U2686"/>
    <mergeCell ref="Q2703:Q2704"/>
    <mergeCell ref="R2703:R2704"/>
    <mergeCell ref="S2703:S2704"/>
    <mergeCell ref="T2703:T2704"/>
    <mergeCell ref="U2703:U2704"/>
    <mergeCell ref="Q2705:Q2706"/>
    <mergeCell ref="R2705:R2706"/>
    <mergeCell ref="S2705:S2706"/>
    <mergeCell ref="T2705:T2706"/>
    <mergeCell ref="U2705:U2706"/>
    <mergeCell ref="Q2707:Q2708"/>
    <mergeCell ref="R2707:R2708"/>
    <mergeCell ref="S2707:S2708"/>
    <mergeCell ref="T2707:T2708"/>
    <mergeCell ref="U2707:U2708"/>
    <mergeCell ref="Q2709:Q2710"/>
    <mergeCell ref="R2709:R2710"/>
    <mergeCell ref="S2709:S2710"/>
    <mergeCell ref="T2709:T2710"/>
    <mergeCell ref="U2709:U2710"/>
    <mergeCell ref="Q2695:Q2696"/>
    <mergeCell ref="R2695:R2696"/>
    <mergeCell ref="S2695:S2696"/>
    <mergeCell ref="T2695:T2696"/>
    <mergeCell ref="U2695:U2696"/>
    <mergeCell ref="Q2697:Q2698"/>
    <mergeCell ref="R2697:R2698"/>
    <mergeCell ref="S2697:S2698"/>
    <mergeCell ref="T2697:T2698"/>
    <mergeCell ref="U2697:U2698"/>
    <mergeCell ref="Q2699:Q2700"/>
    <mergeCell ref="R2699:R2700"/>
    <mergeCell ref="S2699:S2700"/>
    <mergeCell ref="T2699:T2700"/>
    <mergeCell ref="U2699:U2700"/>
    <mergeCell ref="Q2701:Q2702"/>
    <mergeCell ref="R2701:R2702"/>
    <mergeCell ref="S2701:S2702"/>
    <mergeCell ref="T2701:T2702"/>
    <mergeCell ref="U2701:U2702"/>
    <mergeCell ref="Q2719:Q2720"/>
    <mergeCell ref="R2719:R2720"/>
    <mergeCell ref="S2719:S2720"/>
    <mergeCell ref="T2719:T2720"/>
    <mergeCell ref="U2719:U2720"/>
    <mergeCell ref="Q2721:Q2722"/>
    <mergeCell ref="R2721:R2722"/>
    <mergeCell ref="S2721:S2722"/>
    <mergeCell ref="T2721:T2722"/>
    <mergeCell ref="U2721:U2722"/>
    <mergeCell ref="Q2723:Q2724"/>
    <mergeCell ref="R2723:R2724"/>
    <mergeCell ref="S2723:S2724"/>
    <mergeCell ref="T2723:T2724"/>
    <mergeCell ref="U2723:U2724"/>
    <mergeCell ref="Q2725:Q2726"/>
    <mergeCell ref="R2725:R2726"/>
    <mergeCell ref="S2725:S2726"/>
    <mergeCell ref="T2725:T2726"/>
    <mergeCell ref="U2725:U2726"/>
    <mergeCell ref="Q2711:Q2712"/>
    <mergeCell ref="R2711:R2712"/>
    <mergeCell ref="S2711:S2712"/>
    <mergeCell ref="T2711:T2712"/>
    <mergeCell ref="U2711:U2712"/>
    <mergeCell ref="Q2713:Q2714"/>
    <mergeCell ref="R2713:R2714"/>
    <mergeCell ref="S2713:S2714"/>
    <mergeCell ref="T2713:T2714"/>
    <mergeCell ref="U2713:U2714"/>
    <mergeCell ref="Q2715:Q2716"/>
    <mergeCell ref="R2715:R2716"/>
    <mergeCell ref="S2715:S2716"/>
    <mergeCell ref="T2715:T2716"/>
    <mergeCell ref="U2715:U2716"/>
    <mergeCell ref="Q2717:Q2718"/>
    <mergeCell ref="R2717:R2718"/>
    <mergeCell ref="S2717:S2718"/>
    <mergeCell ref="T2717:T2718"/>
    <mergeCell ref="U2717:U2718"/>
    <mergeCell ref="Q2735:Q2736"/>
    <mergeCell ref="R2735:R2736"/>
    <mergeCell ref="S2735:S2736"/>
    <mergeCell ref="T2735:T2736"/>
    <mergeCell ref="U2735:U2736"/>
    <mergeCell ref="Q2737:Q2738"/>
    <mergeCell ref="R2737:R2738"/>
    <mergeCell ref="S2737:S2738"/>
    <mergeCell ref="T2737:T2738"/>
    <mergeCell ref="U2737:U2738"/>
    <mergeCell ref="Q2739:Q2740"/>
    <mergeCell ref="R2739:R2740"/>
    <mergeCell ref="S2739:S2740"/>
    <mergeCell ref="T2739:T2740"/>
    <mergeCell ref="U2739:U2740"/>
    <mergeCell ref="Q2741:Q2742"/>
    <mergeCell ref="R2741:R2742"/>
    <mergeCell ref="S2741:S2742"/>
    <mergeCell ref="T2741:T2742"/>
    <mergeCell ref="U2741:U2742"/>
    <mergeCell ref="Q2727:Q2728"/>
    <mergeCell ref="R2727:R2728"/>
    <mergeCell ref="S2727:S2728"/>
    <mergeCell ref="T2727:T2728"/>
    <mergeCell ref="U2727:U2728"/>
    <mergeCell ref="Q2729:Q2730"/>
    <mergeCell ref="R2729:R2730"/>
    <mergeCell ref="S2729:S2730"/>
    <mergeCell ref="T2729:T2730"/>
    <mergeCell ref="U2729:U2730"/>
    <mergeCell ref="Q2731:Q2732"/>
    <mergeCell ref="R2731:R2732"/>
    <mergeCell ref="S2731:S2732"/>
    <mergeCell ref="T2731:T2732"/>
    <mergeCell ref="U2731:U2732"/>
    <mergeCell ref="Q2733:Q2734"/>
    <mergeCell ref="R2733:R2734"/>
    <mergeCell ref="S2733:S2734"/>
    <mergeCell ref="T2733:T2734"/>
    <mergeCell ref="U2733:U2734"/>
    <mergeCell ref="Q2743:Q2744"/>
    <mergeCell ref="R2743:R2744"/>
    <mergeCell ref="S2743:S2744"/>
    <mergeCell ref="T2743:T2744"/>
    <mergeCell ref="U2743:U2744"/>
    <mergeCell ref="Q2745:Q2746"/>
    <mergeCell ref="R2745:R2746"/>
    <mergeCell ref="S2745:S2746"/>
    <mergeCell ref="T2745:T2746"/>
    <mergeCell ref="U2745:U2746"/>
    <mergeCell ref="Q2747:Q2748"/>
    <mergeCell ref="R2747:R2748"/>
    <mergeCell ref="S2747:S2748"/>
    <mergeCell ref="T2747:T2748"/>
    <mergeCell ref="U2747:U2748"/>
    <mergeCell ref="Q2749:Q2750"/>
    <mergeCell ref="R2749:R2750"/>
    <mergeCell ref="S2749:S2750"/>
    <mergeCell ref="T2749:T2750"/>
    <mergeCell ref="U2749:U2750"/>
    <mergeCell ref="Q2751:Q2752"/>
    <mergeCell ref="R2751:R2752"/>
    <mergeCell ref="S2751:S2752"/>
    <mergeCell ref="T2751:T2752"/>
    <mergeCell ref="U2751:U2752"/>
    <mergeCell ref="Q2753:Q2754"/>
    <mergeCell ref="R2753:R2754"/>
    <mergeCell ref="S2753:S2754"/>
    <mergeCell ref="T2753:T2754"/>
    <mergeCell ref="U2753:U2754"/>
    <mergeCell ref="Q2755:Q2756"/>
    <mergeCell ref="R2755:R2756"/>
    <mergeCell ref="S2755:S2756"/>
    <mergeCell ref="T2755:T2756"/>
    <mergeCell ref="U2755:U2756"/>
    <mergeCell ref="U2757:U2758"/>
    <mergeCell ref="Q2775:Q2776"/>
    <mergeCell ref="R2775:R2776"/>
    <mergeCell ref="S2775:S2776"/>
    <mergeCell ref="T2775:T2776"/>
    <mergeCell ref="U2775:U2776"/>
    <mergeCell ref="Q2777:Q2778"/>
    <mergeCell ref="R2777:R2778"/>
    <mergeCell ref="S2777:S2778"/>
    <mergeCell ref="T2777:T2778"/>
    <mergeCell ref="U2777:U2778"/>
    <mergeCell ref="Q2779:Q2780"/>
    <mergeCell ref="R2779:R2780"/>
    <mergeCell ref="S2779:S2780"/>
    <mergeCell ref="T2779:T2780"/>
    <mergeCell ref="U2779:U2780"/>
    <mergeCell ref="Q2767:Q2768"/>
    <mergeCell ref="R2767:R2768"/>
    <mergeCell ref="S2767:S2768"/>
    <mergeCell ref="T2767:T2768"/>
    <mergeCell ref="U2767:U2768"/>
    <mergeCell ref="Q2769:Q2770"/>
    <mergeCell ref="R2769:R2770"/>
    <mergeCell ref="S2769:S2770"/>
    <mergeCell ref="T2769:T2770"/>
    <mergeCell ref="U2769:U2770"/>
    <mergeCell ref="Q2771:Q2772"/>
    <mergeCell ref="R2771:R2772"/>
    <mergeCell ref="S2771:S2772"/>
    <mergeCell ref="Q2759:Q2760"/>
    <mergeCell ref="R2759:R2760"/>
    <mergeCell ref="S2759:S2760"/>
    <mergeCell ref="T2759:T2760"/>
    <mergeCell ref="U2759:U2760"/>
    <mergeCell ref="Q2761:Q2762"/>
    <mergeCell ref="R2761:R2762"/>
    <mergeCell ref="S2761:S2762"/>
    <mergeCell ref="T2761:T2762"/>
    <mergeCell ref="U2761:U2762"/>
    <mergeCell ref="Q2763:Q2764"/>
    <mergeCell ref="R2763:R2764"/>
    <mergeCell ref="S2763:S2764"/>
    <mergeCell ref="T2763:T2764"/>
    <mergeCell ref="U2763:U2764"/>
    <mergeCell ref="Q2757:Q2758"/>
    <mergeCell ref="R2757:R2758"/>
    <mergeCell ref="S2757:S2758"/>
    <mergeCell ref="T2757:T2758"/>
    <mergeCell ref="C2757:C2758"/>
    <mergeCell ref="B2757:B2758"/>
    <mergeCell ref="A2757:A2758"/>
    <mergeCell ref="O2755:O2756"/>
    <mergeCell ref="H2755:H2756"/>
    <mergeCell ref="G2755:G2756"/>
    <mergeCell ref="F2755:F2756"/>
    <mergeCell ref="E2755:E2756"/>
    <mergeCell ref="C2755:C2756"/>
    <mergeCell ref="B2755:B2756"/>
    <mergeCell ref="A2755:A2756"/>
    <mergeCell ref="O2753:O2754"/>
    <mergeCell ref="H2753:H2754"/>
    <mergeCell ref="G2753:G2754"/>
    <mergeCell ref="F2753:F2754"/>
    <mergeCell ref="E2753:E2754"/>
    <mergeCell ref="C2753:C2754"/>
    <mergeCell ref="B2753:B2754"/>
    <mergeCell ref="A2753:A2754"/>
    <mergeCell ref="F2757:F2758"/>
    <mergeCell ref="H2757:H2758"/>
    <mergeCell ref="G2757:G2758"/>
    <mergeCell ref="E2757:E2758"/>
    <mergeCell ref="O2763:O2764"/>
    <mergeCell ref="H2763:H2764"/>
    <mergeCell ref="G2763:G2764"/>
    <mergeCell ref="F2763:F2764"/>
    <mergeCell ref="E2763:E2764"/>
    <mergeCell ref="C2763:C2764"/>
    <mergeCell ref="B2763:B2764"/>
    <mergeCell ref="A2763:A2764"/>
    <mergeCell ref="O2761:O2762"/>
    <mergeCell ref="H2761:H2762"/>
    <mergeCell ref="G2761:G2762"/>
    <mergeCell ref="F2761:F2762"/>
    <mergeCell ref="E2761:E2762"/>
    <mergeCell ref="C2761:C2762"/>
    <mergeCell ref="B2761:B2762"/>
    <mergeCell ref="A2761:A2762"/>
    <mergeCell ref="O2759:O2760"/>
    <mergeCell ref="H2759:H2760"/>
    <mergeCell ref="G2759:G2760"/>
    <mergeCell ref="F2759:F2760"/>
    <mergeCell ref="E2759:E2760"/>
    <mergeCell ref="C2759:C2760"/>
    <mergeCell ref="B2759:B2760"/>
    <mergeCell ref="A2759:A2760"/>
    <mergeCell ref="O2757:O2758"/>
    <mergeCell ref="F2745:F2746"/>
    <mergeCell ref="E2745:E2746"/>
    <mergeCell ref="C2745:C2746"/>
    <mergeCell ref="B2745:B2746"/>
    <mergeCell ref="A2745:A2746"/>
    <mergeCell ref="O2743:O2744"/>
    <mergeCell ref="H2743:H2744"/>
    <mergeCell ref="G2743:G2744"/>
    <mergeCell ref="F2743:F2744"/>
    <mergeCell ref="E2743:E2744"/>
    <mergeCell ref="C2743:C2744"/>
    <mergeCell ref="B2743:B2744"/>
    <mergeCell ref="A2743:A2744"/>
    <mergeCell ref="O2741:O2742"/>
    <mergeCell ref="H2741:H2742"/>
    <mergeCell ref="G2741:G2742"/>
    <mergeCell ref="F2741:F2742"/>
    <mergeCell ref="E2741:E2742"/>
    <mergeCell ref="C2741:C2742"/>
    <mergeCell ref="B2741:B2742"/>
    <mergeCell ref="A2741:A2742"/>
    <mergeCell ref="O2745:O2746"/>
    <mergeCell ref="H2745:H2746"/>
    <mergeCell ref="G2745:G2746"/>
    <mergeCell ref="O2751:O2752"/>
    <mergeCell ref="H2751:H2752"/>
    <mergeCell ref="G2751:G2752"/>
    <mergeCell ref="F2751:F2752"/>
    <mergeCell ref="E2751:E2752"/>
    <mergeCell ref="C2751:C2752"/>
    <mergeCell ref="B2751:B2752"/>
    <mergeCell ref="A2751:A2752"/>
    <mergeCell ref="O2749:O2750"/>
    <mergeCell ref="H2749:H2750"/>
    <mergeCell ref="G2749:G2750"/>
    <mergeCell ref="F2749:F2750"/>
    <mergeCell ref="E2749:E2750"/>
    <mergeCell ref="C2749:C2750"/>
    <mergeCell ref="B2749:B2750"/>
    <mergeCell ref="A2749:A2750"/>
    <mergeCell ref="G2733:G2734"/>
    <mergeCell ref="F2733:F2734"/>
    <mergeCell ref="E2733:E2734"/>
    <mergeCell ref="C2733:C2734"/>
    <mergeCell ref="B2733:B2734"/>
    <mergeCell ref="A2733:A2734"/>
    <mergeCell ref="O2731:O2732"/>
    <mergeCell ref="H2731:H2732"/>
    <mergeCell ref="G2731:G2732"/>
    <mergeCell ref="F2731:F2732"/>
    <mergeCell ref="E2731:E2732"/>
    <mergeCell ref="C2731:C2732"/>
    <mergeCell ref="B2731:B2732"/>
    <mergeCell ref="A2731:A2732"/>
    <mergeCell ref="O2729:O2730"/>
    <mergeCell ref="H2729:H2730"/>
    <mergeCell ref="G2729:G2730"/>
    <mergeCell ref="F2729:F2730"/>
    <mergeCell ref="E2729:E2730"/>
    <mergeCell ref="C2729:C2730"/>
    <mergeCell ref="B2729:B2730"/>
    <mergeCell ref="A2729:A2730"/>
    <mergeCell ref="O2739:O2740"/>
    <mergeCell ref="H2739:H2740"/>
    <mergeCell ref="G2739:G2740"/>
    <mergeCell ref="F2739:F2740"/>
    <mergeCell ref="E2739:E2740"/>
    <mergeCell ref="C2739:C2740"/>
    <mergeCell ref="B2739:B2740"/>
    <mergeCell ref="A2739:A2740"/>
    <mergeCell ref="O2737:O2738"/>
    <mergeCell ref="H2737:H2738"/>
    <mergeCell ref="G2737:G2738"/>
    <mergeCell ref="F2737:F2738"/>
    <mergeCell ref="E2737:E2738"/>
    <mergeCell ref="C2737:C2738"/>
    <mergeCell ref="B2737:B2738"/>
    <mergeCell ref="A2737:A2738"/>
    <mergeCell ref="O2735:O2736"/>
    <mergeCell ref="H2735:H2736"/>
    <mergeCell ref="G2735:G2736"/>
    <mergeCell ref="F2735:F2736"/>
    <mergeCell ref="E2735:E2736"/>
    <mergeCell ref="C2735:C2736"/>
    <mergeCell ref="B2735:B2736"/>
    <mergeCell ref="A2735:A2736"/>
    <mergeCell ref="O2721:O2722"/>
    <mergeCell ref="H2721:H2722"/>
    <mergeCell ref="G2721:G2722"/>
    <mergeCell ref="F2721:F2722"/>
    <mergeCell ref="E2721:E2722"/>
    <mergeCell ref="C2721:C2722"/>
    <mergeCell ref="B2721:B2722"/>
    <mergeCell ref="A2721:A2722"/>
    <mergeCell ref="O2719:O2720"/>
    <mergeCell ref="H2719:H2720"/>
    <mergeCell ref="G2719:G2720"/>
    <mergeCell ref="F2719:F2720"/>
    <mergeCell ref="E2719:E2720"/>
    <mergeCell ref="C2719:C2720"/>
    <mergeCell ref="B2719:B2720"/>
    <mergeCell ref="A2719:A2720"/>
    <mergeCell ref="O2717:O2718"/>
    <mergeCell ref="H2717:H2718"/>
    <mergeCell ref="G2717:G2718"/>
    <mergeCell ref="F2717:F2718"/>
    <mergeCell ref="E2717:E2718"/>
    <mergeCell ref="C2717:C2718"/>
    <mergeCell ref="B2717:B2718"/>
    <mergeCell ref="A2717:A2718"/>
    <mergeCell ref="D2711:D2712"/>
    <mergeCell ref="D2713:D2714"/>
    <mergeCell ref="D2715:D2716"/>
    <mergeCell ref="D2717:D2718"/>
    <mergeCell ref="D2719:D2720"/>
    <mergeCell ref="D2721:D2722"/>
    <mergeCell ref="O2747:O2748"/>
    <mergeCell ref="H2747:H2748"/>
    <mergeCell ref="G2747:G2748"/>
    <mergeCell ref="F2747:F2748"/>
    <mergeCell ref="E2747:E2748"/>
    <mergeCell ref="C2747:C2748"/>
    <mergeCell ref="B2747:B2748"/>
    <mergeCell ref="A2747:A2748"/>
    <mergeCell ref="O2727:O2728"/>
    <mergeCell ref="H2727:H2728"/>
    <mergeCell ref="G2727:G2728"/>
    <mergeCell ref="F2727:F2728"/>
    <mergeCell ref="E2727:E2728"/>
    <mergeCell ref="C2727:C2728"/>
    <mergeCell ref="B2727:B2728"/>
    <mergeCell ref="A2727:A2728"/>
    <mergeCell ref="O2725:O2726"/>
    <mergeCell ref="H2725:H2726"/>
    <mergeCell ref="G2725:G2726"/>
    <mergeCell ref="F2725:F2726"/>
    <mergeCell ref="E2725:E2726"/>
    <mergeCell ref="C2725:C2726"/>
    <mergeCell ref="B2725:B2726"/>
    <mergeCell ref="A2725:A2726"/>
    <mergeCell ref="O2723:O2724"/>
    <mergeCell ref="H2723:H2724"/>
    <mergeCell ref="G2723:G2724"/>
    <mergeCell ref="F2723:F2724"/>
    <mergeCell ref="E2723:E2724"/>
    <mergeCell ref="C2723:C2724"/>
    <mergeCell ref="B2723:B2724"/>
    <mergeCell ref="A2723:A2724"/>
    <mergeCell ref="O2733:O2734"/>
    <mergeCell ref="H2733:H2734"/>
    <mergeCell ref="O2709:O2710"/>
    <mergeCell ref="H2709:H2710"/>
    <mergeCell ref="G2709:G2710"/>
    <mergeCell ref="F2709:F2710"/>
    <mergeCell ref="E2709:E2710"/>
    <mergeCell ref="C2709:C2710"/>
    <mergeCell ref="B2709:B2710"/>
    <mergeCell ref="A2709:A2710"/>
    <mergeCell ref="O2707:O2708"/>
    <mergeCell ref="H2707:H2708"/>
    <mergeCell ref="G2707:G2708"/>
    <mergeCell ref="F2707:F2708"/>
    <mergeCell ref="E2707:E2708"/>
    <mergeCell ref="C2707:C2708"/>
    <mergeCell ref="B2707:B2708"/>
    <mergeCell ref="A2707:A2708"/>
    <mergeCell ref="O2705:O2706"/>
    <mergeCell ref="H2705:H2706"/>
    <mergeCell ref="G2705:G2706"/>
    <mergeCell ref="F2705:F2706"/>
    <mergeCell ref="E2705:E2706"/>
    <mergeCell ref="C2705:C2706"/>
    <mergeCell ref="B2705:B2706"/>
    <mergeCell ref="A2705:A2706"/>
    <mergeCell ref="D2699:D2700"/>
    <mergeCell ref="D2701:D2702"/>
    <mergeCell ref="D2703:D2704"/>
    <mergeCell ref="D2705:D2706"/>
    <mergeCell ref="D2707:D2708"/>
    <mergeCell ref="D2709:D2710"/>
    <mergeCell ref="O2715:O2716"/>
    <mergeCell ref="H2715:H2716"/>
    <mergeCell ref="G2715:G2716"/>
    <mergeCell ref="F2715:F2716"/>
    <mergeCell ref="E2715:E2716"/>
    <mergeCell ref="C2715:C2716"/>
    <mergeCell ref="B2715:B2716"/>
    <mergeCell ref="A2715:A2716"/>
    <mergeCell ref="O2713:O2714"/>
    <mergeCell ref="H2713:H2714"/>
    <mergeCell ref="G2713:G2714"/>
    <mergeCell ref="F2713:F2714"/>
    <mergeCell ref="E2713:E2714"/>
    <mergeCell ref="C2713:C2714"/>
    <mergeCell ref="B2713:B2714"/>
    <mergeCell ref="A2713:A2714"/>
    <mergeCell ref="O2711:O2712"/>
    <mergeCell ref="H2711:H2712"/>
    <mergeCell ref="G2711:G2712"/>
    <mergeCell ref="F2711:F2712"/>
    <mergeCell ref="E2711:E2712"/>
    <mergeCell ref="C2711:C2712"/>
    <mergeCell ref="B2711:B2712"/>
    <mergeCell ref="A2711:A2712"/>
    <mergeCell ref="O2697:O2698"/>
    <mergeCell ref="J2697:J2698"/>
    <mergeCell ref="I2697:I2698"/>
    <mergeCell ref="H2697:H2698"/>
    <mergeCell ref="G2697:G2698"/>
    <mergeCell ref="F2697:F2698"/>
    <mergeCell ref="E2697:E2698"/>
    <mergeCell ref="C2697:C2698"/>
    <mergeCell ref="B2697:B2698"/>
    <mergeCell ref="A2697:A2698"/>
    <mergeCell ref="O2695:O2696"/>
    <mergeCell ref="J2695:J2696"/>
    <mergeCell ref="I2695:I2696"/>
    <mergeCell ref="H2695:H2696"/>
    <mergeCell ref="G2695:G2696"/>
    <mergeCell ref="F2695:F2696"/>
    <mergeCell ref="E2695:E2696"/>
    <mergeCell ref="C2695:C2696"/>
    <mergeCell ref="B2695:B2696"/>
    <mergeCell ref="A2695:A2696"/>
    <mergeCell ref="D2691:D2692"/>
    <mergeCell ref="D2693:D2694"/>
    <mergeCell ref="D2695:D2696"/>
    <mergeCell ref="D2697:D2698"/>
    <mergeCell ref="O2703:O2704"/>
    <mergeCell ref="H2703:H2704"/>
    <mergeCell ref="G2703:G2704"/>
    <mergeCell ref="F2703:F2704"/>
    <mergeCell ref="E2703:E2704"/>
    <mergeCell ref="C2703:C2704"/>
    <mergeCell ref="B2703:B2704"/>
    <mergeCell ref="A2703:A2704"/>
    <mergeCell ref="O2701:O2702"/>
    <mergeCell ref="H2701:H2702"/>
    <mergeCell ref="G2701:G2702"/>
    <mergeCell ref="F2701:F2702"/>
    <mergeCell ref="E2701:E2702"/>
    <mergeCell ref="C2701:C2702"/>
    <mergeCell ref="B2701:B2702"/>
    <mergeCell ref="A2701:A2702"/>
    <mergeCell ref="O2699:O2700"/>
    <mergeCell ref="J2699:J2700"/>
    <mergeCell ref="I2699:I2700"/>
    <mergeCell ref="H2699:H2700"/>
    <mergeCell ref="G2699:G2700"/>
    <mergeCell ref="F2699:F2700"/>
    <mergeCell ref="E2699:E2700"/>
    <mergeCell ref="C2699:C2700"/>
    <mergeCell ref="B2699:B2700"/>
    <mergeCell ref="A2699:A2700"/>
    <mergeCell ref="O2689:O2690"/>
    <mergeCell ref="J2689:J2690"/>
    <mergeCell ref="I2689:I2690"/>
    <mergeCell ref="H2689:H2690"/>
    <mergeCell ref="G2689:G2690"/>
    <mergeCell ref="F2689:F2690"/>
    <mergeCell ref="E2689:E2690"/>
    <mergeCell ref="C2689:C2690"/>
    <mergeCell ref="B2689:B2690"/>
    <mergeCell ref="A2689:A2690"/>
    <mergeCell ref="O2687:O2688"/>
    <mergeCell ref="J2687:J2688"/>
    <mergeCell ref="I2687:I2688"/>
    <mergeCell ref="H2687:H2688"/>
    <mergeCell ref="G2687:G2688"/>
    <mergeCell ref="F2687:F2688"/>
    <mergeCell ref="E2687:E2688"/>
    <mergeCell ref="C2687:C2688"/>
    <mergeCell ref="B2687:B2688"/>
    <mergeCell ref="A2687:A2688"/>
    <mergeCell ref="O2693:O2694"/>
    <mergeCell ref="J2693:J2694"/>
    <mergeCell ref="I2693:I2694"/>
    <mergeCell ref="H2693:H2694"/>
    <mergeCell ref="G2693:G2694"/>
    <mergeCell ref="F2693:F2694"/>
    <mergeCell ref="E2693:E2694"/>
    <mergeCell ref="C2693:C2694"/>
    <mergeCell ref="B2693:B2694"/>
    <mergeCell ref="A2693:A2694"/>
    <mergeCell ref="O2691:O2692"/>
    <mergeCell ref="J2691:J2692"/>
    <mergeCell ref="I2691:I2692"/>
    <mergeCell ref="H2691:H2692"/>
    <mergeCell ref="G2691:G2692"/>
    <mergeCell ref="F2691:F2692"/>
    <mergeCell ref="E2691:E2692"/>
    <mergeCell ref="C2691:C2692"/>
    <mergeCell ref="B2691:B2692"/>
    <mergeCell ref="A2691:A2692"/>
    <mergeCell ref="O2681:O2682"/>
    <mergeCell ref="J2681:J2682"/>
    <mergeCell ref="I2681:I2682"/>
    <mergeCell ref="H2681:H2682"/>
    <mergeCell ref="G2681:G2682"/>
    <mergeCell ref="F2681:F2682"/>
    <mergeCell ref="E2681:E2682"/>
    <mergeCell ref="C2681:C2682"/>
    <mergeCell ref="B2681:B2682"/>
    <mergeCell ref="A2681:A2682"/>
    <mergeCell ref="O2679:O2680"/>
    <mergeCell ref="J2679:J2680"/>
    <mergeCell ref="I2679:I2680"/>
    <mergeCell ref="H2679:H2680"/>
    <mergeCell ref="G2679:G2680"/>
    <mergeCell ref="F2679:F2680"/>
    <mergeCell ref="E2679:E2680"/>
    <mergeCell ref="C2679:C2680"/>
    <mergeCell ref="B2679:B2680"/>
    <mergeCell ref="A2679:A2680"/>
    <mergeCell ref="O2685:O2686"/>
    <mergeCell ref="J2685:J2686"/>
    <mergeCell ref="I2685:I2686"/>
    <mergeCell ref="H2685:H2686"/>
    <mergeCell ref="G2685:G2686"/>
    <mergeCell ref="F2685:F2686"/>
    <mergeCell ref="E2685:E2686"/>
    <mergeCell ref="C2685:C2686"/>
    <mergeCell ref="B2685:B2686"/>
    <mergeCell ref="A2685:A2686"/>
    <mergeCell ref="O2683:O2684"/>
    <mergeCell ref="J2683:J2684"/>
    <mergeCell ref="I2683:I2684"/>
    <mergeCell ref="H2683:H2684"/>
    <mergeCell ref="G2683:G2684"/>
    <mergeCell ref="F2683:F2684"/>
    <mergeCell ref="E2683:E2684"/>
    <mergeCell ref="C2683:C2684"/>
    <mergeCell ref="B2683:B2684"/>
    <mergeCell ref="A2683:A2684"/>
    <mergeCell ref="O2673:O2674"/>
    <mergeCell ref="J2673:J2674"/>
    <mergeCell ref="I2673:I2674"/>
    <mergeCell ref="H2673:H2674"/>
    <mergeCell ref="G2673:G2674"/>
    <mergeCell ref="F2673:F2674"/>
    <mergeCell ref="E2673:E2674"/>
    <mergeCell ref="C2673:C2674"/>
    <mergeCell ref="B2673:B2674"/>
    <mergeCell ref="A2673:A2674"/>
    <mergeCell ref="O2671:O2672"/>
    <mergeCell ref="J2671:J2672"/>
    <mergeCell ref="I2671:I2672"/>
    <mergeCell ref="H2671:H2672"/>
    <mergeCell ref="G2671:G2672"/>
    <mergeCell ref="F2671:F2672"/>
    <mergeCell ref="E2671:E2672"/>
    <mergeCell ref="C2671:C2672"/>
    <mergeCell ref="B2671:B2672"/>
    <mergeCell ref="A2671:A2672"/>
    <mergeCell ref="O2677:O2678"/>
    <mergeCell ref="J2677:J2678"/>
    <mergeCell ref="I2677:I2678"/>
    <mergeCell ref="H2677:H2678"/>
    <mergeCell ref="G2677:G2678"/>
    <mergeCell ref="F2677:F2678"/>
    <mergeCell ref="E2677:E2678"/>
    <mergeCell ref="C2677:C2678"/>
    <mergeCell ref="B2677:B2678"/>
    <mergeCell ref="A2677:A2678"/>
    <mergeCell ref="O2675:O2676"/>
    <mergeCell ref="J2675:J2676"/>
    <mergeCell ref="I2675:I2676"/>
    <mergeCell ref="H2675:H2676"/>
    <mergeCell ref="G2675:G2676"/>
    <mergeCell ref="F2675:F2676"/>
    <mergeCell ref="E2675:E2676"/>
    <mergeCell ref="C2675:C2676"/>
    <mergeCell ref="B2675:B2676"/>
    <mergeCell ref="A2675:A2676"/>
    <mergeCell ref="O2665:O2666"/>
    <mergeCell ref="J2665:J2666"/>
    <mergeCell ref="I2665:I2666"/>
    <mergeCell ref="H2665:H2666"/>
    <mergeCell ref="G2665:G2666"/>
    <mergeCell ref="F2665:F2666"/>
    <mergeCell ref="E2665:E2666"/>
    <mergeCell ref="C2665:C2666"/>
    <mergeCell ref="B2665:B2666"/>
    <mergeCell ref="A2665:A2666"/>
    <mergeCell ref="O2663:O2664"/>
    <mergeCell ref="J2663:J2664"/>
    <mergeCell ref="I2663:I2664"/>
    <mergeCell ref="H2663:H2664"/>
    <mergeCell ref="G2663:G2664"/>
    <mergeCell ref="F2663:F2664"/>
    <mergeCell ref="E2663:E2664"/>
    <mergeCell ref="C2663:C2664"/>
    <mergeCell ref="B2663:B2664"/>
    <mergeCell ref="A2663:A2664"/>
    <mergeCell ref="O2669:O2670"/>
    <mergeCell ref="J2669:J2670"/>
    <mergeCell ref="I2669:I2670"/>
    <mergeCell ref="H2669:H2670"/>
    <mergeCell ref="G2669:G2670"/>
    <mergeCell ref="F2669:F2670"/>
    <mergeCell ref="E2669:E2670"/>
    <mergeCell ref="C2669:C2670"/>
    <mergeCell ref="B2669:B2670"/>
    <mergeCell ref="A2669:A2670"/>
    <mergeCell ref="O2667:O2668"/>
    <mergeCell ref="J2667:J2668"/>
    <mergeCell ref="I2667:I2668"/>
    <mergeCell ref="H2667:H2668"/>
    <mergeCell ref="G2667:G2668"/>
    <mergeCell ref="F2667:F2668"/>
    <mergeCell ref="E2667:E2668"/>
    <mergeCell ref="C2667:C2668"/>
    <mergeCell ref="B2667:B2668"/>
    <mergeCell ref="A2667:A2668"/>
    <mergeCell ref="O2657:O2658"/>
    <mergeCell ref="J2657:J2658"/>
    <mergeCell ref="I2657:I2658"/>
    <mergeCell ref="H2657:H2658"/>
    <mergeCell ref="G2657:G2658"/>
    <mergeCell ref="F2657:F2658"/>
    <mergeCell ref="E2657:E2658"/>
    <mergeCell ref="C2657:C2658"/>
    <mergeCell ref="B2657:B2658"/>
    <mergeCell ref="A2657:A2658"/>
    <mergeCell ref="O2655:O2656"/>
    <mergeCell ref="J2655:J2656"/>
    <mergeCell ref="I2655:I2656"/>
    <mergeCell ref="H2655:H2656"/>
    <mergeCell ref="G2655:G2656"/>
    <mergeCell ref="F2655:F2656"/>
    <mergeCell ref="E2655:E2656"/>
    <mergeCell ref="C2655:C2656"/>
    <mergeCell ref="B2655:B2656"/>
    <mergeCell ref="A2655:A2656"/>
    <mergeCell ref="O2661:O2662"/>
    <mergeCell ref="J2661:J2662"/>
    <mergeCell ref="I2661:I2662"/>
    <mergeCell ref="H2661:H2662"/>
    <mergeCell ref="G2661:G2662"/>
    <mergeCell ref="F2661:F2662"/>
    <mergeCell ref="E2661:E2662"/>
    <mergeCell ref="C2661:C2662"/>
    <mergeCell ref="B2661:B2662"/>
    <mergeCell ref="A2661:A2662"/>
    <mergeCell ref="O2659:O2660"/>
    <mergeCell ref="J2659:J2660"/>
    <mergeCell ref="I2659:I2660"/>
    <mergeCell ref="H2659:H2660"/>
    <mergeCell ref="G2659:G2660"/>
    <mergeCell ref="F2659:F2660"/>
    <mergeCell ref="E2659:E2660"/>
    <mergeCell ref="C2659:C2660"/>
    <mergeCell ref="B2659:B2660"/>
    <mergeCell ref="A2659:A2660"/>
    <mergeCell ref="O2649:O2650"/>
    <mergeCell ref="J2649:J2650"/>
    <mergeCell ref="I2649:I2650"/>
    <mergeCell ref="H2649:H2650"/>
    <mergeCell ref="G2649:G2650"/>
    <mergeCell ref="F2649:F2650"/>
    <mergeCell ref="E2649:E2650"/>
    <mergeCell ref="C2649:C2650"/>
    <mergeCell ref="B2649:B2650"/>
    <mergeCell ref="A2649:A2650"/>
    <mergeCell ref="O2647:O2648"/>
    <mergeCell ref="J2647:J2648"/>
    <mergeCell ref="I2647:I2648"/>
    <mergeCell ref="H2647:H2648"/>
    <mergeCell ref="G2647:G2648"/>
    <mergeCell ref="F2647:F2648"/>
    <mergeCell ref="E2647:E2648"/>
    <mergeCell ref="C2647:C2648"/>
    <mergeCell ref="B2647:B2648"/>
    <mergeCell ref="A2647:A2648"/>
    <mergeCell ref="O2653:O2654"/>
    <mergeCell ref="J2653:J2654"/>
    <mergeCell ref="I2653:I2654"/>
    <mergeCell ref="H2653:H2654"/>
    <mergeCell ref="G2653:G2654"/>
    <mergeCell ref="F2653:F2654"/>
    <mergeCell ref="E2653:E2654"/>
    <mergeCell ref="C2653:C2654"/>
    <mergeCell ref="B2653:B2654"/>
    <mergeCell ref="A2653:A2654"/>
    <mergeCell ref="O2651:O2652"/>
    <mergeCell ref="J2651:J2652"/>
    <mergeCell ref="I2651:I2652"/>
    <mergeCell ref="H2651:H2652"/>
    <mergeCell ref="G2651:G2652"/>
    <mergeCell ref="F2651:F2652"/>
    <mergeCell ref="E2651:E2652"/>
    <mergeCell ref="C2651:C2652"/>
    <mergeCell ref="B2651:B2652"/>
    <mergeCell ref="A2651:A2652"/>
    <mergeCell ref="F2631:F2632"/>
    <mergeCell ref="G2631:G2632"/>
    <mergeCell ref="H2631:H2632"/>
    <mergeCell ref="O2631:O2632"/>
    <mergeCell ref="F2495:F2496"/>
    <mergeCell ref="Q2631:Q2632"/>
    <mergeCell ref="R2631:R2632"/>
    <mergeCell ref="S2631:S2632"/>
    <mergeCell ref="T2631:T2632"/>
    <mergeCell ref="U2631:U2632"/>
    <mergeCell ref="W2631:W2632"/>
    <mergeCell ref="A2625:A2626"/>
    <mergeCell ref="B2625:B2626"/>
    <mergeCell ref="C2625:C2626"/>
    <mergeCell ref="E2625:E2626"/>
    <mergeCell ref="G2625:G2626"/>
    <mergeCell ref="H2625:H2626"/>
    <mergeCell ref="O2625:O2626"/>
    <mergeCell ref="O2645:O2646"/>
    <mergeCell ref="J2645:J2646"/>
    <mergeCell ref="I2645:I2646"/>
    <mergeCell ref="H2645:H2646"/>
    <mergeCell ref="G2645:G2646"/>
    <mergeCell ref="F2645:F2646"/>
    <mergeCell ref="E2645:E2646"/>
    <mergeCell ref="C2645:C2646"/>
    <mergeCell ref="B2645:B2646"/>
    <mergeCell ref="A2645:A2646"/>
    <mergeCell ref="O2643:O2644"/>
    <mergeCell ref="J2643:J2644"/>
    <mergeCell ref="I2643:I2644"/>
    <mergeCell ref="H2643:H2644"/>
    <mergeCell ref="G2643:G2644"/>
    <mergeCell ref="F2643:F2644"/>
    <mergeCell ref="E2643:E2644"/>
    <mergeCell ref="C2643:C2644"/>
    <mergeCell ref="B2643:B2644"/>
    <mergeCell ref="A2643:A2644"/>
    <mergeCell ref="Q2643:Q2644"/>
    <mergeCell ref="R2643:R2644"/>
    <mergeCell ref="S2643:S2644"/>
    <mergeCell ref="T2643:T2644"/>
    <mergeCell ref="U2643:U2644"/>
    <mergeCell ref="Q2645:Q2646"/>
    <mergeCell ref="R2645:R2646"/>
    <mergeCell ref="S2645:S2646"/>
    <mergeCell ref="T2645:T2646"/>
    <mergeCell ref="U2645:U2646"/>
    <mergeCell ref="F2627:F2628"/>
    <mergeCell ref="G2627:G2628"/>
    <mergeCell ref="H2627:H2628"/>
    <mergeCell ref="O2627:O2628"/>
    <mergeCell ref="Q2627:Q2628"/>
    <mergeCell ref="R2627:R2628"/>
    <mergeCell ref="S2627:S2628"/>
    <mergeCell ref="T2627:T2628"/>
    <mergeCell ref="U2627:U2628"/>
    <mergeCell ref="W2627:W2628"/>
    <mergeCell ref="A2621:A2622"/>
    <mergeCell ref="B2621:B2622"/>
    <mergeCell ref="C2621:C2622"/>
    <mergeCell ref="E2621:E2622"/>
    <mergeCell ref="O2641:O2642"/>
    <mergeCell ref="J2641:J2642"/>
    <mergeCell ref="I2641:I2642"/>
    <mergeCell ref="H2641:H2642"/>
    <mergeCell ref="G2641:G2642"/>
    <mergeCell ref="F2641:F2642"/>
    <mergeCell ref="E2641:E2642"/>
    <mergeCell ref="C2641:C2642"/>
    <mergeCell ref="B2641:B2642"/>
    <mergeCell ref="A2641:A2642"/>
    <mergeCell ref="O2639:O2640"/>
    <mergeCell ref="H2639:H2640"/>
    <mergeCell ref="G2639:G2640"/>
    <mergeCell ref="F2639:F2640"/>
    <mergeCell ref="E2639:E2640"/>
    <mergeCell ref="C2639:C2640"/>
    <mergeCell ref="B2639:B2640"/>
    <mergeCell ref="A2639:A2640"/>
    <mergeCell ref="A2637:A2638"/>
    <mergeCell ref="B2637:B2638"/>
    <mergeCell ref="C2637:C2638"/>
    <mergeCell ref="E2637:E2638"/>
    <mergeCell ref="F2637:F2638"/>
    <mergeCell ref="G2637:G2638"/>
    <mergeCell ref="H2637:H2638"/>
    <mergeCell ref="O2637:O2638"/>
    <mergeCell ref="Q2637:Q2638"/>
    <mergeCell ref="R2637:R2638"/>
    <mergeCell ref="S2637:S2638"/>
    <mergeCell ref="T2637:T2638"/>
    <mergeCell ref="U2637:U2638"/>
    <mergeCell ref="W2637:W2638"/>
    <mergeCell ref="Q2639:Q2640"/>
    <mergeCell ref="R2639:R2640"/>
    <mergeCell ref="S2639:S2640"/>
    <mergeCell ref="T2639:T2640"/>
    <mergeCell ref="U2639:U2640"/>
    <mergeCell ref="Q2641:Q2642"/>
    <mergeCell ref="R2641:R2642"/>
    <mergeCell ref="S2641:S2642"/>
    <mergeCell ref="T2641:T2642"/>
    <mergeCell ref="U2641:U2642"/>
    <mergeCell ref="A901:A902"/>
    <mergeCell ref="B901:B902"/>
    <mergeCell ref="C901:C902"/>
    <mergeCell ref="E901:E902"/>
    <mergeCell ref="F901:F902"/>
    <mergeCell ref="G901:G902"/>
    <mergeCell ref="H901:H902"/>
    <mergeCell ref="I901:I902"/>
    <mergeCell ref="J901:J902"/>
    <mergeCell ref="O901:O902"/>
    <mergeCell ref="Q901:Q902"/>
    <mergeCell ref="R901:R902"/>
    <mergeCell ref="S901:S902"/>
    <mergeCell ref="T901:T902"/>
    <mergeCell ref="U901:U902"/>
    <mergeCell ref="W901:W902"/>
    <mergeCell ref="A903:A904"/>
    <mergeCell ref="B903:B904"/>
    <mergeCell ref="C903:C904"/>
    <mergeCell ref="E903:E904"/>
    <mergeCell ref="F903:F904"/>
    <mergeCell ref="G903:G904"/>
    <mergeCell ref="H903:H904"/>
    <mergeCell ref="I903:I904"/>
    <mergeCell ref="J903:J904"/>
    <mergeCell ref="O903:O904"/>
    <mergeCell ref="Q903:Q904"/>
    <mergeCell ref="R903:R904"/>
    <mergeCell ref="S903:S904"/>
    <mergeCell ref="T903:T904"/>
    <mergeCell ref="U903:U904"/>
    <mergeCell ref="W903:W904"/>
    <mergeCell ref="A905:A906"/>
    <mergeCell ref="B905:B906"/>
    <mergeCell ref="C905:C906"/>
    <mergeCell ref="E905:E906"/>
    <mergeCell ref="F905:F906"/>
    <mergeCell ref="G905:G906"/>
    <mergeCell ref="H905:H906"/>
    <mergeCell ref="I905:I906"/>
    <mergeCell ref="J905:J906"/>
    <mergeCell ref="O905:O906"/>
    <mergeCell ref="Q905:Q906"/>
    <mergeCell ref="R905:R906"/>
    <mergeCell ref="S905:S906"/>
    <mergeCell ref="T905:T906"/>
    <mergeCell ref="U905:U906"/>
    <mergeCell ref="W905:W906"/>
    <mergeCell ref="D901:D902"/>
    <mergeCell ref="D903:D904"/>
    <mergeCell ref="D905:D906"/>
    <mergeCell ref="A907:A908"/>
    <mergeCell ref="B907:B908"/>
    <mergeCell ref="C907:C908"/>
    <mergeCell ref="E907:E908"/>
    <mergeCell ref="F907:F908"/>
    <mergeCell ref="G907:G908"/>
    <mergeCell ref="H907:H908"/>
    <mergeCell ref="I907:I908"/>
    <mergeCell ref="J907:J908"/>
    <mergeCell ref="O907:O908"/>
    <mergeCell ref="Q907:Q908"/>
    <mergeCell ref="R907:R908"/>
    <mergeCell ref="S907:S908"/>
    <mergeCell ref="T907:T908"/>
    <mergeCell ref="U907:U908"/>
    <mergeCell ref="W907:W908"/>
    <mergeCell ref="A909:A910"/>
    <mergeCell ref="B909:B910"/>
    <mergeCell ref="C909:C910"/>
    <mergeCell ref="E909:E910"/>
    <mergeCell ref="F909:F910"/>
    <mergeCell ref="G909:G910"/>
    <mergeCell ref="H909:H910"/>
    <mergeCell ref="I909:I910"/>
    <mergeCell ref="J909:J910"/>
    <mergeCell ref="O909:O910"/>
    <mergeCell ref="Q909:Q910"/>
    <mergeCell ref="R909:R910"/>
    <mergeCell ref="S909:S910"/>
    <mergeCell ref="T909:T910"/>
    <mergeCell ref="U909:U910"/>
    <mergeCell ref="W909:W910"/>
    <mergeCell ref="A911:A912"/>
    <mergeCell ref="B911:B912"/>
    <mergeCell ref="C911:C912"/>
    <mergeCell ref="E911:E912"/>
    <mergeCell ref="F911:F912"/>
    <mergeCell ref="G911:G912"/>
    <mergeCell ref="H911:H912"/>
    <mergeCell ref="I911:I912"/>
    <mergeCell ref="J911:J912"/>
    <mergeCell ref="O911:O912"/>
    <mergeCell ref="Q911:Q912"/>
    <mergeCell ref="R911:R912"/>
    <mergeCell ref="S911:S912"/>
    <mergeCell ref="T911:T912"/>
    <mergeCell ref="U911:U912"/>
    <mergeCell ref="W911:W912"/>
    <mergeCell ref="D907:D908"/>
    <mergeCell ref="D909:D910"/>
    <mergeCell ref="D911:D912"/>
    <mergeCell ref="P907:P908"/>
    <mergeCell ref="A913:A914"/>
    <mergeCell ref="B913:B914"/>
    <mergeCell ref="C913:C914"/>
    <mergeCell ref="E913:E914"/>
    <mergeCell ref="F913:F914"/>
    <mergeCell ref="G913:G914"/>
    <mergeCell ref="H913:H914"/>
    <mergeCell ref="I913:I914"/>
    <mergeCell ref="J913:J914"/>
    <mergeCell ref="O913:O914"/>
    <mergeCell ref="Q913:Q914"/>
    <mergeCell ref="R913:R914"/>
    <mergeCell ref="S913:S914"/>
    <mergeCell ref="T913:T914"/>
    <mergeCell ref="U913:U914"/>
    <mergeCell ref="W913:W914"/>
    <mergeCell ref="A915:A916"/>
    <mergeCell ref="B915:B916"/>
    <mergeCell ref="C915:C916"/>
    <mergeCell ref="E915:E916"/>
    <mergeCell ref="F915:F916"/>
    <mergeCell ref="G915:G916"/>
    <mergeCell ref="H915:H916"/>
    <mergeCell ref="I915:I916"/>
    <mergeCell ref="J915:J916"/>
    <mergeCell ref="O915:O916"/>
    <mergeCell ref="Q915:Q916"/>
    <mergeCell ref="R915:R916"/>
    <mergeCell ref="S915:S916"/>
    <mergeCell ref="T915:T916"/>
    <mergeCell ref="U915:U916"/>
    <mergeCell ref="W915:W916"/>
    <mergeCell ref="A917:A918"/>
    <mergeCell ref="B917:B918"/>
    <mergeCell ref="C917:C918"/>
    <mergeCell ref="E917:E918"/>
    <mergeCell ref="F917:F918"/>
    <mergeCell ref="G917:G918"/>
    <mergeCell ref="H917:H918"/>
    <mergeCell ref="I917:I918"/>
    <mergeCell ref="J917:J918"/>
    <mergeCell ref="O917:O918"/>
    <mergeCell ref="Q917:Q918"/>
    <mergeCell ref="R917:R918"/>
    <mergeCell ref="S917:S918"/>
    <mergeCell ref="T917:T918"/>
    <mergeCell ref="U917:U918"/>
    <mergeCell ref="W917:W918"/>
    <mergeCell ref="D913:D914"/>
    <mergeCell ref="D915:D916"/>
    <mergeCell ref="D917:D918"/>
    <mergeCell ref="P915:P916"/>
    <mergeCell ref="A919:A920"/>
    <mergeCell ref="B919:B920"/>
    <mergeCell ref="C919:C920"/>
    <mergeCell ref="E919:E920"/>
    <mergeCell ref="F919:F920"/>
    <mergeCell ref="G919:G920"/>
    <mergeCell ref="H919:H920"/>
    <mergeCell ref="I919:I920"/>
    <mergeCell ref="J919:J920"/>
    <mergeCell ref="O919:O920"/>
    <mergeCell ref="Q919:Q920"/>
    <mergeCell ref="R919:R920"/>
    <mergeCell ref="S919:S920"/>
    <mergeCell ref="T919:T920"/>
    <mergeCell ref="U919:U920"/>
    <mergeCell ref="W919:W920"/>
    <mergeCell ref="A921:A922"/>
    <mergeCell ref="B921:B922"/>
    <mergeCell ref="C921:C922"/>
    <mergeCell ref="E921:E922"/>
    <mergeCell ref="F921:F922"/>
    <mergeCell ref="G921:G922"/>
    <mergeCell ref="H921:H922"/>
    <mergeCell ref="I921:I922"/>
    <mergeCell ref="J921:J922"/>
    <mergeCell ref="O921:O922"/>
    <mergeCell ref="Q921:Q922"/>
    <mergeCell ref="R921:R922"/>
    <mergeCell ref="S921:S922"/>
    <mergeCell ref="T921:T922"/>
    <mergeCell ref="U921:U922"/>
    <mergeCell ref="W921:W922"/>
    <mergeCell ref="A923:A924"/>
    <mergeCell ref="B923:B924"/>
    <mergeCell ref="C923:C924"/>
    <mergeCell ref="E923:E924"/>
    <mergeCell ref="F923:F924"/>
    <mergeCell ref="G923:G924"/>
    <mergeCell ref="H923:H924"/>
    <mergeCell ref="I923:I924"/>
    <mergeCell ref="J923:J924"/>
    <mergeCell ref="O923:O924"/>
    <mergeCell ref="Q923:Q924"/>
    <mergeCell ref="R923:R924"/>
    <mergeCell ref="S923:S924"/>
    <mergeCell ref="T923:T924"/>
    <mergeCell ref="U923:U924"/>
    <mergeCell ref="D919:D920"/>
    <mergeCell ref="D921:D922"/>
    <mergeCell ref="D923:D924"/>
    <mergeCell ref="A925:A926"/>
    <mergeCell ref="B925:B926"/>
    <mergeCell ref="C925:C926"/>
    <mergeCell ref="E925:E926"/>
    <mergeCell ref="F925:F926"/>
    <mergeCell ref="G925:G926"/>
    <mergeCell ref="H925:H926"/>
    <mergeCell ref="I925:I926"/>
    <mergeCell ref="J925:J926"/>
    <mergeCell ref="O925:O926"/>
    <mergeCell ref="Q925:Q926"/>
    <mergeCell ref="R925:R926"/>
    <mergeCell ref="S925:S926"/>
    <mergeCell ref="T925:T926"/>
    <mergeCell ref="U925:U926"/>
    <mergeCell ref="W925:W926"/>
    <mergeCell ref="A927:A928"/>
    <mergeCell ref="B927:B928"/>
    <mergeCell ref="C927:C928"/>
    <mergeCell ref="E927:E928"/>
    <mergeCell ref="F927:F928"/>
    <mergeCell ref="G927:G928"/>
    <mergeCell ref="H927:H928"/>
    <mergeCell ref="I927:I928"/>
    <mergeCell ref="J927:J928"/>
    <mergeCell ref="O927:O928"/>
    <mergeCell ref="Q927:Q928"/>
    <mergeCell ref="R927:R928"/>
    <mergeCell ref="S927:S928"/>
    <mergeCell ref="T927:T928"/>
    <mergeCell ref="U927:U928"/>
    <mergeCell ref="W927:W928"/>
    <mergeCell ref="A929:A930"/>
    <mergeCell ref="B929:B930"/>
    <mergeCell ref="C929:C930"/>
    <mergeCell ref="E929:E930"/>
    <mergeCell ref="F929:F930"/>
    <mergeCell ref="G929:G930"/>
    <mergeCell ref="H929:H930"/>
    <mergeCell ref="I929:I930"/>
    <mergeCell ref="J929:J930"/>
    <mergeCell ref="O929:O930"/>
    <mergeCell ref="Q929:Q930"/>
    <mergeCell ref="R929:R930"/>
    <mergeCell ref="S929:S930"/>
    <mergeCell ref="T929:T930"/>
    <mergeCell ref="U929:U930"/>
    <mergeCell ref="W929:W930"/>
    <mergeCell ref="D925:D926"/>
    <mergeCell ref="D927:D928"/>
    <mergeCell ref="D929:D930"/>
    <mergeCell ref="P927:P928"/>
    <mergeCell ref="A931:A932"/>
    <mergeCell ref="B931:B932"/>
    <mergeCell ref="C931:C932"/>
    <mergeCell ref="E931:E932"/>
    <mergeCell ref="F931:F932"/>
    <mergeCell ref="G931:G932"/>
    <mergeCell ref="H931:H932"/>
    <mergeCell ref="I931:I932"/>
    <mergeCell ref="J931:J932"/>
    <mergeCell ref="O931:O932"/>
    <mergeCell ref="Q931:Q932"/>
    <mergeCell ref="R931:R932"/>
    <mergeCell ref="S931:S932"/>
    <mergeCell ref="T931:T932"/>
    <mergeCell ref="U931:U932"/>
    <mergeCell ref="W931:W932"/>
    <mergeCell ref="A933:A934"/>
    <mergeCell ref="B933:B934"/>
    <mergeCell ref="C933:C934"/>
    <mergeCell ref="E933:E934"/>
    <mergeCell ref="F933:F934"/>
    <mergeCell ref="G933:G934"/>
    <mergeCell ref="H933:H934"/>
    <mergeCell ref="I933:I934"/>
    <mergeCell ref="J933:J934"/>
    <mergeCell ref="O933:O934"/>
    <mergeCell ref="Q933:Q934"/>
    <mergeCell ref="R933:R934"/>
    <mergeCell ref="S933:S934"/>
    <mergeCell ref="T933:T934"/>
    <mergeCell ref="U933:U934"/>
    <mergeCell ref="W933:W934"/>
    <mergeCell ref="A935:A936"/>
    <mergeCell ref="B935:B936"/>
    <mergeCell ref="C935:C936"/>
    <mergeCell ref="E935:E936"/>
    <mergeCell ref="F935:F936"/>
    <mergeCell ref="G935:G936"/>
    <mergeCell ref="H935:H936"/>
    <mergeCell ref="I935:I936"/>
    <mergeCell ref="J935:J936"/>
    <mergeCell ref="O935:O936"/>
    <mergeCell ref="Q935:Q936"/>
    <mergeCell ref="R935:R936"/>
    <mergeCell ref="S935:S936"/>
    <mergeCell ref="T935:T936"/>
    <mergeCell ref="U935:U936"/>
    <mergeCell ref="W935:W936"/>
    <mergeCell ref="D931:D932"/>
    <mergeCell ref="D933:D934"/>
    <mergeCell ref="D935:D936"/>
    <mergeCell ref="A937:A938"/>
    <mergeCell ref="B937:B938"/>
    <mergeCell ref="C937:C938"/>
    <mergeCell ref="E937:E938"/>
    <mergeCell ref="F937:F938"/>
    <mergeCell ref="G937:G938"/>
    <mergeCell ref="H937:H938"/>
    <mergeCell ref="I937:I938"/>
    <mergeCell ref="J937:J938"/>
    <mergeCell ref="O937:O938"/>
    <mergeCell ref="Q937:Q938"/>
    <mergeCell ref="R937:R938"/>
    <mergeCell ref="S937:S938"/>
    <mergeCell ref="T937:T938"/>
    <mergeCell ref="U937:U938"/>
    <mergeCell ref="W937:W938"/>
    <mergeCell ref="A939:A940"/>
    <mergeCell ref="B939:B940"/>
    <mergeCell ref="C939:C940"/>
    <mergeCell ref="E939:E940"/>
    <mergeCell ref="F939:F940"/>
    <mergeCell ref="G939:G940"/>
    <mergeCell ref="H939:H940"/>
    <mergeCell ref="I939:I940"/>
    <mergeCell ref="J939:J940"/>
    <mergeCell ref="O939:O940"/>
    <mergeCell ref="Q939:Q940"/>
    <mergeCell ref="R939:R940"/>
    <mergeCell ref="S939:S940"/>
    <mergeCell ref="T939:T940"/>
    <mergeCell ref="U939:U940"/>
    <mergeCell ref="A941:A942"/>
    <mergeCell ref="B941:B942"/>
    <mergeCell ref="C941:C942"/>
    <mergeCell ref="E941:E942"/>
    <mergeCell ref="F941:F942"/>
    <mergeCell ref="G941:G942"/>
    <mergeCell ref="H941:H942"/>
    <mergeCell ref="I941:I942"/>
    <mergeCell ref="J941:J942"/>
    <mergeCell ref="O941:O942"/>
    <mergeCell ref="Q941:Q942"/>
    <mergeCell ref="R941:R942"/>
    <mergeCell ref="S941:S942"/>
    <mergeCell ref="T941:T942"/>
    <mergeCell ref="U941:U942"/>
    <mergeCell ref="W941:W942"/>
    <mergeCell ref="D937:D938"/>
    <mergeCell ref="D939:D940"/>
    <mergeCell ref="D941:D942"/>
    <mergeCell ref="A943:A944"/>
    <mergeCell ref="B943:B944"/>
    <mergeCell ref="C943:C944"/>
    <mergeCell ref="E943:E944"/>
    <mergeCell ref="F943:F944"/>
    <mergeCell ref="G943:G944"/>
    <mergeCell ref="H943:H944"/>
    <mergeCell ref="I943:I944"/>
    <mergeCell ref="J943:J944"/>
    <mergeCell ref="O943:O944"/>
    <mergeCell ref="Q943:Q944"/>
    <mergeCell ref="R943:R944"/>
    <mergeCell ref="S943:S944"/>
    <mergeCell ref="T943:T944"/>
    <mergeCell ref="U943:U944"/>
    <mergeCell ref="W943:W944"/>
    <mergeCell ref="A945:A946"/>
    <mergeCell ref="B945:B946"/>
    <mergeCell ref="C945:C946"/>
    <mergeCell ref="E945:E946"/>
    <mergeCell ref="F945:F946"/>
    <mergeCell ref="G945:G946"/>
    <mergeCell ref="H945:H946"/>
    <mergeCell ref="I945:I946"/>
    <mergeCell ref="J945:J946"/>
    <mergeCell ref="O945:O946"/>
    <mergeCell ref="Q945:Q946"/>
    <mergeCell ref="R945:R946"/>
    <mergeCell ref="S945:S946"/>
    <mergeCell ref="T945:T946"/>
    <mergeCell ref="U945:U946"/>
    <mergeCell ref="W945:W946"/>
    <mergeCell ref="A947:A948"/>
    <mergeCell ref="B947:B948"/>
    <mergeCell ref="C947:C948"/>
    <mergeCell ref="E947:E948"/>
    <mergeCell ref="F947:F948"/>
    <mergeCell ref="G947:G948"/>
    <mergeCell ref="H947:H948"/>
    <mergeCell ref="I947:I948"/>
    <mergeCell ref="J947:J948"/>
    <mergeCell ref="O947:O948"/>
    <mergeCell ref="Q947:Q948"/>
    <mergeCell ref="R947:R948"/>
    <mergeCell ref="S947:S948"/>
    <mergeCell ref="T947:T948"/>
    <mergeCell ref="U947:U948"/>
    <mergeCell ref="D943:D944"/>
    <mergeCell ref="D945:D946"/>
    <mergeCell ref="D947:D948"/>
    <mergeCell ref="P945:P946"/>
    <mergeCell ref="V945:V946"/>
    <mergeCell ref="V947:V948"/>
    <mergeCell ref="A949:A950"/>
    <mergeCell ref="B949:B950"/>
    <mergeCell ref="C949:C950"/>
    <mergeCell ref="E949:E950"/>
    <mergeCell ref="F949:F950"/>
    <mergeCell ref="G949:G950"/>
    <mergeCell ref="H949:H950"/>
    <mergeCell ref="I949:I950"/>
    <mergeCell ref="J949:J950"/>
    <mergeCell ref="O949:O950"/>
    <mergeCell ref="Q949:Q950"/>
    <mergeCell ref="R949:R950"/>
    <mergeCell ref="S949:S950"/>
    <mergeCell ref="T949:T950"/>
    <mergeCell ref="U949:U950"/>
    <mergeCell ref="W949:W950"/>
    <mergeCell ref="A951:A952"/>
    <mergeCell ref="B951:B952"/>
    <mergeCell ref="C951:C952"/>
    <mergeCell ref="E951:E952"/>
    <mergeCell ref="F951:F952"/>
    <mergeCell ref="G951:G952"/>
    <mergeCell ref="H951:H952"/>
    <mergeCell ref="I951:I952"/>
    <mergeCell ref="J951:J952"/>
    <mergeCell ref="O951:O952"/>
    <mergeCell ref="Q951:Q952"/>
    <mergeCell ref="R951:R952"/>
    <mergeCell ref="S951:S952"/>
    <mergeCell ref="T951:T952"/>
    <mergeCell ref="U951:U952"/>
    <mergeCell ref="W951:W952"/>
    <mergeCell ref="A953:A954"/>
    <mergeCell ref="B953:B954"/>
    <mergeCell ref="C953:C954"/>
    <mergeCell ref="E953:E954"/>
    <mergeCell ref="F953:F954"/>
    <mergeCell ref="G953:G954"/>
    <mergeCell ref="H953:H954"/>
    <mergeCell ref="I953:I954"/>
    <mergeCell ref="J953:J954"/>
    <mergeCell ref="O953:O954"/>
    <mergeCell ref="Q953:Q954"/>
    <mergeCell ref="R953:R954"/>
    <mergeCell ref="S953:S954"/>
    <mergeCell ref="T953:T954"/>
    <mergeCell ref="U953:U954"/>
    <mergeCell ref="W953:W954"/>
    <mergeCell ref="D949:D950"/>
    <mergeCell ref="D951:D952"/>
    <mergeCell ref="D953:D954"/>
    <mergeCell ref="P953:P954"/>
    <mergeCell ref="P949:P950"/>
    <mergeCell ref="P951:P952"/>
    <mergeCell ref="V949:V950"/>
    <mergeCell ref="V951:V952"/>
    <mergeCell ref="V953:V954"/>
    <mergeCell ref="A955:A956"/>
    <mergeCell ref="B955:B956"/>
    <mergeCell ref="C955:C956"/>
    <mergeCell ref="E955:E956"/>
    <mergeCell ref="F955:F956"/>
    <mergeCell ref="G955:G956"/>
    <mergeCell ref="H955:H956"/>
    <mergeCell ref="I955:I956"/>
    <mergeCell ref="J955:J956"/>
    <mergeCell ref="O955:O956"/>
    <mergeCell ref="Q955:Q956"/>
    <mergeCell ref="R955:R956"/>
    <mergeCell ref="S955:S956"/>
    <mergeCell ref="T955:T956"/>
    <mergeCell ref="U955:U956"/>
    <mergeCell ref="W955:W956"/>
    <mergeCell ref="A957:A958"/>
    <mergeCell ref="B957:B958"/>
    <mergeCell ref="C957:C958"/>
    <mergeCell ref="E957:E958"/>
    <mergeCell ref="F957:F958"/>
    <mergeCell ref="G957:G958"/>
    <mergeCell ref="H957:H958"/>
    <mergeCell ref="I957:I958"/>
    <mergeCell ref="J957:J958"/>
    <mergeCell ref="O957:O958"/>
    <mergeCell ref="Q957:Q958"/>
    <mergeCell ref="R957:R958"/>
    <mergeCell ref="S957:S958"/>
    <mergeCell ref="T957:T958"/>
    <mergeCell ref="U957:U958"/>
    <mergeCell ref="W957:W958"/>
    <mergeCell ref="A959:A960"/>
    <mergeCell ref="B959:B960"/>
    <mergeCell ref="C959:C960"/>
    <mergeCell ref="E959:E960"/>
    <mergeCell ref="F959:F960"/>
    <mergeCell ref="G959:G960"/>
    <mergeCell ref="H959:H960"/>
    <mergeCell ref="I959:I960"/>
    <mergeCell ref="J959:J960"/>
    <mergeCell ref="O959:O960"/>
    <mergeCell ref="Q959:Q960"/>
    <mergeCell ref="R959:R960"/>
    <mergeCell ref="S959:S960"/>
    <mergeCell ref="T959:T960"/>
    <mergeCell ref="U959:U960"/>
    <mergeCell ref="W959:W960"/>
    <mergeCell ref="D955:D956"/>
    <mergeCell ref="D957:D958"/>
    <mergeCell ref="D959:D960"/>
    <mergeCell ref="P957:P958"/>
    <mergeCell ref="P959:P960"/>
    <mergeCell ref="V955:V956"/>
    <mergeCell ref="V957:V958"/>
    <mergeCell ref="V959:V960"/>
    <mergeCell ref="A961:A962"/>
    <mergeCell ref="B961:B962"/>
    <mergeCell ref="C961:C962"/>
    <mergeCell ref="E961:E962"/>
    <mergeCell ref="F961:F962"/>
    <mergeCell ref="G961:G962"/>
    <mergeCell ref="H961:H962"/>
    <mergeCell ref="I961:I962"/>
    <mergeCell ref="J961:J962"/>
    <mergeCell ref="O961:O962"/>
    <mergeCell ref="Q961:Q962"/>
    <mergeCell ref="R961:R962"/>
    <mergeCell ref="S961:S962"/>
    <mergeCell ref="T961:T962"/>
    <mergeCell ref="U961:U962"/>
    <mergeCell ref="W961:W962"/>
    <mergeCell ref="A963:A964"/>
    <mergeCell ref="B963:B964"/>
    <mergeCell ref="C963:C964"/>
    <mergeCell ref="E963:E964"/>
    <mergeCell ref="F963:F964"/>
    <mergeCell ref="G963:G964"/>
    <mergeCell ref="H963:H964"/>
    <mergeCell ref="I963:I964"/>
    <mergeCell ref="J963:J964"/>
    <mergeCell ref="O963:O964"/>
    <mergeCell ref="Q963:Q964"/>
    <mergeCell ref="R963:R964"/>
    <mergeCell ref="S963:S964"/>
    <mergeCell ref="T963:T964"/>
    <mergeCell ref="U963:U964"/>
    <mergeCell ref="A965:A966"/>
    <mergeCell ref="B965:B966"/>
    <mergeCell ref="C965:C966"/>
    <mergeCell ref="E965:E966"/>
    <mergeCell ref="F965:F966"/>
    <mergeCell ref="G965:G966"/>
    <mergeCell ref="H965:H966"/>
    <mergeCell ref="I965:I966"/>
    <mergeCell ref="J965:J966"/>
    <mergeCell ref="O965:O966"/>
    <mergeCell ref="Q965:Q966"/>
    <mergeCell ref="R965:R966"/>
    <mergeCell ref="S965:S966"/>
    <mergeCell ref="T965:T966"/>
    <mergeCell ref="U965:U966"/>
    <mergeCell ref="W965:W966"/>
    <mergeCell ref="D961:D962"/>
    <mergeCell ref="D963:D964"/>
    <mergeCell ref="D965:D966"/>
    <mergeCell ref="V965:V966"/>
    <mergeCell ref="V961:V962"/>
    <mergeCell ref="V963:V964"/>
    <mergeCell ref="A967:A968"/>
    <mergeCell ref="B967:B968"/>
    <mergeCell ref="C967:C968"/>
    <mergeCell ref="E967:E968"/>
    <mergeCell ref="F967:F968"/>
    <mergeCell ref="G967:G968"/>
    <mergeCell ref="H967:H968"/>
    <mergeCell ref="I967:I968"/>
    <mergeCell ref="J967:J968"/>
    <mergeCell ref="O967:O968"/>
    <mergeCell ref="Q967:Q968"/>
    <mergeCell ref="R967:R968"/>
    <mergeCell ref="S967:S968"/>
    <mergeCell ref="T967:T968"/>
    <mergeCell ref="U967:U968"/>
    <mergeCell ref="W967:W968"/>
    <mergeCell ref="A969:A970"/>
    <mergeCell ref="B969:B970"/>
    <mergeCell ref="C969:C970"/>
    <mergeCell ref="E969:E970"/>
    <mergeCell ref="F969:F970"/>
    <mergeCell ref="G969:G970"/>
    <mergeCell ref="H969:H970"/>
    <mergeCell ref="I969:I970"/>
    <mergeCell ref="J969:J970"/>
    <mergeCell ref="O969:O970"/>
    <mergeCell ref="Q969:Q970"/>
    <mergeCell ref="R969:R970"/>
    <mergeCell ref="S969:S970"/>
    <mergeCell ref="T969:T970"/>
    <mergeCell ref="U969:U970"/>
    <mergeCell ref="A971:A972"/>
    <mergeCell ref="B971:B972"/>
    <mergeCell ref="C971:C972"/>
    <mergeCell ref="E971:E972"/>
    <mergeCell ref="F971:F972"/>
    <mergeCell ref="G971:G972"/>
    <mergeCell ref="H971:H972"/>
    <mergeCell ref="I971:I972"/>
    <mergeCell ref="J971:J972"/>
    <mergeCell ref="O971:O972"/>
    <mergeCell ref="Q971:Q972"/>
    <mergeCell ref="R971:R972"/>
    <mergeCell ref="S971:S972"/>
    <mergeCell ref="T971:T972"/>
    <mergeCell ref="U971:U972"/>
    <mergeCell ref="W971:W972"/>
    <mergeCell ref="D967:D968"/>
    <mergeCell ref="D969:D970"/>
    <mergeCell ref="D971:D972"/>
    <mergeCell ref="P969:P970"/>
    <mergeCell ref="V967:V968"/>
    <mergeCell ref="V969:V970"/>
    <mergeCell ref="V971:V972"/>
    <mergeCell ref="A973:A974"/>
    <mergeCell ref="B973:B974"/>
    <mergeCell ref="C973:C974"/>
    <mergeCell ref="E973:E974"/>
    <mergeCell ref="F973:F974"/>
    <mergeCell ref="G973:G974"/>
    <mergeCell ref="H973:H974"/>
    <mergeCell ref="I973:I974"/>
    <mergeCell ref="J973:J974"/>
    <mergeCell ref="O973:O974"/>
    <mergeCell ref="Q973:Q974"/>
    <mergeCell ref="R973:R974"/>
    <mergeCell ref="S973:S974"/>
    <mergeCell ref="T973:T974"/>
    <mergeCell ref="U973:U974"/>
    <mergeCell ref="W973:W974"/>
    <mergeCell ref="A975:A976"/>
    <mergeCell ref="B975:B976"/>
    <mergeCell ref="C975:C976"/>
    <mergeCell ref="E975:E976"/>
    <mergeCell ref="F975:F976"/>
    <mergeCell ref="G975:G976"/>
    <mergeCell ref="H975:H976"/>
    <mergeCell ref="I975:I976"/>
    <mergeCell ref="J975:J976"/>
    <mergeCell ref="O975:O976"/>
    <mergeCell ref="Q975:Q976"/>
    <mergeCell ref="R975:R976"/>
    <mergeCell ref="S975:S976"/>
    <mergeCell ref="T975:T976"/>
    <mergeCell ref="U975:U976"/>
    <mergeCell ref="W975:W976"/>
    <mergeCell ref="A977:A978"/>
    <mergeCell ref="B977:B978"/>
    <mergeCell ref="C977:C978"/>
    <mergeCell ref="E977:E978"/>
    <mergeCell ref="F977:F978"/>
    <mergeCell ref="G977:G978"/>
    <mergeCell ref="H977:H978"/>
    <mergeCell ref="I977:I978"/>
    <mergeCell ref="J977:J978"/>
    <mergeCell ref="O977:O978"/>
    <mergeCell ref="Q977:Q978"/>
    <mergeCell ref="R977:R978"/>
    <mergeCell ref="S977:S978"/>
    <mergeCell ref="T977:T978"/>
    <mergeCell ref="U977:U978"/>
    <mergeCell ref="D973:D974"/>
    <mergeCell ref="D975:D976"/>
    <mergeCell ref="D977:D978"/>
    <mergeCell ref="V973:V974"/>
    <mergeCell ref="V975:V976"/>
    <mergeCell ref="V977:V978"/>
    <mergeCell ref="A979:A980"/>
    <mergeCell ref="B979:B980"/>
    <mergeCell ref="C979:C980"/>
    <mergeCell ref="E979:E980"/>
    <mergeCell ref="F979:F980"/>
    <mergeCell ref="G979:G980"/>
    <mergeCell ref="H979:H980"/>
    <mergeCell ref="I979:I980"/>
    <mergeCell ref="J979:J980"/>
    <mergeCell ref="O979:O980"/>
    <mergeCell ref="Q979:Q980"/>
    <mergeCell ref="R979:R980"/>
    <mergeCell ref="S979:S980"/>
    <mergeCell ref="T979:T980"/>
    <mergeCell ref="U979:U980"/>
    <mergeCell ref="W979:W980"/>
    <mergeCell ref="A981:A982"/>
    <mergeCell ref="B981:B982"/>
    <mergeCell ref="C981:C982"/>
    <mergeCell ref="E981:E982"/>
    <mergeCell ref="F981:F982"/>
    <mergeCell ref="G981:G982"/>
    <mergeCell ref="H981:H982"/>
    <mergeCell ref="I981:I982"/>
    <mergeCell ref="J981:J982"/>
    <mergeCell ref="O981:O982"/>
    <mergeCell ref="Q981:Q982"/>
    <mergeCell ref="R981:R982"/>
    <mergeCell ref="S981:S982"/>
    <mergeCell ref="T981:T982"/>
    <mergeCell ref="U981:U982"/>
    <mergeCell ref="W981:W982"/>
    <mergeCell ref="A983:A984"/>
    <mergeCell ref="B983:B984"/>
    <mergeCell ref="C983:C984"/>
    <mergeCell ref="E983:E984"/>
    <mergeCell ref="F983:F984"/>
    <mergeCell ref="G983:G984"/>
    <mergeCell ref="H983:H984"/>
    <mergeCell ref="I983:I984"/>
    <mergeCell ref="J983:J984"/>
    <mergeCell ref="O983:O984"/>
    <mergeCell ref="Q983:Q984"/>
    <mergeCell ref="R983:R984"/>
    <mergeCell ref="S983:S984"/>
    <mergeCell ref="T983:T984"/>
    <mergeCell ref="U983:U984"/>
    <mergeCell ref="D979:D980"/>
    <mergeCell ref="D981:D982"/>
    <mergeCell ref="D983:D984"/>
    <mergeCell ref="P979:P980"/>
    <mergeCell ref="V979:V980"/>
    <mergeCell ref="V981:V982"/>
    <mergeCell ref="V983:V984"/>
    <mergeCell ref="R985:R986"/>
    <mergeCell ref="S985:S986"/>
    <mergeCell ref="T985:T986"/>
    <mergeCell ref="U985:U986"/>
    <mergeCell ref="A987:A988"/>
    <mergeCell ref="B987:B988"/>
    <mergeCell ref="C987:C988"/>
    <mergeCell ref="E987:E988"/>
    <mergeCell ref="F987:F988"/>
    <mergeCell ref="G987:G988"/>
    <mergeCell ref="H987:H988"/>
    <mergeCell ref="I987:I988"/>
    <mergeCell ref="J987:J988"/>
    <mergeCell ref="O987:O988"/>
    <mergeCell ref="Q987:Q988"/>
    <mergeCell ref="R987:R988"/>
    <mergeCell ref="S987:S988"/>
    <mergeCell ref="T987:T988"/>
    <mergeCell ref="U987:U988"/>
    <mergeCell ref="A989:A990"/>
    <mergeCell ref="B989:B990"/>
    <mergeCell ref="C989:C990"/>
    <mergeCell ref="E989:E990"/>
    <mergeCell ref="F989:F990"/>
    <mergeCell ref="G989:G990"/>
    <mergeCell ref="H989:H990"/>
    <mergeCell ref="I989:I990"/>
    <mergeCell ref="J989:J990"/>
    <mergeCell ref="O989:O990"/>
    <mergeCell ref="Q989:Q990"/>
    <mergeCell ref="R989:R990"/>
    <mergeCell ref="S989:S990"/>
    <mergeCell ref="T989:T990"/>
    <mergeCell ref="U989:U990"/>
    <mergeCell ref="D985:D986"/>
    <mergeCell ref="D987:D988"/>
    <mergeCell ref="D989:D990"/>
    <mergeCell ref="A985:A986"/>
    <mergeCell ref="B985:B986"/>
    <mergeCell ref="C985:C986"/>
    <mergeCell ref="E985:E986"/>
    <mergeCell ref="F985:F986"/>
    <mergeCell ref="G985:G986"/>
    <mergeCell ref="H985:H986"/>
    <mergeCell ref="I985:I986"/>
    <mergeCell ref="J985:J986"/>
    <mergeCell ref="O985:O986"/>
    <mergeCell ref="Q985:Q986"/>
    <mergeCell ref="A991:A992"/>
    <mergeCell ref="B991:B992"/>
    <mergeCell ref="C991:C992"/>
    <mergeCell ref="E991:E992"/>
    <mergeCell ref="F991:F992"/>
    <mergeCell ref="G991:G992"/>
    <mergeCell ref="H991:H992"/>
    <mergeCell ref="I991:I992"/>
    <mergeCell ref="J991:J992"/>
    <mergeCell ref="O991:O992"/>
    <mergeCell ref="Q991:Q992"/>
    <mergeCell ref="R991:R992"/>
    <mergeCell ref="S991:S992"/>
    <mergeCell ref="T991:T992"/>
    <mergeCell ref="U991:U992"/>
    <mergeCell ref="W991:W992"/>
    <mergeCell ref="A993:A994"/>
    <mergeCell ref="B993:B994"/>
    <mergeCell ref="C993:C994"/>
    <mergeCell ref="E993:E994"/>
    <mergeCell ref="F993:F994"/>
    <mergeCell ref="G993:G994"/>
    <mergeCell ref="H993:H994"/>
    <mergeCell ref="I993:I994"/>
    <mergeCell ref="J993:J994"/>
    <mergeCell ref="O993:O994"/>
    <mergeCell ref="Q993:Q994"/>
    <mergeCell ref="R993:R994"/>
    <mergeCell ref="S993:S994"/>
    <mergeCell ref="T993:T994"/>
    <mergeCell ref="U993:U994"/>
    <mergeCell ref="W993:W994"/>
    <mergeCell ref="A995:A996"/>
    <mergeCell ref="B995:B996"/>
    <mergeCell ref="C995:C996"/>
    <mergeCell ref="E995:E996"/>
    <mergeCell ref="F995:F996"/>
    <mergeCell ref="G995:G996"/>
    <mergeCell ref="H995:H996"/>
    <mergeCell ref="I995:I996"/>
    <mergeCell ref="J995:J996"/>
    <mergeCell ref="O995:O996"/>
    <mergeCell ref="Q995:Q996"/>
    <mergeCell ref="R995:R996"/>
    <mergeCell ref="S995:S996"/>
    <mergeCell ref="T995:T996"/>
    <mergeCell ref="U995:U996"/>
    <mergeCell ref="W995:W996"/>
    <mergeCell ref="D991:D992"/>
    <mergeCell ref="D993:D994"/>
    <mergeCell ref="D995:D996"/>
    <mergeCell ref="A997:A998"/>
    <mergeCell ref="B997:B998"/>
    <mergeCell ref="C997:C998"/>
    <mergeCell ref="E997:E998"/>
    <mergeCell ref="F997:F998"/>
    <mergeCell ref="G997:G998"/>
    <mergeCell ref="H997:H998"/>
    <mergeCell ref="I997:I998"/>
    <mergeCell ref="J997:J998"/>
    <mergeCell ref="O997:O998"/>
    <mergeCell ref="Q997:Q998"/>
    <mergeCell ref="R997:R998"/>
    <mergeCell ref="S997:S998"/>
    <mergeCell ref="T997:T998"/>
    <mergeCell ref="U997:U998"/>
    <mergeCell ref="W997:W998"/>
    <mergeCell ref="A999:A1000"/>
    <mergeCell ref="B999:B1000"/>
    <mergeCell ref="C999:C1000"/>
    <mergeCell ref="E999:E1000"/>
    <mergeCell ref="F999:F1000"/>
    <mergeCell ref="G999:G1000"/>
    <mergeCell ref="H999:H1000"/>
    <mergeCell ref="I999:I1000"/>
    <mergeCell ref="J999:J1000"/>
    <mergeCell ref="O999:O1000"/>
    <mergeCell ref="Q999:Q1000"/>
    <mergeCell ref="R999:R1000"/>
    <mergeCell ref="S999:S1000"/>
    <mergeCell ref="T999:T1000"/>
    <mergeCell ref="U999:U1000"/>
    <mergeCell ref="W999:W1000"/>
    <mergeCell ref="A1001:A1002"/>
    <mergeCell ref="B1001:B1002"/>
    <mergeCell ref="C1001:C1002"/>
    <mergeCell ref="E1001:E1002"/>
    <mergeCell ref="F1001:F1002"/>
    <mergeCell ref="G1001:G1002"/>
    <mergeCell ref="H1001:H1002"/>
    <mergeCell ref="I1001:I1002"/>
    <mergeCell ref="J1001:J1002"/>
    <mergeCell ref="O1001:O1002"/>
    <mergeCell ref="Q1001:Q1002"/>
    <mergeCell ref="R1001:R1002"/>
    <mergeCell ref="S1001:S1002"/>
    <mergeCell ref="T1001:T1002"/>
    <mergeCell ref="U1001:U1002"/>
    <mergeCell ref="D997:D998"/>
    <mergeCell ref="D999:D1000"/>
    <mergeCell ref="D1001:D1002"/>
    <mergeCell ref="A1003:A1004"/>
    <mergeCell ref="B1003:B1004"/>
    <mergeCell ref="C1003:C1004"/>
    <mergeCell ref="E1003:E1004"/>
    <mergeCell ref="F1003:F1004"/>
    <mergeCell ref="G1003:G1004"/>
    <mergeCell ref="H1003:H1004"/>
    <mergeCell ref="I1003:I1004"/>
    <mergeCell ref="J1003:J1004"/>
    <mergeCell ref="O1003:O1004"/>
    <mergeCell ref="Q1003:Q1004"/>
    <mergeCell ref="R1003:R1004"/>
    <mergeCell ref="S1003:S1004"/>
    <mergeCell ref="T1003:T1004"/>
    <mergeCell ref="U1003:U1004"/>
    <mergeCell ref="W1003:W1004"/>
    <mergeCell ref="A1005:A1006"/>
    <mergeCell ref="B1005:B1006"/>
    <mergeCell ref="C1005:C1006"/>
    <mergeCell ref="E1005:E1006"/>
    <mergeCell ref="F1005:F1006"/>
    <mergeCell ref="G1005:G1006"/>
    <mergeCell ref="H1005:H1006"/>
    <mergeCell ref="I1005:I1006"/>
    <mergeCell ref="J1005:J1006"/>
    <mergeCell ref="O1005:O1006"/>
    <mergeCell ref="Q1005:Q1006"/>
    <mergeCell ref="R1005:R1006"/>
    <mergeCell ref="S1005:S1006"/>
    <mergeCell ref="T1005:T1006"/>
    <mergeCell ref="U1005:U1006"/>
    <mergeCell ref="W1005:W1006"/>
    <mergeCell ref="A1007:A1008"/>
    <mergeCell ref="B1007:B1008"/>
    <mergeCell ref="C1007:C1008"/>
    <mergeCell ref="E1007:E1008"/>
    <mergeCell ref="F1007:F1008"/>
    <mergeCell ref="G1007:G1008"/>
    <mergeCell ref="H1007:H1008"/>
    <mergeCell ref="I1007:I1008"/>
    <mergeCell ref="J1007:J1008"/>
    <mergeCell ref="O1007:O1008"/>
    <mergeCell ref="Q1007:Q1008"/>
    <mergeCell ref="R1007:R1008"/>
    <mergeCell ref="S1007:S1008"/>
    <mergeCell ref="T1007:T1008"/>
    <mergeCell ref="U1007:U1008"/>
    <mergeCell ref="W1007:W1008"/>
    <mergeCell ref="D1003:D1004"/>
    <mergeCell ref="D1005:D1006"/>
    <mergeCell ref="D1007:D1008"/>
    <mergeCell ref="A1009:A1010"/>
    <mergeCell ref="B1009:B1010"/>
    <mergeCell ref="C1009:C1010"/>
    <mergeCell ref="E1009:E1010"/>
    <mergeCell ref="F1009:F1010"/>
    <mergeCell ref="G1009:G1010"/>
    <mergeCell ref="H1009:H1010"/>
    <mergeCell ref="I1009:I1010"/>
    <mergeCell ref="J1009:J1010"/>
    <mergeCell ref="O1009:O1010"/>
    <mergeCell ref="Q1009:Q1010"/>
    <mergeCell ref="R1009:R1010"/>
    <mergeCell ref="S1009:S1010"/>
    <mergeCell ref="T1009:T1010"/>
    <mergeCell ref="U1009:U1010"/>
    <mergeCell ref="W1009:W1010"/>
    <mergeCell ref="A1011:A1012"/>
    <mergeCell ref="B1011:B1012"/>
    <mergeCell ref="C1011:C1012"/>
    <mergeCell ref="E1011:E1012"/>
    <mergeCell ref="F1011:F1012"/>
    <mergeCell ref="G1011:G1012"/>
    <mergeCell ref="H1011:H1012"/>
    <mergeCell ref="I1011:I1012"/>
    <mergeCell ref="J1011:J1012"/>
    <mergeCell ref="O1011:O1012"/>
    <mergeCell ref="Q1011:Q1012"/>
    <mergeCell ref="R1011:R1012"/>
    <mergeCell ref="S1011:S1012"/>
    <mergeCell ref="T1011:T1012"/>
    <mergeCell ref="U1011:U1012"/>
    <mergeCell ref="W1011:W1012"/>
    <mergeCell ref="A1013:A1014"/>
    <mergeCell ref="B1013:B1014"/>
    <mergeCell ref="C1013:C1014"/>
    <mergeCell ref="E1013:E1014"/>
    <mergeCell ref="F1013:F1014"/>
    <mergeCell ref="G1013:G1014"/>
    <mergeCell ref="H1013:H1014"/>
    <mergeCell ref="I1013:I1014"/>
    <mergeCell ref="J1013:J1014"/>
    <mergeCell ref="O1013:O1014"/>
    <mergeCell ref="Q1013:Q1014"/>
    <mergeCell ref="R1013:R1014"/>
    <mergeCell ref="S1013:S1014"/>
    <mergeCell ref="T1013:T1014"/>
    <mergeCell ref="U1013:U1014"/>
    <mergeCell ref="W1013:W1014"/>
    <mergeCell ref="D1009:D1010"/>
    <mergeCell ref="D1011:D1012"/>
    <mergeCell ref="D1013:D1014"/>
    <mergeCell ref="A1015:A1016"/>
    <mergeCell ref="B1015:B1016"/>
    <mergeCell ref="C1015:C1016"/>
    <mergeCell ref="E1015:E1016"/>
    <mergeCell ref="F1015:F1016"/>
    <mergeCell ref="G1015:G1016"/>
    <mergeCell ref="H1015:H1016"/>
    <mergeCell ref="I1015:I1016"/>
    <mergeCell ref="J1015:J1016"/>
    <mergeCell ref="O1015:O1016"/>
    <mergeCell ref="Q1015:Q1016"/>
    <mergeCell ref="R1015:R1016"/>
    <mergeCell ref="S1015:S1016"/>
    <mergeCell ref="T1015:T1016"/>
    <mergeCell ref="U1015:U1016"/>
    <mergeCell ref="W1015:W1016"/>
    <mergeCell ref="A1017:A1018"/>
    <mergeCell ref="B1017:B1018"/>
    <mergeCell ref="C1017:C1018"/>
    <mergeCell ref="E1017:E1018"/>
    <mergeCell ref="F1017:F1018"/>
    <mergeCell ref="G1017:G1018"/>
    <mergeCell ref="H1017:H1018"/>
    <mergeCell ref="I1017:I1018"/>
    <mergeCell ref="J1017:J1018"/>
    <mergeCell ref="O1017:O1018"/>
    <mergeCell ref="Q1017:Q1018"/>
    <mergeCell ref="R1017:R1018"/>
    <mergeCell ref="S1017:S1018"/>
    <mergeCell ref="T1017:T1018"/>
    <mergeCell ref="U1017:U1018"/>
    <mergeCell ref="W1017:W1018"/>
    <mergeCell ref="A1019:A1020"/>
    <mergeCell ref="B1019:B1020"/>
    <mergeCell ref="C1019:C1020"/>
    <mergeCell ref="E1019:E1020"/>
    <mergeCell ref="F1019:F1020"/>
    <mergeCell ref="G1019:G1020"/>
    <mergeCell ref="H1019:H1020"/>
    <mergeCell ref="I1019:I1020"/>
    <mergeCell ref="J1019:J1020"/>
    <mergeCell ref="O1019:O1020"/>
    <mergeCell ref="Q1019:Q1020"/>
    <mergeCell ref="R1019:R1020"/>
    <mergeCell ref="S1019:S1020"/>
    <mergeCell ref="T1019:T1020"/>
    <mergeCell ref="U1019:U1020"/>
    <mergeCell ref="W1019:W1020"/>
    <mergeCell ref="D1015:D1016"/>
    <mergeCell ref="D1017:D1018"/>
    <mergeCell ref="D1019:D1020"/>
    <mergeCell ref="A1021:A1022"/>
    <mergeCell ref="B1021:B1022"/>
    <mergeCell ref="C1021:C1022"/>
    <mergeCell ref="E1021:E1022"/>
    <mergeCell ref="F1021:F1022"/>
    <mergeCell ref="G1021:G1022"/>
    <mergeCell ref="H1021:H1022"/>
    <mergeCell ref="I1021:I1022"/>
    <mergeCell ref="J1021:J1022"/>
    <mergeCell ref="O1021:O1022"/>
    <mergeCell ref="Q1021:Q1022"/>
    <mergeCell ref="R1021:R1022"/>
    <mergeCell ref="S1021:S1022"/>
    <mergeCell ref="T1021:T1022"/>
    <mergeCell ref="U1021:U1022"/>
    <mergeCell ref="W1021:W1022"/>
    <mergeCell ref="A1023:A1024"/>
    <mergeCell ref="B1023:B1024"/>
    <mergeCell ref="C1023:C1024"/>
    <mergeCell ref="E1023:E1024"/>
    <mergeCell ref="F1023:F1024"/>
    <mergeCell ref="G1023:G1024"/>
    <mergeCell ref="H1023:H1024"/>
    <mergeCell ref="I1023:I1024"/>
    <mergeCell ref="J1023:J1024"/>
    <mergeCell ref="O1023:O1024"/>
    <mergeCell ref="Q1023:Q1024"/>
    <mergeCell ref="R1023:R1024"/>
    <mergeCell ref="S1023:S1024"/>
    <mergeCell ref="T1023:T1024"/>
    <mergeCell ref="U1023:U1024"/>
    <mergeCell ref="W1023:W1024"/>
    <mergeCell ref="A1025:A1026"/>
    <mergeCell ref="B1025:B1026"/>
    <mergeCell ref="C1025:C1026"/>
    <mergeCell ref="E1025:E1026"/>
    <mergeCell ref="F1025:F1026"/>
    <mergeCell ref="G1025:G1026"/>
    <mergeCell ref="H1025:H1026"/>
    <mergeCell ref="I1025:I1026"/>
    <mergeCell ref="J1025:J1026"/>
    <mergeCell ref="O1025:O1026"/>
    <mergeCell ref="Q1025:Q1026"/>
    <mergeCell ref="R1025:R1026"/>
    <mergeCell ref="S1025:S1026"/>
    <mergeCell ref="T1025:T1026"/>
    <mergeCell ref="U1025:U1026"/>
    <mergeCell ref="D1021:D1022"/>
    <mergeCell ref="D1023:D1024"/>
    <mergeCell ref="D1025:D1026"/>
    <mergeCell ref="A1033:A1034"/>
    <mergeCell ref="B1033:B1034"/>
    <mergeCell ref="C1033:C1034"/>
    <mergeCell ref="E1033:E1034"/>
    <mergeCell ref="F1033:F1034"/>
    <mergeCell ref="G1033:G1034"/>
    <mergeCell ref="H1033:H1034"/>
    <mergeCell ref="I1033:I1034"/>
    <mergeCell ref="J1033:J1034"/>
    <mergeCell ref="O1033:O1034"/>
    <mergeCell ref="Q1033:Q1034"/>
    <mergeCell ref="R1033:R1034"/>
    <mergeCell ref="S1033:S1034"/>
    <mergeCell ref="T1033:T1034"/>
    <mergeCell ref="U1033:U1034"/>
    <mergeCell ref="W1033:W1034"/>
    <mergeCell ref="A1027:A1028"/>
    <mergeCell ref="B1027:B1028"/>
    <mergeCell ref="C1027:C1028"/>
    <mergeCell ref="E1027:E1028"/>
    <mergeCell ref="F1027:F1028"/>
    <mergeCell ref="G1027:G1028"/>
    <mergeCell ref="H1027:H1028"/>
    <mergeCell ref="I1027:I1028"/>
    <mergeCell ref="J1027:J1028"/>
    <mergeCell ref="O1027:O1028"/>
    <mergeCell ref="Q1027:Q1028"/>
    <mergeCell ref="R1027:R1028"/>
    <mergeCell ref="S1027:S1028"/>
    <mergeCell ref="T1027:T1028"/>
    <mergeCell ref="U1027:U1028"/>
    <mergeCell ref="W1027:W1028"/>
    <mergeCell ref="A1029:A1030"/>
    <mergeCell ref="B1029:B1030"/>
    <mergeCell ref="C1029:C1030"/>
    <mergeCell ref="E1029:E1030"/>
    <mergeCell ref="F1029:F1030"/>
    <mergeCell ref="G1029:G1030"/>
    <mergeCell ref="H1029:H1030"/>
    <mergeCell ref="I1029:I1030"/>
    <mergeCell ref="J1029:J1030"/>
    <mergeCell ref="O1029:O1030"/>
    <mergeCell ref="Q1029:Q1030"/>
    <mergeCell ref="R1029:R1030"/>
    <mergeCell ref="S1029:S1030"/>
    <mergeCell ref="T1029:T1030"/>
    <mergeCell ref="U1029:U1030"/>
    <mergeCell ref="W1029:W1030"/>
    <mergeCell ref="A1031:A1032"/>
    <mergeCell ref="B1031:B1032"/>
    <mergeCell ref="C1031:C1032"/>
    <mergeCell ref="E1031:E1032"/>
    <mergeCell ref="F1031:F1032"/>
    <mergeCell ref="G1031:G1032"/>
    <mergeCell ref="H1031:H1032"/>
    <mergeCell ref="I1031:I1032"/>
    <mergeCell ref="J1031:J1032"/>
    <mergeCell ref="O1031:O1032"/>
    <mergeCell ref="Q1031:Q1032"/>
    <mergeCell ref="R1031:R1032"/>
    <mergeCell ref="S1031:S1032"/>
    <mergeCell ref="T1031:T1032"/>
    <mergeCell ref="U1031:U1032"/>
    <mergeCell ref="W1031:W1032"/>
    <mergeCell ref="A1035:A1036"/>
    <mergeCell ref="B1035:B1036"/>
    <mergeCell ref="C1035:C1036"/>
    <mergeCell ref="D1035:D1036"/>
    <mergeCell ref="E1035:E1036"/>
    <mergeCell ref="F1035:F1036"/>
    <mergeCell ref="G1035:G1036"/>
    <mergeCell ref="H1035:H1036"/>
    <mergeCell ref="I1035:I1036"/>
    <mergeCell ref="J1035:J1036"/>
    <mergeCell ref="O1035:O1036"/>
    <mergeCell ref="Q1035:Q1036"/>
    <mergeCell ref="R1035:R1036"/>
    <mergeCell ref="S1035:S1036"/>
    <mergeCell ref="T1035:T1036"/>
    <mergeCell ref="U1035:U1036"/>
    <mergeCell ref="W1035:W1036"/>
    <mergeCell ref="A3097:A3098"/>
    <mergeCell ref="B3097:B3098"/>
    <mergeCell ref="C3097:C3098"/>
    <mergeCell ref="D3097:D3098"/>
    <mergeCell ref="E3097:E3098"/>
    <mergeCell ref="F3097:F3098"/>
    <mergeCell ref="G3097:G3098"/>
    <mergeCell ref="H3097:H3098"/>
    <mergeCell ref="I3097:I3098"/>
    <mergeCell ref="J3097:J3098"/>
    <mergeCell ref="O3097:O3098"/>
    <mergeCell ref="Q3097:Q3098"/>
    <mergeCell ref="R3097:R3098"/>
    <mergeCell ref="S3097:S3098"/>
    <mergeCell ref="T3097:T3098"/>
    <mergeCell ref="U3097:U3098"/>
    <mergeCell ref="W3097:W3098"/>
    <mergeCell ref="A1171:A1172"/>
    <mergeCell ref="B1171:B1172"/>
    <mergeCell ref="C1171:C1172"/>
    <mergeCell ref="E1171:E1172"/>
    <mergeCell ref="F1171:F1172"/>
    <mergeCell ref="G1171:G1172"/>
    <mergeCell ref="H1171:H1172"/>
    <mergeCell ref="I1171:I1172"/>
    <mergeCell ref="J1171:J1172"/>
    <mergeCell ref="O1171:O1172"/>
    <mergeCell ref="Q1171:Q1172"/>
    <mergeCell ref="R1171:R1172"/>
    <mergeCell ref="S1171:S1172"/>
    <mergeCell ref="T1171:T1172"/>
    <mergeCell ref="U1171:U1172"/>
    <mergeCell ref="W1171:W1172"/>
    <mergeCell ref="A1173:A1174"/>
    <mergeCell ref="B1173:B1174"/>
    <mergeCell ref="C1173:C1174"/>
    <mergeCell ref="E1173:E1174"/>
    <mergeCell ref="F1173:F1174"/>
    <mergeCell ref="G1173:G1174"/>
    <mergeCell ref="H1173:H1174"/>
    <mergeCell ref="I1173:I1174"/>
    <mergeCell ref="J1173:J1174"/>
    <mergeCell ref="O1173:O1174"/>
    <mergeCell ref="Q1173:Q1174"/>
    <mergeCell ref="R1173:R1174"/>
    <mergeCell ref="S1173:S1174"/>
    <mergeCell ref="T1173:T1174"/>
    <mergeCell ref="D3109:D3110"/>
    <mergeCell ref="E3109:E3110"/>
    <mergeCell ref="F3109:F3110"/>
    <mergeCell ref="G3109:G3110"/>
    <mergeCell ref="H3109:H3110"/>
    <mergeCell ref="I3109:I3110"/>
    <mergeCell ref="J3109:J3110"/>
    <mergeCell ref="O3109:O3110"/>
    <mergeCell ref="Q3109:Q3110"/>
    <mergeCell ref="R3109:R3110"/>
    <mergeCell ref="S3109:S3110"/>
    <mergeCell ref="T3109:T3110"/>
    <mergeCell ref="U3109:U3110"/>
    <mergeCell ref="W3109:W3110"/>
    <mergeCell ref="F3099:F3100"/>
    <mergeCell ref="G3099:G3100"/>
    <mergeCell ref="H3099:H3100"/>
    <mergeCell ref="I3099:I3100"/>
    <mergeCell ref="J3099:J3100"/>
    <mergeCell ref="O3099:O3100"/>
    <mergeCell ref="Q3099:Q3100"/>
    <mergeCell ref="R3099:R3100"/>
    <mergeCell ref="S3099:S3100"/>
    <mergeCell ref="T3099:T3100"/>
    <mergeCell ref="U3099:U3100"/>
    <mergeCell ref="W3099:W3100"/>
    <mergeCell ref="A3101:A3102"/>
    <mergeCell ref="B3101:B3102"/>
    <mergeCell ref="C3101:C3102"/>
    <mergeCell ref="D3101:D3102"/>
    <mergeCell ref="E3101:E3102"/>
    <mergeCell ref="F3101:F3102"/>
    <mergeCell ref="G3101:G3102"/>
    <mergeCell ref="H3101:H3102"/>
    <mergeCell ref="I3101:I3102"/>
    <mergeCell ref="J3101:J3102"/>
    <mergeCell ref="O3101:O3102"/>
    <mergeCell ref="Q3101:Q3102"/>
    <mergeCell ref="R3101:R3102"/>
    <mergeCell ref="S3101:S3102"/>
    <mergeCell ref="T3101:T3102"/>
    <mergeCell ref="U3101:U3102"/>
    <mergeCell ref="W3101:W3102"/>
    <mergeCell ref="A3103:A3104"/>
    <mergeCell ref="B3103:B3104"/>
    <mergeCell ref="C3103:C3104"/>
    <mergeCell ref="D3103:D3104"/>
    <mergeCell ref="E3103:E3104"/>
    <mergeCell ref="F3103:F3104"/>
    <mergeCell ref="G3103:G3104"/>
    <mergeCell ref="H3103:H3104"/>
    <mergeCell ref="I3103:I3104"/>
    <mergeCell ref="J3103:J3104"/>
    <mergeCell ref="O3103:O3104"/>
    <mergeCell ref="Q3103:Q3104"/>
    <mergeCell ref="R3103:R3104"/>
    <mergeCell ref="S3103:S3104"/>
    <mergeCell ref="T3103:T3104"/>
    <mergeCell ref="U3103:U3104"/>
    <mergeCell ref="W3103:W3104"/>
    <mergeCell ref="A3099:A3100"/>
    <mergeCell ref="B3099:B3100"/>
    <mergeCell ref="C3099:C3100"/>
    <mergeCell ref="D3099:D3100"/>
    <mergeCell ref="B3113:B3114"/>
    <mergeCell ref="C3113:C3114"/>
    <mergeCell ref="D3113:D3114"/>
    <mergeCell ref="E3113:E3114"/>
    <mergeCell ref="F3113:F3114"/>
    <mergeCell ref="G3113:G3114"/>
    <mergeCell ref="H3113:H3114"/>
    <mergeCell ref="O3113:O3114"/>
    <mergeCell ref="Q3113:Q3114"/>
    <mergeCell ref="R3113:R3114"/>
    <mergeCell ref="S3113:S3114"/>
    <mergeCell ref="T3113:T3114"/>
    <mergeCell ref="U3113:U3114"/>
    <mergeCell ref="W3113:W3114"/>
    <mergeCell ref="A3115:A3116"/>
    <mergeCell ref="B3115:B3116"/>
    <mergeCell ref="C3115:C3116"/>
    <mergeCell ref="D3115:D3116"/>
    <mergeCell ref="E3115:E3116"/>
    <mergeCell ref="F3115:F3116"/>
    <mergeCell ref="G3115:G3116"/>
    <mergeCell ref="H3115:H3116"/>
    <mergeCell ref="O3115:O3116"/>
    <mergeCell ref="Q3115:Q3116"/>
    <mergeCell ref="R3115:R3116"/>
    <mergeCell ref="S3115:S3116"/>
    <mergeCell ref="F3105:F3106"/>
    <mergeCell ref="G3105:G3106"/>
    <mergeCell ref="H3105:H3106"/>
    <mergeCell ref="I3105:I3106"/>
    <mergeCell ref="J3105:J3106"/>
    <mergeCell ref="O3105:O3106"/>
    <mergeCell ref="Q3105:Q3106"/>
    <mergeCell ref="R3105:R3106"/>
    <mergeCell ref="S3105:S3106"/>
    <mergeCell ref="T3105:T3106"/>
    <mergeCell ref="U3105:U3106"/>
    <mergeCell ref="T3115:T3116"/>
    <mergeCell ref="U3115:U3116"/>
    <mergeCell ref="W3115:W3116"/>
    <mergeCell ref="I3115:I3116"/>
    <mergeCell ref="J3115:J3116"/>
    <mergeCell ref="I3113:I3114"/>
    <mergeCell ref="J3113:J3114"/>
    <mergeCell ref="A3107:A3108"/>
    <mergeCell ref="B3107:B3108"/>
    <mergeCell ref="C3107:C3108"/>
    <mergeCell ref="D3107:D3108"/>
    <mergeCell ref="E3107:E3108"/>
    <mergeCell ref="F3107:F3108"/>
    <mergeCell ref="G3107:G3108"/>
    <mergeCell ref="H3107:H3108"/>
    <mergeCell ref="I3107:I3108"/>
    <mergeCell ref="J3107:J3108"/>
    <mergeCell ref="O3107:O3108"/>
    <mergeCell ref="Q3107:Q3108"/>
    <mergeCell ref="R3107:R3108"/>
    <mergeCell ref="S3107:S3108"/>
    <mergeCell ref="T3107:T3108"/>
    <mergeCell ref="U3107:U3108"/>
    <mergeCell ref="W3107:W3108"/>
    <mergeCell ref="A3109:A3110"/>
    <mergeCell ref="B3109:B3110"/>
    <mergeCell ref="C3109:C3110"/>
    <mergeCell ref="F3125:F3126"/>
    <mergeCell ref="G3125:G3126"/>
    <mergeCell ref="H3125:H3126"/>
    <mergeCell ref="O3125:O3126"/>
    <mergeCell ref="Q3125:Q3126"/>
    <mergeCell ref="R3125:R3126"/>
    <mergeCell ref="S3125:S3126"/>
    <mergeCell ref="T3125:T3126"/>
    <mergeCell ref="U3125:U3126"/>
    <mergeCell ref="W3125:W3126"/>
    <mergeCell ref="A3127:A3128"/>
    <mergeCell ref="B3127:B3128"/>
    <mergeCell ref="C3127:C3128"/>
    <mergeCell ref="D3127:D3128"/>
    <mergeCell ref="E3127:E3128"/>
    <mergeCell ref="F3127:F3128"/>
    <mergeCell ref="G3127:G3128"/>
    <mergeCell ref="H3127:H3128"/>
    <mergeCell ref="O3127:O3128"/>
    <mergeCell ref="Q3127:Q3128"/>
    <mergeCell ref="R3127:R3128"/>
    <mergeCell ref="S3127:S3128"/>
    <mergeCell ref="T3127:T3128"/>
    <mergeCell ref="U3127:U3128"/>
    <mergeCell ref="W3127:W3128"/>
    <mergeCell ref="I3127:I3128"/>
    <mergeCell ref="J3127:J3128"/>
    <mergeCell ref="I3123:I3124"/>
    <mergeCell ref="J3123:J3124"/>
    <mergeCell ref="I3125:I3126"/>
    <mergeCell ref="J3125:J3126"/>
    <mergeCell ref="W3081:W3082"/>
    <mergeCell ref="W3087:W3088"/>
    <mergeCell ref="W3089:W3090"/>
    <mergeCell ref="W3093:W3094"/>
    <mergeCell ref="F3121:F3122"/>
    <mergeCell ref="G3121:G3122"/>
    <mergeCell ref="H3121:H3122"/>
    <mergeCell ref="O3121:O3122"/>
    <mergeCell ref="Q3121:Q3122"/>
    <mergeCell ref="R3121:R3122"/>
    <mergeCell ref="S3121:S3122"/>
    <mergeCell ref="T3121:T3122"/>
    <mergeCell ref="U3121:U3122"/>
    <mergeCell ref="W3121:W3122"/>
    <mergeCell ref="I3121:I3122"/>
    <mergeCell ref="J3121:J3122"/>
    <mergeCell ref="I3119:I3120"/>
    <mergeCell ref="J3119:J3120"/>
    <mergeCell ref="I3117:I3118"/>
    <mergeCell ref="J3117:J3118"/>
    <mergeCell ref="A3111:A3112"/>
    <mergeCell ref="B3111:B3112"/>
    <mergeCell ref="C3111:C3112"/>
    <mergeCell ref="D3111:D3112"/>
    <mergeCell ref="E3111:E3112"/>
    <mergeCell ref="F3111:F3112"/>
    <mergeCell ref="G3111:G3112"/>
    <mergeCell ref="H3111:H3112"/>
    <mergeCell ref="I3111:I3112"/>
    <mergeCell ref="J3111:J3112"/>
    <mergeCell ref="O3111:O3112"/>
    <mergeCell ref="Q3111:Q3112"/>
    <mergeCell ref="V3097:V3098"/>
    <mergeCell ref="W2693:W2694"/>
    <mergeCell ref="W2761:W2762"/>
    <mergeCell ref="W2697:W2698"/>
    <mergeCell ref="W2729:W2730"/>
    <mergeCell ref="W2665:W2666"/>
    <mergeCell ref="W2679:W2680"/>
    <mergeCell ref="W2715:W2716"/>
    <mergeCell ref="W3041:W3042"/>
    <mergeCell ref="W2659:W2660"/>
    <mergeCell ref="W2725:W2726"/>
    <mergeCell ref="A3123:A3124"/>
    <mergeCell ref="B3123:B3124"/>
    <mergeCell ref="C3123:C3124"/>
    <mergeCell ref="D3123:D3124"/>
    <mergeCell ref="E3123:E3124"/>
    <mergeCell ref="F3123:F3124"/>
    <mergeCell ref="G3123:G3124"/>
    <mergeCell ref="H3123:H3124"/>
    <mergeCell ref="O3123:O3124"/>
    <mergeCell ref="Q3123:Q3124"/>
    <mergeCell ref="R3123:R3124"/>
    <mergeCell ref="S3123:S3124"/>
    <mergeCell ref="T3123:T3124"/>
    <mergeCell ref="U3123:U3124"/>
    <mergeCell ref="W3123:W3124"/>
    <mergeCell ref="A3117:A3118"/>
    <mergeCell ref="B3117:B3118"/>
    <mergeCell ref="C3117:C3118"/>
    <mergeCell ref="D3117:D3118"/>
    <mergeCell ref="E3117:E3118"/>
    <mergeCell ref="F3117:F3118"/>
    <mergeCell ref="G3117:G3118"/>
    <mergeCell ref="H3117:H3118"/>
    <mergeCell ref="O3117:O3118"/>
    <mergeCell ref="Q3117:Q3118"/>
    <mergeCell ref="R3117:R3118"/>
    <mergeCell ref="S3117:S3118"/>
    <mergeCell ref="T3117:T3118"/>
    <mergeCell ref="U3117:U3118"/>
    <mergeCell ref="W3117:W3118"/>
    <mergeCell ref="A3119:A3120"/>
    <mergeCell ref="B3119:B3120"/>
    <mergeCell ref="C3119:C3120"/>
    <mergeCell ref="D3119:D3120"/>
    <mergeCell ref="E3119:E3120"/>
    <mergeCell ref="F3119:F3120"/>
    <mergeCell ref="G3119:G3120"/>
    <mergeCell ref="H3119:H3120"/>
    <mergeCell ref="O3119:O3120"/>
    <mergeCell ref="Q3119:Q3120"/>
    <mergeCell ref="R3119:R3120"/>
    <mergeCell ref="S3119:S3120"/>
    <mergeCell ref="T3119:T3120"/>
    <mergeCell ref="U3119:U3120"/>
    <mergeCell ref="A3121:A3122"/>
    <mergeCell ref="R3111:R3112"/>
    <mergeCell ref="S3111:S3112"/>
    <mergeCell ref="T3111:T3112"/>
    <mergeCell ref="U3111:U3112"/>
    <mergeCell ref="V2691:V2692"/>
    <mergeCell ref="A3113:A3114"/>
    <mergeCell ref="V2695:V2696"/>
    <mergeCell ref="V2697:V2698"/>
    <mergeCell ref="V2699:V2700"/>
    <mergeCell ref="S1039:S1040"/>
    <mergeCell ref="T1039:T1040"/>
    <mergeCell ref="U1039:U1040"/>
    <mergeCell ref="W1039:W1040"/>
    <mergeCell ref="W2703:W2704"/>
    <mergeCell ref="W2645:W2646"/>
    <mergeCell ref="W2647:W2648"/>
    <mergeCell ref="W2649:W2650"/>
    <mergeCell ref="W2669:W2670"/>
    <mergeCell ref="W2677:W2678"/>
    <mergeCell ref="W2687:W2688"/>
    <mergeCell ref="W2709:W2710"/>
    <mergeCell ref="W2711:W2712"/>
    <mergeCell ref="W2713:W2714"/>
    <mergeCell ref="W2745:W2746"/>
    <mergeCell ref="W2747:W2748"/>
    <mergeCell ref="W2749:W2750"/>
    <mergeCell ref="W2755:W2756"/>
    <mergeCell ref="W3031:W3032"/>
    <mergeCell ref="W3033:W3034"/>
    <mergeCell ref="W3043:W3044"/>
    <mergeCell ref="W3053:W3054"/>
    <mergeCell ref="W3055:W3056"/>
    <mergeCell ref="W3061:W3062"/>
    <mergeCell ref="W3067:W3068"/>
    <mergeCell ref="W3069:W3070"/>
    <mergeCell ref="W3075:W3076"/>
    <mergeCell ref="W3077:W3078"/>
    <mergeCell ref="U1173:U1174"/>
    <mergeCell ref="W1173:W1174"/>
    <mergeCell ref="W1603:W1604"/>
    <mergeCell ref="W1595:W1596"/>
    <mergeCell ref="W1325:W1326"/>
    <mergeCell ref="W1317:W1318"/>
    <mergeCell ref="U1977:U1978"/>
    <mergeCell ref="W1977:W1978"/>
    <mergeCell ref="W1821:W1822"/>
    <mergeCell ref="W1823:W1824"/>
    <mergeCell ref="W1825:W1826"/>
    <mergeCell ref="W1827:W1828"/>
    <mergeCell ref="W1829:W1830"/>
    <mergeCell ref="W1831:W1832"/>
    <mergeCell ref="W1833:W1834"/>
    <mergeCell ref="W1835:W1836"/>
    <mergeCell ref="W1837:W1838"/>
    <mergeCell ref="W1839:W1840"/>
    <mergeCell ref="W1841:W1842"/>
    <mergeCell ref="W1843:W1844"/>
    <mergeCell ref="W1845:W1846"/>
    <mergeCell ref="W1847:W1848"/>
    <mergeCell ref="T1585:T1586"/>
    <mergeCell ref="U1585:U1586"/>
    <mergeCell ref="W1541:W1542"/>
    <mergeCell ref="W1533:W1534"/>
    <mergeCell ref="W1525:W1526"/>
    <mergeCell ref="W1449:W1450"/>
    <mergeCell ref="W1451:W1452"/>
    <mergeCell ref="W1437:W1438"/>
    <mergeCell ref="V1059:V1060"/>
    <mergeCell ref="V1061:V1062"/>
    <mergeCell ref="V1063:V1064"/>
    <mergeCell ref="V1065:V1066"/>
    <mergeCell ref="V1067:V1068"/>
    <mergeCell ref="V1069:V1070"/>
    <mergeCell ref="A889:A890"/>
    <mergeCell ref="B889:B890"/>
    <mergeCell ref="C889:C890"/>
    <mergeCell ref="D889:D890"/>
    <mergeCell ref="E889:E890"/>
    <mergeCell ref="F889:F890"/>
    <mergeCell ref="G889:G890"/>
    <mergeCell ref="H889:H890"/>
    <mergeCell ref="I889:I890"/>
    <mergeCell ref="J889:J890"/>
    <mergeCell ref="O889:O890"/>
    <mergeCell ref="Q889:Q890"/>
    <mergeCell ref="R889:R890"/>
    <mergeCell ref="S889:S890"/>
    <mergeCell ref="T889:T890"/>
    <mergeCell ref="U889:U890"/>
    <mergeCell ref="W889:W890"/>
    <mergeCell ref="A891:A892"/>
    <mergeCell ref="B891:B892"/>
    <mergeCell ref="C891:C892"/>
    <mergeCell ref="D891:D892"/>
    <mergeCell ref="E891:E892"/>
    <mergeCell ref="F891:F892"/>
    <mergeCell ref="G891:G892"/>
    <mergeCell ref="H891:H892"/>
    <mergeCell ref="I891:I892"/>
    <mergeCell ref="J891:J892"/>
    <mergeCell ref="O891:O892"/>
    <mergeCell ref="Q891:Q892"/>
    <mergeCell ref="R891:R892"/>
    <mergeCell ref="S891:S892"/>
    <mergeCell ref="T891:T892"/>
    <mergeCell ref="U891:U892"/>
    <mergeCell ref="W891:W892"/>
    <mergeCell ref="A1037:A1038"/>
    <mergeCell ref="B1037:B1038"/>
    <mergeCell ref="C1037:C1038"/>
    <mergeCell ref="D1037:D1038"/>
    <mergeCell ref="E1037:E1038"/>
    <mergeCell ref="F1037:F1038"/>
    <mergeCell ref="G1037:G1038"/>
    <mergeCell ref="H1037:H1038"/>
    <mergeCell ref="I1037:I1038"/>
    <mergeCell ref="J1037:J1038"/>
    <mergeCell ref="O1037:O1038"/>
    <mergeCell ref="Q1037:Q1038"/>
    <mergeCell ref="R1037:R1038"/>
    <mergeCell ref="S1037:S1038"/>
    <mergeCell ref="T1037:T1038"/>
    <mergeCell ref="U1037:U1038"/>
    <mergeCell ref="W1037:W1038"/>
    <mergeCell ref="A1039:A1040"/>
    <mergeCell ref="B1039:B1040"/>
    <mergeCell ref="C1039:C1040"/>
    <mergeCell ref="D1039:D1040"/>
    <mergeCell ref="E1039:E1040"/>
    <mergeCell ref="F1039:F1040"/>
    <mergeCell ref="G1039:G1040"/>
    <mergeCell ref="H1039:H1040"/>
    <mergeCell ref="I1039:I1040"/>
    <mergeCell ref="J1039:J1040"/>
    <mergeCell ref="O1039:O1040"/>
    <mergeCell ref="Q1039:Q1040"/>
    <mergeCell ref="A893:A894"/>
    <mergeCell ref="B893:B894"/>
    <mergeCell ref="C893:C894"/>
    <mergeCell ref="D893:D894"/>
    <mergeCell ref="E893:E894"/>
    <mergeCell ref="F893:F894"/>
    <mergeCell ref="G893:G894"/>
    <mergeCell ref="H893:H894"/>
    <mergeCell ref="I893:I894"/>
    <mergeCell ref="J893:J894"/>
    <mergeCell ref="O893:O894"/>
    <mergeCell ref="Q893:Q894"/>
    <mergeCell ref="R893:R894"/>
    <mergeCell ref="S893:S894"/>
    <mergeCell ref="T893:T894"/>
    <mergeCell ref="U893:U894"/>
    <mergeCell ref="W893:W894"/>
    <mergeCell ref="A895:A896"/>
    <mergeCell ref="B895:B896"/>
    <mergeCell ref="C895:C896"/>
    <mergeCell ref="D895:D896"/>
    <mergeCell ref="E895:E896"/>
    <mergeCell ref="F895:F896"/>
    <mergeCell ref="G895:G896"/>
    <mergeCell ref="H895:H896"/>
    <mergeCell ref="I895:I896"/>
    <mergeCell ref="J895:J896"/>
    <mergeCell ref="O895:O896"/>
    <mergeCell ref="Q895:Q896"/>
    <mergeCell ref="R895:R896"/>
    <mergeCell ref="S895:S896"/>
    <mergeCell ref="T895:T896"/>
    <mergeCell ref="U895:U896"/>
    <mergeCell ref="W895:W896"/>
    <mergeCell ref="R1039:R1040"/>
    <mergeCell ref="A897:A898"/>
    <mergeCell ref="B897:B898"/>
    <mergeCell ref="C897:C898"/>
    <mergeCell ref="D897:D898"/>
    <mergeCell ref="E897:E898"/>
    <mergeCell ref="F897:F898"/>
    <mergeCell ref="G897:G898"/>
    <mergeCell ref="H897:H898"/>
    <mergeCell ref="I897:I898"/>
    <mergeCell ref="J897:J898"/>
    <mergeCell ref="O897:O898"/>
    <mergeCell ref="Q897:Q898"/>
    <mergeCell ref="R897:R898"/>
    <mergeCell ref="S897:S898"/>
    <mergeCell ref="T897:T898"/>
    <mergeCell ref="U897:U898"/>
    <mergeCell ref="W897:W898"/>
    <mergeCell ref="A899:A900"/>
    <mergeCell ref="B899:B900"/>
    <mergeCell ref="C899:C900"/>
    <mergeCell ref="D899:D900"/>
    <mergeCell ref="E899:E900"/>
    <mergeCell ref="F899:F900"/>
    <mergeCell ref="G899:G900"/>
    <mergeCell ref="H899:H900"/>
    <mergeCell ref="I899:I900"/>
    <mergeCell ref="J899:J900"/>
    <mergeCell ref="O899:O900"/>
    <mergeCell ref="Q899:Q900"/>
    <mergeCell ref="R899:R900"/>
    <mergeCell ref="S899:S900"/>
    <mergeCell ref="T899:T900"/>
    <mergeCell ref="U899:U900"/>
    <mergeCell ref="W899:W900"/>
    <mergeCell ref="P1107:P1108"/>
    <mergeCell ref="P1117:P1118"/>
    <mergeCell ref="P1099:P1100"/>
    <mergeCell ref="P1097:P1098"/>
    <mergeCell ref="P1089:P1090"/>
    <mergeCell ref="P1085:P1086"/>
    <mergeCell ref="P1061:P1062"/>
    <mergeCell ref="P1053:P1054"/>
    <mergeCell ref="P1049:P1050"/>
    <mergeCell ref="P1045:P1046"/>
    <mergeCell ref="A3135:A3136"/>
    <mergeCell ref="B3135:B3136"/>
    <mergeCell ref="C3135:C3136"/>
    <mergeCell ref="D3135:D3136"/>
    <mergeCell ref="E3135:E3136"/>
    <mergeCell ref="F3135:F3136"/>
    <mergeCell ref="G3135:G3136"/>
    <mergeCell ref="H3135:H3136"/>
    <mergeCell ref="I3135:I3136"/>
    <mergeCell ref="J3135:J3136"/>
    <mergeCell ref="O3135:O3136"/>
    <mergeCell ref="Q3135:Q3136"/>
    <mergeCell ref="R3135:R3136"/>
    <mergeCell ref="S3135:S3136"/>
    <mergeCell ref="T3135:T3136"/>
    <mergeCell ref="U3135:U3136"/>
    <mergeCell ref="W3135:W3136"/>
    <mergeCell ref="W831:W832"/>
    <mergeCell ref="W835:W836"/>
    <mergeCell ref="A3131:A3132"/>
    <mergeCell ref="B3131:B3132"/>
    <mergeCell ref="C3131:C3132"/>
    <mergeCell ref="D3131:D3132"/>
    <mergeCell ref="E3131:E3132"/>
    <mergeCell ref="F3131:F3132"/>
    <mergeCell ref="G3131:G3132"/>
    <mergeCell ref="H3131:H3132"/>
    <mergeCell ref="I3131:I3132"/>
    <mergeCell ref="J3131:J3132"/>
    <mergeCell ref="O3131:O3132"/>
    <mergeCell ref="Q3131:Q3132"/>
    <mergeCell ref="R3131:R3132"/>
    <mergeCell ref="S3131:S3132"/>
    <mergeCell ref="T3131:T3132"/>
    <mergeCell ref="U3131:U3132"/>
    <mergeCell ref="A3133:A3134"/>
    <mergeCell ref="B3133:B3134"/>
    <mergeCell ref="C3133:C3134"/>
    <mergeCell ref="D3133:D3134"/>
    <mergeCell ref="E3133:E3134"/>
    <mergeCell ref="F3133:F3134"/>
    <mergeCell ref="G3133:G3134"/>
    <mergeCell ref="H3133:H3134"/>
    <mergeCell ref="I3133:I3134"/>
    <mergeCell ref="J3133:J3134"/>
    <mergeCell ref="O3133:O3134"/>
    <mergeCell ref="Q3133:Q3134"/>
    <mergeCell ref="R3133:R3134"/>
    <mergeCell ref="S3133:S3134"/>
    <mergeCell ref="T3133:T3134"/>
    <mergeCell ref="U3133:U3134"/>
    <mergeCell ref="V833:V834"/>
    <mergeCell ref="V835:V836"/>
    <mergeCell ref="V837:V838"/>
    <mergeCell ref="V693:V694"/>
    <mergeCell ref="V695:V696"/>
    <mergeCell ref="V697:V698"/>
    <mergeCell ref="V699:V700"/>
    <mergeCell ref="V701:V702"/>
    <mergeCell ref="V703:V704"/>
    <mergeCell ref="V705:V706"/>
    <mergeCell ref="V707:V708"/>
    <mergeCell ref="V709:V710"/>
    <mergeCell ref="V711:V712"/>
    <mergeCell ref="V713:V714"/>
    <mergeCell ref="V715:V716"/>
    <mergeCell ref="V717:V718"/>
    <mergeCell ref="V719:V720"/>
    <mergeCell ref="V721:V722"/>
    <mergeCell ref="V723:V724"/>
    <mergeCell ref="V725:V726"/>
    <mergeCell ref="V727:V728"/>
    <mergeCell ref="V729:V730"/>
    <mergeCell ref="V731:V732"/>
    <mergeCell ref="V733:V734"/>
    <mergeCell ref="V735:V736"/>
    <mergeCell ref="V737:V738"/>
    <mergeCell ref="V739:V740"/>
    <mergeCell ref="V741:V742"/>
    <mergeCell ref="V743:V744"/>
    <mergeCell ref="V745:V746"/>
    <mergeCell ref="V749:V750"/>
    <mergeCell ref="V751:V752"/>
    <mergeCell ref="V753:V754"/>
    <mergeCell ref="V755:V756"/>
    <mergeCell ref="V757:V758"/>
    <mergeCell ref="V759:V760"/>
    <mergeCell ref="V879:V880"/>
    <mergeCell ref="V881:V882"/>
    <mergeCell ref="V883:V884"/>
    <mergeCell ref="V885:V886"/>
    <mergeCell ref="V887:V888"/>
    <mergeCell ref="V889:V890"/>
    <mergeCell ref="V891:V892"/>
    <mergeCell ref="V893:V894"/>
    <mergeCell ref="V895:V896"/>
    <mergeCell ref="V897:V898"/>
    <mergeCell ref="V899:V900"/>
    <mergeCell ref="V901:V902"/>
    <mergeCell ref="V903:V904"/>
    <mergeCell ref="V905:V906"/>
    <mergeCell ref="V907:V908"/>
    <mergeCell ref="V909:V910"/>
    <mergeCell ref="V911:V912"/>
    <mergeCell ref="V913:V914"/>
    <mergeCell ref="V915:V916"/>
    <mergeCell ref="V917:V918"/>
    <mergeCell ref="V919:V920"/>
    <mergeCell ref="V921:V922"/>
    <mergeCell ref="V923:V924"/>
    <mergeCell ref="V925:V926"/>
    <mergeCell ref="V927:V928"/>
    <mergeCell ref="V929:V930"/>
    <mergeCell ref="V931:V932"/>
    <mergeCell ref="V933:V934"/>
    <mergeCell ref="V935:V936"/>
    <mergeCell ref="V937:V938"/>
    <mergeCell ref="V939:V940"/>
    <mergeCell ref="V941:V942"/>
    <mergeCell ref="V943:V944"/>
    <mergeCell ref="V985:V986"/>
    <mergeCell ref="V987:V988"/>
    <mergeCell ref="V989:V990"/>
    <mergeCell ref="V991:V992"/>
    <mergeCell ref="V993:V994"/>
    <mergeCell ref="V995:V996"/>
    <mergeCell ref="V997:V998"/>
    <mergeCell ref="V999:V1000"/>
    <mergeCell ref="V1001:V1002"/>
    <mergeCell ref="V1003:V1004"/>
    <mergeCell ref="V1005:V1006"/>
    <mergeCell ref="V1007:V1008"/>
    <mergeCell ref="V1009:V1010"/>
    <mergeCell ref="V1011:V1012"/>
    <mergeCell ref="V1013:V1014"/>
    <mergeCell ref="V1015:V1016"/>
    <mergeCell ref="V1017:V1018"/>
    <mergeCell ref="V1019:V1020"/>
    <mergeCell ref="V1021:V1022"/>
    <mergeCell ref="V1023:V1024"/>
    <mergeCell ref="V1025:V1026"/>
    <mergeCell ref="V1027:V1028"/>
    <mergeCell ref="V1029:V1030"/>
    <mergeCell ref="V1031:V1032"/>
    <mergeCell ref="V1033:V1034"/>
    <mergeCell ref="V1035:V1036"/>
    <mergeCell ref="V1037:V1038"/>
    <mergeCell ref="V1039:V1040"/>
    <mergeCell ref="V1041:V1042"/>
    <mergeCell ref="V1043:V1044"/>
    <mergeCell ref="V1053:V1054"/>
    <mergeCell ref="V1055:V1056"/>
    <mergeCell ref="V1057:V1058"/>
    <mergeCell ref="V1071:V1072"/>
    <mergeCell ref="V1073:V1074"/>
    <mergeCell ref="V1075:V1076"/>
    <mergeCell ref="V1077:V1078"/>
    <mergeCell ref="V1079:V1080"/>
    <mergeCell ref="V1081:V1082"/>
    <mergeCell ref="V1083:V1084"/>
    <mergeCell ref="V1085:V1086"/>
    <mergeCell ref="V1087:V1088"/>
    <mergeCell ref="V1089:V1090"/>
    <mergeCell ref="V1091:V1092"/>
    <mergeCell ref="V1093:V1094"/>
    <mergeCell ref="V1095:V1096"/>
    <mergeCell ref="V1097:V1098"/>
    <mergeCell ref="V1099:V1100"/>
    <mergeCell ref="V1101:V1102"/>
    <mergeCell ref="V1103:V1104"/>
    <mergeCell ref="V1105:V1106"/>
    <mergeCell ref="V1107:V1108"/>
    <mergeCell ref="V1109:V1110"/>
    <mergeCell ref="V1111:V1112"/>
    <mergeCell ref="V1113:V1114"/>
    <mergeCell ref="V1115:V1116"/>
    <mergeCell ref="V1117:V1118"/>
    <mergeCell ref="V1143:V1144"/>
    <mergeCell ref="V1145:V1146"/>
    <mergeCell ref="V1147:V1148"/>
    <mergeCell ref="V1149:V1150"/>
    <mergeCell ref="V1151:V1152"/>
    <mergeCell ref="V1153:V1154"/>
    <mergeCell ref="V1155:V1156"/>
    <mergeCell ref="V1157:V1158"/>
    <mergeCell ref="V1159:V1160"/>
    <mergeCell ref="V1161:V1162"/>
    <mergeCell ref="V1163:V1164"/>
    <mergeCell ref="V1165:V1166"/>
    <mergeCell ref="V1167:V1168"/>
    <mergeCell ref="V1169:V1170"/>
    <mergeCell ref="V1171:V1172"/>
    <mergeCell ref="V1173:V1174"/>
    <mergeCell ref="V1175:V1176"/>
    <mergeCell ref="V1177:V1178"/>
    <mergeCell ref="V1179:V1180"/>
    <mergeCell ref="V1181:V1182"/>
    <mergeCell ref="V1183:V1184"/>
    <mergeCell ref="V1185:V1186"/>
    <mergeCell ref="V1187:V1188"/>
    <mergeCell ref="V1189:V1190"/>
    <mergeCell ref="V1191:V1192"/>
    <mergeCell ref="V1193:V1194"/>
    <mergeCell ref="V1195:V1196"/>
    <mergeCell ref="V1197:V1198"/>
    <mergeCell ref="V1199:V1200"/>
    <mergeCell ref="V1201:V1202"/>
    <mergeCell ref="V1203:V1204"/>
    <mergeCell ref="V1205:V1206"/>
    <mergeCell ref="V1207:V1208"/>
    <mergeCell ref="V1209:V1210"/>
    <mergeCell ref="V1211:V1212"/>
    <mergeCell ref="V1213:V1214"/>
    <mergeCell ref="V1215:V1216"/>
    <mergeCell ref="V1217:V1218"/>
    <mergeCell ref="V1219:V1220"/>
    <mergeCell ref="V1221:V1222"/>
    <mergeCell ref="V1223:V1224"/>
    <mergeCell ref="V1225:V1226"/>
    <mergeCell ref="V1227:V1228"/>
    <mergeCell ref="V1229:V1230"/>
    <mergeCell ref="V1231:V1232"/>
    <mergeCell ref="V1233:V1234"/>
    <mergeCell ref="V1235:V1236"/>
    <mergeCell ref="V1237:V1238"/>
    <mergeCell ref="V1239:V1240"/>
    <mergeCell ref="V1241:V1242"/>
    <mergeCell ref="V1243:V1244"/>
    <mergeCell ref="V1245:V1246"/>
    <mergeCell ref="V1247:V1248"/>
    <mergeCell ref="V1249:V1250"/>
    <mergeCell ref="V1251:V1252"/>
    <mergeCell ref="V1253:V1254"/>
    <mergeCell ref="V1255:V1256"/>
    <mergeCell ref="V1257:V1258"/>
    <mergeCell ref="V1259:V1260"/>
    <mergeCell ref="V1261:V1262"/>
    <mergeCell ref="V1263:V1264"/>
    <mergeCell ref="V1265:V1266"/>
    <mergeCell ref="V1267:V1268"/>
    <mergeCell ref="V1269:V1270"/>
    <mergeCell ref="V1271:V1272"/>
    <mergeCell ref="V1273:V1274"/>
    <mergeCell ref="V1311:V1312"/>
    <mergeCell ref="V1313:V1314"/>
    <mergeCell ref="V1315:V1316"/>
    <mergeCell ref="V1317:V1318"/>
    <mergeCell ref="V1319:V1320"/>
    <mergeCell ref="V1321:V1322"/>
    <mergeCell ref="V1323:V1324"/>
    <mergeCell ref="V1341:V1342"/>
    <mergeCell ref="V1343:V1344"/>
    <mergeCell ref="V1349:V1350"/>
    <mergeCell ref="V1351:V1352"/>
    <mergeCell ref="V1353:V1354"/>
    <mergeCell ref="V1355:V1356"/>
    <mergeCell ref="V1357:V1358"/>
    <mergeCell ref="V1359:V1360"/>
    <mergeCell ref="V1361:V1362"/>
    <mergeCell ref="V1363:V1364"/>
    <mergeCell ref="V1365:V1366"/>
    <mergeCell ref="V1367:V1368"/>
    <mergeCell ref="V1369:V1370"/>
    <mergeCell ref="V1371:V1372"/>
    <mergeCell ref="V1373:V1374"/>
    <mergeCell ref="V1375:V1376"/>
    <mergeCell ref="V1377:V1378"/>
    <mergeCell ref="V1379:V1380"/>
    <mergeCell ref="V1381:V1382"/>
    <mergeCell ref="V1383:V1384"/>
    <mergeCell ref="V1385:V1386"/>
    <mergeCell ref="V1387:V1388"/>
    <mergeCell ref="V1389:V1390"/>
    <mergeCell ref="V1391:V1392"/>
    <mergeCell ref="V1393:V1394"/>
    <mergeCell ref="V1395:V1396"/>
    <mergeCell ref="V1397:V1398"/>
    <mergeCell ref="V1399:V1400"/>
    <mergeCell ref="V1401:V1402"/>
    <mergeCell ref="V1403:V1404"/>
    <mergeCell ref="V1405:V1406"/>
    <mergeCell ref="V1411:V1412"/>
    <mergeCell ref="V1413:V1414"/>
    <mergeCell ref="V1415:V1416"/>
    <mergeCell ref="V1417:V1418"/>
    <mergeCell ref="V1423:V1424"/>
    <mergeCell ref="V1425:V1426"/>
    <mergeCell ref="V1427:V1428"/>
    <mergeCell ref="V1429:V1430"/>
    <mergeCell ref="V1431:V1432"/>
    <mergeCell ref="V1433:V1434"/>
    <mergeCell ref="V1435:V1436"/>
    <mergeCell ref="V1437:V1438"/>
    <mergeCell ref="V1439:V1440"/>
    <mergeCell ref="V1441:V1442"/>
    <mergeCell ref="V1443:V1444"/>
    <mergeCell ref="V1445:V1446"/>
    <mergeCell ref="V1447:V1448"/>
    <mergeCell ref="V1449:V1450"/>
    <mergeCell ref="V1451:V1452"/>
    <mergeCell ref="V1453:V1454"/>
    <mergeCell ref="V1455:V1456"/>
    <mergeCell ref="V1457:V1458"/>
    <mergeCell ref="V1459:V1460"/>
    <mergeCell ref="V1461:V1462"/>
    <mergeCell ref="V1463:V1464"/>
    <mergeCell ref="V1465:V1466"/>
    <mergeCell ref="V1467:V1468"/>
    <mergeCell ref="V1469:V1470"/>
    <mergeCell ref="V1471:V1472"/>
    <mergeCell ref="V1473:V1474"/>
    <mergeCell ref="V1475:V1476"/>
    <mergeCell ref="V1477:V1478"/>
    <mergeCell ref="V1479:V1480"/>
    <mergeCell ref="V1481:V1482"/>
    <mergeCell ref="V1483:V1484"/>
    <mergeCell ref="V1485:V1486"/>
    <mergeCell ref="V1487:V1488"/>
    <mergeCell ref="V1489:V1490"/>
    <mergeCell ref="V1491:V1492"/>
    <mergeCell ref="V1493:V1494"/>
    <mergeCell ref="V1495:V1496"/>
    <mergeCell ref="V1497:V1498"/>
    <mergeCell ref="V1499:V1500"/>
    <mergeCell ref="V1501:V1502"/>
    <mergeCell ref="V1503:V1504"/>
    <mergeCell ref="V1505:V1506"/>
    <mergeCell ref="V1507:V1508"/>
    <mergeCell ref="V1509:V1510"/>
    <mergeCell ref="V1511:V1512"/>
    <mergeCell ref="V1513:V1514"/>
    <mergeCell ref="V1515:V1516"/>
    <mergeCell ref="V1517:V1518"/>
    <mergeCell ref="V1519:V1520"/>
    <mergeCell ref="V1521:V1522"/>
    <mergeCell ref="V1523:V1524"/>
    <mergeCell ref="V1525:V1526"/>
    <mergeCell ref="V1527:V1528"/>
    <mergeCell ref="V1529:V1530"/>
    <mergeCell ref="V1531:V1532"/>
    <mergeCell ref="V1533:V1534"/>
    <mergeCell ref="V1535:V1536"/>
    <mergeCell ref="V1537:V1538"/>
    <mergeCell ref="V1539:V1540"/>
    <mergeCell ref="V1541:V1542"/>
    <mergeCell ref="V1561:V1562"/>
    <mergeCell ref="V1563:V1564"/>
    <mergeCell ref="V1565:V1566"/>
    <mergeCell ref="V1567:V1568"/>
    <mergeCell ref="V1569:V1570"/>
    <mergeCell ref="V1571:V1572"/>
    <mergeCell ref="V1577:V1578"/>
    <mergeCell ref="V1579:V1580"/>
    <mergeCell ref="V1581:V1582"/>
    <mergeCell ref="V1583:V1584"/>
    <mergeCell ref="V1585:V1586"/>
    <mergeCell ref="V1587:V1588"/>
    <mergeCell ref="V1589:V1590"/>
    <mergeCell ref="V1591:V1592"/>
    <mergeCell ref="V1593:V1594"/>
    <mergeCell ref="V1595:V1596"/>
    <mergeCell ref="V1597:V1598"/>
    <mergeCell ref="V1599:V1600"/>
    <mergeCell ref="V1601:V1602"/>
    <mergeCell ref="V1603:V1604"/>
    <mergeCell ref="V1605:V1606"/>
    <mergeCell ref="V1607:V1608"/>
    <mergeCell ref="V1609:V1610"/>
    <mergeCell ref="V1611:V1612"/>
    <mergeCell ref="V1613:V1614"/>
    <mergeCell ref="V1615:V1616"/>
    <mergeCell ref="V1617:V1618"/>
    <mergeCell ref="V1619:V1620"/>
    <mergeCell ref="V1621:V1622"/>
    <mergeCell ref="V1623:V1624"/>
    <mergeCell ref="V1625:V1626"/>
    <mergeCell ref="V1627:V1628"/>
    <mergeCell ref="V1629:V1630"/>
    <mergeCell ref="V1631:V1632"/>
    <mergeCell ref="V1633:V1634"/>
    <mergeCell ref="V1635:V1636"/>
    <mergeCell ref="V1637:V1638"/>
    <mergeCell ref="V1639:V1640"/>
    <mergeCell ref="V1641:V1642"/>
    <mergeCell ref="V1645:V1646"/>
    <mergeCell ref="V1647:V1648"/>
    <mergeCell ref="V1649:V1650"/>
    <mergeCell ref="V1651:V1652"/>
    <mergeCell ref="V1653:V1654"/>
    <mergeCell ref="V1655:V1656"/>
    <mergeCell ref="V1657:V1658"/>
    <mergeCell ref="V1659:V1660"/>
    <mergeCell ref="V1661:V1662"/>
    <mergeCell ref="V1663:V1664"/>
    <mergeCell ref="V1665:V1666"/>
    <mergeCell ref="V1667:V1668"/>
    <mergeCell ref="V1669:V1670"/>
    <mergeCell ref="V1671:V1672"/>
    <mergeCell ref="V1673:V1674"/>
    <mergeCell ref="V1675:V1676"/>
    <mergeCell ref="V1677:V1678"/>
    <mergeCell ref="V1679:V1680"/>
    <mergeCell ref="V1681:V1682"/>
    <mergeCell ref="V1683:V1684"/>
    <mergeCell ref="V1685:V1686"/>
    <mergeCell ref="V1687:V1688"/>
    <mergeCell ref="V1689:V1690"/>
    <mergeCell ref="V1691:V1692"/>
    <mergeCell ref="V1693:V1694"/>
    <mergeCell ref="V1711:V1712"/>
    <mergeCell ref="V1713:V1714"/>
    <mergeCell ref="V1715:V1716"/>
    <mergeCell ref="V1717:V1718"/>
    <mergeCell ref="V1719:V1720"/>
    <mergeCell ref="V1721:V1722"/>
    <mergeCell ref="V1723:V1724"/>
    <mergeCell ref="V1725:V1726"/>
    <mergeCell ref="V1727:V1728"/>
    <mergeCell ref="V1729:V1730"/>
    <mergeCell ref="V1731:V1732"/>
    <mergeCell ref="V1733:V1734"/>
    <mergeCell ref="V1735:V1736"/>
    <mergeCell ref="V1737:V1738"/>
    <mergeCell ref="V1739:V1740"/>
    <mergeCell ref="V1741:V1742"/>
    <mergeCell ref="V1743:V1744"/>
    <mergeCell ref="V1745:V1746"/>
    <mergeCell ref="V1747:V1748"/>
    <mergeCell ref="V1749:V1750"/>
    <mergeCell ref="V1751:V1752"/>
    <mergeCell ref="V1753:V1754"/>
    <mergeCell ref="V1755:V1756"/>
    <mergeCell ref="V1757:V1758"/>
    <mergeCell ref="V1759:V1760"/>
    <mergeCell ref="V1761:V1762"/>
    <mergeCell ref="V1763:V1764"/>
    <mergeCell ref="V1765:V1766"/>
    <mergeCell ref="V1767:V1768"/>
    <mergeCell ref="V1769:V1770"/>
    <mergeCell ref="V1771:V1772"/>
    <mergeCell ref="V1773:V1774"/>
    <mergeCell ref="V1775:V1776"/>
    <mergeCell ref="V1805:V1806"/>
    <mergeCell ref="V1807:V1808"/>
    <mergeCell ref="V1809:V1810"/>
    <mergeCell ref="V1811:V1812"/>
    <mergeCell ref="V1813:V1814"/>
    <mergeCell ref="V1815:V1816"/>
    <mergeCell ref="V1817:V1818"/>
    <mergeCell ref="V1819:V1820"/>
    <mergeCell ref="V1821:V1822"/>
    <mergeCell ref="V1823:V1824"/>
    <mergeCell ref="V1825:V1826"/>
    <mergeCell ref="V1827:V1828"/>
    <mergeCell ref="V1829:V1830"/>
    <mergeCell ref="V1831:V1832"/>
    <mergeCell ref="V1833:V1834"/>
    <mergeCell ref="V1835:V1836"/>
    <mergeCell ref="V1837:V1838"/>
    <mergeCell ref="V1839:V1840"/>
    <mergeCell ref="V1841:V1842"/>
    <mergeCell ref="V1843:V1844"/>
    <mergeCell ref="V1845:V1846"/>
    <mergeCell ref="V1847:V1848"/>
    <mergeCell ref="V1849:V1850"/>
    <mergeCell ref="V1851:V1852"/>
    <mergeCell ref="V1853:V1854"/>
    <mergeCell ref="V1855:V1856"/>
    <mergeCell ref="V1857:V1858"/>
    <mergeCell ref="V1859:V1860"/>
    <mergeCell ref="V1861:V1862"/>
    <mergeCell ref="V1863:V1864"/>
    <mergeCell ref="V1865:V1866"/>
    <mergeCell ref="V1867:V1868"/>
    <mergeCell ref="V1869:V1870"/>
    <mergeCell ref="V1871:V1872"/>
    <mergeCell ref="V1873:V1874"/>
    <mergeCell ref="V1875:V1876"/>
    <mergeCell ref="V1877:V1878"/>
    <mergeCell ref="V1879:V1880"/>
    <mergeCell ref="V1881:V1882"/>
    <mergeCell ref="V1883:V1884"/>
    <mergeCell ref="V1885:V1886"/>
    <mergeCell ref="V1889:V1890"/>
    <mergeCell ref="V1891:V1892"/>
    <mergeCell ref="V1893:V1894"/>
    <mergeCell ref="V1895:V1896"/>
    <mergeCell ref="V1897:V1898"/>
    <mergeCell ref="V1899:V1900"/>
    <mergeCell ref="V1901:V1902"/>
    <mergeCell ref="V1903:V1904"/>
    <mergeCell ref="V1905:V1906"/>
    <mergeCell ref="V1907:V1908"/>
    <mergeCell ref="V1983:V1984"/>
    <mergeCell ref="V1985:V1986"/>
    <mergeCell ref="V1987:V1988"/>
    <mergeCell ref="V1989:V1990"/>
    <mergeCell ref="V1991:V1992"/>
    <mergeCell ref="V1993:V1994"/>
    <mergeCell ref="V1995:V1996"/>
    <mergeCell ref="V1997:V1998"/>
    <mergeCell ref="V1999:V2000"/>
    <mergeCell ref="V2001:V2002"/>
    <mergeCell ref="V2003:V2004"/>
    <mergeCell ref="V2005:V2006"/>
    <mergeCell ref="V2007:V2008"/>
    <mergeCell ref="V2009:V2010"/>
    <mergeCell ref="V1967:V1968"/>
    <mergeCell ref="V1969:V1970"/>
    <mergeCell ref="V1971:V1972"/>
    <mergeCell ref="V1959:V1960"/>
    <mergeCell ref="V1961:V1962"/>
    <mergeCell ref="V1963:V1964"/>
    <mergeCell ref="V1951:V1952"/>
    <mergeCell ref="V1953:V1954"/>
    <mergeCell ref="V1955:V1956"/>
    <mergeCell ref="V1943:V1944"/>
    <mergeCell ref="V1945:V1946"/>
    <mergeCell ref="V1947:V1948"/>
    <mergeCell ref="V1933:V1934"/>
    <mergeCell ref="V1935:V1936"/>
    <mergeCell ref="V1937:V1938"/>
    <mergeCell ref="V1939:V1940"/>
    <mergeCell ref="V1925:V1926"/>
    <mergeCell ref="V1927:V1928"/>
    <mergeCell ref="V1929:V1930"/>
    <mergeCell ref="V1931:V1932"/>
    <mergeCell ref="V1917:V1918"/>
    <mergeCell ref="V1919:V1920"/>
    <mergeCell ref="V1921:V1922"/>
    <mergeCell ref="V1923:V1924"/>
    <mergeCell ref="V1909:V1910"/>
    <mergeCell ref="V1911:V1912"/>
    <mergeCell ref="V1913:V1914"/>
    <mergeCell ref="V1915:V1916"/>
    <mergeCell ref="V2011:V2012"/>
    <mergeCell ref="V2013:V2014"/>
    <mergeCell ref="V2015:V2016"/>
    <mergeCell ref="V2017:V2018"/>
    <mergeCell ref="V2019:V2020"/>
    <mergeCell ref="V2021:V2022"/>
    <mergeCell ref="V2023:V2024"/>
    <mergeCell ref="V2025:V2026"/>
    <mergeCell ref="V2027:V2028"/>
    <mergeCell ref="V2029:V2030"/>
    <mergeCell ref="V2031:V2032"/>
    <mergeCell ref="V2033:V2034"/>
    <mergeCell ref="V2035:V2036"/>
    <mergeCell ref="V2037:V2038"/>
    <mergeCell ref="V2039:V2040"/>
    <mergeCell ref="V2041:V2042"/>
    <mergeCell ref="V2043:V2044"/>
    <mergeCell ref="V2045:V2046"/>
    <mergeCell ref="V2047:V2048"/>
    <mergeCell ref="V2111:V2112"/>
    <mergeCell ref="V2113:V2114"/>
    <mergeCell ref="V2115:V2116"/>
    <mergeCell ref="V2117:V2118"/>
    <mergeCell ref="V2119:V2120"/>
    <mergeCell ref="V2121:V2122"/>
    <mergeCell ref="V2123:V2124"/>
    <mergeCell ref="V2125:V2126"/>
    <mergeCell ref="V2127:V2128"/>
    <mergeCell ref="V2129:V2130"/>
    <mergeCell ref="V2131:V2132"/>
    <mergeCell ref="V2133:V2134"/>
    <mergeCell ref="V2135:V2136"/>
    <mergeCell ref="V2137:V2138"/>
    <mergeCell ref="V2141:V2142"/>
    <mergeCell ref="V2143:V2144"/>
    <mergeCell ref="V2145:V2146"/>
    <mergeCell ref="V2147:V2148"/>
    <mergeCell ref="V2149:V2150"/>
    <mergeCell ref="V2151:V2152"/>
    <mergeCell ref="V2153:V2154"/>
    <mergeCell ref="V2155:V2156"/>
    <mergeCell ref="V2157:V2158"/>
    <mergeCell ref="V2159:V2160"/>
    <mergeCell ref="V2161:V2162"/>
    <mergeCell ref="V2163:V2164"/>
    <mergeCell ref="V2165:V2166"/>
    <mergeCell ref="V2167:V2168"/>
    <mergeCell ref="V2169:V2170"/>
    <mergeCell ref="V2171:V2172"/>
    <mergeCell ref="V2173:V2174"/>
    <mergeCell ref="V2175:V2176"/>
    <mergeCell ref="V2231:V2232"/>
    <mergeCell ref="V2233:V2234"/>
    <mergeCell ref="V2235:V2236"/>
    <mergeCell ref="V2237:V2238"/>
    <mergeCell ref="V2239:V2240"/>
    <mergeCell ref="V2241:V2242"/>
    <mergeCell ref="V2243:V2244"/>
    <mergeCell ref="V2245:V2246"/>
    <mergeCell ref="V2247:V2248"/>
    <mergeCell ref="V2249:V2250"/>
    <mergeCell ref="V2251:V2252"/>
    <mergeCell ref="V2253:V2254"/>
    <mergeCell ref="V2255:V2256"/>
    <mergeCell ref="V2257:V2258"/>
    <mergeCell ref="V2259:V2260"/>
    <mergeCell ref="V2261:V2262"/>
    <mergeCell ref="V2263:V2264"/>
    <mergeCell ref="V2265:V2266"/>
    <mergeCell ref="V2267:V2268"/>
    <mergeCell ref="V2269:V2270"/>
    <mergeCell ref="V2271:V2272"/>
    <mergeCell ref="V2273:V2274"/>
    <mergeCell ref="V2275:V2276"/>
    <mergeCell ref="V2277:V2278"/>
    <mergeCell ref="V2279:V2280"/>
    <mergeCell ref="V2281:V2282"/>
    <mergeCell ref="V2283:V2284"/>
    <mergeCell ref="V2285:V2286"/>
    <mergeCell ref="V2287:V2288"/>
    <mergeCell ref="V2289:V2290"/>
    <mergeCell ref="V2291:V2292"/>
    <mergeCell ref="V2293:V2294"/>
    <mergeCell ref="V2295:V2296"/>
    <mergeCell ref="V2297:V2298"/>
    <mergeCell ref="V2299:V2300"/>
    <mergeCell ref="V2301:V2302"/>
    <mergeCell ref="V2303:V2304"/>
    <mergeCell ref="V2305:V2306"/>
    <mergeCell ref="V2307:V2308"/>
    <mergeCell ref="V2309:V2310"/>
    <mergeCell ref="V2311:V2312"/>
    <mergeCell ref="V2313:V2314"/>
    <mergeCell ref="V2315:V2316"/>
    <mergeCell ref="V2317:V2318"/>
    <mergeCell ref="V2319:V2320"/>
    <mergeCell ref="V2321:V2322"/>
    <mergeCell ref="V2323:V2324"/>
    <mergeCell ref="V2377:V2378"/>
    <mergeCell ref="V2381:V2382"/>
    <mergeCell ref="V2383:V2384"/>
    <mergeCell ref="V2385:V2386"/>
    <mergeCell ref="V2387:V2388"/>
    <mergeCell ref="V2389:V2390"/>
    <mergeCell ref="V2391:V2392"/>
    <mergeCell ref="V2393:V2394"/>
    <mergeCell ref="V2395:V2396"/>
    <mergeCell ref="V2397:V2398"/>
    <mergeCell ref="V2399:V2400"/>
    <mergeCell ref="V2401:V2402"/>
    <mergeCell ref="V2403:V2404"/>
    <mergeCell ref="V2405:V2406"/>
    <mergeCell ref="V2407:V2408"/>
    <mergeCell ref="V2409:V2410"/>
    <mergeCell ref="V2411:V2412"/>
    <mergeCell ref="V2413:V2414"/>
    <mergeCell ref="V2415:V2416"/>
    <mergeCell ref="V2417:V2418"/>
    <mergeCell ref="V2419:V2420"/>
    <mergeCell ref="V2421:V2422"/>
    <mergeCell ref="V2423:V2424"/>
    <mergeCell ref="V2425:V2426"/>
    <mergeCell ref="V2427:V2428"/>
    <mergeCell ref="V2429:V2430"/>
    <mergeCell ref="V2431:V2432"/>
    <mergeCell ref="V2433:V2434"/>
    <mergeCell ref="V2435:V2436"/>
    <mergeCell ref="V2437:V2438"/>
    <mergeCell ref="V2439:V2440"/>
    <mergeCell ref="V2441:V2442"/>
    <mergeCell ref="V2505:V2506"/>
    <mergeCell ref="V2507:V2508"/>
    <mergeCell ref="V2509:V2510"/>
    <mergeCell ref="V2511:V2512"/>
    <mergeCell ref="V2513:V2514"/>
    <mergeCell ref="V2515:V2516"/>
    <mergeCell ref="V2517:V2518"/>
    <mergeCell ref="V2519:V2520"/>
    <mergeCell ref="V2521:V2522"/>
    <mergeCell ref="V2523:V2524"/>
    <mergeCell ref="V2525:V2526"/>
    <mergeCell ref="V2527:V2528"/>
    <mergeCell ref="V2529:V2530"/>
    <mergeCell ref="V2531:V2532"/>
    <mergeCell ref="V2533:V2534"/>
    <mergeCell ref="V2535:V2536"/>
    <mergeCell ref="V2537:V2538"/>
    <mergeCell ref="V2539:V2540"/>
    <mergeCell ref="V2541:V2542"/>
    <mergeCell ref="V2543:V2544"/>
    <mergeCell ref="V2545:V2546"/>
    <mergeCell ref="V2547:V2548"/>
    <mergeCell ref="V2549:V2550"/>
    <mergeCell ref="V2551:V2552"/>
    <mergeCell ref="V2553:V2554"/>
    <mergeCell ref="V2555:V2556"/>
    <mergeCell ref="V2557:V2558"/>
    <mergeCell ref="V2559:V2560"/>
    <mergeCell ref="V2561:V2562"/>
    <mergeCell ref="V2563:V2564"/>
    <mergeCell ref="V2565:V2566"/>
    <mergeCell ref="V2567:V2568"/>
    <mergeCell ref="V2569:V2570"/>
    <mergeCell ref="V2625:V2626"/>
    <mergeCell ref="V2627:V2628"/>
    <mergeCell ref="V2629:V2630"/>
    <mergeCell ref="V2631:V2632"/>
    <mergeCell ref="V2633:V2634"/>
    <mergeCell ref="V2635:V2636"/>
    <mergeCell ref="V2637:V2638"/>
    <mergeCell ref="V2639:V2640"/>
    <mergeCell ref="V2641:V2642"/>
    <mergeCell ref="V2643:V2644"/>
    <mergeCell ref="V2645:V2646"/>
    <mergeCell ref="V2647:V2648"/>
    <mergeCell ref="V2649:V2650"/>
    <mergeCell ref="V2651:V2652"/>
    <mergeCell ref="V2653:V2654"/>
    <mergeCell ref="V2655:V2656"/>
    <mergeCell ref="V2657:V2658"/>
    <mergeCell ref="V2659:V2660"/>
    <mergeCell ref="V2661:V2662"/>
    <mergeCell ref="V2663:V2664"/>
    <mergeCell ref="V2665:V2666"/>
    <mergeCell ref="V2667:V2668"/>
    <mergeCell ref="V2669:V2670"/>
    <mergeCell ref="V2671:V2672"/>
    <mergeCell ref="V2673:V2674"/>
    <mergeCell ref="V2675:V2676"/>
    <mergeCell ref="V2677:V2678"/>
    <mergeCell ref="V2679:V2680"/>
    <mergeCell ref="V2681:V2682"/>
    <mergeCell ref="V2683:V2684"/>
    <mergeCell ref="V2685:V2686"/>
    <mergeCell ref="V2687:V2688"/>
    <mergeCell ref="V2689:V2690"/>
    <mergeCell ref="V2693:V2694"/>
    <mergeCell ref="V2701:V2702"/>
    <mergeCell ref="V2703:V2704"/>
    <mergeCell ref="V2705:V2706"/>
    <mergeCell ref="V2707:V2708"/>
    <mergeCell ref="V2709:V2710"/>
    <mergeCell ref="V2711:V2712"/>
    <mergeCell ref="V2713:V2714"/>
    <mergeCell ref="V2715:V2716"/>
    <mergeCell ref="V2717:V2718"/>
    <mergeCell ref="V2719:V2720"/>
    <mergeCell ref="V2721:V2722"/>
    <mergeCell ref="V2723:V2724"/>
    <mergeCell ref="V2725:V2726"/>
    <mergeCell ref="V2727:V2728"/>
    <mergeCell ref="V2729:V2730"/>
    <mergeCell ref="V2731:V2732"/>
    <mergeCell ref="V2733:V2734"/>
    <mergeCell ref="V2735:V2736"/>
    <mergeCell ref="V2737:V2738"/>
    <mergeCell ref="V2739:V2740"/>
    <mergeCell ref="V2741:V2742"/>
    <mergeCell ref="V2743:V2744"/>
    <mergeCell ref="V2745:V2746"/>
    <mergeCell ref="V2747:V2748"/>
    <mergeCell ref="V2749:V2750"/>
    <mergeCell ref="V2751:V2752"/>
    <mergeCell ref="V2753:V2754"/>
    <mergeCell ref="V2755:V2756"/>
    <mergeCell ref="V2757:V2758"/>
    <mergeCell ref="V2759:V2760"/>
    <mergeCell ref="V2761:V2762"/>
    <mergeCell ref="V2763:V2764"/>
    <mergeCell ref="V2765:V2766"/>
    <mergeCell ref="V2833:V2834"/>
    <mergeCell ref="U3139:U3140"/>
    <mergeCell ref="V3139:V3140"/>
    <mergeCell ref="W3139:W3140"/>
    <mergeCell ref="X3139:X3140"/>
    <mergeCell ref="Z3139:Z3140"/>
    <mergeCell ref="V3099:V3100"/>
    <mergeCell ref="V3101:V3102"/>
    <mergeCell ref="V3103:V3104"/>
    <mergeCell ref="V3105:V3106"/>
    <mergeCell ref="V3107:V3108"/>
    <mergeCell ref="V3109:V3110"/>
    <mergeCell ref="V3111:V3112"/>
    <mergeCell ref="V3113:V3114"/>
    <mergeCell ref="V3115:V3116"/>
    <mergeCell ref="V3117:V3118"/>
    <mergeCell ref="V3119:V3120"/>
    <mergeCell ref="V3121:V3122"/>
    <mergeCell ref="V3123:V3124"/>
    <mergeCell ref="V3125:V3126"/>
    <mergeCell ref="V3127:V3128"/>
    <mergeCell ref="V3129:V3130"/>
    <mergeCell ref="V3131:V3132"/>
    <mergeCell ref="V3133:V3134"/>
    <mergeCell ref="V3135:V3136"/>
    <mergeCell ref="V3031:V3032"/>
    <mergeCell ref="V3033:V3034"/>
    <mergeCell ref="V3035:V3036"/>
    <mergeCell ref="V3037:V3038"/>
    <mergeCell ref="V3039:V3040"/>
    <mergeCell ref="V3041:V3042"/>
    <mergeCell ref="V3043:V3044"/>
    <mergeCell ref="V3045:V3046"/>
    <mergeCell ref="V3047:V3048"/>
    <mergeCell ref="V3049:V3050"/>
    <mergeCell ref="V3051:V3052"/>
    <mergeCell ref="V3053:V3054"/>
    <mergeCell ref="V3055:V3056"/>
    <mergeCell ref="V3057:V3058"/>
    <mergeCell ref="V3059:V3060"/>
    <mergeCell ref="V3061:V3062"/>
    <mergeCell ref="V3063:V3064"/>
    <mergeCell ref="V3065:V3066"/>
    <mergeCell ref="V3067:V3068"/>
    <mergeCell ref="V3069:V3070"/>
    <mergeCell ref="V3071:V3072"/>
    <mergeCell ref="V3073:V3074"/>
    <mergeCell ref="V3075:V3076"/>
    <mergeCell ref="V3077:V3078"/>
    <mergeCell ref="V3079:V3080"/>
    <mergeCell ref="V3081:V3082"/>
    <mergeCell ref="V3083:V3084"/>
    <mergeCell ref="V3085:V3086"/>
    <mergeCell ref="V3087:V3088"/>
    <mergeCell ref="V3089:V3090"/>
    <mergeCell ref="V3091:V3092"/>
    <mergeCell ref="V3093:V3094"/>
    <mergeCell ref="V3095:V3096"/>
    <mergeCell ref="W3133:W3134"/>
    <mergeCell ref="X3087:X3088"/>
    <mergeCell ref="X3089:X3090"/>
    <mergeCell ref="X3091:X3092"/>
    <mergeCell ref="X3093:X3094"/>
    <mergeCell ref="X3097:X3098"/>
    <mergeCell ref="X3099:X3100"/>
    <mergeCell ref="A3141:A3142"/>
    <mergeCell ref="B3141:B3142"/>
    <mergeCell ref="C3141:C3142"/>
    <mergeCell ref="D3141:D3142"/>
    <mergeCell ref="E3141:E3142"/>
    <mergeCell ref="F3141:F3142"/>
    <mergeCell ref="G3141:G3142"/>
    <mergeCell ref="H3141:H3142"/>
    <mergeCell ref="I3141:I3142"/>
    <mergeCell ref="J3141:J3142"/>
    <mergeCell ref="O3141:O3142"/>
    <mergeCell ref="Q3141:Q3142"/>
    <mergeCell ref="R3141:R3142"/>
    <mergeCell ref="S3141:S3142"/>
    <mergeCell ref="T3141:T3142"/>
    <mergeCell ref="U3141:U3142"/>
    <mergeCell ref="V3141:V3142"/>
    <mergeCell ref="W3141:W3142"/>
    <mergeCell ref="X3141:X3142"/>
    <mergeCell ref="Z3141:Z3142"/>
    <mergeCell ref="P651:P652"/>
    <mergeCell ref="P647:P648"/>
    <mergeCell ref="P645:P646"/>
    <mergeCell ref="P643:P644"/>
    <mergeCell ref="P641:P642"/>
    <mergeCell ref="P623:P624"/>
    <mergeCell ref="P625:P626"/>
    <mergeCell ref="P619:P620"/>
    <mergeCell ref="P607:P608"/>
    <mergeCell ref="A3137:A3138"/>
    <mergeCell ref="B3137:B3138"/>
    <mergeCell ref="C3137:C3138"/>
    <mergeCell ref="D3137:D3138"/>
    <mergeCell ref="E3137:E3138"/>
    <mergeCell ref="F3137:F3138"/>
    <mergeCell ref="G3137:G3138"/>
    <mergeCell ref="H3137:H3138"/>
    <mergeCell ref="I3137:I3138"/>
    <mergeCell ref="J3137:J3138"/>
    <mergeCell ref="O3137:O3138"/>
    <mergeCell ref="Q3137:Q3138"/>
    <mergeCell ref="R3137:R3138"/>
    <mergeCell ref="S3137:S3138"/>
    <mergeCell ref="T3137:T3138"/>
    <mergeCell ref="U3137:U3138"/>
    <mergeCell ref="V3137:V3138"/>
    <mergeCell ref="W3137:W3138"/>
    <mergeCell ref="X3137:X3138"/>
    <mergeCell ref="Z3137:Z3138"/>
    <mergeCell ref="A3139:A3140"/>
    <mergeCell ref="B3139:B3140"/>
    <mergeCell ref="C3139:C3140"/>
    <mergeCell ref="D3139:D3140"/>
    <mergeCell ref="E3139:E3140"/>
    <mergeCell ref="F3139:F3140"/>
    <mergeCell ref="G3139:G3140"/>
    <mergeCell ref="H3139:H3140"/>
    <mergeCell ref="I3139:I3140"/>
    <mergeCell ref="J3139:J3140"/>
    <mergeCell ref="O3139:O3140"/>
    <mergeCell ref="Q3139:Q3140"/>
    <mergeCell ref="R3139:R3140"/>
    <mergeCell ref="S3139:S3140"/>
    <mergeCell ref="T3139:T3140"/>
    <mergeCell ref="A3143:A3144"/>
    <mergeCell ref="B3143:B3144"/>
    <mergeCell ref="C3143:C3144"/>
    <mergeCell ref="D3143:D3144"/>
    <mergeCell ref="E3143:E3144"/>
    <mergeCell ref="F3143:F3144"/>
    <mergeCell ref="G3143:G3144"/>
    <mergeCell ref="H3143:H3144"/>
    <mergeCell ref="I3143:I3144"/>
    <mergeCell ref="J3143:J3144"/>
    <mergeCell ref="O3143:O3144"/>
    <mergeCell ref="Q3143:Q3144"/>
    <mergeCell ref="R3143:R3144"/>
    <mergeCell ref="S3143:S3144"/>
    <mergeCell ref="T3143:T3144"/>
    <mergeCell ref="U3143:U3144"/>
    <mergeCell ref="V3143:V3144"/>
    <mergeCell ref="W3143:W3144"/>
    <mergeCell ref="X3143:X3144"/>
    <mergeCell ref="Z3143:Z3144"/>
    <mergeCell ref="A3145:A3146"/>
    <mergeCell ref="B3145:B3146"/>
    <mergeCell ref="C3145:C3146"/>
    <mergeCell ref="D3145:D3146"/>
    <mergeCell ref="E3145:E3146"/>
    <mergeCell ref="F3145:F3146"/>
    <mergeCell ref="G3145:G3146"/>
    <mergeCell ref="H3145:H3146"/>
    <mergeCell ref="I3145:I3146"/>
    <mergeCell ref="J3145:J3146"/>
    <mergeCell ref="O3145:O3146"/>
    <mergeCell ref="Q3145:Q3146"/>
    <mergeCell ref="R3145:R3146"/>
    <mergeCell ref="S3145:S3146"/>
    <mergeCell ref="T3145:T3146"/>
    <mergeCell ref="U3145:U3146"/>
    <mergeCell ref="V3145:V3146"/>
    <mergeCell ref="W3145:W3146"/>
    <mergeCell ref="X3145:X3146"/>
    <mergeCell ref="Z3145:Z3146"/>
    <mergeCell ref="E3147:E3148"/>
    <mergeCell ref="F3147:F3148"/>
    <mergeCell ref="G3147:G3148"/>
    <mergeCell ref="H3147:H3148"/>
    <mergeCell ref="I3147:I3148"/>
    <mergeCell ref="J3147:J3148"/>
    <mergeCell ref="O3147:O3148"/>
    <mergeCell ref="Q3147:Q3148"/>
    <mergeCell ref="R3147:R3148"/>
    <mergeCell ref="S3147:S3148"/>
    <mergeCell ref="T3147:T3148"/>
    <mergeCell ref="U3147:U3148"/>
    <mergeCell ref="V3147:V3148"/>
    <mergeCell ref="W3147:W3148"/>
    <mergeCell ref="X3147:X3148"/>
    <mergeCell ref="Z3147:Z3148"/>
    <mergeCell ref="A3149:A3150"/>
    <mergeCell ref="B3149:B3150"/>
    <mergeCell ref="C3149:C3150"/>
    <mergeCell ref="D3149:D3150"/>
    <mergeCell ref="E3149:E3150"/>
    <mergeCell ref="F3149:F3150"/>
    <mergeCell ref="G3149:G3150"/>
    <mergeCell ref="H3149:H3150"/>
    <mergeCell ref="I3149:I3150"/>
    <mergeCell ref="J3149:J3150"/>
    <mergeCell ref="O3149:O3150"/>
    <mergeCell ref="Q3149:Q3150"/>
    <mergeCell ref="R3149:R3150"/>
    <mergeCell ref="S3149:S3150"/>
    <mergeCell ref="T3149:T3150"/>
    <mergeCell ref="U3149:U3150"/>
    <mergeCell ref="V3149:V3150"/>
    <mergeCell ref="W3149:W3150"/>
    <mergeCell ref="X3149:X3150"/>
    <mergeCell ref="Z3149:Z3150"/>
    <mergeCell ref="A3153:A3154"/>
    <mergeCell ref="B3153:B3154"/>
    <mergeCell ref="C3153:C3154"/>
    <mergeCell ref="D3153:D3154"/>
    <mergeCell ref="E3153:E3154"/>
    <mergeCell ref="F3153:F3154"/>
    <mergeCell ref="G3153:G3154"/>
    <mergeCell ref="H3153:H3154"/>
    <mergeCell ref="I3153:I3154"/>
    <mergeCell ref="J3153:J3154"/>
    <mergeCell ref="O3153:O3154"/>
    <mergeCell ref="Q3153:Q3154"/>
    <mergeCell ref="R3153:R3154"/>
    <mergeCell ref="S3153:S3154"/>
    <mergeCell ref="T3153:T3154"/>
    <mergeCell ref="U3153:U3154"/>
    <mergeCell ref="V3153:V3154"/>
    <mergeCell ref="W3153:W3154"/>
    <mergeCell ref="X3153:X3154"/>
    <mergeCell ref="Z3153:Z3154"/>
    <mergeCell ref="A747:A748"/>
    <mergeCell ref="B747:B748"/>
    <mergeCell ref="C747:C748"/>
    <mergeCell ref="D747:D748"/>
    <mergeCell ref="E747:E748"/>
    <mergeCell ref="F747:F748"/>
    <mergeCell ref="G747:G748"/>
    <mergeCell ref="H747:H748"/>
    <mergeCell ref="I747:I748"/>
    <mergeCell ref="J747:J748"/>
    <mergeCell ref="O747:O748"/>
    <mergeCell ref="Q747:Q748"/>
    <mergeCell ref="R747:R748"/>
    <mergeCell ref="S747:S748"/>
    <mergeCell ref="T747:T748"/>
    <mergeCell ref="U747:U748"/>
    <mergeCell ref="V747:V748"/>
    <mergeCell ref="W747:W748"/>
    <mergeCell ref="X747:X748"/>
    <mergeCell ref="Z747:Z748"/>
    <mergeCell ref="A3151:A3152"/>
    <mergeCell ref="B3151:B3152"/>
    <mergeCell ref="C3151:C3152"/>
    <mergeCell ref="D3151:D3152"/>
    <mergeCell ref="E3151:E3152"/>
    <mergeCell ref="F3151:F3152"/>
    <mergeCell ref="G3151:G3152"/>
    <mergeCell ref="H3151:H3152"/>
    <mergeCell ref="I3151:I3152"/>
    <mergeCell ref="J3151:J3152"/>
    <mergeCell ref="O3151:O3152"/>
    <mergeCell ref="Q3151:Q3152"/>
    <mergeCell ref="R3151:R3152"/>
    <mergeCell ref="S3151:S3152"/>
    <mergeCell ref="T3151:T3152"/>
    <mergeCell ref="U3151:U3152"/>
    <mergeCell ref="V3151:V3152"/>
    <mergeCell ref="W3151:W3152"/>
    <mergeCell ref="X3151:X3152"/>
    <mergeCell ref="Z3151:Z3152"/>
    <mergeCell ref="A3147:A3148"/>
    <mergeCell ref="B3147:B3148"/>
    <mergeCell ref="C3147:C3148"/>
    <mergeCell ref="D3147:D3148"/>
    <mergeCell ref="A445:A446"/>
    <mergeCell ref="B445:B446"/>
    <mergeCell ref="C445:C446"/>
    <mergeCell ref="D445:D446"/>
    <mergeCell ref="E445:E446"/>
    <mergeCell ref="F445:F446"/>
    <mergeCell ref="G445:G446"/>
    <mergeCell ref="H445:H446"/>
    <mergeCell ref="I445:I446"/>
    <mergeCell ref="J445:J446"/>
    <mergeCell ref="O445:O446"/>
    <mergeCell ref="Q445:Q446"/>
    <mergeCell ref="R445:R446"/>
    <mergeCell ref="S445:S446"/>
    <mergeCell ref="T445:T446"/>
    <mergeCell ref="U445:U446"/>
    <mergeCell ref="V445:V446"/>
    <mergeCell ref="W445:W446"/>
    <mergeCell ref="X445:X446"/>
    <mergeCell ref="Z445:Z446"/>
    <mergeCell ref="A447:A448"/>
    <mergeCell ref="B447:B448"/>
    <mergeCell ref="C447:C448"/>
    <mergeCell ref="D447:D448"/>
    <mergeCell ref="E447:E448"/>
    <mergeCell ref="F447:F448"/>
    <mergeCell ref="G447:G448"/>
    <mergeCell ref="H447:H448"/>
    <mergeCell ref="I447:I448"/>
    <mergeCell ref="J447:J448"/>
    <mergeCell ref="O447:O448"/>
    <mergeCell ref="Q447:Q448"/>
    <mergeCell ref="R447:R448"/>
    <mergeCell ref="S447:S448"/>
    <mergeCell ref="T447:T448"/>
    <mergeCell ref="U447:U448"/>
    <mergeCell ref="V447:V448"/>
    <mergeCell ref="W447:W448"/>
    <mergeCell ref="X447:X448"/>
    <mergeCell ref="Z447:Z448"/>
    <mergeCell ref="A449:A450"/>
    <mergeCell ref="B449:B450"/>
    <mergeCell ref="C449:C450"/>
    <mergeCell ref="D449:D450"/>
    <mergeCell ref="E449:E450"/>
    <mergeCell ref="F449:F450"/>
    <mergeCell ref="G449:G450"/>
    <mergeCell ref="H449:H450"/>
    <mergeCell ref="I449:I450"/>
    <mergeCell ref="J449:J450"/>
    <mergeCell ref="O449:O450"/>
    <mergeCell ref="Q449:Q450"/>
    <mergeCell ref="R449:R450"/>
    <mergeCell ref="S449:S450"/>
    <mergeCell ref="T449:T450"/>
    <mergeCell ref="U449:U450"/>
    <mergeCell ref="V449:V450"/>
    <mergeCell ref="X449:X450"/>
    <mergeCell ref="Z449:Z450"/>
    <mergeCell ref="A451:A452"/>
    <mergeCell ref="B451:B452"/>
    <mergeCell ref="C451:C452"/>
    <mergeCell ref="D451:D452"/>
    <mergeCell ref="E451:E452"/>
    <mergeCell ref="F451:F452"/>
    <mergeCell ref="G451:G452"/>
    <mergeCell ref="H451:H452"/>
    <mergeCell ref="I451:I452"/>
    <mergeCell ref="J451:J452"/>
    <mergeCell ref="O451:O452"/>
    <mergeCell ref="Q451:Q452"/>
    <mergeCell ref="R451:R452"/>
    <mergeCell ref="S451:S452"/>
    <mergeCell ref="T451:T452"/>
    <mergeCell ref="U451:U452"/>
    <mergeCell ref="V451:V452"/>
    <mergeCell ref="W451:W452"/>
    <mergeCell ref="X451:X452"/>
    <mergeCell ref="Z451:Z452"/>
    <mergeCell ref="A453:A454"/>
    <mergeCell ref="B453:B454"/>
    <mergeCell ref="C453:C454"/>
    <mergeCell ref="D453:D454"/>
    <mergeCell ref="E453:E454"/>
    <mergeCell ref="F453:F454"/>
    <mergeCell ref="G453:G454"/>
    <mergeCell ref="H453:H454"/>
    <mergeCell ref="I453:I454"/>
    <mergeCell ref="J453:J454"/>
    <mergeCell ref="O453:O454"/>
    <mergeCell ref="Q453:Q454"/>
    <mergeCell ref="R453:R454"/>
    <mergeCell ref="S453:S454"/>
    <mergeCell ref="T453:T454"/>
    <mergeCell ref="U453:U454"/>
    <mergeCell ref="V453:V454"/>
    <mergeCell ref="W453:W454"/>
    <mergeCell ref="X453:X454"/>
    <mergeCell ref="Z453:Z454"/>
    <mergeCell ref="A455:A456"/>
    <mergeCell ref="B455:B456"/>
    <mergeCell ref="C455:C456"/>
    <mergeCell ref="D455:D456"/>
    <mergeCell ref="E455:E456"/>
    <mergeCell ref="F455:F456"/>
    <mergeCell ref="G455:G456"/>
    <mergeCell ref="H455:H456"/>
    <mergeCell ref="I455:I456"/>
    <mergeCell ref="J455:J456"/>
    <mergeCell ref="O455:O456"/>
    <mergeCell ref="Q455:Q456"/>
    <mergeCell ref="R455:R456"/>
    <mergeCell ref="S455:S456"/>
    <mergeCell ref="T455:T456"/>
    <mergeCell ref="U455:U456"/>
    <mergeCell ref="V455:V456"/>
    <mergeCell ref="X455:X456"/>
    <mergeCell ref="Z455:Z456"/>
    <mergeCell ref="P453:P454"/>
    <mergeCell ref="A457:A458"/>
    <mergeCell ref="B457:B458"/>
    <mergeCell ref="C457:C458"/>
    <mergeCell ref="D457:D458"/>
    <mergeCell ref="E457:E458"/>
    <mergeCell ref="F457:F458"/>
    <mergeCell ref="G457:G458"/>
    <mergeCell ref="H457:H458"/>
    <mergeCell ref="I457:I458"/>
    <mergeCell ref="J457:J458"/>
    <mergeCell ref="O457:O458"/>
    <mergeCell ref="Q457:Q458"/>
    <mergeCell ref="R457:R458"/>
    <mergeCell ref="S457:S458"/>
    <mergeCell ref="T457:T458"/>
    <mergeCell ref="U457:U458"/>
    <mergeCell ref="V457:V458"/>
    <mergeCell ref="W457:W458"/>
    <mergeCell ref="X457:X458"/>
    <mergeCell ref="Z457:Z458"/>
    <mergeCell ref="A459:A460"/>
    <mergeCell ref="B459:B460"/>
    <mergeCell ref="C459:C460"/>
    <mergeCell ref="D459:D460"/>
    <mergeCell ref="E459:E460"/>
    <mergeCell ref="F459:F460"/>
    <mergeCell ref="G459:G460"/>
    <mergeCell ref="H459:H460"/>
    <mergeCell ref="I459:I460"/>
    <mergeCell ref="J459:J460"/>
    <mergeCell ref="O459:O460"/>
    <mergeCell ref="Q459:Q460"/>
    <mergeCell ref="R459:R460"/>
    <mergeCell ref="S459:S460"/>
    <mergeCell ref="T459:T460"/>
    <mergeCell ref="U459:U460"/>
    <mergeCell ref="V459:V460"/>
    <mergeCell ref="X459:X460"/>
    <mergeCell ref="Z459:Z460"/>
    <mergeCell ref="W459:W460"/>
    <mergeCell ref="P457:P458"/>
    <mergeCell ref="P459:P460"/>
    <mergeCell ref="A461:A462"/>
    <mergeCell ref="B461:B462"/>
    <mergeCell ref="C461:C462"/>
    <mergeCell ref="D461:D462"/>
    <mergeCell ref="E461:E462"/>
    <mergeCell ref="F461:F462"/>
    <mergeCell ref="G461:G462"/>
    <mergeCell ref="H461:H462"/>
    <mergeCell ref="I461:I462"/>
    <mergeCell ref="J461:J462"/>
    <mergeCell ref="O461:O462"/>
    <mergeCell ref="Q461:Q462"/>
    <mergeCell ref="R461:R462"/>
    <mergeCell ref="S461:S462"/>
    <mergeCell ref="T461:T462"/>
    <mergeCell ref="U461:U462"/>
    <mergeCell ref="V461:V462"/>
    <mergeCell ref="W461:W462"/>
    <mergeCell ref="X461:X462"/>
    <mergeCell ref="Z461:Z462"/>
    <mergeCell ref="A463:A464"/>
    <mergeCell ref="B463:B464"/>
    <mergeCell ref="C463:C464"/>
    <mergeCell ref="D463:D464"/>
    <mergeCell ref="E463:E464"/>
    <mergeCell ref="F463:F464"/>
    <mergeCell ref="G463:G464"/>
    <mergeCell ref="H463:H464"/>
    <mergeCell ref="I463:I464"/>
    <mergeCell ref="J463:J464"/>
    <mergeCell ref="O463:O464"/>
    <mergeCell ref="Q463:Q464"/>
    <mergeCell ref="R463:R464"/>
    <mergeCell ref="S463:S464"/>
    <mergeCell ref="T463:T464"/>
    <mergeCell ref="U463:U464"/>
    <mergeCell ref="V463:V464"/>
    <mergeCell ref="W463:W464"/>
    <mergeCell ref="X463:X464"/>
    <mergeCell ref="Z463:Z464"/>
    <mergeCell ref="A465:A466"/>
    <mergeCell ref="B465:B466"/>
    <mergeCell ref="C465:C466"/>
    <mergeCell ref="D465:D466"/>
    <mergeCell ref="E465:E466"/>
    <mergeCell ref="F465:F466"/>
    <mergeCell ref="G465:G466"/>
    <mergeCell ref="H465:H466"/>
    <mergeCell ref="I465:I466"/>
    <mergeCell ref="J465:J466"/>
    <mergeCell ref="O465:O466"/>
    <mergeCell ref="Q465:Q466"/>
    <mergeCell ref="R465:R466"/>
    <mergeCell ref="S465:S466"/>
    <mergeCell ref="T465:T466"/>
    <mergeCell ref="U465:U466"/>
    <mergeCell ref="V465:V466"/>
    <mergeCell ref="W465:W466"/>
    <mergeCell ref="X465:X466"/>
    <mergeCell ref="Z465:Z466"/>
    <mergeCell ref="A467:A468"/>
    <mergeCell ref="B467:B468"/>
    <mergeCell ref="C467:C468"/>
    <mergeCell ref="D467:D468"/>
    <mergeCell ref="E467:E468"/>
    <mergeCell ref="F467:F468"/>
    <mergeCell ref="G467:G468"/>
    <mergeCell ref="H467:H468"/>
    <mergeCell ref="I467:I468"/>
    <mergeCell ref="J467:J468"/>
    <mergeCell ref="O467:O468"/>
    <mergeCell ref="P467:P468"/>
    <mergeCell ref="Q467:Q468"/>
    <mergeCell ref="R467:R468"/>
    <mergeCell ref="S467:S468"/>
    <mergeCell ref="T467:T468"/>
    <mergeCell ref="U467:U468"/>
    <mergeCell ref="V467:V468"/>
    <mergeCell ref="W467:W468"/>
    <mergeCell ref="X467:X468"/>
    <mergeCell ref="Z467:Z468"/>
    <mergeCell ref="A469:A470"/>
    <mergeCell ref="B469:B470"/>
    <mergeCell ref="C469:C470"/>
    <mergeCell ref="D469:D470"/>
    <mergeCell ref="E469:E470"/>
    <mergeCell ref="F469:F470"/>
    <mergeCell ref="G469:G470"/>
    <mergeCell ref="H469:H470"/>
    <mergeCell ref="I469:I470"/>
    <mergeCell ref="J469:J470"/>
    <mergeCell ref="O469:O470"/>
    <mergeCell ref="Q469:Q470"/>
    <mergeCell ref="R469:R470"/>
    <mergeCell ref="S469:S470"/>
    <mergeCell ref="T469:T470"/>
    <mergeCell ref="U469:U470"/>
    <mergeCell ref="V469:V470"/>
    <mergeCell ref="W469:W470"/>
    <mergeCell ref="X469:X470"/>
    <mergeCell ref="Z469:Z470"/>
    <mergeCell ref="A471:A472"/>
    <mergeCell ref="B471:B472"/>
    <mergeCell ref="C471:C472"/>
    <mergeCell ref="D471:D472"/>
    <mergeCell ref="E471:E472"/>
    <mergeCell ref="F471:F472"/>
    <mergeCell ref="G471:G472"/>
    <mergeCell ref="H471:H472"/>
    <mergeCell ref="I471:I472"/>
    <mergeCell ref="J471:J472"/>
    <mergeCell ref="O471:O472"/>
    <mergeCell ref="P471:P472"/>
    <mergeCell ref="Q471:Q472"/>
    <mergeCell ref="R471:R472"/>
    <mergeCell ref="S471:S472"/>
    <mergeCell ref="T471:T472"/>
    <mergeCell ref="U471:U472"/>
    <mergeCell ref="V471:V472"/>
    <mergeCell ref="W471:W472"/>
    <mergeCell ref="X471:X472"/>
    <mergeCell ref="Z471:Z472"/>
    <mergeCell ref="A473:A474"/>
    <mergeCell ref="B473:B474"/>
    <mergeCell ref="C473:C474"/>
    <mergeCell ref="D473:D474"/>
    <mergeCell ref="E473:E474"/>
    <mergeCell ref="F473:F474"/>
    <mergeCell ref="G473:G474"/>
    <mergeCell ref="H473:H474"/>
    <mergeCell ref="I473:I474"/>
    <mergeCell ref="J473:J474"/>
    <mergeCell ref="O473:O474"/>
    <mergeCell ref="Q473:Q474"/>
    <mergeCell ref="R473:R474"/>
    <mergeCell ref="S473:S474"/>
    <mergeCell ref="T473:T474"/>
    <mergeCell ref="U473:U474"/>
    <mergeCell ref="V473:V474"/>
    <mergeCell ref="W473:W474"/>
    <mergeCell ref="X473:X474"/>
    <mergeCell ref="Z473:Z474"/>
    <mergeCell ref="A475:A476"/>
    <mergeCell ref="B475:B476"/>
    <mergeCell ref="C475:C476"/>
    <mergeCell ref="D475:D476"/>
    <mergeCell ref="E475:E476"/>
    <mergeCell ref="F475:F476"/>
    <mergeCell ref="G475:G476"/>
    <mergeCell ref="H475:H476"/>
    <mergeCell ref="I475:I476"/>
    <mergeCell ref="J475:J476"/>
    <mergeCell ref="O475:O476"/>
    <mergeCell ref="Q475:Q476"/>
    <mergeCell ref="R475:R476"/>
    <mergeCell ref="S475:S476"/>
    <mergeCell ref="T475:T476"/>
    <mergeCell ref="U475:U476"/>
    <mergeCell ref="V475:V476"/>
    <mergeCell ref="W475:W476"/>
    <mergeCell ref="X475:X476"/>
    <mergeCell ref="Z475:Z476"/>
    <mergeCell ref="A477:A478"/>
    <mergeCell ref="B477:B478"/>
    <mergeCell ref="C477:C478"/>
    <mergeCell ref="D477:D478"/>
    <mergeCell ref="E477:E478"/>
    <mergeCell ref="F477:F478"/>
    <mergeCell ref="G477:G478"/>
    <mergeCell ref="H477:H478"/>
    <mergeCell ref="I477:I478"/>
    <mergeCell ref="J477:J478"/>
    <mergeCell ref="O477:O478"/>
    <mergeCell ref="Q477:Q478"/>
    <mergeCell ref="R477:R478"/>
    <mergeCell ref="S477:S478"/>
    <mergeCell ref="T477:T478"/>
    <mergeCell ref="U477:U478"/>
    <mergeCell ref="V477:V478"/>
    <mergeCell ref="W477:W478"/>
    <mergeCell ref="X477:X478"/>
    <mergeCell ref="Z477:Z478"/>
    <mergeCell ref="A479:A480"/>
    <mergeCell ref="B479:B480"/>
    <mergeCell ref="C479:C480"/>
    <mergeCell ref="D479:D480"/>
    <mergeCell ref="E479:E480"/>
    <mergeCell ref="F479:F480"/>
    <mergeCell ref="G479:G480"/>
    <mergeCell ref="H479:H480"/>
    <mergeCell ref="I479:I480"/>
    <mergeCell ref="J479:J480"/>
    <mergeCell ref="O479:O480"/>
    <mergeCell ref="Q479:Q480"/>
    <mergeCell ref="R479:R480"/>
    <mergeCell ref="S479:S480"/>
    <mergeCell ref="T479:T480"/>
    <mergeCell ref="U479:U480"/>
    <mergeCell ref="V479:V480"/>
    <mergeCell ref="X479:X480"/>
    <mergeCell ref="Z479:Z480"/>
    <mergeCell ref="W479:W480"/>
    <mergeCell ref="A481:A482"/>
    <mergeCell ref="B481:B482"/>
    <mergeCell ref="C481:C482"/>
    <mergeCell ref="D481:D482"/>
    <mergeCell ref="E481:E482"/>
    <mergeCell ref="F481:F482"/>
    <mergeCell ref="G481:G482"/>
    <mergeCell ref="H481:H482"/>
    <mergeCell ref="I481:I482"/>
    <mergeCell ref="J481:J482"/>
    <mergeCell ref="O481:O482"/>
    <mergeCell ref="Q481:Q482"/>
    <mergeCell ref="R481:R482"/>
    <mergeCell ref="S481:S482"/>
    <mergeCell ref="T481:T482"/>
    <mergeCell ref="U481:U482"/>
    <mergeCell ref="V481:V482"/>
    <mergeCell ref="W481:W482"/>
    <mergeCell ref="X481:X482"/>
    <mergeCell ref="Z481:Z482"/>
    <mergeCell ref="A483:A484"/>
    <mergeCell ref="B483:B484"/>
    <mergeCell ref="C483:C484"/>
    <mergeCell ref="D483:D484"/>
    <mergeCell ref="E483:E484"/>
    <mergeCell ref="F483:F484"/>
    <mergeCell ref="G483:G484"/>
    <mergeCell ref="H483:H484"/>
    <mergeCell ref="I483:I484"/>
    <mergeCell ref="J483:J484"/>
    <mergeCell ref="O483:O484"/>
    <mergeCell ref="Q483:Q484"/>
    <mergeCell ref="R483:R484"/>
    <mergeCell ref="S483:S484"/>
    <mergeCell ref="T483:T484"/>
    <mergeCell ref="U483:U484"/>
    <mergeCell ref="V483:V484"/>
    <mergeCell ref="W483:W484"/>
    <mergeCell ref="X483:X484"/>
    <mergeCell ref="Z483:Z484"/>
    <mergeCell ref="A485:A486"/>
    <mergeCell ref="B485:B486"/>
    <mergeCell ref="C485:C486"/>
    <mergeCell ref="D485:D486"/>
    <mergeCell ref="E485:E486"/>
    <mergeCell ref="F485:F486"/>
    <mergeCell ref="G485:G486"/>
    <mergeCell ref="H485:H486"/>
    <mergeCell ref="I485:I486"/>
    <mergeCell ref="J485:J486"/>
    <mergeCell ref="O485:O486"/>
    <mergeCell ref="Q485:Q486"/>
    <mergeCell ref="R485:R486"/>
    <mergeCell ref="S485:S486"/>
    <mergeCell ref="T485:T486"/>
    <mergeCell ref="U485:U486"/>
    <mergeCell ref="V485:V486"/>
    <mergeCell ref="W485:W486"/>
    <mergeCell ref="X485:X486"/>
    <mergeCell ref="Z485:Z486"/>
    <mergeCell ref="A487:A488"/>
    <mergeCell ref="B487:B488"/>
    <mergeCell ref="C487:C488"/>
    <mergeCell ref="D487:D488"/>
    <mergeCell ref="E487:E488"/>
    <mergeCell ref="F487:F488"/>
    <mergeCell ref="G487:G488"/>
    <mergeCell ref="H487:H488"/>
    <mergeCell ref="I487:I488"/>
    <mergeCell ref="J487:J488"/>
    <mergeCell ref="O487:O488"/>
    <mergeCell ref="Q487:Q488"/>
    <mergeCell ref="R487:R488"/>
    <mergeCell ref="S487:S488"/>
    <mergeCell ref="T487:T488"/>
    <mergeCell ref="U487:U488"/>
    <mergeCell ref="V487:V488"/>
    <mergeCell ref="W487:W488"/>
    <mergeCell ref="X487:X488"/>
    <mergeCell ref="Z487:Z488"/>
    <mergeCell ref="P485:P486"/>
    <mergeCell ref="A489:A490"/>
    <mergeCell ref="B489:B490"/>
    <mergeCell ref="C489:C490"/>
    <mergeCell ref="D489:D490"/>
    <mergeCell ref="E489:E490"/>
    <mergeCell ref="F489:F490"/>
    <mergeCell ref="G489:G490"/>
    <mergeCell ref="H489:H490"/>
    <mergeCell ref="I489:I490"/>
    <mergeCell ref="J489:J490"/>
    <mergeCell ref="O489:O490"/>
    <mergeCell ref="Q489:Q490"/>
    <mergeCell ref="R489:R490"/>
    <mergeCell ref="S489:S490"/>
    <mergeCell ref="T489:T490"/>
    <mergeCell ref="U489:U490"/>
    <mergeCell ref="V489:V490"/>
    <mergeCell ref="X489:X490"/>
    <mergeCell ref="Z489:Z490"/>
    <mergeCell ref="A491:A492"/>
    <mergeCell ref="B491:B492"/>
    <mergeCell ref="C491:C492"/>
    <mergeCell ref="D491:D492"/>
    <mergeCell ref="E491:E492"/>
    <mergeCell ref="F491:F492"/>
    <mergeCell ref="G491:G492"/>
    <mergeCell ref="H491:H492"/>
    <mergeCell ref="I491:I492"/>
    <mergeCell ref="J491:J492"/>
    <mergeCell ref="O491:O492"/>
    <mergeCell ref="P491:P492"/>
    <mergeCell ref="Q491:Q492"/>
    <mergeCell ref="R491:R492"/>
    <mergeCell ref="S491:S492"/>
    <mergeCell ref="T491:T492"/>
    <mergeCell ref="U491:U492"/>
    <mergeCell ref="V491:V492"/>
    <mergeCell ref="W491:W492"/>
    <mergeCell ref="X491:X492"/>
    <mergeCell ref="Z491:Z492"/>
    <mergeCell ref="A493:A494"/>
    <mergeCell ref="B493:B494"/>
    <mergeCell ref="C493:C494"/>
    <mergeCell ref="D493:D494"/>
    <mergeCell ref="E493:E494"/>
    <mergeCell ref="F493:F494"/>
    <mergeCell ref="G493:G494"/>
    <mergeCell ref="H493:H494"/>
    <mergeCell ref="I493:I494"/>
    <mergeCell ref="J493:J494"/>
    <mergeCell ref="O493:O494"/>
    <mergeCell ref="Q493:Q494"/>
    <mergeCell ref="R493:R494"/>
    <mergeCell ref="S493:S494"/>
    <mergeCell ref="T493:T494"/>
    <mergeCell ref="U493:U494"/>
    <mergeCell ref="V493:V494"/>
    <mergeCell ref="W493:W494"/>
    <mergeCell ref="X493:X494"/>
    <mergeCell ref="Z493:Z494"/>
    <mergeCell ref="A495:A496"/>
    <mergeCell ref="B495:B496"/>
    <mergeCell ref="C495:C496"/>
    <mergeCell ref="D495:D496"/>
    <mergeCell ref="E495:E496"/>
    <mergeCell ref="F495:F496"/>
    <mergeCell ref="G495:G496"/>
    <mergeCell ref="H495:H496"/>
    <mergeCell ref="I495:I496"/>
    <mergeCell ref="J495:J496"/>
    <mergeCell ref="O495:O496"/>
    <mergeCell ref="Q495:Q496"/>
    <mergeCell ref="R495:R496"/>
    <mergeCell ref="S495:S496"/>
    <mergeCell ref="T495:T496"/>
    <mergeCell ref="U495:U496"/>
    <mergeCell ref="V495:V496"/>
    <mergeCell ref="W495:W496"/>
    <mergeCell ref="X495:X496"/>
    <mergeCell ref="Z495:Z496"/>
    <mergeCell ref="A497:A498"/>
    <mergeCell ref="B497:B498"/>
    <mergeCell ref="C497:C498"/>
    <mergeCell ref="D497:D498"/>
    <mergeCell ref="E497:E498"/>
    <mergeCell ref="F497:F498"/>
    <mergeCell ref="G497:G498"/>
    <mergeCell ref="H497:H498"/>
    <mergeCell ref="I497:I498"/>
    <mergeCell ref="J497:J498"/>
    <mergeCell ref="O497:O498"/>
    <mergeCell ref="Q497:Q498"/>
    <mergeCell ref="R497:R498"/>
    <mergeCell ref="S497:S498"/>
    <mergeCell ref="T497:T498"/>
    <mergeCell ref="U497:U498"/>
    <mergeCell ref="V497:V498"/>
    <mergeCell ref="W497:W498"/>
    <mergeCell ref="X497:X498"/>
    <mergeCell ref="Z497:Z498"/>
    <mergeCell ref="A499:A500"/>
    <mergeCell ref="B499:B500"/>
    <mergeCell ref="C499:C500"/>
    <mergeCell ref="D499:D500"/>
    <mergeCell ref="E499:E500"/>
    <mergeCell ref="F499:F500"/>
    <mergeCell ref="G499:G500"/>
    <mergeCell ref="H499:H500"/>
    <mergeCell ref="I499:I500"/>
    <mergeCell ref="J499:J500"/>
    <mergeCell ref="O499:O500"/>
    <mergeCell ref="P499:P500"/>
    <mergeCell ref="Q499:Q500"/>
    <mergeCell ref="R499:R500"/>
    <mergeCell ref="S499:S500"/>
    <mergeCell ref="T499:T500"/>
    <mergeCell ref="U499:U500"/>
    <mergeCell ref="V499:V500"/>
    <mergeCell ref="W499:W500"/>
    <mergeCell ref="X499:X500"/>
    <mergeCell ref="Z499:Z500"/>
    <mergeCell ref="A501:A502"/>
    <mergeCell ref="B501:B502"/>
    <mergeCell ref="C501:C502"/>
    <mergeCell ref="D501:D502"/>
    <mergeCell ref="E501:E502"/>
    <mergeCell ref="F501:F502"/>
    <mergeCell ref="G501:G502"/>
    <mergeCell ref="H501:H502"/>
    <mergeCell ref="I501:I502"/>
    <mergeCell ref="J501:J502"/>
    <mergeCell ref="O501:O502"/>
    <mergeCell ref="Q501:Q502"/>
    <mergeCell ref="R501:R502"/>
    <mergeCell ref="S501:S502"/>
    <mergeCell ref="T501:T502"/>
    <mergeCell ref="U501:U502"/>
    <mergeCell ref="V501:V502"/>
    <mergeCell ref="X501:X502"/>
    <mergeCell ref="Z501:Z502"/>
    <mergeCell ref="A503:A504"/>
    <mergeCell ref="B503:B504"/>
    <mergeCell ref="C503:C504"/>
    <mergeCell ref="D503:D504"/>
    <mergeCell ref="E503:E504"/>
    <mergeCell ref="F503:F504"/>
    <mergeCell ref="G503:G504"/>
    <mergeCell ref="H503:H504"/>
    <mergeCell ref="I503:I504"/>
    <mergeCell ref="J503:J504"/>
    <mergeCell ref="O503:O504"/>
    <mergeCell ref="Q503:Q504"/>
    <mergeCell ref="R503:R504"/>
    <mergeCell ref="S503:S504"/>
    <mergeCell ref="T503:T504"/>
    <mergeCell ref="U503:U504"/>
    <mergeCell ref="V503:V504"/>
    <mergeCell ref="W503:W504"/>
    <mergeCell ref="X503:X504"/>
    <mergeCell ref="Z503:Z504"/>
    <mergeCell ref="P501:P502"/>
    <mergeCell ref="A505:A506"/>
    <mergeCell ref="B505:B506"/>
    <mergeCell ref="C505:C506"/>
    <mergeCell ref="D505:D506"/>
    <mergeCell ref="E505:E506"/>
    <mergeCell ref="F505:F506"/>
    <mergeCell ref="G505:G506"/>
    <mergeCell ref="H505:H506"/>
    <mergeCell ref="I505:I506"/>
    <mergeCell ref="J505:J506"/>
    <mergeCell ref="O505:O506"/>
    <mergeCell ref="Q505:Q506"/>
    <mergeCell ref="R505:R506"/>
    <mergeCell ref="S505:S506"/>
    <mergeCell ref="T505:T506"/>
    <mergeCell ref="U505:U506"/>
    <mergeCell ref="V505:V506"/>
    <mergeCell ref="W505:W506"/>
    <mergeCell ref="X505:X506"/>
    <mergeCell ref="Z505:Z506"/>
    <mergeCell ref="A507:A508"/>
    <mergeCell ref="B507:B508"/>
    <mergeCell ref="C507:C508"/>
    <mergeCell ref="D507:D508"/>
    <mergeCell ref="E507:E508"/>
    <mergeCell ref="F507:F508"/>
    <mergeCell ref="G507:G508"/>
    <mergeCell ref="H507:H508"/>
    <mergeCell ref="I507:I508"/>
    <mergeCell ref="J507:J508"/>
    <mergeCell ref="O507:O508"/>
    <mergeCell ref="Q507:Q508"/>
    <mergeCell ref="R507:R508"/>
    <mergeCell ref="S507:S508"/>
    <mergeCell ref="T507:T508"/>
    <mergeCell ref="U507:U508"/>
    <mergeCell ref="V507:V508"/>
    <mergeCell ref="X507:X508"/>
    <mergeCell ref="Z507:Z508"/>
    <mergeCell ref="W507:W508"/>
    <mergeCell ref="A509:A510"/>
    <mergeCell ref="B509:B510"/>
    <mergeCell ref="C509:C510"/>
    <mergeCell ref="D509:D510"/>
    <mergeCell ref="E509:E510"/>
    <mergeCell ref="F509:F510"/>
    <mergeCell ref="G509:G510"/>
    <mergeCell ref="H509:H510"/>
    <mergeCell ref="I509:I510"/>
    <mergeCell ref="J509:J510"/>
    <mergeCell ref="O509:O510"/>
    <mergeCell ref="Q509:Q510"/>
    <mergeCell ref="R509:R510"/>
    <mergeCell ref="S509:S510"/>
    <mergeCell ref="T509:T510"/>
    <mergeCell ref="U509:U510"/>
    <mergeCell ref="V509:V510"/>
    <mergeCell ref="W509:W510"/>
    <mergeCell ref="X509:X510"/>
    <mergeCell ref="Z509:Z510"/>
    <mergeCell ref="A511:A512"/>
    <mergeCell ref="B511:B512"/>
    <mergeCell ref="C511:C512"/>
    <mergeCell ref="D511:D512"/>
    <mergeCell ref="E511:E512"/>
    <mergeCell ref="F511:F512"/>
    <mergeCell ref="G511:G512"/>
    <mergeCell ref="H511:H512"/>
    <mergeCell ref="I511:I512"/>
    <mergeCell ref="J511:J512"/>
    <mergeCell ref="O511:O512"/>
    <mergeCell ref="Q511:Q512"/>
    <mergeCell ref="R511:R512"/>
    <mergeCell ref="S511:S512"/>
    <mergeCell ref="T511:T512"/>
    <mergeCell ref="U511:U512"/>
    <mergeCell ref="V511:V512"/>
    <mergeCell ref="X511:X512"/>
    <mergeCell ref="Z511:Z512"/>
    <mergeCell ref="W511:W512"/>
    <mergeCell ref="A513:A514"/>
    <mergeCell ref="B513:B514"/>
    <mergeCell ref="C513:C514"/>
    <mergeCell ref="D513:D514"/>
    <mergeCell ref="E513:E514"/>
    <mergeCell ref="F513:F514"/>
    <mergeCell ref="G513:G514"/>
    <mergeCell ref="H513:H514"/>
    <mergeCell ref="I513:I514"/>
    <mergeCell ref="J513:J514"/>
    <mergeCell ref="O513:O514"/>
    <mergeCell ref="Q513:Q514"/>
    <mergeCell ref="R513:R514"/>
    <mergeCell ref="S513:S514"/>
    <mergeCell ref="T513:T514"/>
    <mergeCell ref="U513:U514"/>
    <mergeCell ref="V513:V514"/>
    <mergeCell ref="W513:W514"/>
    <mergeCell ref="X513:X514"/>
    <mergeCell ref="Z513:Z514"/>
    <mergeCell ref="A515:A516"/>
    <mergeCell ref="B515:B516"/>
    <mergeCell ref="C515:C516"/>
    <mergeCell ref="D515:D516"/>
    <mergeCell ref="E515:E516"/>
    <mergeCell ref="F515:F516"/>
    <mergeCell ref="G515:G516"/>
    <mergeCell ref="H515:H516"/>
    <mergeCell ref="I515:I516"/>
    <mergeCell ref="J515:J516"/>
    <mergeCell ref="O515:O516"/>
    <mergeCell ref="Q515:Q516"/>
    <mergeCell ref="R515:R516"/>
    <mergeCell ref="S515:S516"/>
    <mergeCell ref="T515:T516"/>
    <mergeCell ref="U515:U516"/>
    <mergeCell ref="V515:V516"/>
    <mergeCell ref="W515:W516"/>
    <mergeCell ref="X515:X516"/>
    <mergeCell ref="Z515:Z516"/>
    <mergeCell ref="P513:P514"/>
    <mergeCell ref="A517:A518"/>
    <mergeCell ref="B517:B518"/>
    <mergeCell ref="C517:C518"/>
    <mergeCell ref="D517:D518"/>
    <mergeCell ref="E517:E518"/>
    <mergeCell ref="F517:F518"/>
    <mergeCell ref="G517:G518"/>
    <mergeCell ref="H517:H518"/>
    <mergeCell ref="I517:I518"/>
    <mergeCell ref="J517:J518"/>
    <mergeCell ref="O517:O518"/>
    <mergeCell ref="Q517:Q518"/>
    <mergeCell ref="R517:R518"/>
    <mergeCell ref="S517:S518"/>
    <mergeCell ref="T517:T518"/>
    <mergeCell ref="U517:U518"/>
    <mergeCell ref="V517:V518"/>
    <mergeCell ref="W517:W518"/>
    <mergeCell ref="X517:X518"/>
    <mergeCell ref="Z517:Z518"/>
    <mergeCell ref="A519:A520"/>
    <mergeCell ref="B519:B520"/>
    <mergeCell ref="C519:C520"/>
    <mergeCell ref="D519:D520"/>
    <mergeCell ref="E519:E520"/>
    <mergeCell ref="F519:F520"/>
    <mergeCell ref="G519:G520"/>
    <mergeCell ref="H519:H520"/>
    <mergeCell ref="I519:I520"/>
    <mergeCell ref="J519:J520"/>
    <mergeCell ref="O519:O520"/>
    <mergeCell ref="Q519:Q520"/>
    <mergeCell ref="R519:R520"/>
    <mergeCell ref="S519:S520"/>
    <mergeCell ref="T519:T520"/>
    <mergeCell ref="U519:U520"/>
    <mergeCell ref="V519:V520"/>
    <mergeCell ref="W519:W520"/>
    <mergeCell ref="X519:X520"/>
    <mergeCell ref="Z519:Z520"/>
    <mergeCell ref="P517:P518"/>
    <mergeCell ref="A521:A522"/>
    <mergeCell ref="B521:B522"/>
    <mergeCell ref="C521:C522"/>
    <mergeCell ref="D521:D522"/>
    <mergeCell ref="E521:E522"/>
    <mergeCell ref="F521:F522"/>
    <mergeCell ref="G521:G522"/>
    <mergeCell ref="H521:H522"/>
    <mergeCell ref="I521:I522"/>
    <mergeCell ref="J521:J522"/>
    <mergeCell ref="O521:O522"/>
    <mergeCell ref="Q521:Q522"/>
    <mergeCell ref="R521:R522"/>
    <mergeCell ref="S521:S522"/>
    <mergeCell ref="T521:T522"/>
    <mergeCell ref="U521:U522"/>
    <mergeCell ref="V521:V522"/>
    <mergeCell ref="W521:W522"/>
    <mergeCell ref="X521:X522"/>
    <mergeCell ref="Z521:Z522"/>
    <mergeCell ref="A523:A524"/>
    <mergeCell ref="B523:B524"/>
    <mergeCell ref="C523:C524"/>
    <mergeCell ref="D523:D524"/>
    <mergeCell ref="E523:E524"/>
    <mergeCell ref="F523:F524"/>
    <mergeCell ref="G523:G524"/>
    <mergeCell ref="H523:H524"/>
    <mergeCell ref="I523:I524"/>
    <mergeCell ref="J523:J524"/>
    <mergeCell ref="O523:O524"/>
    <mergeCell ref="Q523:Q524"/>
    <mergeCell ref="R523:R524"/>
    <mergeCell ref="S523:S524"/>
    <mergeCell ref="T523:T524"/>
    <mergeCell ref="U523:U524"/>
    <mergeCell ref="V523:V524"/>
    <mergeCell ref="W523:W524"/>
    <mergeCell ref="X523:X524"/>
    <mergeCell ref="Z523:Z524"/>
    <mergeCell ref="A525:A526"/>
    <mergeCell ref="B525:B526"/>
    <mergeCell ref="C525:C526"/>
    <mergeCell ref="D525:D526"/>
    <mergeCell ref="E525:E526"/>
    <mergeCell ref="F525:F526"/>
    <mergeCell ref="G525:G526"/>
    <mergeCell ref="H525:H526"/>
    <mergeCell ref="I525:I526"/>
    <mergeCell ref="J525:J526"/>
    <mergeCell ref="O525:O526"/>
    <mergeCell ref="Q525:Q526"/>
    <mergeCell ref="R525:R526"/>
    <mergeCell ref="S525:S526"/>
    <mergeCell ref="T525:T526"/>
    <mergeCell ref="U525:U526"/>
    <mergeCell ref="V525:V526"/>
    <mergeCell ref="W525:W526"/>
    <mergeCell ref="X525:X526"/>
    <mergeCell ref="Z525:Z526"/>
    <mergeCell ref="A527:A528"/>
    <mergeCell ref="B527:B528"/>
    <mergeCell ref="C527:C528"/>
    <mergeCell ref="D527:D528"/>
    <mergeCell ref="E527:E528"/>
    <mergeCell ref="F527:F528"/>
    <mergeCell ref="G527:G528"/>
    <mergeCell ref="H527:H528"/>
    <mergeCell ref="I527:I528"/>
    <mergeCell ref="J527:J528"/>
    <mergeCell ref="O527:O528"/>
    <mergeCell ref="Q527:Q528"/>
    <mergeCell ref="R527:R528"/>
    <mergeCell ref="S527:S528"/>
    <mergeCell ref="T527:T528"/>
    <mergeCell ref="U527:U528"/>
    <mergeCell ref="V527:V528"/>
    <mergeCell ref="X527:X528"/>
    <mergeCell ref="Z527:Z528"/>
    <mergeCell ref="A529:A530"/>
    <mergeCell ref="B529:B530"/>
    <mergeCell ref="C529:C530"/>
    <mergeCell ref="D529:D530"/>
    <mergeCell ref="E529:E530"/>
    <mergeCell ref="F529:F530"/>
    <mergeCell ref="G529:G530"/>
    <mergeCell ref="H529:H530"/>
    <mergeCell ref="I529:I530"/>
    <mergeCell ref="J529:J530"/>
    <mergeCell ref="O529:O530"/>
    <mergeCell ref="Q529:Q530"/>
    <mergeCell ref="R529:R530"/>
    <mergeCell ref="S529:S530"/>
    <mergeCell ref="T529:T530"/>
    <mergeCell ref="U529:U530"/>
    <mergeCell ref="V529:V530"/>
    <mergeCell ref="X529:X530"/>
    <mergeCell ref="Z529:Z530"/>
    <mergeCell ref="A531:A532"/>
    <mergeCell ref="B531:B532"/>
    <mergeCell ref="C531:C532"/>
    <mergeCell ref="D531:D532"/>
    <mergeCell ref="E531:E532"/>
    <mergeCell ref="F531:F532"/>
    <mergeCell ref="G531:G532"/>
    <mergeCell ref="H531:H532"/>
    <mergeCell ref="I531:I532"/>
    <mergeCell ref="J531:J532"/>
    <mergeCell ref="O531:O532"/>
    <mergeCell ref="Q531:Q532"/>
    <mergeCell ref="R531:R532"/>
    <mergeCell ref="S531:S532"/>
    <mergeCell ref="T531:T532"/>
    <mergeCell ref="U531:U532"/>
    <mergeCell ref="V531:V532"/>
    <mergeCell ref="X531:X532"/>
    <mergeCell ref="Z531:Z532"/>
    <mergeCell ref="W531:W532"/>
    <mergeCell ref="A533:A534"/>
    <mergeCell ref="B533:B534"/>
    <mergeCell ref="C533:C534"/>
    <mergeCell ref="D533:D534"/>
    <mergeCell ref="E533:E534"/>
    <mergeCell ref="F533:F534"/>
    <mergeCell ref="G533:G534"/>
    <mergeCell ref="H533:H534"/>
    <mergeCell ref="I533:I534"/>
    <mergeCell ref="J533:J534"/>
    <mergeCell ref="O533:O534"/>
    <mergeCell ref="Q533:Q534"/>
    <mergeCell ref="R533:R534"/>
    <mergeCell ref="S533:S534"/>
    <mergeCell ref="T533:T534"/>
    <mergeCell ref="U533:U534"/>
    <mergeCell ref="V533:V534"/>
    <mergeCell ref="W533:W534"/>
    <mergeCell ref="X533:X534"/>
    <mergeCell ref="Z533:Z534"/>
    <mergeCell ref="A535:A536"/>
    <mergeCell ref="B535:B536"/>
    <mergeCell ref="C535:C536"/>
    <mergeCell ref="D535:D536"/>
    <mergeCell ref="E535:E536"/>
    <mergeCell ref="F535:F536"/>
    <mergeCell ref="G535:G536"/>
    <mergeCell ref="H535:H536"/>
    <mergeCell ref="I535:I536"/>
    <mergeCell ref="J535:J536"/>
    <mergeCell ref="O535:O536"/>
    <mergeCell ref="Q535:Q536"/>
    <mergeCell ref="R535:R536"/>
    <mergeCell ref="S535:S536"/>
    <mergeCell ref="T535:T536"/>
    <mergeCell ref="U535:U536"/>
    <mergeCell ref="V535:V536"/>
    <mergeCell ref="X535:X536"/>
    <mergeCell ref="Z535:Z536"/>
    <mergeCell ref="W535:W536"/>
    <mergeCell ref="A537:A538"/>
    <mergeCell ref="B537:B538"/>
    <mergeCell ref="C537:C538"/>
    <mergeCell ref="D537:D538"/>
    <mergeCell ref="E537:E538"/>
    <mergeCell ref="F537:F538"/>
    <mergeCell ref="G537:G538"/>
    <mergeCell ref="H537:H538"/>
    <mergeCell ref="I537:I538"/>
    <mergeCell ref="J537:J538"/>
    <mergeCell ref="O537:O538"/>
    <mergeCell ref="Q537:Q538"/>
    <mergeCell ref="R537:R538"/>
    <mergeCell ref="S537:S538"/>
    <mergeCell ref="T537:T538"/>
    <mergeCell ref="U537:U538"/>
    <mergeCell ref="V537:V538"/>
    <mergeCell ref="X537:X538"/>
    <mergeCell ref="Z537:Z538"/>
    <mergeCell ref="A539:A540"/>
    <mergeCell ref="B539:B540"/>
    <mergeCell ref="C539:C540"/>
    <mergeCell ref="D539:D540"/>
    <mergeCell ref="E539:E540"/>
    <mergeCell ref="F539:F540"/>
    <mergeCell ref="G539:G540"/>
    <mergeCell ref="H539:H540"/>
    <mergeCell ref="I539:I540"/>
    <mergeCell ref="J539:J540"/>
    <mergeCell ref="O539:O540"/>
    <mergeCell ref="Q539:Q540"/>
    <mergeCell ref="R539:R540"/>
    <mergeCell ref="S539:S540"/>
    <mergeCell ref="T539:T540"/>
    <mergeCell ref="U539:U540"/>
    <mergeCell ref="V539:V540"/>
    <mergeCell ref="W539:W540"/>
    <mergeCell ref="X539:X540"/>
    <mergeCell ref="Z539:Z540"/>
    <mergeCell ref="A541:A542"/>
    <mergeCell ref="B541:B542"/>
    <mergeCell ref="C541:C542"/>
    <mergeCell ref="D541:D542"/>
    <mergeCell ref="E541:E542"/>
    <mergeCell ref="F541:F542"/>
    <mergeCell ref="G541:G542"/>
    <mergeCell ref="H541:H542"/>
    <mergeCell ref="I541:I542"/>
    <mergeCell ref="J541:J542"/>
    <mergeCell ref="O541:O542"/>
    <mergeCell ref="Q541:Q542"/>
    <mergeCell ref="R541:R542"/>
    <mergeCell ref="S541:S542"/>
    <mergeCell ref="T541:T542"/>
    <mergeCell ref="U541:U542"/>
    <mergeCell ref="V541:V542"/>
    <mergeCell ref="X541:X542"/>
    <mergeCell ref="Z541:Z542"/>
    <mergeCell ref="A543:A544"/>
    <mergeCell ref="B543:B544"/>
    <mergeCell ref="C543:C544"/>
    <mergeCell ref="D543:D544"/>
    <mergeCell ref="E543:E544"/>
    <mergeCell ref="F543:F544"/>
    <mergeCell ref="G543:G544"/>
    <mergeCell ref="H543:H544"/>
    <mergeCell ref="I543:I544"/>
    <mergeCell ref="J543:J544"/>
    <mergeCell ref="O543:O544"/>
    <mergeCell ref="Q543:Q544"/>
    <mergeCell ref="R543:R544"/>
    <mergeCell ref="S543:S544"/>
    <mergeCell ref="T543:T544"/>
    <mergeCell ref="U543:U544"/>
    <mergeCell ref="V543:V544"/>
    <mergeCell ref="X543:X544"/>
    <mergeCell ref="Z543:Z544"/>
    <mergeCell ref="A545:A546"/>
    <mergeCell ref="B545:B546"/>
    <mergeCell ref="C545:C546"/>
    <mergeCell ref="D545:D546"/>
    <mergeCell ref="E545:E546"/>
    <mergeCell ref="F545:F546"/>
    <mergeCell ref="G545:G546"/>
    <mergeCell ref="H545:H546"/>
    <mergeCell ref="I545:I546"/>
    <mergeCell ref="J545:J546"/>
    <mergeCell ref="O545:O546"/>
    <mergeCell ref="Q545:Q546"/>
    <mergeCell ref="R545:R546"/>
    <mergeCell ref="S545:S546"/>
    <mergeCell ref="T545:T546"/>
    <mergeCell ref="U545:U546"/>
    <mergeCell ref="V545:V546"/>
    <mergeCell ref="W545:W546"/>
    <mergeCell ref="X545:X546"/>
    <mergeCell ref="Z545:Z546"/>
    <mergeCell ref="A547:A548"/>
    <mergeCell ref="B547:B548"/>
    <mergeCell ref="C547:C548"/>
    <mergeCell ref="D547:D548"/>
    <mergeCell ref="E547:E548"/>
    <mergeCell ref="F547:F548"/>
    <mergeCell ref="G547:G548"/>
    <mergeCell ref="H547:H548"/>
    <mergeCell ref="I547:I548"/>
    <mergeCell ref="J547:J548"/>
    <mergeCell ref="O547:O548"/>
    <mergeCell ref="Q547:Q548"/>
    <mergeCell ref="R547:R548"/>
    <mergeCell ref="S547:S548"/>
    <mergeCell ref="T547:T548"/>
    <mergeCell ref="U547:U548"/>
    <mergeCell ref="V547:V548"/>
    <mergeCell ref="W547:W548"/>
    <mergeCell ref="X547:X548"/>
    <mergeCell ref="Z547:Z548"/>
    <mergeCell ref="A553:A554"/>
    <mergeCell ref="B553:B554"/>
    <mergeCell ref="C553:C554"/>
    <mergeCell ref="D553:D554"/>
    <mergeCell ref="E553:E554"/>
    <mergeCell ref="F553:F554"/>
    <mergeCell ref="G553:G554"/>
    <mergeCell ref="H553:H554"/>
    <mergeCell ref="I553:I554"/>
    <mergeCell ref="J553:J554"/>
    <mergeCell ref="O553:O554"/>
    <mergeCell ref="Q553:Q554"/>
    <mergeCell ref="R553:R554"/>
    <mergeCell ref="S553:S554"/>
    <mergeCell ref="T553:T554"/>
    <mergeCell ref="U553:U554"/>
    <mergeCell ref="V553:V554"/>
    <mergeCell ref="W553:W554"/>
    <mergeCell ref="X553:X554"/>
    <mergeCell ref="Z553:Z554"/>
    <mergeCell ref="A549:A550"/>
    <mergeCell ref="B549:B550"/>
    <mergeCell ref="C549:C550"/>
    <mergeCell ref="D549:D550"/>
    <mergeCell ref="E549:E550"/>
    <mergeCell ref="F549:F550"/>
    <mergeCell ref="G549:G550"/>
    <mergeCell ref="H549:H550"/>
    <mergeCell ref="I549:I550"/>
    <mergeCell ref="J549:J550"/>
    <mergeCell ref="O549:O550"/>
    <mergeCell ref="Q549:Q550"/>
    <mergeCell ref="R549:R550"/>
    <mergeCell ref="S549:S550"/>
    <mergeCell ref="T549:T550"/>
    <mergeCell ref="U549:U550"/>
    <mergeCell ref="V549:V550"/>
    <mergeCell ref="W549:W550"/>
    <mergeCell ref="X549:X550"/>
    <mergeCell ref="Z549:Z550"/>
    <mergeCell ref="A551:A552"/>
    <mergeCell ref="B551:B552"/>
    <mergeCell ref="C551:C552"/>
    <mergeCell ref="D551:D552"/>
    <mergeCell ref="E551:E552"/>
    <mergeCell ref="F551:F552"/>
    <mergeCell ref="G551:G552"/>
    <mergeCell ref="H551:H552"/>
    <mergeCell ref="I551:I552"/>
    <mergeCell ref="J551:J552"/>
    <mergeCell ref="O551:O552"/>
    <mergeCell ref="Q551:Q552"/>
    <mergeCell ref="R551:R552"/>
    <mergeCell ref="S551:S552"/>
    <mergeCell ref="T551:T552"/>
    <mergeCell ref="U551:U552"/>
    <mergeCell ref="V551:V552"/>
    <mergeCell ref="W551:W552"/>
    <mergeCell ref="X551:X552"/>
    <mergeCell ref="Z551:Z552"/>
    <mergeCell ref="A3159:A3160"/>
    <mergeCell ref="B3159:B3160"/>
    <mergeCell ref="C3159:C3160"/>
    <mergeCell ref="D3159:D3160"/>
    <mergeCell ref="E3159:E3160"/>
    <mergeCell ref="F3159:F3160"/>
    <mergeCell ref="G3159:G3160"/>
    <mergeCell ref="H3159:H3160"/>
    <mergeCell ref="I3159:I3160"/>
    <mergeCell ref="J3159:J3160"/>
    <mergeCell ref="O3159:O3160"/>
    <mergeCell ref="Q3159:Q3160"/>
    <mergeCell ref="R3159:R3160"/>
    <mergeCell ref="S3159:S3160"/>
    <mergeCell ref="T3159:T3160"/>
    <mergeCell ref="U3159:U3160"/>
    <mergeCell ref="V3159:V3160"/>
    <mergeCell ref="W3159:W3160"/>
    <mergeCell ref="X3159:X3160"/>
    <mergeCell ref="Z3159:Z3160"/>
    <mergeCell ref="A3155:A3156"/>
    <mergeCell ref="B3155:B3156"/>
    <mergeCell ref="C3155:C3156"/>
    <mergeCell ref="D3155:D3156"/>
    <mergeCell ref="E3155:E3156"/>
    <mergeCell ref="F3155:F3156"/>
    <mergeCell ref="G3155:G3156"/>
    <mergeCell ref="H3155:H3156"/>
    <mergeCell ref="I3155:I3156"/>
    <mergeCell ref="J3155:J3156"/>
    <mergeCell ref="O3155:O3156"/>
    <mergeCell ref="Q3155:Q3156"/>
    <mergeCell ref="R3155:R3156"/>
    <mergeCell ref="S3155:S3156"/>
    <mergeCell ref="T3155:T3156"/>
    <mergeCell ref="U3155:U3156"/>
    <mergeCell ref="V3155:V3156"/>
    <mergeCell ref="W3155:W3156"/>
    <mergeCell ref="X3155:X3156"/>
    <mergeCell ref="Z3155:Z3156"/>
    <mergeCell ref="A3157:A3158"/>
    <mergeCell ref="B3157:B3158"/>
    <mergeCell ref="C3157:C3158"/>
    <mergeCell ref="D3157:D3158"/>
    <mergeCell ref="E3157:E3158"/>
    <mergeCell ref="F3157:F3158"/>
    <mergeCell ref="G3157:G3158"/>
    <mergeCell ref="H3157:H3158"/>
    <mergeCell ref="I3157:I3158"/>
    <mergeCell ref="J3157:J3158"/>
    <mergeCell ref="O3157:O3158"/>
    <mergeCell ref="Q3157:Q3158"/>
    <mergeCell ref="R3157:R3158"/>
    <mergeCell ref="S3157:S3158"/>
    <mergeCell ref="T3157:T3158"/>
    <mergeCell ref="U3157:U3158"/>
    <mergeCell ref="V3157:V3158"/>
    <mergeCell ref="W3157:W3158"/>
    <mergeCell ref="X3157:X3158"/>
    <mergeCell ref="Z3157:Z3158"/>
    <mergeCell ref="Y3157:Y3158"/>
    <mergeCell ref="A555:A556"/>
    <mergeCell ref="B555:B556"/>
    <mergeCell ref="C555:C556"/>
    <mergeCell ref="D555:D556"/>
    <mergeCell ref="E555:E556"/>
    <mergeCell ref="F555:F556"/>
    <mergeCell ref="G555:G556"/>
    <mergeCell ref="H555:H556"/>
    <mergeCell ref="I555:I556"/>
    <mergeCell ref="J555:J556"/>
    <mergeCell ref="O555:O556"/>
    <mergeCell ref="Q555:Q556"/>
    <mergeCell ref="R555:R556"/>
    <mergeCell ref="S555:S556"/>
    <mergeCell ref="T555:T556"/>
    <mergeCell ref="U555:U556"/>
    <mergeCell ref="V555:V556"/>
    <mergeCell ref="X555:X556"/>
    <mergeCell ref="Z555:Z556"/>
    <mergeCell ref="A557:A558"/>
    <mergeCell ref="B557:B558"/>
    <mergeCell ref="C557:C558"/>
    <mergeCell ref="D557:D558"/>
    <mergeCell ref="E557:E558"/>
    <mergeCell ref="F557:F558"/>
    <mergeCell ref="G557:G558"/>
    <mergeCell ref="H557:H558"/>
    <mergeCell ref="I557:I558"/>
    <mergeCell ref="J557:J558"/>
    <mergeCell ref="O557:O558"/>
    <mergeCell ref="Q557:Q558"/>
    <mergeCell ref="R557:R558"/>
    <mergeCell ref="S557:S558"/>
    <mergeCell ref="T557:T558"/>
    <mergeCell ref="U557:U558"/>
    <mergeCell ref="V557:V558"/>
    <mergeCell ref="W557:W558"/>
    <mergeCell ref="X557:X558"/>
    <mergeCell ref="Z557:Z558"/>
    <mergeCell ref="A559:A560"/>
    <mergeCell ref="B559:B560"/>
    <mergeCell ref="C559:C560"/>
    <mergeCell ref="D559:D560"/>
    <mergeCell ref="E559:E560"/>
    <mergeCell ref="F559:F560"/>
    <mergeCell ref="G559:G560"/>
    <mergeCell ref="H559:H560"/>
    <mergeCell ref="I559:I560"/>
    <mergeCell ref="J559:J560"/>
    <mergeCell ref="O559:O560"/>
    <mergeCell ref="Q559:Q560"/>
    <mergeCell ref="R559:R560"/>
    <mergeCell ref="S559:S560"/>
    <mergeCell ref="T559:T560"/>
    <mergeCell ref="U559:U560"/>
    <mergeCell ref="V559:V560"/>
    <mergeCell ref="W559:W560"/>
    <mergeCell ref="X559:X560"/>
    <mergeCell ref="Z559:Z560"/>
    <mergeCell ref="A561:A562"/>
    <mergeCell ref="B561:B562"/>
    <mergeCell ref="C561:C562"/>
    <mergeCell ref="D561:D562"/>
    <mergeCell ref="E561:E562"/>
    <mergeCell ref="F561:F562"/>
    <mergeCell ref="G561:G562"/>
    <mergeCell ref="H561:H562"/>
    <mergeCell ref="I561:I562"/>
    <mergeCell ref="J561:J562"/>
    <mergeCell ref="O561:O562"/>
    <mergeCell ref="Q561:Q562"/>
    <mergeCell ref="R561:R562"/>
    <mergeCell ref="S561:S562"/>
    <mergeCell ref="T561:T562"/>
    <mergeCell ref="U561:U562"/>
    <mergeCell ref="V561:V562"/>
    <mergeCell ref="W561:W562"/>
    <mergeCell ref="X561:X562"/>
    <mergeCell ref="Z561:Z562"/>
    <mergeCell ref="A563:A564"/>
    <mergeCell ref="B563:B564"/>
    <mergeCell ref="C563:C564"/>
    <mergeCell ref="D563:D564"/>
    <mergeCell ref="E563:E564"/>
    <mergeCell ref="F563:F564"/>
    <mergeCell ref="G563:G564"/>
    <mergeCell ref="H563:H564"/>
    <mergeCell ref="I563:I564"/>
    <mergeCell ref="J563:J564"/>
    <mergeCell ref="O563:O564"/>
    <mergeCell ref="Q563:Q564"/>
    <mergeCell ref="R563:R564"/>
    <mergeCell ref="S563:S564"/>
    <mergeCell ref="T563:T564"/>
    <mergeCell ref="U563:U564"/>
    <mergeCell ref="V563:V564"/>
    <mergeCell ref="W563:W564"/>
    <mergeCell ref="X563:X564"/>
    <mergeCell ref="Z563:Z564"/>
    <mergeCell ref="A565:A566"/>
    <mergeCell ref="B565:B566"/>
    <mergeCell ref="C565:C566"/>
    <mergeCell ref="D565:D566"/>
    <mergeCell ref="E565:E566"/>
    <mergeCell ref="F565:F566"/>
    <mergeCell ref="G565:G566"/>
    <mergeCell ref="H565:H566"/>
    <mergeCell ref="I565:I566"/>
    <mergeCell ref="J565:J566"/>
    <mergeCell ref="O565:O566"/>
    <mergeCell ref="Q565:Q566"/>
    <mergeCell ref="R565:R566"/>
    <mergeCell ref="S565:S566"/>
    <mergeCell ref="T565:T566"/>
    <mergeCell ref="U565:U566"/>
    <mergeCell ref="V565:V566"/>
    <mergeCell ref="W565:W566"/>
    <mergeCell ref="X565:X566"/>
    <mergeCell ref="Z565:Z566"/>
    <mergeCell ref="A567:A568"/>
    <mergeCell ref="B567:B568"/>
    <mergeCell ref="C567:C568"/>
    <mergeCell ref="D567:D568"/>
    <mergeCell ref="E567:E568"/>
    <mergeCell ref="F567:F568"/>
    <mergeCell ref="G567:G568"/>
    <mergeCell ref="H567:H568"/>
    <mergeCell ref="I567:I568"/>
    <mergeCell ref="J567:J568"/>
    <mergeCell ref="O567:O568"/>
    <mergeCell ref="Q567:Q568"/>
    <mergeCell ref="R567:R568"/>
    <mergeCell ref="S567:S568"/>
    <mergeCell ref="T567:T568"/>
    <mergeCell ref="U567:U568"/>
    <mergeCell ref="V567:V568"/>
    <mergeCell ref="W567:W568"/>
    <mergeCell ref="X567:X568"/>
    <mergeCell ref="Z567:Z568"/>
    <mergeCell ref="A569:A570"/>
    <mergeCell ref="B569:B570"/>
    <mergeCell ref="C569:C570"/>
    <mergeCell ref="D569:D570"/>
    <mergeCell ref="E569:E570"/>
    <mergeCell ref="F569:F570"/>
    <mergeCell ref="G569:G570"/>
    <mergeCell ref="H569:H570"/>
    <mergeCell ref="I569:I570"/>
    <mergeCell ref="J569:J570"/>
    <mergeCell ref="O569:O570"/>
    <mergeCell ref="Q569:Q570"/>
    <mergeCell ref="R569:R570"/>
    <mergeCell ref="S569:S570"/>
    <mergeCell ref="T569:T570"/>
    <mergeCell ref="U569:U570"/>
    <mergeCell ref="V569:V570"/>
    <mergeCell ref="W569:W570"/>
    <mergeCell ref="X569:X570"/>
    <mergeCell ref="Z569:Z570"/>
    <mergeCell ref="A571:A572"/>
    <mergeCell ref="B571:B572"/>
    <mergeCell ref="C571:C572"/>
    <mergeCell ref="D571:D572"/>
    <mergeCell ref="E571:E572"/>
    <mergeCell ref="F571:F572"/>
    <mergeCell ref="G571:G572"/>
    <mergeCell ref="H571:H572"/>
    <mergeCell ref="I571:I572"/>
    <mergeCell ref="J571:J572"/>
    <mergeCell ref="O571:O572"/>
    <mergeCell ref="Q571:Q572"/>
    <mergeCell ref="R571:R572"/>
    <mergeCell ref="S571:S572"/>
    <mergeCell ref="T571:T572"/>
    <mergeCell ref="U571:U572"/>
    <mergeCell ref="V571:V572"/>
    <mergeCell ref="W571:W572"/>
    <mergeCell ref="X571:X572"/>
    <mergeCell ref="Z571:Z572"/>
    <mergeCell ref="A573:A574"/>
    <mergeCell ref="B573:B574"/>
    <mergeCell ref="C573:C574"/>
    <mergeCell ref="D573:D574"/>
    <mergeCell ref="E573:E574"/>
    <mergeCell ref="F573:F574"/>
    <mergeCell ref="G573:G574"/>
    <mergeCell ref="H573:H574"/>
    <mergeCell ref="I573:I574"/>
    <mergeCell ref="J573:J574"/>
    <mergeCell ref="O573:O574"/>
    <mergeCell ref="Q573:Q574"/>
    <mergeCell ref="R573:R574"/>
    <mergeCell ref="S573:S574"/>
    <mergeCell ref="T573:T574"/>
    <mergeCell ref="U573:U574"/>
    <mergeCell ref="V573:V574"/>
    <mergeCell ref="W573:W574"/>
    <mergeCell ref="X573:X574"/>
    <mergeCell ref="Z573:Z574"/>
    <mergeCell ref="A575:A576"/>
    <mergeCell ref="B575:B576"/>
    <mergeCell ref="C575:C576"/>
    <mergeCell ref="D575:D576"/>
    <mergeCell ref="E575:E576"/>
    <mergeCell ref="F575:F576"/>
    <mergeCell ref="G575:G576"/>
    <mergeCell ref="H575:H576"/>
    <mergeCell ref="I575:I576"/>
    <mergeCell ref="J575:J576"/>
    <mergeCell ref="O575:O576"/>
    <mergeCell ref="Q575:Q576"/>
    <mergeCell ref="R575:R576"/>
    <mergeCell ref="S575:S576"/>
    <mergeCell ref="T575:T576"/>
    <mergeCell ref="U575:U576"/>
    <mergeCell ref="V575:V576"/>
    <mergeCell ref="X575:X576"/>
    <mergeCell ref="Z575:Z576"/>
    <mergeCell ref="A577:A578"/>
    <mergeCell ref="B577:B578"/>
    <mergeCell ref="C577:C578"/>
    <mergeCell ref="D577:D578"/>
    <mergeCell ref="E577:E578"/>
    <mergeCell ref="F577:F578"/>
    <mergeCell ref="G577:G578"/>
    <mergeCell ref="H577:H578"/>
    <mergeCell ref="I577:I578"/>
    <mergeCell ref="J577:J578"/>
    <mergeCell ref="O577:O578"/>
    <mergeCell ref="Q577:Q578"/>
    <mergeCell ref="R577:R578"/>
    <mergeCell ref="S577:S578"/>
    <mergeCell ref="T577:T578"/>
    <mergeCell ref="U577:U578"/>
    <mergeCell ref="V577:V578"/>
    <mergeCell ref="X577:X578"/>
    <mergeCell ref="Z577:Z578"/>
    <mergeCell ref="A579:A580"/>
    <mergeCell ref="B579:B580"/>
    <mergeCell ref="C579:C580"/>
    <mergeCell ref="D579:D580"/>
    <mergeCell ref="E579:E580"/>
    <mergeCell ref="G579:G580"/>
    <mergeCell ref="H579:H580"/>
    <mergeCell ref="I579:I580"/>
    <mergeCell ref="J579:J580"/>
    <mergeCell ref="O579:O580"/>
    <mergeCell ref="Q579:Q580"/>
    <mergeCell ref="R579:R580"/>
    <mergeCell ref="S579:S580"/>
    <mergeCell ref="T579:T580"/>
    <mergeCell ref="U579:U580"/>
    <mergeCell ref="V579:V580"/>
    <mergeCell ref="W579:W580"/>
    <mergeCell ref="X579:X580"/>
    <mergeCell ref="Z579:Z580"/>
    <mergeCell ref="A581:A582"/>
    <mergeCell ref="B581:B582"/>
    <mergeCell ref="C581:C582"/>
    <mergeCell ref="D581:D582"/>
    <mergeCell ref="E581:E582"/>
    <mergeCell ref="F581:F582"/>
    <mergeCell ref="G581:G582"/>
    <mergeCell ref="H581:H582"/>
    <mergeCell ref="I581:I582"/>
    <mergeCell ref="J581:J582"/>
    <mergeCell ref="O581:O582"/>
    <mergeCell ref="Q581:Q582"/>
    <mergeCell ref="R581:R582"/>
    <mergeCell ref="S581:S582"/>
    <mergeCell ref="T581:T582"/>
    <mergeCell ref="U581:U582"/>
    <mergeCell ref="V581:V582"/>
    <mergeCell ref="W581:W582"/>
    <mergeCell ref="X581:X582"/>
    <mergeCell ref="Z581:Z582"/>
    <mergeCell ref="A583:A584"/>
    <mergeCell ref="B583:B584"/>
    <mergeCell ref="C583:C584"/>
    <mergeCell ref="D583:D584"/>
    <mergeCell ref="E583:E584"/>
    <mergeCell ref="F583:F584"/>
    <mergeCell ref="G583:G584"/>
    <mergeCell ref="H583:H584"/>
    <mergeCell ref="I583:I584"/>
    <mergeCell ref="J583:J584"/>
    <mergeCell ref="O583:O584"/>
    <mergeCell ref="Q583:Q584"/>
    <mergeCell ref="R583:R584"/>
    <mergeCell ref="S583:S584"/>
    <mergeCell ref="T583:T584"/>
    <mergeCell ref="U583:U584"/>
    <mergeCell ref="V583:V584"/>
    <mergeCell ref="W583:W584"/>
    <mergeCell ref="X583:X584"/>
    <mergeCell ref="Z583:Z584"/>
    <mergeCell ref="A585:A586"/>
    <mergeCell ref="B585:B586"/>
    <mergeCell ref="C585:C586"/>
    <mergeCell ref="D585:D586"/>
    <mergeCell ref="E585:E586"/>
    <mergeCell ref="F585:F586"/>
    <mergeCell ref="G585:G586"/>
    <mergeCell ref="H585:H586"/>
    <mergeCell ref="I585:I586"/>
    <mergeCell ref="J585:J586"/>
    <mergeCell ref="O585:O586"/>
    <mergeCell ref="Q585:Q586"/>
    <mergeCell ref="R585:R586"/>
    <mergeCell ref="S585:S586"/>
    <mergeCell ref="T585:T586"/>
    <mergeCell ref="U585:U586"/>
    <mergeCell ref="V585:V586"/>
    <mergeCell ref="X585:X586"/>
    <mergeCell ref="Z585:Z586"/>
    <mergeCell ref="D587:D588"/>
    <mergeCell ref="E587:E588"/>
    <mergeCell ref="F587:F588"/>
    <mergeCell ref="G587:G588"/>
    <mergeCell ref="H587:H588"/>
    <mergeCell ref="I587:I588"/>
    <mergeCell ref="J587:J588"/>
    <mergeCell ref="O587:O588"/>
    <mergeCell ref="Q587:Q588"/>
    <mergeCell ref="R587:R588"/>
    <mergeCell ref="S587:S588"/>
    <mergeCell ref="T587:T588"/>
    <mergeCell ref="U587:U588"/>
    <mergeCell ref="V587:V588"/>
    <mergeCell ref="W587:W588"/>
    <mergeCell ref="X587:X588"/>
    <mergeCell ref="Z587:Z588"/>
    <mergeCell ref="A589:A590"/>
    <mergeCell ref="B589:B590"/>
    <mergeCell ref="C589:C590"/>
    <mergeCell ref="D589:D590"/>
    <mergeCell ref="E589:E590"/>
    <mergeCell ref="F589:F590"/>
    <mergeCell ref="G589:G590"/>
    <mergeCell ref="H589:H590"/>
    <mergeCell ref="I589:I590"/>
    <mergeCell ref="J589:J590"/>
    <mergeCell ref="O589:O590"/>
    <mergeCell ref="Q589:Q590"/>
    <mergeCell ref="R589:R590"/>
    <mergeCell ref="S589:S590"/>
    <mergeCell ref="T589:T590"/>
    <mergeCell ref="U589:U590"/>
    <mergeCell ref="V589:V590"/>
    <mergeCell ref="W589:W590"/>
    <mergeCell ref="X589:X590"/>
    <mergeCell ref="Z589:Z590"/>
    <mergeCell ref="A595:A596"/>
    <mergeCell ref="B595:B596"/>
    <mergeCell ref="C595:C596"/>
    <mergeCell ref="D595:D596"/>
    <mergeCell ref="E595:E596"/>
    <mergeCell ref="F595:F596"/>
    <mergeCell ref="G595:G596"/>
    <mergeCell ref="H595:H596"/>
    <mergeCell ref="I595:I596"/>
    <mergeCell ref="J595:J596"/>
    <mergeCell ref="O595:O596"/>
    <mergeCell ref="Q595:Q596"/>
    <mergeCell ref="R595:R596"/>
    <mergeCell ref="S595:S596"/>
    <mergeCell ref="T595:T596"/>
    <mergeCell ref="U595:U596"/>
    <mergeCell ref="V595:V596"/>
    <mergeCell ref="W595:W596"/>
    <mergeCell ref="X595:X596"/>
    <mergeCell ref="Z595:Z596"/>
    <mergeCell ref="W555:W556"/>
    <mergeCell ref="A591:A592"/>
    <mergeCell ref="B591:B592"/>
    <mergeCell ref="C591:C592"/>
    <mergeCell ref="D591:D592"/>
    <mergeCell ref="E591:E592"/>
    <mergeCell ref="F591:F592"/>
    <mergeCell ref="G591:G592"/>
    <mergeCell ref="H591:H592"/>
    <mergeCell ref="I591:I592"/>
    <mergeCell ref="J591:J592"/>
    <mergeCell ref="O591:O592"/>
    <mergeCell ref="Q591:Q592"/>
    <mergeCell ref="R591:R592"/>
    <mergeCell ref="S591:S592"/>
    <mergeCell ref="T591:T592"/>
    <mergeCell ref="U591:U592"/>
    <mergeCell ref="V591:V592"/>
    <mergeCell ref="W591:W592"/>
    <mergeCell ref="X591:X592"/>
    <mergeCell ref="Z591:Z592"/>
    <mergeCell ref="A593:A594"/>
    <mergeCell ref="B593:B594"/>
    <mergeCell ref="C593:C594"/>
    <mergeCell ref="D593:D594"/>
    <mergeCell ref="E593:E594"/>
    <mergeCell ref="F593:F594"/>
    <mergeCell ref="G593:G594"/>
    <mergeCell ref="H593:H594"/>
    <mergeCell ref="I593:I594"/>
    <mergeCell ref="J593:J594"/>
    <mergeCell ref="O593:O594"/>
    <mergeCell ref="Q593:Q594"/>
    <mergeCell ref="R593:R594"/>
    <mergeCell ref="S593:S594"/>
    <mergeCell ref="T593:T594"/>
    <mergeCell ref="U593:U594"/>
    <mergeCell ref="V593:V594"/>
    <mergeCell ref="W593:W594"/>
    <mergeCell ref="X593:X594"/>
    <mergeCell ref="Z593:Z594"/>
    <mergeCell ref="A587:A588"/>
    <mergeCell ref="B587:B588"/>
    <mergeCell ref="C587:C588"/>
    <mergeCell ref="A3161:A3162"/>
    <mergeCell ref="B3161:B3162"/>
    <mergeCell ref="C3161:C3162"/>
    <mergeCell ref="D3161:D3162"/>
    <mergeCell ref="E3161:E3162"/>
    <mergeCell ref="F3161:F3162"/>
    <mergeCell ref="G3161:G3162"/>
    <mergeCell ref="H3161:H3162"/>
    <mergeCell ref="I3161:I3162"/>
    <mergeCell ref="J3161:J3162"/>
    <mergeCell ref="O3161:O3162"/>
    <mergeCell ref="Q3161:Q3162"/>
    <mergeCell ref="R3161:R3162"/>
    <mergeCell ref="S3161:S3162"/>
    <mergeCell ref="T3161:T3162"/>
    <mergeCell ref="U3161:U3162"/>
    <mergeCell ref="V3161:V3162"/>
    <mergeCell ref="W3161:W3162"/>
    <mergeCell ref="X3161:X3162"/>
    <mergeCell ref="Z3161:Z3162"/>
    <mergeCell ref="A3163:A3164"/>
    <mergeCell ref="B3163:B3164"/>
    <mergeCell ref="C3163:C3164"/>
    <mergeCell ref="D3163:D3164"/>
    <mergeCell ref="E3163:E3164"/>
    <mergeCell ref="F3163:F3164"/>
    <mergeCell ref="G3163:G3164"/>
    <mergeCell ref="H3163:H3164"/>
    <mergeCell ref="I3163:I3164"/>
    <mergeCell ref="J3163:J3164"/>
    <mergeCell ref="O3163:O3164"/>
    <mergeCell ref="Q3163:Q3164"/>
    <mergeCell ref="R3163:R3164"/>
    <mergeCell ref="S3163:S3164"/>
    <mergeCell ref="T3163:T3164"/>
    <mergeCell ref="U3163:U3164"/>
    <mergeCell ref="V3163:V3164"/>
    <mergeCell ref="W3163:W3164"/>
    <mergeCell ref="X3163:X3164"/>
    <mergeCell ref="Z3163:Z3164"/>
    <mergeCell ref="Y3163:Y3164"/>
    <mergeCell ref="A3165:A3166"/>
    <mergeCell ref="B3165:B3166"/>
    <mergeCell ref="C3165:C3166"/>
    <mergeCell ref="D3165:D3166"/>
    <mergeCell ref="E3165:E3166"/>
    <mergeCell ref="F3165:F3166"/>
    <mergeCell ref="G3165:G3166"/>
    <mergeCell ref="H3165:H3166"/>
    <mergeCell ref="I3165:I3166"/>
    <mergeCell ref="J3165:J3166"/>
    <mergeCell ref="O3165:O3166"/>
    <mergeCell ref="Q3165:Q3166"/>
    <mergeCell ref="R3165:R3166"/>
    <mergeCell ref="S3165:S3166"/>
    <mergeCell ref="T3165:T3166"/>
    <mergeCell ref="U3165:U3166"/>
    <mergeCell ref="V3165:V3166"/>
    <mergeCell ref="W3165:W3166"/>
    <mergeCell ref="X3165:X3166"/>
    <mergeCell ref="Z3165:Z3166"/>
    <mergeCell ref="A3167:A3168"/>
    <mergeCell ref="B3167:B3168"/>
    <mergeCell ref="C3167:C3168"/>
    <mergeCell ref="D3167:D3168"/>
    <mergeCell ref="E3167:E3168"/>
    <mergeCell ref="F3167:F3168"/>
    <mergeCell ref="G3167:G3168"/>
    <mergeCell ref="H3167:H3168"/>
    <mergeCell ref="I3167:I3168"/>
    <mergeCell ref="J3167:J3168"/>
    <mergeCell ref="O3167:O3168"/>
    <mergeCell ref="Q3167:Q3168"/>
    <mergeCell ref="R3167:R3168"/>
    <mergeCell ref="S3167:S3168"/>
    <mergeCell ref="T3167:T3168"/>
    <mergeCell ref="U3167:U3168"/>
    <mergeCell ref="V3167:V3168"/>
    <mergeCell ref="X3167:X3168"/>
    <mergeCell ref="Z3167:Z3168"/>
    <mergeCell ref="A3169:A3170"/>
    <mergeCell ref="B3169:B3170"/>
    <mergeCell ref="C3169:C3170"/>
    <mergeCell ref="D3169:D3170"/>
    <mergeCell ref="E3169:E3170"/>
    <mergeCell ref="F3169:F3170"/>
    <mergeCell ref="G3169:G3170"/>
    <mergeCell ref="H3169:H3170"/>
    <mergeCell ref="I3169:I3170"/>
    <mergeCell ref="J3169:J3170"/>
    <mergeCell ref="O3169:O3170"/>
    <mergeCell ref="Q3169:Q3170"/>
    <mergeCell ref="R3169:R3170"/>
    <mergeCell ref="S3169:S3170"/>
    <mergeCell ref="T3169:T3170"/>
    <mergeCell ref="U3169:U3170"/>
    <mergeCell ref="V3169:V3170"/>
    <mergeCell ref="X3169:X3170"/>
    <mergeCell ref="Z3169:Z3170"/>
    <mergeCell ref="A3171:A3172"/>
    <mergeCell ref="B3171:B3172"/>
    <mergeCell ref="C3171:C3172"/>
    <mergeCell ref="D3171:D3172"/>
    <mergeCell ref="E3171:E3172"/>
    <mergeCell ref="F3171:F3172"/>
    <mergeCell ref="G3171:G3172"/>
    <mergeCell ref="H3171:H3172"/>
    <mergeCell ref="I3171:I3172"/>
    <mergeCell ref="J3171:J3172"/>
    <mergeCell ref="O3171:O3172"/>
    <mergeCell ref="Q3171:Q3172"/>
    <mergeCell ref="R3171:R3172"/>
    <mergeCell ref="S3171:S3172"/>
    <mergeCell ref="T3171:T3172"/>
    <mergeCell ref="U3171:U3172"/>
    <mergeCell ref="V3171:V3172"/>
    <mergeCell ref="W3171:W3172"/>
    <mergeCell ref="X3171:X3172"/>
    <mergeCell ref="Z3171:Z3172"/>
    <mergeCell ref="A3173:A3174"/>
    <mergeCell ref="B3173:B3174"/>
    <mergeCell ref="C3173:C3174"/>
    <mergeCell ref="D3173:D3174"/>
    <mergeCell ref="E3173:E3174"/>
    <mergeCell ref="F3173:F3174"/>
    <mergeCell ref="G3173:G3174"/>
    <mergeCell ref="H3173:H3174"/>
    <mergeCell ref="I3173:I3174"/>
    <mergeCell ref="J3173:J3174"/>
    <mergeCell ref="O3173:O3174"/>
    <mergeCell ref="Q3173:Q3174"/>
    <mergeCell ref="R3173:R3174"/>
    <mergeCell ref="S3173:S3174"/>
    <mergeCell ref="T3173:T3174"/>
    <mergeCell ref="U3173:U3174"/>
    <mergeCell ref="V3173:V3174"/>
    <mergeCell ref="W3173:W3174"/>
    <mergeCell ref="X3173:X3174"/>
    <mergeCell ref="Z3173:Z3174"/>
    <mergeCell ref="A3175:A3176"/>
    <mergeCell ref="B3175:B3176"/>
    <mergeCell ref="C3175:C3176"/>
    <mergeCell ref="D3175:D3176"/>
    <mergeCell ref="E3175:E3176"/>
    <mergeCell ref="F3175:F3176"/>
    <mergeCell ref="G3175:G3176"/>
    <mergeCell ref="H3175:H3176"/>
    <mergeCell ref="I3175:I3176"/>
    <mergeCell ref="J3175:J3176"/>
    <mergeCell ref="O3175:O3176"/>
    <mergeCell ref="Q3175:Q3176"/>
    <mergeCell ref="R3175:R3176"/>
    <mergeCell ref="S3175:S3176"/>
    <mergeCell ref="T3175:T3176"/>
    <mergeCell ref="U3175:U3176"/>
    <mergeCell ref="V3175:V3176"/>
    <mergeCell ref="W3175:W3176"/>
    <mergeCell ref="X3175:X3176"/>
    <mergeCell ref="Z3175:Z3176"/>
    <mergeCell ref="A3177:A3178"/>
    <mergeCell ref="B3177:B3178"/>
    <mergeCell ref="C3177:C3178"/>
    <mergeCell ref="D3177:D3178"/>
    <mergeCell ref="E3177:E3178"/>
    <mergeCell ref="F3177:F3178"/>
    <mergeCell ref="G3177:G3178"/>
    <mergeCell ref="H3177:H3178"/>
    <mergeCell ref="I3177:I3178"/>
    <mergeCell ref="J3177:J3178"/>
    <mergeCell ref="O3177:O3178"/>
    <mergeCell ref="Q3177:Q3178"/>
    <mergeCell ref="R3177:R3178"/>
    <mergeCell ref="S3177:S3178"/>
    <mergeCell ref="T3177:T3178"/>
    <mergeCell ref="U3177:U3178"/>
    <mergeCell ref="V3177:V3178"/>
    <mergeCell ref="W3177:W3178"/>
    <mergeCell ref="X3177:X3178"/>
    <mergeCell ref="Z3177:Z3178"/>
    <mergeCell ref="A3179:A3180"/>
    <mergeCell ref="B3179:B3180"/>
    <mergeCell ref="C3179:C3180"/>
    <mergeCell ref="D3179:D3180"/>
    <mergeCell ref="E3179:E3180"/>
    <mergeCell ref="F3179:F3180"/>
    <mergeCell ref="G3179:G3180"/>
    <mergeCell ref="H3179:H3180"/>
    <mergeCell ref="I3179:I3180"/>
    <mergeCell ref="J3179:J3180"/>
    <mergeCell ref="O3179:O3180"/>
    <mergeCell ref="Q3179:Q3180"/>
    <mergeCell ref="R3179:R3180"/>
    <mergeCell ref="S3179:S3180"/>
    <mergeCell ref="T3179:T3180"/>
    <mergeCell ref="U3179:U3180"/>
    <mergeCell ref="V3179:V3180"/>
    <mergeCell ref="W3179:W3180"/>
    <mergeCell ref="X3179:X3180"/>
    <mergeCell ref="Z3179:Z3180"/>
    <mergeCell ref="A3181:A3182"/>
    <mergeCell ref="B3181:B3182"/>
    <mergeCell ref="C3181:C3182"/>
    <mergeCell ref="D3181:D3182"/>
    <mergeCell ref="E3181:E3182"/>
    <mergeCell ref="F3181:F3182"/>
    <mergeCell ref="G3181:G3182"/>
    <mergeCell ref="H3181:H3182"/>
    <mergeCell ref="I3181:I3182"/>
    <mergeCell ref="J3181:J3182"/>
    <mergeCell ref="O3181:O3182"/>
    <mergeCell ref="Q3181:Q3182"/>
    <mergeCell ref="R3181:R3182"/>
    <mergeCell ref="S3181:S3182"/>
    <mergeCell ref="T3181:T3182"/>
    <mergeCell ref="U3181:U3182"/>
    <mergeCell ref="V3181:V3182"/>
    <mergeCell ref="X3181:X3182"/>
    <mergeCell ref="Z3181:Z3182"/>
    <mergeCell ref="A3183:A3184"/>
    <mergeCell ref="B3183:B3184"/>
    <mergeCell ref="C3183:C3184"/>
    <mergeCell ref="D3183:D3184"/>
    <mergeCell ref="E3183:E3184"/>
    <mergeCell ref="F3183:F3184"/>
    <mergeCell ref="G3183:G3184"/>
    <mergeCell ref="H3183:H3184"/>
    <mergeCell ref="I3183:I3184"/>
    <mergeCell ref="J3183:J3184"/>
    <mergeCell ref="O3183:O3184"/>
    <mergeCell ref="Q3183:Q3184"/>
    <mergeCell ref="R3183:R3184"/>
    <mergeCell ref="S3183:S3184"/>
    <mergeCell ref="T3183:T3184"/>
    <mergeCell ref="U3183:U3184"/>
    <mergeCell ref="V3183:V3184"/>
    <mergeCell ref="W3183:W3184"/>
    <mergeCell ref="X3183:X3184"/>
    <mergeCell ref="Z3183:Z3184"/>
    <mergeCell ref="A3191:A3192"/>
    <mergeCell ref="B3191:B3192"/>
    <mergeCell ref="C3191:C3192"/>
    <mergeCell ref="D3191:D3192"/>
    <mergeCell ref="E3191:E3192"/>
    <mergeCell ref="F3191:F3192"/>
    <mergeCell ref="G3191:G3192"/>
    <mergeCell ref="H3191:H3192"/>
    <mergeCell ref="I3191:I3192"/>
    <mergeCell ref="J3191:J3192"/>
    <mergeCell ref="O3191:O3192"/>
    <mergeCell ref="Q3191:Q3192"/>
    <mergeCell ref="R3191:R3192"/>
    <mergeCell ref="S3191:S3192"/>
    <mergeCell ref="T3191:T3192"/>
    <mergeCell ref="U3191:U3192"/>
    <mergeCell ref="V3191:V3192"/>
    <mergeCell ref="X3191:X3192"/>
    <mergeCell ref="Z3191:Z3192"/>
    <mergeCell ref="A3185:A3186"/>
    <mergeCell ref="B3185:B3186"/>
    <mergeCell ref="C3185:C3186"/>
    <mergeCell ref="D3185:D3186"/>
    <mergeCell ref="E3185:E3186"/>
    <mergeCell ref="F3185:F3186"/>
    <mergeCell ref="G3185:G3186"/>
    <mergeCell ref="H3185:H3186"/>
    <mergeCell ref="I3185:I3186"/>
    <mergeCell ref="J3185:J3186"/>
    <mergeCell ref="O3185:O3186"/>
    <mergeCell ref="Q3185:Q3186"/>
    <mergeCell ref="R3185:R3186"/>
    <mergeCell ref="S3185:S3186"/>
    <mergeCell ref="T3185:T3186"/>
    <mergeCell ref="U3185:U3186"/>
    <mergeCell ref="V3185:V3186"/>
    <mergeCell ref="W3185:W3186"/>
    <mergeCell ref="X3185:X3186"/>
    <mergeCell ref="Z3185:Z3186"/>
    <mergeCell ref="A3187:A3188"/>
    <mergeCell ref="B3187:B3188"/>
    <mergeCell ref="C3187:C3188"/>
    <mergeCell ref="D3187:D3188"/>
    <mergeCell ref="E3187:E3188"/>
    <mergeCell ref="F3187:F3188"/>
    <mergeCell ref="G3187:G3188"/>
    <mergeCell ref="H3187:H3188"/>
    <mergeCell ref="I3187:I3188"/>
    <mergeCell ref="J3187:J3188"/>
    <mergeCell ref="O3187:O3188"/>
    <mergeCell ref="Q3187:Q3188"/>
    <mergeCell ref="R3187:R3188"/>
    <mergeCell ref="S3187:S3188"/>
    <mergeCell ref="T3187:T3188"/>
    <mergeCell ref="U3187:U3188"/>
    <mergeCell ref="V3187:V3188"/>
    <mergeCell ref="X3187:X3188"/>
    <mergeCell ref="Z3187:Z3188"/>
    <mergeCell ref="Y2909:Y2910"/>
    <mergeCell ref="Y2901:Y2902"/>
    <mergeCell ref="Y2889:Y2890"/>
    <mergeCell ref="Y2877:Y2878"/>
    <mergeCell ref="Y2835:Y2836"/>
    <mergeCell ref="Y2829:Y2830"/>
    <mergeCell ref="Y3057:Y3058"/>
    <mergeCell ref="A3193:A3194"/>
    <mergeCell ref="B3193:B3194"/>
    <mergeCell ref="C3193:C3194"/>
    <mergeCell ref="D3193:D3194"/>
    <mergeCell ref="E3193:E3194"/>
    <mergeCell ref="F3193:F3194"/>
    <mergeCell ref="G3193:G3194"/>
    <mergeCell ref="H3193:H3194"/>
    <mergeCell ref="I3193:I3194"/>
    <mergeCell ref="J3193:J3194"/>
    <mergeCell ref="O3193:O3194"/>
    <mergeCell ref="Q3193:Q3194"/>
    <mergeCell ref="R3193:R3194"/>
    <mergeCell ref="S3193:S3194"/>
    <mergeCell ref="T3193:T3194"/>
    <mergeCell ref="U3193:U3194"/>
    <mergeCell ref="V3193:V3194"/>
    <mergeCell ref="X3193:X3194"/>
    <mergeCell ref="Z3193:Z3194"/>
    <mergeCell ref="A3195:A3196"/>
    <mergeCell ref="B3195:B3196"/>
    <mergeCell ref="C3195:C3196"/>
    <mergeCell ref="D3195:D3196"/>
    <mergeCell ref="E3195:E3196"/>
    <mergeCell ref="F3195:F3196"/>
    <mergeCell ref="G3195:G3196"/>
    <mergeCell ref="H3195:H3196"/>
    <mergeCell ref="I3195:I3196"/>
    <mergeCell ref="J3195:J3196"/>
    <mergeCell ref="O3195:O3196"/>
    <mergeCell ref="Q3195:Q3196"/>
    <mergeCell ref="R3195:R3196"/>
    <mergeCell ref="S3195:S3196"/>
    <mergeCell ref="T3195:T3196"/>
    <mergeCell ref="U3195:U3196"/>
    <mergeCell ref="V3195:V3196"/>
    <mergeCell ref="X3195:X3196"/>
    <mergeCell ref="Z3195:Z3196"/>
    <mergeCell ref="A3189:A3190"/>
    <mergeCell ref="B3189:B3190"/>
    <mergeCell ref="C3189:C3190"/>
    <mergeCell ref="D3189:D3190"/>
    <mergeCell ref="E3189:E3190"/>
    <mergeCell ref="F3189:F3190"/>
    <mergeCell ref="G3189:G3190"/>
    <mergeCell ref="H3189:H3190"/>
    <mergeCell ref="I3189:I3190"/>
    <mergeCell ref="J3189:J3190"/>
    <mergeCell ref="O3189:O3190"/>
    <mergeCell ref="Q3189:Q3190"/>
    <mergeCell ref="R3189:R3190"/>
    <mergeCell ref="S3189:S3190"/>
    <mergeCell ref="T3189:T3190"/>
    <mergeCell ref="U3189:U3190"/>
    <mergeCell ref="V3189:V3190"/>
    <mergeCell ref="X3189:X3190"/>
    <mergeCell ref="Z3189:Z3190"/>
    <mergeCell ref="Y3137:Y3138"/>
    <mergeCell ref="Y3011:Y3012"/>
    <mergeCell ref="Y3093:Y3094"/>
    <mergeCell ref="Y3161:Y3162"/>
    <mergeCell ref="Y3073:Y3074"/>
    <mergeCell ref="C3197:C3198"/>
    <mergeCell ref="A3197:A3198"/>
    <mergeCell ref="B3197:B3198"/>
    <mergeCell ref="G3197:G3198"/>
    <mergeCell ref="H3197:H3198"/>
    <mergeCell ref="F3197:F3198"/>
    <mergeCell ref="E3197:E3198"/>
    <mergeCell ref="I3197:I3198"/>
    <mergeCell ref="J3197:J3198"/>
    <mergeCell ref="O3197:O3198"/>
    <mergeCell ref="Q3197:Q3198"/>
    <mergeCell ref="R3197:R3198"/>
    <mergeCell ref="S3197:S3198"/>
    <mergeCell ref="T3197:T3198"/>
    <mergeCell ref="U3197:U3198"/>
    <mergeCell ref="V3197:V3198"/>
    <mergeCell ref="X3197:X3198"/>
    <mergeCell ref="Z3197:Z3198"/>
    <mergeCell ref="Y2777:Y2778"/>
    <mergeCell ref="Y3153:Y3154"/>
    <mergeCell ref="Y3131:Y3132"/>
    <mergeCell ref="Y3063:Y3064"/>
    <mergeCell ref="Y2929:Y2930"/>
    <mergeCell ref="Y2931:Y2932"/>
    <mergeCell ref="Y3197:Y3198"/>
    <mergeCell ref="Y3183:Y3184"/>
    <mergeCell ref="Y3185:Y3186"/>
    <mergeCell ref="Y2779:Y2780"/>
    <mergeCell ref="Y2785:Y2786"/>
    <mergeCell ref="Y2781:Y2782"/>
    <mergeCell ref="Y2787:Y2788"/>
    <mergeCell ref="Y3155:Y3156"/>
    <mergeCell ref="Y3165:Y3166"/>
    <mergeCell ref="Y3167:Y3168"/>
    <mergeCell ref="Y3181:Y3182"/>
    <mergeCell ref="Y3187:Y3188"/>
    <mergeCell ref="Y3141:Y3142"/>
    <mergeCell ref="Y3133:Y3134"/>
    <mergeCell ref="Y3097:Y3098"/>
    <mergeCell ref="Y3135:Y3136"/>
    <mergeCell ref="Y3069:Y3070"/>
    <mergeCell ref="Y3071:Y3072"/>
    <mergeCell ref="Y3067:Y3068"/>
    <mergeCell ref="Y3061:Y3062"/>
    <mergeCell ref="Y3059:Y3060"/>
    <mergeCell ref="Y3189:Y3190"/>
    <mergeCell ref="Y3191:Y3192"/>
    <mergeCell ref="Y3193:Y3194"/>
    <mergeCell ref="Y3195:Y3196"/>
    <mergeCell ref="Y3035:Y3036"/>
    <mergeCell ref="Y3019:Y3020"/>
    <mergeCell ref="Y3013:Y3014"/>
    <mergeCell ref="Y3009:Y3010"/>
    <mergeCell ref="Y3003:Y3004"/>
    <mergeCell ref="Y3005:Y3006"/>
    <mergeCell ref="Y2925:Y2926"/>
    <mergeCell ref="Y3021:Y3022"/>
    <mergeCell ref="Y2911:Y2912"/>
    <mergeCell ref="D3197:D3198"/>
    <mergeCell ref="Y2765:Y2766"/>
    <mergeCell ref="Y2875:Y2876"/>
    <mergeCell ref="Y2833:Y2834"/>
    <mergeCell ref="Y2827:Y2828"/>
    <mergeCell ref="Y2927:Y2928"/>
    <mergeCell ref="Y2907:Y2908"/>
    <mergeCell ref="Y2897:Y2898"/>
    <mergeCell ref="Y3001:Y3002"/>
    <mergeCell ref="Y857:Y858"/>
    <mergeCell ref="Y3171:Y3172"/>
    <mergeCell ref="Y3173:Y3174"/>
    <mergeCell ref="Y3175:Y3176"/>
    <mergeCell ref="Y3177:Y3178"/>
    <mergeCell ref="Y3143:Y3144"/>
    <mergeCell ref="Y3145:Y3146"/>
    <mergeCell ref="Y3147:Y3148"/>
    <mergeCell ref="Y3149:Y3150"/>
    <mergeCell ref="Y3083:Y3084"/>
    <mergeCell ref="Y3085:Y3086"/>
    <mergeCell ref="Y3087:Y3088"/>
    <mergeCell ref="Y3089:Y3090"/>
    <mergeCell ref="Y3025:Y3026"/>
    <mergeCell ref="Y3027:Y3028"/>
    <mergeCell ref="Y3029:Y3030"/>
    <mergeCell ref="Y3031:Y3032"/>
    <mergeCell ref="Y2999:Y3000"/>
    <mergeCell ref="Y2933:Y2934"/>
    <mergeCell ref="Y2935:Y2936"/>
    <mergeCell ref="Y2937:Y2938"/>
    <mergeCell ref="Y2939:Y2940"/>
    <mergeCell ref="Y2879:Y2880"/>
    <mergeCell ref="Y2881:Y2882"/>
    <mergeCell ref="Y2883:Y2884"/>
    <mergeCell ref="Y2885:Y2886"/>
    <mergeCell ref="Y2759:Y2760"/>
    <mergeCell ref="Y2747:Y2748"/>
    <mergeCell ref="Y2689:Y2690"/>
    <mergeCell ref="Y2679:Y2680"/>
    <mergeCell ref="Y2343:Y2344"/>
    <mergeCell ref="Y2347:Y2348"/>
    <mergeCell ref="Y2353:Y2354"/>
    <mergeCell ref="Y2355:Y2356"/>
    <mergeCell ref="Y2207:Y2208"/>
    <mergeCell ref="Y2213:Y2214"/>
    <mergeCell ref="Y2223:Y2224"/>
    <mergeCell ref="Y2221:Y2222"/>
    <mergeCell ref="Y2077:Y2078"/>
    <mergeCell ref="Y2091:Y2092"/>
    <mergeCell ref="Y2093:Y2094"/>
    <mergeCell ref="Y2095:Y2096"/>
    <mergeCell ref="Y1937:Y1938"/>
    <mergeCell ref="Y1961:Y1962"/>
    <mergeCell ref="Y1809:Y1810"/>
    <mergeCell ref="Y1811:Y1812"/>
    <mergeCell ref="Y1695:Y1696"/>
    <mergeCell ref="Y1697:Y1698"/>
    <mergeCell ref="Y1561:Y1562"/>
    <mergeCell ref="Y1413:Y1414"/>
    <mergeCell ref="Y1431:Y1432"/>
    <mergeCell ref="Y1271:Y1272"/>
    <mergeCell ref="Y3169:Y3170"/>
    <mergeCell ref="Y3129:Y3130"/>
    <mergeCell ref="Y3139:Y3140"/>
    <mergeCell ref="Y3095:Y3096"/>
    <mergeCell ref="B159:B160"/>
    <mergeCell ref="C159:C160"/>
    <mergeCell ref="D159:D160"/>
    <mergeCell ref="E159:E160"/>
    <mergeCell ref="F159:F160"/>
    <mergeCell ref="G159:G160"/>
    <mergeCell ref="H159:H160"/>
    <mergeCell ref="I159:I160"/>
    <mergeCell ref="J159:J160"/>
    <mergeCell ref="O159:O160"/>
    <mergeCell ref="Q159:Q160"/>
    <mergeCell ref="R159:R160"/>
    <mergeCell ref="S159:S160"/>
    <mergeCell ref="T159:T160"/>
    <mergeCell ref="U159:U160"/>
    <mergeCell ref="V159:V160"/>
    <mergeCell ref="W159:W160"/>
    <mergeCell ref="X159:X160"/>
    <mergeCell ref="Z159:Z160"/>
    <mergeCell ref="A161:A162"/>
    <mergeCell ref="B161:B162"/>
    <mergeCell ref="C161:C162"/>
    <mergeCell ref="D161:D162"/>
    <mergeCell ref="E161:E162"/>
    <mergeCell ref="F161:F162"/>
    <mergeCell ref="G161:G162"/>
    <mergeCell ref="H161:H162"/>
    <mergeCell ref="I161:I162"/>
    <mergeCell ref="J161:J162"/>
    <mergeCell ref="O161:O162"/>
    <mergeCell ref="Q161:Q162"/>
    <mergeCell ref="R161:R162"/>
    <mergeCell ref="S161:S162"/>
    <mergeCell ref="T161:T162"/>
    <mergeCell ref="U161:U162"/>
    <mergeCell ref="V161:V162"/>
    <mergeCell ref="W161:W162"/>
    <mergeCell ref="X161:X162"/>
    <mergeCell ref="Z161:Z162"/>
    <mergeCell ref="A163:A164"/>
    <mergeCell ref="B163:B164"/>
    <mergeCell ref="C163:C164"/>
    <mergeCell ref="D163:D164"/>
    <mergeCell ref="E163:E164"/>
    <mergeCell ref="F163:F164"/>
    <mergeCell ref="G163:G164"/>
    <mergeCell ref="H163:H164"/>
    <mergeCell ref="I163:I164"/>
    <mergeCell ref="J163:J164"/>
    <mergeCell ref="O163:O164"/>
    <mergeCell ref="Q163:Q164"/>
    <mergeCell ref="R163:R164"/>
    <mergeCell ref="S163:S164"/>
    <mergeCell ref="T163:T164"/>
    <mergeCell ref="U163:U164"/>
    <mergeCell ref="V163:V164"/>
    <mergeCell ref="W163:W164"/>
    <mergeCell ref="X163:X164"/>
    <mergeCell ref="Z163:Z164"/>
    <mergeCell ref="A165:A166"/>
    <mergeCell ref="B165:B166"/>
    <mergeCell ref="C165:C166"/>
    <mergeCell ref="D165:D166"/>
    <mergeCell ref="E165:E166"/>
    <mergeCell ref="F165:F166"/>
    <mergeCell ref="G165:G166"/>
    <mergeCell ref="H165:H166"/>
    <mergeCell ref="I165:I166"/>
    <mergeCell ref="J165:J166"/>
    <mergeCell ref="O165:O166"/>
    <mergeCell ref="P165:P166"/>
    <mergeCell ref="Q165:Q166"/>
    <mergeCell ref="R165:R166"/>
    <mergeCell ref="S165:S166"/>
    <mergeCell ref="T165:T166"/>
    <mergeCell ref="U165:U166"/>
    <mergeCell ref="V165:V166"/>
    <mergeCell ref="W165:W166"/>
    <mergeCell ref="X165:X166"/>
    <mergeCell ref="Z165:Z166"/>
    <mergeCell ref="A167:A168"/>
    <mergeCell ref="B167:B168"/>
    <mergeCell ref="C167:C168"/>
    <mergeCell ref="D167:D168"/>
    <mergeCell ref="E167:E168"/>
    <mergeCell ref="F167:F168"/>
    <mergeCell ref="G167:G168"/>
    <mergeCell ref="H167:H168"/>
    <mergeCell ref="I167:I168"/>
    <mergeCell ref="J167:J168"/>
    <mergeCell ref="O167:O168"/>
    <mergeCell ref="Q167:Q168"/>
    <mergeCell ref="R167:R168"/>
    <mergeCell ref="S167:S168"/>
    <mergeCell ref="T167:T168"/>
    <mergeCell ref="U167:U168"/>
    <mergeCell ref="V167:V168"/>
    <mergeCell ref="W167:W168"/>
    <mergeCell ref="X167:X168"/>
    <mergeCell ref="Z167:Z168"/>
    <mergeCell ref="A169:A170"/>
    <mergeCell ref="B169:B170"/>
    <mergeCell ref="C169:C170"/>
    <mergeCell ref="D169:D170"/>
    <mergeCell ref="E169:E170"/>
    <mergeCell ref="F169:F170"/>
    <mergeCell ref="G169:G170"/>
    <mergeCell ref="H169:H170"/>
    <mergeCell ref="I169:I170"/>
    <mergeCell ref="J169:J170"/>
    <mergeCell ref="O169:O170"/>
    <mergeCell ref="P169:P170"/>
    <mergeCell ref="Q169:Q170"/>
    <mergeCell ref="R169:R170"/>
    <mergeCell ref="S169:S170"/>
    <mergeCell ref="T169:T170"/>
    <mergeCell ref="U169:U170"/>
    <mergeCell ref="V169:V170"/>
    <mergeCell ref="W169:W170"/>
    <mergeCell ref="X169:X170"/>
    <mergeCell ref="Z169:Z170"/>
    <mergeCell ref="A171:A172"/>
    <mergeCell ref="B171:B172"/>
    <mergeCell ref="C171:C172"/>
    <mergeCell ref="D171:D172"/>
    <mergeCell ref="E171:E172"/>
    <mergeCell ref="F171:F172"/>
    <mergeCell ref="G171:G172"/>
    <mergeCell ref="H171:H172"/>
    <mergeCell ref="I171:I172"/>
    <mergeCell ref="J171:J172"/>
    <mergeCell ref="O171:O172"/>
    <mergeCell ref="Q171:Q172"/>
    <mergeCell ref="R171:R172"/>
    <mergeCell ref="S171:S172"/>
    <mergeCell ref="T171:T172"/>
    <mergeCell ref="U171:U172"/>
    <mergeCell ref="V171:V172"/>
    <mergeCell ref="W171:W172"/>
    <mergeCell ref="X171:X172"/>
    <mergeCell ref="Z171:Z172"/>
    <mergeCell ref="A173:A174"/>
    <mergeCell ref="B173:B174"/>
    <mergeCell ref="C173:C174"/>
    <mergeCell ref="D173:D174"/>
    <mergeCell ref="E173:E174"/>
    <mergeCell ref="F173:F174"/>
    <mergeCell ref="G173:G174"/>
    <mergeCell ref="H173:H174"/>
    <mergeCell ref="I173:I174"/>
    <mergeCell ref="J173:J174"/>
    <mergeCell ref="O173:O174"/>
    <mergeCell ref="Q173:Q174"/>
    <mergeCell ref="R173:R174"/>
    <mergeCell ref="S173:S174"/>
    <mergeCell ref="T173:T174"/>
    <mergeCell ref="U173:U174"/>
    <mergeCell ref="V173:V174"/>
    <mergeCell ref="W173:W174"/>
    <mergeCell ref="X173:X174"/>
    <mergeCell ref="Z173:Z174"/>
    <mergeCell ref="A175:A176"/>
    <mergeCell ref="B175:B176"/>
    <mergeCell ref="C175:C176"/>
    <mergeCell ref="D175:D176"/>
    <mergeCell ref="E175:E176"/>
    <mergeCell ref="F175:F176"/>
    <mergeCell ref="G175:G176"/>
    <mergeCell ref="H175:H176"/>
    <mergeCell ref="I175:I176"/>
    <mergeCell ref="J175:J176"/>
    <mergeCell ref="O175:O176"/>
    <mergeCell ref="P175:P176"/>
    <mergeCell ref="Q175:Q176"/>
    <mergeCell ref="R175:R176"/>
    <mergeCell ref="S175:S176"/>
    <mergeCell ref="T175:T176"/>
    <mergeCell ref="U175:U176"/>
    <mergeCell ref="V175:V176"/>
    <mergeCell ref="W175:W176"/>
    <mergeCell ref="X175:X176"/>
    <mergeCell ref="Z175:Z176"/>
    <mergeCell ref="A177:A178"/>
    <mergeCell ref="B177:B178"/>
    <mergeCell ref="C177:C178"/>
    <mergeCell ref="D177:D178"/>
    <mergeCell ref="E177:E178"/>
    <mergeCell ref="F177:F178"/>
    <mergeCell ref="G177:G178"/>
    <mergeCell ref="H177:H178"/>
    <mergeCell ref="I177:I178"/>
    <mergeCell ref="J177:J178"/>
    <mergeCell ref="O177:O178"/>
    <mergeCell ref="Q177:Q178"/>
    <mergeCell ref="R177:R178"/>
    <mergeCell ref="S177:S178"/>
    <mergeCell ref="T177:T178"/>
    <mergeCell ref="U177:U178"/>
    <mergeCell ref="V177:V178"/>
    <mergeCell ref="W177:W178"/>
    <mergeCell ref="X177:X178"/>
    <mergeCell ref="Z177:Z178"/>
    <mergeCell ref="A179:A180"/>
    <mergeCell ref="B179:B180"/>
    <mergeCell ref="C179:C180"/>
    <mergeCell ref="D179:D180"/>
    <mergeCell ref="E179:E180"/>
    <mergeCell ref="F179:F180"/>
    <mergeCell ref="G179:G180"/>
    <mergeCell ref="H179:H180"/>
    <mergeCell ref="I179:I180"/>
    <mergeCell ref="J179:J180"/>
    <mergeCell ref="O179:O180"/>
    <mergeCell ref="Q179:Q180"/>
    <mergeCell ref="R179:R180"/>
    <mergeCell ref="S179:S180"/>
    <mergeCell ref="T179:T180"/>
    <mergeCell ref="U179:U180"/>
    <mergeCell ref="V179:V180"/>
    <mergeCell ref="W179:W180"/>
    <mergeCell ref="X179:X180"/>
    <mergeCell ref="Z179:Z180"/>
    <mergeCell ref="A181:A182"/>
    <mergeCell ref="B181:B182"/>
    <mergeCell ref="C181:C182"/>
    <mergeCell ref="D181:D182"/>
    <mergeCell ref="E181:E182"/>
    <mergeCell ref="F181:F182"/>
    <mergeCell ref="G181:G182"/>
    <mergeCell ref="H181:H182"/>
    <mergeCell ref="I181:I182"/>
    <mergeCell ref="J181:J182"/>
    <mergeCell ref="O181:O182"/>
    <mergeCell ref="P181:P182"/>
    <mergeCell ref="Q181:Q182"/>
    <mergeCell ref="R181:R182"/>
    <mergeCell ref="S181:S182"/>
    <mergeCell ref="T181:T182"/>
    <mergeCell ref="U181:U182"/>
    <mergeCell ref="V181:V182"/>
    <mergeCell ref="X181:X182"/>
    <mergeCell ref="Z181:Z182"/>
    <mergeCell ref="W181:W182"/>
    <mergeCell ref="P179:P180"/>
    <mergeCell ref="A183:A184"/>
    <mergeCell ref="B183:B184"/>
    <mergeCell ref="C183:C184"/>
    <mergeCell ref="D183:D184"/>
    <mergeCell ref="E183:E184"/>
    <mergeCell ref="F183:F184"/>
    <mergeCell ref="G183:G184"/>
    <mergeCell ref="H183:H184"/>
    <mergeCell ref="I183:I184"/>
    <mergeCell ref="J183:J184"/>
    <mergeCell ref="O183:O184"/>
    <mergeCell ref="Q183:Q184"/>
    <mergeCell ref="R183:R184"/>
    <mergeCell ref="S183:S184"/>
    <mergeCell ref="T183:T184"/>
    <mergeCell ref="U183:U184"/>
    <mergeCell ref="V183:V184"/>
    <mergeCell ref="W183:W184"/>
    <mergeCell ref="X183:X184"/>
    <mergeCell ref="Z183:Z184"/>
    <mergeCell ref="A185:A186"/>
    <mergeCell ref="B185:B186"/>
    <mergeCell ref="C185:C186"/>
    <mergeCell ref="D185:D186"/>
    <mergeCell ref="E185:E186"/>
    <mergeCell ref="F185:F186"/>
    <mergeCell ref="G185:G186"/>
    <mergeCell ref="H185:H186"/>
    <mergeCell ref="I185:I186"/>
    <mergeCell ref="J185:J186"/>
    <mergeCell ref="O185:O186"/>
    <mergeCell ref="P185:P186"/>
    <mergeCell ref="Q185:Q186"/>
    <mergeCell ref="R185:R186"/>
    <mergeCell ref="S185:S186"/>
    <mergeCell ref="T185:T186"/>
    <mergeCell ref="U185:U186"/>
    <mergeCell ref="V185:V186"/>
    <mergeCell ref="X185:X186"/>
    <mergeCell ref="Z185:Z186"/>
    <mergeCell ref="A187:A188"/>
    <mergeCell ref="B187:B188"/>
    <mergeCell ref="C187:C188"/>
    <mergeCell ref="D187:D188"/>
    <mergeCell ref="E187:E188"/>
    <mergeCell ref="F187:F188"/>
    <mergeCell ref="G187:G188"/>
    <mergeCell ref="H187:H188"/>
    <mergeCell ref="I187:I188"/>
    <mergeCell ref="J187:J188"/>
    <mergeCell ref="O187:O188"/>
    <mergeCell ref="Q187:Q188"/>
    <mergeCell ref="R187:R188"/>
    <mergeCell ref="S187:S188"/>
    <mergeCell ref="T187:T188"/>
    <mergeCell ref="U187:U188"/>
    <mergeCell ref="V187:V188"/>
    <mergeCell ref="W187:W188"/>
    <mergeCell ref="X187:X188"/>
    <mergeCell ref="Z187:Z188"/>
    <mergeCell ref="A189:A190"/>
    <mergeCell ref="B189:B190"/>
    <mergeCell ref="C189:C190"/>
    <mergeCell ref="D189:D190"/>
    <mergeCell ref="E189:E190"/>
    <mergeCell ref="F189:F190"/>
    <mergeCell ref="G189:G190"/>
    <mergeCell ref="H189:H190"/>
    <mergeCell ref="I189:I190"/>
    <mergeCell ref="J189:J190"/>
    <mergeCell ref="O189:O190"/>
    <mergeCell ref="Q189:Q190"/>
    <mergeCell ref="R189:R190"/>
    <mergeCell ref="S189:S190"/>
    <mergeCell ref="T189:T190"/>
    <mergeCell ref="U189:U190"/>
    <mergeCell ref="V189:V190"/>
    <mergeCell ref="W189:W190"/>
    <mergeCell ref="X189:X190"/>
    <mergeCell ref="Z189:Z190"/>
    <mergeCell ref="P187:P188"/>
    <mergeCell ref="A191:A192"/>
    <mergeCell ref="B191:B192"/>
    <mergeCell ref="C191:C192"/>
    <mergeCell ref="D191:D192"/>
    <mergeCell ref="E191:E192"/>
    <mergeCell ref="F191:F192"/>
    <mergeCell ref="G191:G192"/>
    <mergeCell ref="H191:H192"/>
    <mergeCell ref="I191:I192"/>
    <mergeCell ref="J191:J192"/>
    <mergeCell ref="O191:O192"/>
    <mergeCell ref="Q191:Q192"/>
    <mergeCell ref="R191:R192"/>
    <mergeCell ref="S191:S192"/>
    <mergeCell ref="T191:T192"/>
    <mergeCell ref="U191:U192"/>
    <mergeCell ref="V191:V192"/>
    <mergeCell ref="X191:X192"/>
    <mergeCell ref="Z191:Z192"/>
    <mergeCell ref="A193:A194"/>
    <mergeCell ref="B193:B194"/>
    <mergeCell ref="C193:C194"/>
    <mergeCell ref="D193:D194"/>
    <mergeCell ref="E193:E194"/>
    <mergeCell ref="F193:F194"/>
    <mergeCell ref="G193:G194"/>
    <mergeCell ref="H193:H194"/>
    <mergeCell ref="I193:I194"/>
    <mergeCell ref="J193:J194"/>
    <mergeCell ref="O193:O194"/>
    <mergeCell ref="Q193:Q194"/>
    <mergeCell ref="R193:R194"/>
    <mergeCell ref="S193:S194"/>
    <mergeCell ref="T193:T194"/>
    <mergeCell ref="U193:U194"/>
    <mergeCell ref="V193:V194"/>
    <mergeCell ref="X193:X194"/>
    <mergeCell ref="Z193:Z194"/>
    <mergeCell ref="W193:W194"/>
    <mergeCell ref="A195:A196"/>
    <mergeCell ref="B195:B196"/>
    <mergeCell ref="C195:C196"/>
    <mergeCell ref="D195:D196"/>
    <mergeCell ref="E195:E196"/>
    <mergeCell ref="F195:F196"/>
    <mergeCell ref="G195:G196"/>
    <mergeCell ref="H195:H196"/>
    <mergeCell ref="I195:I196"/>
    <mergeCell ref="J195:J196"/>
    <mergeCell ref="O195:O196"/>
    <mergeCell ref="P195:P196"/>
    <mergeCell ref="Q195:Q196"/>
    <mergeCell ref="R195:R196"/>
    <mergeCell ref="S195:S196"/>
    <mergeCell ref="T195:T196"/>
    <mergeCell ref="U195:U196"/>
    <mergeCell ref="V195:V196"/>
    <mergeCell ref="W195:W196"/>
    <mergeCell ref="X195:X196"/>
    <mergeCell ref="Z195:Z196"/>
    <mergeCell ref="A197:A198"/>
    <mergeCell ref="B197:B198"/>
    <mergeCell ref="C197:C198"/>
    <mergeCell ref="D197:D198"/>
    <mergeCell ref="E197:E198"/>
    <mergeCell ref="F197:F198"/>
    <mergeCell ref="G197:G198"/>
    <mergeCell ref="H197:H198"/>
    <mergeCell ref="I197:I198"/>
    <mergeCell ref="J197:J198"/>
    <mergeCell ref="O197:O198"/>
    <mergeCell ref="Q197:Q198"/>
    <mergeCell ref="R197:R198"/>
    <mergeCell ref="S197:S198"/>
    <mergeCell ref="T197:T198"/>
    <mergeCell ref="U197:U198"/>
    <mergeCell ref="V197:V198"/>
    <mergeCell ref="W197:W198"/>
    <mergeCell ref="X197:X198"/>
    <mergeCell ref="Z197:Z198"/>
    <mergeCell ref="P197:P198"/>
    <mergeCell ref="A199:A200"/>
    <mergeCell ref="B199:B200"/>
    <mergeCell ref="C199:C200"/>
    <mergeCell ref="D199:D200"/>
    <mergeCell ref="E199:E200"/>
    <mergeCell ref="F199:F200"/>
    <mergeCell ref="G199:G200"/>
    <mergeCell ref="H199:H200"/>
    <mergeCell ref="I199:I200"/>
    <mergeCell ref="J199:J200"/>
    <mergeCell ref="O199:O200"/>
    <mergeCell ref="P199:P200"/>
    <mergeCell ref="Q199:Q200"/>
    <mergeCell ref="R199:R200"/>
    <mergeCell ref="S199:S200"/>
    <mergeCell ref="T199:T200"/>
    <mergeCell ref="U199:U200"/>
    <mergeCell ref="V199:V200"/>
    <mergeCell ref="W199:W200"/>
    <mergeCell ref="X199:X200"/>
    <mergeCell ref="Z199:Z200"/>
    <mergeCell ref="A201:A202"/>
    <mergeCell ref="B201:B202"/>
    <mergeCell ref="C201:C202"/>
    <mergeCell ref="D201:D202"/>
    <mergeCell ref="E201:E202"/>
    <mergeCell ref="F201:F202"/>
    <mergeCell ref="G201:G202"/>
    <mergeCell ref="H201:H202"/>
    <mergeCell ref="I201:I202"/>
    <mergeCell ref="J201:J202"/>
    <mergeCell ref="O201:O202"/>
    <mergeCell ref="Q201:Q202"/>
    <mergeCell ref="R201:R202"/>
    <mergeCell ref="S201:S202"/>
    <mergeCell ref="T201:T202"/>
    <mergeCell ref="U201:U202"/>
    <mergeCell ref="V201:V202"/>
    <mergeCell ref="W201:W202"/>
    <mergeCell ref="X201:X202"/>
    <mergeCell ref="Z201:Z202"/>
    <mergeCell ref="P201:P202"/>
    <mergeCell ref="A203:A204"/>
    <mergeCell ref="B203:B204"/>
    <mergeCell ref="C203:C204"/>
    <mergeCell ref="D203:D204"/>
    <mergeCell ref="E203:E204"/>
    <mergeCell ref="F203:F204"/>
    <mergeCell ref="G203:G204"/>
    <mergeCell ref="H203:H204"/>
    <mergeCell ref="I203:I204"/>
    <mergeCell ref="J203:J204"/>
    <mergeCell ref="O203:O204"/>
    <mergeCell ref="P203:P204"/>
    <mergeCell ref="Q203:Q204"/>
    <mergeCell ref="R203:R204"/>
    <mergeCell ref="S203:S204"/>
    <mergeCell ref="T203:T204"/>
    <mergeCell ref="U203:U204"/>
    <mergeCell ref="V203:V204"/>
    <mergeCell ref="W203:W204"/>
    <mergeCell ref="X203:X204"/>
    <mergeCell ref="Z203:Z204"/>
    <mergeCell ref="A205:A206"/>
    <mergeCell ref="B205:B206"/>
    <mergeCell ref="C205:C206"/>
    <mergeCell ref="D205:D206"/>
    <mergeCell ref="E205:E206"/>
    <mergeCell ref="F205:F206"/>
    <mergeCell ref="G205:G206"/>
    <mergeCell ref="H205:H206"/>
    <mergeCell ref="I205:I206"/>
    <mergeCell ref="J205:J206"/>
    <mergeCell ref="O205:O206"/>
    <mergeCell ref="P205:P206"/>
    <mergeCell ref="Q205:Q206"/>
    <mergeCell ref="R205:R206"/>
    <mergeCell ref="S205:S206"/>
    <mergeCell ref="T205:T206"/>
    <mergeCell ref="U205:U206"/>
    <mergeCell ref="V205:V206"/>
    <mergeCell ref="W205:W206"/>
    <mergeCell ref="X205:X206"/>
    <mergeCell ref="Z205:Z206"/>
    <mergeCell ref="A207:A208"/>
    <mergeCell ref="B207:B208"/>
    <mergeCell ref="C207:C208"/>
    <mergeCell ref="D207:D208"/>
    <mergeCell ref="E207:E208"/>
    <mergeCell ref="F207:F208"/>
    <mergeCell ref="G207:G208"/>
    <mergeCell ref="H207:H208"/>
    <mergeCell ref="I207:I208"/>
    <mergeCell ref="J207:J208"/>
    <mergeCell ref="O207:O208"/>
    <mergeCell ref="P207:P208"/>
    <mergeCell ref="Q207:Q208"/>
    <mergeCell ref="R207:R208"/>
    <mergeCell ref="S207:S208"/>
    <mergeCell ref="T207:T208"/>
    <mergeCell ref="U207:U208"/>
    <mergeCell ref="V207:V208"/>
    <mergeCell ref="W207:W208"/>
    <mergeCell ref="X207:X208"/>
    <mergeCell ref="Z207:Z208"/>
    <mergeCell ref="A209:A210"/>
    <mergeCell ref="B209:B210"/>
    <mergeCell ref="C209:C210"/>
    <mergeCell ref="D209:D210"/>
    <mergeCell ref="E209:E210"/>
    <mergeCell ref="F209:F210"/>
    <mergeCell ref="G209:G210"/>
    <mergeCell ref="H209:H210"/>
    <mergeCell ref="I209:I210"/>
    <mergeCell ref="J209:J210"/>
    <mergeCell ref="O209:O210"/>
    <mergeCell ref="Q209:Q210"/>
    <mergeCell ref="R209:R210"/>
    <mergeCell ref="S209:S210"/>
    <mergeCell ref="T209:T210"/>
    <mergeCell ref="U209:U210"/>
    <mergeCell ref="V209:V210"/>
    <mergeCell ref="W209:W210"/>
    <mergeCell ref="X209:X210"/>
    <mergeCell ref="Z209:Z210"/>
    <mergeCell ref="P209:P210"/>
    <mergeCell ref="A211:A212"/>
    <mergeCell ref="B211:B212"/>
    <mergeCell ref="C211:C212"/>
    <mergeCell ref="D211:D212"/>
    <mergeCell ref="E211:E212"/>
    <mergeCell ref="F211:F212"/>
    <mergeCell ref="G211:G212"/>
    <mergeCell ref="H211:H212"/>
    <mergeCell ref="I211:I212"/>
    <mergeCell ref="J211:J212"/>
    <mergeCell ref="O211:O212"/>
    <mergeCell ref="P211:P212"/>
    <mergeCell ref="Q211:Q212"/>
    <mergeCell ref="R211:R212"/>
    <mergeCell ref="S211:S212"/>
    <mergeCell ref="T211:T212"/>
    <mergeCell ref="U211:U212"/>
    <mergeCell ref="V211:V212"/>
    <mergeCell ref="W211:W212"/>
    <mergeCell ref="X211:X212"/>
    <mergeCell ref="Z211:Z212"/>
    <mergeCell ref="A213:A214"/>
    <mergeCell ref="B213:B214"/>
    <mergeCell ref="C213:C214"/>
    <mergeCell ref="D213:D214"/>
    <mergeCell ref="E213:E214"/>
    <mergeCell ref="F213:F214"/>
    <mergeCell ref="G213:G214"/>
    <mergeCell ref="H213:H214"/>
    <mergeCell ref="I213:I214"/>
    <mergeCell ref="J213:J214"/>
    <mergeCell ref="O213:O214"/>
    <mergeCell ref="P213:P214"/>
    <mergeCell ref="Q213:Q214"/>
    <mergeCell ref="R213:R214"/>
    <mergeCell ref="S213:S214"/>
    <mergeCell ref="T213:T214"/>
    <mergeCell ref="U213:U214"/>
    <mergeCell ref="V213:V214"/>
    <mergeCell ref="W213:W214"/>
    <mergeCell ref="X213:X214"/>
    <mergeCell ref="Z213:Z214"/>
    <mergeCell ref="A215:A216"/>
    <mergeCell ref="B215:B216"/>
    <mergeCell ref="C215:C216"/>
    <mergeCell ref="D215:D216"/>
    <mergeCell ref="E215:E216"/>
    <mergeCell ref="F215:F216"/>
    <mergeCell ref="G215:G216"/>
    <mergeCell ref="H215:H216"/>
    <mergeCell ref="I215:I216"/>
    <mergeCell ref="J215:J216"/>
    <mergeCell ref="O215:O216"/>
    <mergeCell ref="P215:P216"/>
    <mergeCell ref="Q215:Q216"/>
    <mergeCell ref="R215:R216"/>
    <mergeCell ref="S215:S216"/>
    <mergeCell ref="T215:T216"/>
    <mergeCell ref="U215:U216"/>
    <mergeCell ref="V215:V216"/>
    <mergeCell ref="W215:W216"/>
    <mergeCell ref="X215:X216"/>
    <mergeCell ref="Z215:Z216"/>
    <mergeCell ref="A217:A218"/>
    <mergeCell ref="B217:B218"/>
    <mergeCell ref="C217:C218"/>
    <mergeCell ref="D217:D218"/>
    <mergeCell ref="E217:E218"/>
    <mergeCell ref="F217:F218"/>
    <mergeCell ref="G217:G218"/>
    <mergeCell ref="H217:H218"/>
    <mergeCell ref="I217:I218"/>
    <mergeCell ref="J217:J218"/>
    <mergeCell ref="O217:O218"/>
    <mergeCell ref="Q217:Q218"/>
    <mergeCell ref="R217:R218"/>
    <mergeCell ref="S217:S218"/>
    <mergeCell ref="T217:T218"/>
    <mergeCell ref="U217:U218"/>
    <mergeCell ref="V217:V218"/>
    <mergeCell ref="W217:W218"/>
    <mergeCell ref="X217:X218"/>
    <mergeCell ref="Z217:Z218"/>
    <mergeCell ref="P217:P218"/>
    <mergeCell ref="A219:A220"/>
    <mergeCell ref="B219:B220"/>
    <mergeCell ref="C219:C220"/>
    <mergeCell ref="D219:D220"/>
    <mergeCell ref="E219:E220"/>
    <mergeCell ref="F219:F220"/>
    <mergeCell ref="G219:G220"/>
    <mergeCell ref="H219:H220"/>
    <mergeCell ref="I219:I220"/>
    <mergeCell ref="J219:J220"/>
    <mergeCell ref="O219:O220"/>
    <mergeCell ref="Q219:Q220"/>
    <mergeCell ref="R219:R220"/>
    <mergeCell ref="S219:S220"/>
    <mergeCell ref="T219:T220"/>
    <mergeCell ref="U219:U220"/>
    <mergeCell ref="V219:V220"/>
    <mergeCell ref="W219:W220"/>
    <mergeCell ref="X219:X220"/>
    <mergeCell ref="Z219:Z220"/>
    <mergeCell ref="A221:A222"/>
    <mergeCell ref="B221:B222"/>
    <mergeCell ref="C221:C222"/>
    <mergeCell ref="D221:D222"/>
    <mergeCell ref="E221:E222"/>
    <mergeCell ref="F221:F222"/>
    <mergeCell ref="G221:G222"/>
    <mergeCell ref="H221:H222"/>
    <mergeCell ref="I221:I222"/>
    <mergeCell ref="J221:J222"/>
    <mergeCell ref="O221:O222"/>
    <mergeCell ref="Q221:Q222"/>
    <mergeCell ref="R221:R222"/>
    <mergeCell ref="S221:S222"/>
    <mergeCell ref="T221:T222"/>
    <mergeCell ref="U221:U222"/>
    <mergeCell ref="V221:V222"/>
    <mergeCell ref="W221:W222"/>
    <mergeCell ref="X221:X222"/>
    <mergeCell ref="Z221:Z222"/>
    <mergeCell ref="P219:P220"/>
    <mergeCell ref="A223:A224"/>
    <mergeCell ref="B223:B224"/>
    <mergeCell ref="C223:C224"/>
    <mergeCell ref="D223:D224"/>
    <mergeCell ref="E223:E224"/>
    <mergeCell ref="F223:F224"/>
    <mergeCell ref="G223:G224"/>
    <mergeCell ref="H223:H224"/>
    <mergeCell ref="I223:I224"/>
    <mergeCell ref="J223:J224"/>
    <mergeCell ref="O223:O224"/>
    <mergeCell ref="Q223:Q224"/>
    <mergeCell ref="R223:R224"/>
    <mergeCell ref="S223:S224"/>
    <mergeCell ref="T223:T224"/>
    <mergeCell ref="U223:U224"/>
    <mergeCell ref="V223:V224"/>
    <mergeCell ref="W223:W224"/>
    <mergeCell ref="X223:X224"/>
    <mergeCell ref="Z223:Z224"/>
    <mergeCell ref="A225:A226"/>
    <mergeCell ref="B225:B226"/>
    <mergeCell ref="C225:C226"/>
    <mergeCell ref="D225:D226"/>
    <mergeCell ref="E225:E226"/>
    <mergeCell ref="F225:F226"/>
    <mergeCell ref="G225:G226"/>
    <mergeCell ref="H225:H226"/>
    <mergeCell ref="I225:I226"/>
    <mergeCell ref="J225:J226"/>
    <mergeCell ref="O225:O226"/>
    <mergeCell ref="P225:P226"/>
    <mergeCell ref="Q225:Q226"/>
    <mergeCell ref="R225:R226"/>
    <mergeCell ref="S225:S226"/>
    <mergeCell ref="T225:T226"/>
    <mergeCell ref="U225:U226"/>
    <mergeCell ref="V225:V226"/>
    <mergeCell ref="W225:W226"/>
    <mergeCell ref="X225:X226"/>
    <mergeCell ref="Z225:Z226"/>
    <mergeCell ref="A227:A228"/>
    <mergeCell ref="B227:B228"/>
    <mergeCell ref="C227:C228"/>
    <mergeCell ref="D227:D228"/>
    <mergeCell ref="E227:E228"/>
    <mergeCell ref="F227:F228"/>
    <mergeCell ref="G227:G228"/>
    <mergeCell ref="H227:H228"/>
    <mergeCell ref="I227:I228"/>
    <mergeCell ref="J227:J228"/>
    <mergeCell ref="O227:O228"/>
    <mergeCell ref="P227:P228"/>
    <mergeCell ref="Q227:Q228"/>
    <mergeCell ref="R227:R228"/>
    <mergeCell ref="S227:S228"/>
    <mergeCell ref="T227:T228"/>
    <mergeCell ref="U227:U228"/>
    <mergeCell ref="V227:V228"/>
    <mergeCell ref="W227:W228"/>
    <mergeCell ref="X227:X228"/>
    <mergeCell ref="Z227:Z228"/>
    <mergeCell ref="A229:A230"/>
    <mergeCell ref="B229:B230"/>
    <mergeCell ref="C229:C230"/>
    <mergeCell ref="D229:D230"/>
    <mergeCell ref="E229:E230"/>
    <mergeCell ref="F229:F230"/>
    <mergeCell ref="G229:G230"/>
    <mergeCell ref="H229:H230"/>
    <mergeCell ref="I229:I230"/>
    <mergeCell ref="J229:J230"/>
    <mergeCell ref="O229:O230"/>
    <mergeCell ref="Q229:Q230"/>
    <mergeCell ref="R229:R230"/>
    <mergeCell ref="S229:S230"/>
    <mergeCell ref="T229:T230"/>
    <mergeCell ref="U229:U230"/>
    <mergeCell ref="V229:V230"/>
    <mergeCell ref="W229:W230"/>
    <mergeCell ref="X229:X230"/>
    <mergeCell ref="Z229:Z230"/>
    <mergeCell ref="A231:A232"/>
    <mergeCell ref="B231:B232"/>
    <mergeCell ref="C231:C232"/>
    <mergeCell ref="D231:D232"/>
    <mergeCell ref="E231:E232"/>
    <mergeCell ref="F231:F232"/>
    <mergeCell ref="G231:G232"/>
    <mergeCell ref="H231:H232"/>
    <mergeCell ref="I231:I232"/>
    <mergeCell ref="J231:J232"/>
    <mergeCell ref="O231:O232"/>
    <mergeCell ref="Q231:Q232"/>
    <mergeCell ref="R231:R232"/>
    <mergeCell ref="S231:S232"/>
    <mergeCell ref="T231:T232"/>
    <mergeCell ref="U231:U232"/>
    <mergeCell ref="V231:V232"/>
    <mergeCell ref="W231:W232"/>
    <mergeCell ref="X231:X232"/>
    <mergeCell ref="Z231:Z232"/>
    <mergeCell ref="A233:A234"/>
    <mergeCell ref="B233:B234"/>
    <mergeCell ref="C233:C234"/>
    <mergeCell ref="D233:D234"/>
    <mergeCell ref="E233:E234"/>
    <mergeCell ref="F233:F234"/>
    <mergeCell ref="G233:G234"/>
    <mergeCell ref="H233:H234"/>
    <mergeCell ref="I233:I234"/>
    <mergeCell ref="J233:J234"/>
    <mergeCell ref="O233:O234"/>
    <mergeCell ref="Q233:Q234"/>
    <mergeCell ref="R233:R234"/>
    <mergeCell ref="S233:S234"/>
    <mergeCell ref="T233:T234"/>
    <mergeCell ref="U233:U234"/>
    <mergeCell ref="V233:V234"/>
    <mergeCell ref="X233:X234"/>
    <mergeCell ref="Z233:Z234"/>
    <mergeCell ref="A235:A236"/>
    <mergeCell ref="B235:B236"/>
    <mergeCell ref="C235:C236"/>
    <mergeCell ref="D235:D236"/>
    <mergeCell ref="E235:E236"/>
    <mergeCell ref="F235:F236"/>
    <mergeCell ref="G235:G236"/>
    <mergeCell ref="H235:H236"/>
    <mergeCell ref="I235:I236"/>
    <mergeCell ref="J235:J236"/>
    <mergeCell ref="O235:O236"/>
    <mergeCell ref="Q235:Q236"/>
    <mergeCell ref="R235:R236"/>
    <mergeCell ref="S235:S236"/>
    <mergeCell ref="T235:T236"/>
    <mergeCell ref="U235:U236"/>
    <mergeCell ref="V235:V236"/>
    <mergeCell ref="W235:W236"/>
    <mergeCell ref="X235:X236"/>
    <mergeCell ref="Z235:Z236"/>
    <mergeCell ref="A237:A238"/>
    <mergeCell ref="B237:B238"/>
    <mergeCell ref="C237:C238"/>
    <mergeCell ref="D237:D238"/>
    <mergeCell ref="E237:E238"/>
    <mergeCell ref="F237:F238"/>
    <mergeCell ref="G237:G238"/>
    <mergeCell ref="H237:H238"/>
    <mergeCell ref="I237:I238"/>
    <mergeCell ref="J237:J238"/>
    <mergeCell ref="O237:O238"/>
    <mergeCell ref="Q237:Q238"/>
    <mergeCell ref="R237:R238"/>
    <mergeCell ref="S237:S238"/>
    <mergeCell ref="T237:T238"/>
    <mergeCell ref="U237:U238"/>
    <mergeCell ref="V237:V238"/>
    <mergeCell ref="W237:W238"/>
    <mergeCell ref="X237:X238"/>
    <mergeCell ref="Z237:Z238"/>
    <mergeCell ref="A239:A240"/>
    <mergeCell ref="B239:B240"/>
    <mergeCell ref="C239:C240"/>
    <mergeCell ref="D239:D240"/>
    <mergeCell ref="E239:E240"/>
    <mergeCell ref="F239:F240"/>
    <mergeCell ref="G239:G240"/>
    <mergeCell ref="H239:H240"/>
    <mergeCell ref="I239:I240"/>
    <mergeCell ref="J239:J240"/>
    <mergeCell ref="O239:O240"/>
    <mergeCell ref="Q239:Q240"/>
    <mergeCell ref="R239:R240"/>
    <mergeCell ref="S239:S240"/>
    <mergeCell ref="T239:T240"/>
    <mergeCell ref="U239:U240"/>
    <mergeCell ref="V239:V240"/>
    <mergeCell ref="W239:W240"/>
    <mergeCell ref="X239:X240"/>
    <mergeCell ref="Z239:Z240"/>
    <mergeCell ref="A241:A242"/>
    <mergeCell ref="B241:B242"/>
    <mergeCell ref="C241:C242"/>
    <mergeCell ref="D241:D242"/>
    <mergeCell ref="E241:E242"/>
    <mergeCell ref="F241:F242"/>
    <mergeCell ref="G241:G242"/>
    <mergeCell ref="H241:H242"/>
    <mergeCell ref="I241:I242"/>
    <mergeCell ref="J241:J242"/>
    <mergeCell ref="O241:O242"/>
    <mergeCell ref="Q241:Q242"/>
    <mergeCell ref="R241:R242"/>
    <mergeCell ref="S241:S242"/>
    <mergeCell ref="T241:T242"/>
    <mergeCell ref="U241:U242"/>
    <mergeCell ref="V241:V242"/>
    <mergeCell ref="W241:W242"/>
    <mergeCell ref="X241:X242"/>
    <mergeCell ref="Z241:Z242"/>
    <mergeCell ref="A243:A244"/>
    <mergeCell ref="B243:B244"/>
    <mergeCell ref="C243:C244"/>
    <mergeCell ref="D243:D244"/>
    <mergeCell ref="E243:E244"/>
    <mergeCell ref="F243:F244"/>
    <mergeCell ref="G243:G244"/>
    <mergeCell ref="H243:H244"/>
    <mergeCell ref="I243:I244"/>
    <mergeCell ref="J243:J244"/>
    <mergeCell ref="O243:O244"/>
    <mergeCell ref="Q243:Q244"/>
    <mergeCell ref="R243:R244"/>
    <mergeCell ref="S243:S244"/>
    <mergeCell ref="T243:T244"/>
    <mergeCell ref="U243:U244"/>
    <mergeCell ref="V243:V244"/>
    <mergeCell ref="X243:X244"/>
    <mergeCell ref="Z243:Z244"/>
    <mergeCell ref="A245:A246"/>
    <mergeCell ref="B245:B246"/>
    <mergeCell ref="C245:C246"/>
    <mergeCell ref="D245:D246"/>
    <mergeCell ref="E245:E246"/>
    <mergeCell ref="F245:F246"/>
    <mergeCell ref="G245:G246"/>
    <mergeCell ref="H245:H246"/>
    <mergeCell ref="I245:I246"/>
    <mergeCell ref="J245:J246"/>
    <mergeCell ref="O245:O246"/>
    <mergeCell ref="Q245:Q246"/>
    <mergeCell ref="R245:R246"/>
    <mergeCell ref="S245:S246"/>
    <mergeCell ref="T245:T246"/>
    <mergeCell ref="U245:U246"/>
    <mergeCell ref="V245:V246"/>
    <mergeCell ref="W245:W246"/>
    <mergeCell ref="X245:X246"/>
    <mergeCell ref="Z245:Z246"/>
    <mergeCell ref="W243:W244"/>
    <mergeCell ref="A247:A248"/>
    <mergeCell ref="B247:B248"/>
    <mergeCell ref="C247:C248"/>
    <mergeCell ref="D247:D248"/>
    <mergeCell ref="E247:E248"/>
    <mergeCell ref="F247:F248"/>
    <mergeCell ref="G247:G248"/>
    <mergeCell ref="H247:H248"/>
    <mergeCell ref="I247:I248"/>
    <mergeCell ref="J247:J248"/>
    <mergeCell ref="O247:O248"/>
    <mergeCell ref="Q247:Q248"/>
    <mergeCell ref="R247:R248"/>
    <mergeCell ref="S247:S248"/>
    <mergeCell ref="T247:T248"/>
    <mergeCell ref="U247:U248"/>
    <mergeCell ref="V247:V248"/>
    <mergeCell ref="W247:W248"/>
    <mergeCell ref="X247:X248"/>
    <mergeCell ref="Z247:Z248"/>
    <mergeCell ref="A249:A250"/>
    <mergeCell ref="B249:B250"/>
    <mergeCell ref="C249:C250"/>
    <mergeCell ref="D249:D250"/>
    <mergeCell ref="E249:E250"/>
    <mergeCell ref="F249:F250"/>
    <mergeCell ref="G249:G250"/>
    <mergeCell ref="H249:H250"/>
    <mergeCell ref="I249:I250"/>
    <mergeCell ref="J249:J250"/>
    <mergeCell ref="O249:O250"/>
    <mergeCell ref="Q249:Q250"/>
    <mergeCell ref="R249:R250"/>
    <mergeCell ref="S249:S250"/>
    <mergeCell ref="T249:T250"/>
    <mergeCell ref="U249:U250"/>
    <mergeCell ref="V249:V250"/>
    <mergeCell ref="W249:W250"/>
    <mergeCell ref="X249:X250"/>
    <mergeCell ref="Z249:Z250"/>
    <mergeCell ref="A251:A252"/>
    <mergeCell ref="B251:B252"/>
    <mergeCell ref="C251:C252"/>
    <mergeCell ref="D251:D252"/>
    <mergeCell ref="E251:E252"/>
    <mergeCell ref="F251:F252"/>
    <mergeCell ref="G251:G252"/>
    <mergeCell ref="H251:H252"/>
    <mergeCell ref="I251:I252"/>
    <mergeCell ref="J251:J252"/>
    <mergeCell ref="O251:O252"/>
    <mergeCell ref="Q251:Q252"/>
    <mergeCell ref="R251:R252"/>
    <mergeCell ref="S251:S252"/>
    <mergeCell ref="T251:T252"/>
    <mergeCell ref="U251:U252"/>
    <mergeCell ref="V251:V252"/>
    <mergeCell ref="W251:W252"/>
    <mergeCell ref="X251:X252"/>
    <mergeCell ref="Z251:Z252"/>
    <mergeCell ref="A253:A254"/>
    <mergeCell ref="B253:B254"/>
    <mergeCell ref="C253:C254"/>
    <mergeCell ref="D253:D254"/>
    <mergeCell ref="E253:E254"/>
    <mergeCell ref="F253:F254"/>
    <mergeCell ref="G253:G254"/>
    <mergeCell ref="H253:H254"/>
    <mergeCell ref="I253:I254"/>
    <mergeCell ref="J253:J254"/>
    <mergeCell ref="O253:O254"/>
    <mergeCell ref="Q253:Q254"/>
    <mergeCell ref="R253:R254"/>
    <mergeCell ref="S253:S254"/>
    <mergeCell ref="T253:T254"/>
    <mergeCell ref="U253:U254"/>
    <mergeCell ref="V253:V254"/>
    <mergeCell ref="W253:W254"/>
    <mergeCell ref="X253:X254"/>
    <mergeCell ref="Z253:Z254"/>
    <mergeCell ref="A255:A256"/>
    <mergeCell ref="B255:B256"/>
    <mergeCell ref="C255:C256"/>
    <mergeCell ref="D255:D256"/>
    <mergeCell ref="E255:E256"/>
    <mergeCell ref="F255:F256"/>
    <mergeCell ref="G255:G256"/>
    <mergeCell ref="H255:H256"/>
    <mergeCell ref="I255:I256"/>
    <mergeCell ref="J255:J256"/>
    <mergeCell ref="O255:O256"/>
    <mergeCell ref="Q255:Q256"/>
    <mergeCell ref="R255:R256"/>
    <mergeCell ref="S255:S256"/>
    <mergeCell ref="T255:T256"/>
    <mergeCell ref="U255:U256"/>
    <mergeCell ref="V255:V256"/>
    <mergeCell ref="X255:X256"/>
    <mergeCell ref="Z255:Z256"/>
    <mergeCell ref="A257:A258"/>
    <mergeCell ref="B257:B258"/>
    <mergeCell ref="C257:C258"/>
    <mergeCell ref="D257:D258"/>
    <mergeCell ref="E257:E258"/>
    <mergeCell ref="F257:F258"/>
    <mergeCell ref="G257:G258"/>
    <mergeCell ref="H257:H258"/>
    <mergeCell ref="I257:I258"/>
    <mergeCell ref="J257:J258"/>
    <mergeCell ref="O257:O258"/>
    <mergeCell ref="Q257:Q258"/>
    <mergeCell ref="R257:R258"/>
    <mergeCell ref="S257:S258"/>
    <mergeCell ref="T257:T258"/>
    <mergeCell ref="U257:U258"/>
    <mergeCell ref="V257:V258"/>
    <mergeCell ref="X257:X258"/>
    <mergeCell ref="Z257:Z258"/>
    <mergeCell ref="A259:A260"/>
    <mergeCell ref="B259:B260"/>
    <mergeCell ref="C259:C260"/>
    <mergeCell ref="D259:D260"/>
    <mergeCell ref="E259:E260"/>
    <mergeCell ref="F259:F260"/>
    <mergeCell ref="G259:G260"/>
    <mergeCell ref="H259:H260"/>
    <mergeCell ref="I259:I260"/>
    <mergeCell ref="J259:J260"/>
    <mergeCell ref="O259:O260"/>
    <mergeCell ref="Q259:Q260"/>
    <mergeCell ref="R259:R260"/>
    <mergeCell ref="S259:S260"/>
    <mergeCell ref="T259:T260"/>
    <mergeCell ref="U259:U260"/>
    <mergeCell ref="V259:V260"/>
    <mergeCell ref="W259:W260"/>
    <mergeCell ref="X259:X260"/>
    <mergeCell ref="Z259:Z260"/>
    <mergeCell ref="A261:A262"/>
    <mergeCell ref="B261:B262"/>
    <mergeCell ref="C261:C262"/>
    <mergeCell ref="D261:D262"/>
    <mergeCell ref="E261:E262"/>
    <mergeCell ref="F261:F262"/>
    <mergeCell ref="G261:G262"/>
    <mergeCell ref="H261:H262"/>
    <mergeCell ref="I261:I262"/>
    <mergeCell ref="J261:J262"/>
    <mergeCell ref="O261:O262"/>
    <mergeCell ref="Q261:Q262"/>
    <mergeCell ref="R261:R262"/>
    <mergeCell ref="S261:S262"/>
    <mergeCell ref="T261:T262"/>
    <mergeCell ref="U261:U262"/>
    <mergeCell ref="V261:V262"/>
    <mergeCell ref="W261:W262"/>
    <mergeCell ref="X261:X262"/>
    <mergeCell ref="Z261:Z262"/>
    <mergeCell ref="A263:A264"/>
    <mergeCell ref="B263:B264"/>
    <mergeCell ref="C263:C264"/>
    <mergeCell ref="D263:D264"/>
    <mergeCell ref="E263:E264"/>
    <mergeCell ref="F263:F264"/>
    <mergeCell ref="G263:G264"/>
    <mergeCell ref="H263:H264"/>
    <mergeCell ref="I263:I264"/>
    <mergeCell ref="J263:J264"/>
    <mergeCell ref="O263:O264"/>
    <mergeCell ref="Q263:Q264"/>
    <mergeCell ref="R263:R264"/>
    <mergeCell ref="S263:S264"/>
    <mergeCell ref="T263:T264"/>
    <mergeCell ref="U263:U264"/>
    <mergeCell ref="V263:V264"/>
    <mergeCell ref="W263:W264"/>
    <mergeCell ref="X263:X264"/>
    <mergeCell ref="Z263:Z264"/>
    <mergeCell ref="A265:A266"/>
    <mergeCell ref="B265:B266"/>
    <mergeCell ref="C265:C266"/>
    <mergeCell ref="D265:D266"/>
    <mergeCell ref="E265:E266"/>
    <mergeCell ref="F265:F266"/>
    <mergeCell ref="G265:G266"/>
    <mergeCell ref="H265:H266"/>
    <mergeCell ref="I265:I266"/>
    <mergeCell ref="J265:J266"/>
    <mergeCell ref="O265:O266"/>
    <mergeCell ref="Q265:Q266"/>
    <mergeCell ref="R265:R266"/>
    <mergeCell ref="S265:S266"/>
    <mergeCell ref="T265:T266"/>
    <mergeCell ref="U265:U266"/>
    <mergeCell ref="V265:V266"/>
    <mergeCell ref="W265:W266"/>
    <mergeCell ref="X265:X266"/>
    <mergeCell ref="Z265:Z266"/>
    <mergeCell ref="A267:A268"/>
    <mergeCell ref="B267:B268"/>
    <mergeCell ref="C267:C268"/>
    <mergeCell ref="D267:D268"/>
    <mergeCell ref="E267:E268"/>
    <mergeCell ref="F267:F268"/>
    <mergeCell ref="G267:G268"/>
    <mergeCell ref="H267:H268"/>
    <mergeCell ref="I267:I268"/>
    <mergeCell ref="J267:J268"/>
    <mergeCell ref="O267:O268"/>
    <mergeCell ref="Q267:Q268"/>
    <mergeCell ref="R267:R268"/>
    <mergeCell ref="S267:S268"/>
    <mergeCell ref="T267:T268"/>
    <mergeCell ref="U267:U268"/>
    <mergeCell ref="V267:V268"/>
    <mergeCell ref="W267:W268"/>
    <mergeCell ref="X267:X268"/>
    <mergeCell ref="Z267:Z268"/>
    <mergeCell ref="A269:A270"/>
    <mergeCell ref="B269:B270"/>
    <mergeCell ref="C269:C270"/>
    <mergeCell ref="D269:D270"/>
    <mergeCell ref="E269:E270"/>
    <mergeCell ref="F269:F270"/>
    <mergeCell ref="G269:G270"/>
    <mergeCell ref="H269:H270"/>
    <mergeCell ref="I269:I270"/>
    <mergeCell ref="J269:J270"/>
    <mergeCell ref="O269:O270"/>
    <mergeCell ref="Q269:Q270"/>
    <mergeCell ref="R269:R270"/>
    <mergeCell ref="S269:S270"/>
    <mergeCell ref="T269:T270"/>
    <mergeCell ref="U269:U270"/>
    <mergeCell ref="V269:V270"/>
    <mergeCell ref="W269:W270"/>
    <mergeCell ref="X269:X270"/>
    <mergeCell ref="Z269:Z270"/>
    <mergeCell ref="A271:A272"/>
    <mergeCell ref="B271:B272"/>
    <mergeCell ref="C271:C272"/>
    <mergeCell ref="D271:D272"/>
    <mergeCell ref="E271:E272"/>
    <mergeCell ref="F271:F272"/>
    <mergeCell ref="G271:G272"/>
    <mergeCell ref="H271:H272"/>
    <mergeCell ref="I271:I272"/>
    <mergeCell ref="J271:J272"/>
    <mergeCell ref="O271:O272"/>
    <mergeCell ref="Q271:Q272"/>
    <mergeCell ref="R271:R272"/>
    <mergeCell ref="S271:S272"/>
    <mergeCell ref="T271:T272"/>
    <mergeCell ref="U271:U272"/>
    <mergeCell ref="V271:V272"/>
    <mergeCell ref="W271:W272"/>
    <mergeCell ref="X271:X272"/>
    <mergeCell ref="Z271:Z272"/>
    <mergeCell ref="A273:A274"/>
    <mergeCell ref="B273:B274"/>
    <mergeCell ref="C273:C274"/>
    <mergeCell ref="D273:D274"/>
    <mergeCell ref="E273:E274"/>
    <mergeCell ref="F273:F274"/>
    <mergeCell ref="G273:G274"/>
    <mergeCell ref="H273:H274"/>
    <mergeCell ref="I273:I274"/>
    <mergeCell ref="J273:J274"/>
    <mergeCell ref="O273:O274"/>
    <mergeCell ref="Q273:Q274"/>
    <mergeCell ref="R273:R274"/>
    <mergeCell ref="S273:S274"/>
    <mergeCell ref="T273:T274"/>
    <mergeCell ref="U273:U274"/>
    <mergeCell ref="V273:V274"/>
    <mergeCell ref="W273:W274"/>
    <mergeCell ref="X273:X274"/>
    <mergeCell ref="Z273:Z274"/>
    <mergeCell ref="A275:A276"/>
    <mergeCell ref="B275:B276"/>
    <mergeCell ref="C275:C276"/>
    <mergeCell ref="D275:D276"/>
    <mergeCell ref="E275:E276"/>
    <mergeCell ref="F275:F276"/>
    <mergeCell ref="G275:G276"/>
    <mergeCell ref="H275:H276"/>
    <mergeCell ref="I275:I276"/>
    <mergeCell ref="J275:J276"/>
    <mergeCell ref="O275:O276"/>
    <mergeCell ref="Q275:Q276"/>
    <mergeCell ref="R275:R276"/>
    <mergeCell ref="S275:S276"/>
    <mergeCell ref="T275:T276"/>
    <mergeCell ref="U275:U276"/>
    <mergeCell ref="V275:V276"/>
    <mergeCell ref="W275:W276"/>
    <mergeCell ref="X275:X276"/>
    <mergeCell ref="Z275:Z276"/>
    <mergeCell ref="A277:A278"/>
    <mergeCell ref="B277:B278"/>
    <mergeCell ref="C277:C278"/>
    <mergeCell ref="D277:D278"/>
    <mergeCell ref="E277:E278"/>
    <mergeCell ref="F277:F278"/>
    <mergeCell ref="G277:G278"/>
    <mergeCell ref="H277:H278"/>
    <mergeCell ref="I277:I278"/>
    <mergeCell ref="J277:J278"/>
    <mergeCell ref="O277:O278"/>
    <mergeCell ref="Q277:Q278"/>
    <mergeCell ref="R277:R278"/>
    <mergeCell ref="S277:S278"/>
    <mergeCell ref="T277:T278"/>
    <mergeCell ref="U277:U278"/>
    <mergeCell ref="V277:V278"/>
    <mergeCell ref="W277:W278"/>
    <mergeCell ref="X277:X278"/>
    <mergeCell ref="Z277:Z278"/>
    <mergeCell ref="A279:A280"/>
    <mergeCell ref="B279:B280"/>
    <mergeCell ref="C279:C280"/>
    <mergeCell ref="D279:D280"/>
    <mergeCell ref="E279:E280"/>
    <mergeCell ref="F279:F280"/>
    <mergeCell ref="G279:G280"/>
    <mergeCell ref="H279:H280"/>
    <mergeCell ref="I279:I280"/>
    <mergeCell ref="J279:J280"/>
    <mergeCell ref="O279:O280"/>
    <mergeCell ref="Q279:Q280"/>
    <mergeCell ref="R279:R280"/>
    <mergeCell ref="S279:S280"/>
    <mergeCell ref="T279:T280"/>
    <mergeCell ref="U279:U280"/>
    <mergeCell ref="V279:V280"/>
    <mergeCell ref="W279:W280"/>
    <mergeCell ref="X279:X280"/>
    <mergeCell ref="Z279:Z280"/>
    <mergeCell ref="A281:A282"/>
    <mergeCell ref="B281:B282"/>
    <mergeCell ref="C281:C282"/>
    <mergeCell ref="D281:D282"/>
    <mergeCell ref="E281:E282"/>
    <mergeCell ref="F281:F282"/>
    <mergeCell ref="G281:G282"/>
    <mergeCell ref="H281:H282"/>
    <mergeCell ref="I281:I282"/>
    <mergeCell ref="J281:J282"/>
    <mergeCell ref="O281:O282"/>
    <mergeCell ref="Q281:Q282"/>
    <mergeCell ref="R281:R282"/>
    <mergeCell ref="S281:S282"/>
    <mergeCell ref="T281:T282"/>
    <mergeCell ref="U281:U282"/>
    <mergeCell ref="V281:V282"/>
    <mergeCell ref="W281:W282"/>
    <mergeCell ref="X281:X282"/>
    <mergeCell ref="Z281:Z282"/>
    <mergeCell ref="A283:A284"/>
    <mergeCell ref="B283:B284"/>
    <mergeCell ref="C283:C284"/>
    <mergeCell ref="D283:D284"/>
    <mergeCell ref="E283:E284"/>
    <mergeCell ref="F283:F284"/>
    <mergeCell ref="G283:G284"/>
    <mergeCell ref="H283:H284"/>
    <mergeCell ref="I283:I284"/>
    <mergeCell ref="J283:J284"/>
    <mergeCell ref="O283:O284"/>
    <mergeCell ref="Q283:Q284"/>
    <mergeCell ref="R283:R284"/>
    <mergeCell ref="S283:S284"/>
    <mergeCell ref="T283:T284"/>
    <mergeCell ref="U283:U284"/>
    <mergeCell ref="V283:V284"/>
    <mergeCell ref="W283:W284"/>
    <mergeCell ref="X283:X284"/>
    <mergeCell ref="Z283:Z284"/>
    <mergeCell ref="A285:A286"/>
    <mergeCell ref="B285:B286"/>
    <mergeCell ref="C285:C286"/>
    <mergeCell ref="D285:D286"/>
    <mergeCell ref="E285:E286"/>
    <mergeCell ref="F285:F286"/>
    <mergeCell ref="G285:G286"/>
    <mergeCell ref="H285:H286"/>
    <mergeCell ref="I285:I286"/>
    <mergeCell ref="J285:J286"/>
    <mergeCell ref="O285:O286"/>
    <mergeCell ref="Q285:Q286"/>
    <mergeCell ref="R285:R286"/>
    <mergeCell ref="S285:S286"/>
    <mergeCell ref="T285:T286"/>
    <mergeCell ref="U285:U286"/>
    <mergeCell ref="V285:V286"/>
    <mergeCell ref="W285:W286"/>
    <mergeCell ref="X285:X286"/>
    <mergeCell ref="Z285:Z286"/>
    <mergeCell ref="A287:A288"/>
    <mergeCell ref="B287:B288"/>
    <mergeCell ref="C287:C288"/>
    <mergeCell ref="D287:D288"/>
    <mergeCell ref="E287:E288"/>
    <mergeCell ref="F287:F288"/>
    <mergeCell ref="G287:G288"/>
    <mergeCell ref="H287:H288"/>
    <mergeCell ref="I287:I288"/>
    <mergeCell ref="J287:J288"/>
    <mergeCell ref="O287:O288"/>
    <mergeCell ref="Q287:Q288"/>
    <mergeCell ref="R287:R288"/>
    <mergeCell ref="S287:S288"/>
    <mergeCell ref="T287:T288"/>
    <mergeCell ref="U287:U288"/>
    <mergeCell ref="V287:V288"/>
    <mergeCell ref="W287:W288"/>
    <mergeCell ref="X287:X288"/>
    <mergeCell ref="Z287:Z288"/>
    <mergeCell ref="A289:A290"/>
    <mergeCell ref="B289:B290"/>
    <mergeCell ref="C289:C290"/>
    <mergeCell ref="D289:D290"/>
    <mergeCell ref="E289:E290"/>
    <mergeCell ref="F289:F290"/>
    <mergeCell ref="G289:G290"/>
    <mergeCell ref="H289:H290"/>
    <mergeCell ref="I289:I290"/>
    <mergeCell ref="J289:J290"/>
    <mergeCell ref="O289:O290"/>
    <mergeCell ref="Q289:Q290"/>
    <mergeCell ref="R289:R290"/>
    <mergeCell ref="S289:S290"/>
    <mergeCell ref="T289:T290"/>
    <mergeCell ref="U289:U290"/>
    <mergeCell ref="V289:V290"/>
    <mergeCell ref="X289:X290"/>
    <mergeCell ref="Z289:Z290"/>
    <mergeCell ref="A291:A292"/>
    <mergeCell ref="B291:B292"/>
    <mergeCell ref="C291:C292"/>
    <mergeCell ref="D291:D292"/>
    <mergeCell ref="E291:E292"/>
    <mergeCell ref="F291:F292"/>
    <mergeCell ref="G291:G292"/>
    <mergeCell ref="H291:H292"/>
    <mergeCell ref="I291:I292"/>
    <mergeCell ref="J291:J292"/>
    <mergeCell ref="O291:O292"/>
    <mergeCell ref="Q291:Q292"/>
    <mergeCell ref="R291:R292"/>
    <mergeCell ref="S291:S292"/>
    <mergeCell ref="T291:T292"/>
    <mergeCell ref="U291:U292"/>
    <mergeCell ref="V291:V292"/>
    <mergeCell ref="X291:X292"/>
    <mergeCell ref="Z291:Z292"/>
    <mergeCell ref="A293:A294"/>
    <mergeCell ref="B293:B294"/>
    <mergeCell ref="C293:C294"/>
    <mergeCell ref="D293:D294"/>
    <mergeCell ref="E293:E294"/>
    <mergeCell ref="F293:F294"/>
    <mergeCell ref="G293:G294"/>
    <mergeCell ref="H293:H294"/>
    <mergeCell ref="I293:I294"/>
    <mergeCell ref="J293:J294"/>
    <mergeCell ref="O293:O294"/>
    <mergeCell ref="Q293:Q294"/>
    <mergeCell ref="R293:R294"/>
    <mergeCell ref="S293:S294"/>
    <mergeCell ref="T293:T294"/>
    <mergeCell ref="U293:U294"/>
    <mergeCell ref="V293:V294"/>
    <mergeCell ref="W293:W294"/>
    <mergeCell ref="X293:X294"/>
    <mergeCell ref="Z293:Z294"/>
    <mergeCell ref="A295:A296"/>
    <mergeCell ref="B295:B296"/>
    <mergeCell ref="C295:C296"/>
    <mergeCell ref="D295:D296"/>
    <mergeCell ref="E295:E296"/>
    <mergeCell ref="F295:F296"/>
    <mergeCell ref="G295:G296"/>
    <mergeCell ref="H295:H296"/>
    <mergeCell ref="I295:I296"/>
    <mergeCell ref="J295:J296"/>
    <mergeCell ref="O295:O296"/>
    <mergeCell ref="Q295:Q296"/>
    <mergeCell ref="R295:R296"/>
    <mergeCell ref="S295:S296"/>
    <mergeCell ref="T295:T296"/>
    <mergeCell ref="U295:U296"/>
    <mergeCell ref="V295:V296"/>
    <mergeCell ref="W295:W296"/>
    <mergeCell ref="X295:X296"/>
    <mergeCell ref="Z295:Z296"/>
    <mergeCell ref="A297:A298"/>
    <mergeCell ref="B297:B298"/>
    <mergeCell ref="C297:C298"/>
    <mergeCell ref="D297:D298"/>
    <mergeCell ref="E297:E298"/>
    <mergeCell ref="F297:F298"/>
    <mergeCell ref="G297:G298"/>
    <mergeCell ref="H297:H298"/>
    <mergeCell ref="I297:I298"/>
    <mergeCell ref="J297:J298"/>
    <mergeCell ref="O297:O298"/>
    <mergeCell ref="Q297:Q298"/>
    <mergeCell ref="R297:R298"/>
    <mergeCell ref="S297:S298"/>
    <mergeCell ref="T297:T298"/>
    <mergeCell ref="U297:U298"/>
    <mergeCell ref="V297:V298"/>
    <mergeCell ref="W297:W298"/>
    <mergeCell ref="X297:X298"/>
    <mergeCell ref="Z297:Z298"/>
    <mergeCell ref="A299:A300"/>
    <mergeCell ref="B299:B300"/>
    <mergeCell ref="C299:C300"/>
    <mergeCell ref="D299:D300"/>
    <mergeCell ref="E299:E300"/>
    <mergeCell ref="F299:F300"/>
    <mergeCell ref="G299:G300"/>
    <mergeCell ref="H299:H300"/>
    <mergeCell ref="I299:I300"/>
    <mergeCell ref="J299:J300"/>
    <mergeCell ref="O299:O300"/>
    <mergeCell ref="Q299:Q300"/>
    <mergeCell ref="R299:R300"/>
    <mergeCell ref="S299:S300"/>
    <mergeCell ref="T299:T300"/>
    <mergeCell ref="U299:U300"/>
    <mergeCell ref="V299:V300"/>
    <mergeCell ref="W299:W300"/>
    <mergeCell ref="X299:X300"/>
    <mergeCell ref="Z299:Z300"/>
    <mergeCell ref="A301:A302"/>
    <mergeCell ref="B301:B302"/>
    <mergeCell ref="C301:C302"/>
    <mergeCell ref="D301:D302"/>
    <mergeCell ref="E301:E302"/>
    <mergeCell ref="F301:F302"/>
    <mergeCell ref="G301:G302"/>
    <mergeCell ref="H301:H302"/>
    <mergeCell ref="I301:I302"/>
    <mergeCell ref="J301:J302"/>
    <mergeCell ref="O301:O302"/>
    <mergeCell ref="Q301:Q302"/>
    <mergeCell ref="R301:R302"/>
    <mergeCell ref="S301:S302"/>
    <mergeCell ref="T301:T302"/>
    <mergeCell ref="U301:U302"/>
    <mergeCell ref="V301:V302"/>
    <mergeCell ref="W301:W302"/>
    <mergeCell ref="X301:X302"/>
    <mergeCell ref="Z301:Z302"/>
    <mergeCell ref="A307:A308"/>
    <mergeCell ref="B307:B308"/>
    <mergeCell ref="C307:C308"/>
    <mergeCell ref="D307:D308"/>
    <mergeCell ref="E307:E308"/>
    <mergeCell ref="F307:F308"/>
    <mergeCell ref="G307:G308"/>
    <mergeCell ref="H307:H308"/>
    <mergeCell ref="I307:I308"/>
    <mergeCell ref="J307:J308"/>
    <mergeCell ref="O307:O308"/>
    <mergeCell ref="Q307:Q308"/>
    <mergeCell ref="R307:R308"/>
    <mergeCell ref="S307:S308"/>
    <mergeCell ref="T307:T308"/>
    <mergeCell ref="U307:U308"/>
    <mergeCell ref="V307:V308"/>
    <mergeCell ref="W307:W308"/>
    <mergeCell ref="X307:X308"/>
    <mergeCell ref="Z307:Z308"/>
    <mergeCell ref="A303:A304"/>
    <mergeCell ref="B303:B304"/>
    <mergeCell ref="C303:C304"/>
    <mergeCell ref="D303:D304"/>
    <mergeCell ref="E303:E304"/>
    <mergeCell ref="F303:F304"/>
    <mergeCell ref="G303:G304"/>
    <mergeCell ref="H303:H304"/>
    <mergeCell ref="I303:I304"/>
    <mergeCell ref="J303:J304"/>
    <mergeCell ref="O303:O304"/>
    <mergeCell ref="Q303:Q304"/>
    <mergeCell ref="R303:R304"/>
    <mergeCell ref="S303:S304"/>
    <mergeCell ref="T303:T304"/>
    <mergeCell ref="U303:U304"/>
    <mergeCell ref="V303:V304"/>
    <mergeCell ref="X303:X304"/>
    <mergeCell ref="Z303:Z304"/>
    <mergeCell ref="A305:A306"/>
    <mergeCell ref="B305:B306"/>
    <mergeCell ref="C305:C306"/>
    <mergeCell ref="D305:D306"/>
    <mergeCell ref="E305:E306"/>
    <mergeCell ref="F305:F306"/>
    <mergeCell ref="G305:G306"/>
    <mergeCell ref="H305:H306"/>
    <mergeCell ref="I305:I306"/>
    <mergeCell ref="J305:J306"/>
    <mergeCell ref="O305:O306"/>
    <mergeCell ref="Q305:Q306"/>
    <mergeCell ref="R305:R306"/>
    <mergeCell ref="S305:S306"/>
    <mergeCell ref="T305:T306"/>
    <mergeCell ref="U305:U306"/>
    <mergeCell ref="V305:V306"/>
    <mergeCell ref="X305:X306"/>
    <mergeCell ref="Z305:Z306"/>
    <mergeCell ref="W303:W304"/>
    <mergeCell ref="W305:W306"/>
    <mergeCell ref="A3225:A3226"/>
    <mergeCell ref="B3225:B3226"/>
    <mergeCell ref="C3225:C3226"/>
    <mergeCell ref="D3225:D3226"/>
    <mergeCell ref="E3225:E3226"/>
    <mergeCell ref="F3225:F3226"/>
    <mergeCell ref="G3225:G3226"/>
    <mergeCell ref="H3225:H3226"/>
    <mergeCell ref="I3225:I3226"/>
    <mergeCell ref="J3225:J3226"/>
    <mergeCell ref="O3225:O3226"/>
    <mergeCell ref="Q3225:Q3226"/>
    <mergeCell ref="R3225:R3226"/>
    <mergeCell ref="S3225:S3226"/>
    <mergeCell ref="T3225:T3226"/>
    <mergeCell ref="U3225:U3226"/>
    <mergeCell ref="V3225:V3226"/>
    <mergeCell ref="W3225:W3226"/>
    <mergeCell ref="X3225:X3226"/>
    <mergeCell ref="Y3225:Y3226"/>
    <mergeCell ref="Z3225:Z3226"/>
    <mergeCell ref="E3221:E3222"/>
    <mergeCell ref="F3219:F3220"/>
    <mergeCell ref="F3221:F3222"/>
    <mergeCell ref="Y3219:Y3220"/>
    <mergeCell ref="Y3221:Y3222"/>
    <mergeCell ref="C3221:C3222"/>
    <mergeCell ref="C3219:C3220"/>
    <mergeCell ref="G3219:G3220"/>
    <mergeCell ref="H3219:H3220"/>
    <mergeCell ref="G3221:G3222"/>
    <mergeCell ref="H3221:H3222"/>
    <mergeCell ref="I3219:I3220"/>
    <mergeCell ref="J3219:J3220"/>
    <mergeCell ref="I3221:I3222"/>
    <mergeCell ref="J3221:J3222"/>
    <mergeCell ref="W3221:W3222"/>
    <mergeCell ref="Q3219:Q3220"/>
    <mergeCell ref="R3219:R3220"/>
    <mergeCell ref="S3219:S3220"/>
    <mergeCell ref="T3219:T3220"/>
    <mergeCell ref="U3219:U3220"/>
    <mergeCell ref="V3219:V3220"/>
    <mergeCell ref="Q3221:Q3222"/>
    <mergeCell ref="R3221:R3222"/>
    <mergeCell ref="S3221:S3222"/>
    <mergeCell ref="T3221:T3222"/>
    <mergeCell ref="U3221:U3222"/>
    <mergeCell ref="V3221:V3222"/>
    <mergeCell ref="O3219:O3220"/>
    <mergeCell ref="O3221:O3222"/>
    <mergeCell ref="D3219:D3220"/>
    <mergeCell ref="D3221:D3222"/>
    <mergeCell ref="D3223:D3224"/>
    <mergeCell ref="A3223:A3224"/>
    <mergeCell ref="B3223:B3224"/>
    <mergeCell ref="C3223:C3224"/>
    <mergeCell ref="E3223:E3224"/>
    <mergeCell ref="F3223:F3224"/>
    <mergeCell ref="G3223:G3224"/>
    <mergeCell ref="H3223:H3224"/>
    <mergeCell ref="I3223:I3224"/>
    <mergeCell ref="J3223:J3224"/>
    <mergeCell ref="O3223:O3224"/>
    <mergeCell ref="A3227:A3228"/>
    <mergeCell ref="B3227:B3228"/>
    <mergeCell ref="C3227:C3228"/>
    <mergeCell ref="D3227:D3228"/>
    <mergeCell ref="E3227:E3228"/>
    <mergeCell ref="F3227:F3228"/>
    <mergeCell ref="G3227:G3228"/>
    <mergeCell ref="H3227:H3228"/>
    <mergeCell ref="I3227:I3228"/>
    <mergeCell ref="J3227:J3228"/>
    <mergeCell ref="O3227:O3228"/>
    <mergeCell ref="Q3227:Q3228"/>
    <mergeCell ref="R3227:R3228"/>
    <mergeCell ref="S3227:S3228"/>
    <mergeCell ref="T3227:T3228"/>
    <mergeCell ref="U3227:U3228"/>
    <mergeCell ref="V3227:V3228"/>
    <mergeCell ref="X3227:X3228"/>
    <mergeCell ref="Y3227:Y3228"/>
    <mergeCell ref="Z3227:Z3228"/>
    <mergeCell ref="A3229:A3230"/>
    <mergeCell ref="B3229:B3230"/>
    <mergeCell ref="C3229:C3230"/>
    <mergeCell ref="D3229:D3230"/>
    <mergeCell ref="E3229:E3230"/>
    <mergeCell ref="F3229:F3230"/>
    <mergeCell ref="G3229:G3230"/>
    <mergeCell ref="H3229:H3230"/>
    <mergeCell ref="I3229:I3230"/>
    <mergeCell ref="J3229:J3230"/>
    <mergeCell ref="O3229:O3230"/>
    <mergeCell ref="Q3229:Q3230"/>
    <mergeCell ref="R3229:R3230"/>
    <mergeCell ref="S3229:S3230"/>
    <mergeCell ref="T3229:T3230"/>
    <mergeCell ref="U3229:U3230"/>
    <mergeCell ref="V3229:V3230"/>
    <mergeCell ref="X3229:X3230"/>
    <mergeCell ref="Y3229:Y3230"/>
    <mergeCell ref="Z3229:Z3230"/>
  </mergeCells>
  <phoneticPr fontId="1"/>
  <conditionalFormatting sqref="R3:U3408">
    <cfRule type="expression" dxfId="432" priority="2425">
      <formula>R3=MAX($R3:$U3)</formula>
    </cfRule>
  </conditionalFormatting>
  <conditionalFormatting sqref="F3:Z3408">
    <cfRule type="containsBlanks" dxfId="431" priority="2555">
      <formula>LEN(TRIM(F3))=0</formula>
    </cfRule>
  </conditionalFormatting>
  <conditionalFormatting sqref="M3:M3408">
    <cfRule type="expression" dxfId="430" priority="2513">
      <formula>K3="回復"</formula>
    </cfRule>
    <cfRule type="expression" dxfId="429" priority="2514">
      <formula>K3="デバフ"</formula>
    </cfRule>
    <cfRule type="expression" dxfId="428" priority="2515">
      <formula>K3="バフ"</formula>
    </cfRule>
    <cfRule type="expression" dxfId="427" priority="2516">
      <formula>K3="特殊"</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66FF33"/>
  </sheetPr>
  <dimension ref="A1:L74"/>
  <sheetViews>
    <sheetView zoomScale="85" zoomScaleNormal="85" workbookViewId="0">
      <pane xSplit="3" ySplit="2" topLeftCell="D3" activePane="bottomRight" state="frozen"/>
      <selection pane="topRight"/>
      <selection pane="bottomLeft"/>
      <selection pane="bottomRight"/>
    </sheetView>
  </sheetViews>
  <sheetFormatPr defaultRowHeight="13.5"/>
  <cols>
    <col min="1" max="2" width="6.625" style="13" customWidth="1"/>
    <col min="3" max="3" width="20.875" style="1" customWidth="1"/>
    <col min="4" max="4" width="8.25" style="1" hidden="1" customWidth="1"/>
    <col min="5" max="6" width="6.5" style="1" customWidth="1"/>
    <col min="7" max="7" width="6.75" style="1" bestFit="1" customWidth="1"/>
    <col min="8" max="8" width="16.125" style="1" customWidth="1"/>
    <col min="9" max="9" width="123.5" style="38" customWidth="1"/>
    <col min="10" max="10" width="20.125" style="1" bestFit="1" customWidth="1"/>
    <col min="11" max="11" width="18.375" style="1" customWidth="1"/>
  </cols>
  <sheetData>
    <row r="1" spans="1:12" s="2" customFormat="1">
      <c r="A1" s="162" t="s">
        <v>13</v>
      </c>
      <c r="B1" s="36" t="s">
        <v>12</v>
      </c>
      <c r="C1" s="36" t="s">
        <v>11</v>
      </c>
      <c r="D1" s="36"/>
      <c r="E1" s="162" t="s">
        <v>16</v>
      </c>
      <c r="F1" s="36" t="s">
        <v>4926</v>
      </c>
      <c r="G1" s="163" t="s">
        <v>109</v>
      </c>
      <c r="H1" s="163" t="s">
        <v>10</v>
      </c>
      <c r="I1" s="36" t="s">
        <v>108</v>
      </c>
      <c r="J1" s="36" t="s">
        <v>96</v>
      </c>
      <c r="K1" s="36" t="s">
        <v>5291</v>
      </c>
      <c r="L1" s="12" t="s">
        <v>4337</v>
      </c>
    </row>
    <row r="2" spans="1:12" ht="18.600000000000001" customHeight="1">
      <c r="L2" s="396">
        <f>COUNTA(B3:B74)</f>
        <v>36</v>
      </c>
    </row>
    <row r="3" spans="1:12" s="5" customFormat="1">
      <c r="A3" s="984" t="s">
        <v>5780</v>
      </c>
      <c r="B3" s="984" t="s">
        <v>6056</v>
      </c>
      <c r="C3" s="1044" t="s">
        <v>6059</v>
      </c>
      <c r="D3" s="970" t="str">
        <f>B3&amp;" "&amp;" "&amp;C3</f>
        <v>EX-036  ドラゴンクエストⅧ</v>
      </c>
      <c r="E3" s="999" t="s">
        <v>54</v>
      </c>
      <c r="F3" s="976">
        <v>6</v>
      </c>
      <c r="G3" s="953" t="s">
        <v>3250</v>
      </c>
      <c r="H3" s="937" t="s">
        <v>2710</v>
      </c>
      <c r="I3" s="37" t="s">
        <v>6105</v>
      </c>
      <c r="J3" s="937" t="s">
        <v>4925</v>
      </c>
      <c r="K3" s="941"/>
    </row>
    <row r="4" spans="1:12" s="5" customFormat="1">
      <c r="A4" s="984" t="s">
        <v>5780</v>
      </c>
      <c r="B4" s="984"/>
      <c r="C4" s="1044" t="s">
        <v>6059</v>
      </c>
      <c r="D4" s="970" t="s">
        <v>2</v>
      </c>
      <c r="E4" s="999" t="s">
        <v>54</v>
      </c>
      <c r="F4" s="976">
        <v>6</v>
      </c>
      <c r="G4" s="941"/>
      <c r="H4" s="941"/>
      <c r="I4" s="51"/>
      <c r="J4" s="941"/>
      <c r="K4" s="941"/>
    </row>
    <row r="5" spans="1:12" s="5" customFormat="1">
      <c r="A5" s="984" t="s">
        <v>5780</v>
      </c>
      <c r="B5" s="984" t="s">
        <v>6057</v>
      </c>
      <c r="C5" s="1044" t="s">
        <v>6058</v>
      </c>
      <c r="D5" s="970" t="str">
        <f>B5&amp;" "&amp;" "&amp;C5</f>
        <v>EX-035  ドラゴンクエストⅦ</v>
      </c>
      <c r="E5" s="999" t="s">
        <v>54</v>
      </c>
      <c r="F5" s="976">
        <v>6</v>
      </c>
      <c r="G5" s="953" t="s">
        <v>3250</v>
      </c>
      <c r="H5" s="937" t="s">
        <v>2710</v>
      </c>
      <c r="I5" s="37" t="s">
        <v>6104</v>
      </c>
      <c r="J5" s="937" t="s">
        <v>4925</v>
      </c>
      <c r="K5" s="941"/>
    </row>
    <row r="6" spans="1:12" s="5" customFormat="1">
      <c r="A6" s="984" t="s">
        <v>5780</v>
      </c>
      <c r="B6" s="984"/>
      <c r="C6" s="1044" t="s">
        <v>6058</v>
      </c>
      <c r="D6" s="970" t="s">
        <v>2</v>
      </c>
      <c r="E6" s="999" t="s">
        <v>54</v>
      </c>
      <c r="F6" s="976">
        <v>6</v>
      </c>
      <c r="G6" s="941"/>
      <c r="H6" s="941"/>
      <c r="I6" s="51"/>
      <c r="J6" s="941"/>
      <c r="K6" s="941"/>
    </row>
    <row r="7" spans="1:12" s="5" customFormat="1">
      <c r="A7" s="984" t="s">
        <v>5780</v>
      </c>
      <c r="B7" s="984" t="s">
        <v>5866</v>
      </c>
      <c r="C7" s="1044" t="s">
        <v>5877</v>
      </c>
      <c r="D7" s="970" t="str">
        <f>B7&amp;" "&amp;" "&amp;C7</f>
        <v>EX-034  ドラゴンクエストⅪ</v>
      </c>
      <c r="E7" s="999" t="s">
        <v>54</v>
      </c>
      <c r="F7" s="976">
        <v>6</v>
      </c>
      <c r="G7" s="953" t="s">
        <v>3250</v>
      </c>
      <c r="H7" s="937" t="s">
        <v>2710</v>
      </c>
      <c r="I7" s="37" t="s">
        <v>6103</v>
      </c>
      <c r="J7" s="877" t="s">
        <v>4925</v>
      </c>
      <c r="K7" s="880"/>
    </row>
    <row r="8" spans="1:12" s="5" customFormat="1">
      <c r="A8" s="984" t="s">
        <v>5780</v>
      </c>
      <c r="B8" s="984"/>
      <c r="C8" s="1044" t="s">
        <v>5877</v>
      </c>
      <c r="D8" s="970" t="s">
        <v>2</v>
      </c>
      <c r="E8" s="999" t="s">
        <v>54</v>
      </c>
      <c r="F8" s="976">
        <v>6</v>
      </c>
      <c r="G8" s="880"/>
      <c r="H8" s="880"/>
      <c r="I8" s="51"/>
      <c r="J8" s="880"/>
      <c r="K8" s="880"/>
    </row>
    <row r="9" spans="1:12" s="5" customFormat="1">
      <c r="A9" s="984" t="s">
        <v>5780</v>
      </c>
      <c r="B9" s="984" t="s">
        <v>5867</v>
      </c>
      <c r="C9" s="1044" t="s">
        <v>5876</v>
      </c>
      <c r="D9" s="970" t="str">
        <f>B9&amp;" "&amp;" "&amp;C9</f>
        <v>EX-033  ドラゴンクエストⅩ</v>
      </c>
      <c r="E9" s="999" t="s">
        <v>54</v>
      </c>
      <c r="F9" s="976">
        <v>6</v>
      </c>
      <c r="G9" s="953" t="s">
        <v>3250</v>
      </c>
      <c r="H9" s="937" t="s">
        <v>2710</v>
      </c>
      <c r="I9" s="37" t="s">
        <v>6102</v>
      </c>
      <c r="J9" s="877" t="s">
        <v>4925</v>
      </c>
      <c r="K9" s="880"/>
    </row>
    <row r="10" spans="1:12" s="5" customFormat="1">
      <c r="A10" s="984" t="s">
        <v>5780</v>
      </c>
      <c r="B10" s="984"/>
      <c r="C10" s="1044" t="s">
        <v>5876</v>
      </c>
      <c r="D10" s="970" t="s">
        <v>2</v>
      </c>
      <c r="E10" s="999" t="s">
        <v>54</v>
      </c>
      <c r="F10" s="976">
        <v>6</v>
      </c>
      <c r="G10" s="880"/>
      <c r="H10" s="880"/>
      <c r="I10" s="51"/>
      <c r="J10" s="880"/>
      <c r="K10" s="880"/>
    </row>
    <row r="11" spans="1:12" s="5" customFormat="1">
      <c r="A11" s="984" t="s">
        <v>5780</v>
      </c>
      <c r="B11" s="984" t="s">
        <v>5868</v>
      </c>
      <c r="C11" s="1044" t="s">
        <v>5875</v>
      </c>
      <c r="D11" s="970" t="str">
        <f>B11&amp;" "&amp;" "&amp;C11</f>
        <v>EX-032  ドラゴンクエストⅨ</v>
      </c>
      <c r="E11" s="999" t="s">
        <v>54</v>
      </c>
      <c r="F11" s="976">
        <v>6</v>
      </c>
      <c r="G11" s="883" t="s">
        <v>21</v>
      </c>
      <c r="H11" s="877" t="s">
        <v>1997</v>
      </c>
      <c r="I11" s="37" t="s">
        <v>5874</v>
      </c>
      <c r="J11" s="877" t="s">
        <v>4925</v>
      </c>
      <c r="K11" s="880"/>
    </row>
    <row r="12" spans="1:12" s="5" customFormat="1">
      <c r="A12" s="984" t="s">
        <v>5780</v>
      </c>
      <c r="B12" s="984"/>
      <c r="C12" s="1044" t="s">
        <v>5875</v>
      </c>
      <c r="D12" s="970" t="s">
        <v>2</v>
      </c>
      <c r="E12" s="999" t="s">
        <v>54</v>
      </c>
      <c r="F12" s="976">
        <v>6</v>
      </c>
      <c r="G12" s="880"/>
      <c r="H12" s="880"/>
      <c r="I12" s="51"/>
      <c r="J12" s="880"/>
      <c r="K12" s="880"/>
    </row>
    <row r="13" spans="1:12" s="5" customFormat="1">
      <c r="A13" s="984" t="s">
        <v>5780</v>
      </c>
      <c r="B13" s="984" t="s">
        <v>5869</v>
      </c>
      <c r="C13" s="1044" t="s">
        <v>5883</v>
      </c>
      <c r="D13" s="970" t="str">
        <f>B13&amp;" "&amp;" "&amp;C13</f>
        <v>EX-031  鬼眼の力の解放</v>
      </c>
      <c r="E13" s="999" t="s">
        <v>54</v>
      </c>
      <c r="F13" s="976">
        <v>6</v>
      </c>
      <c r="G13" s="883" t="s">
        <v>21</v>
      </c>
      <c r="H13" s="877" t="s">
        <v>1995</v>
      </c>
      <c r="I13" s="919" t="s">
        <v>6029</v>
      </c>
      <c r="J13" s="969" t="s">
        <v>4925</v>
      </c>
      <c r="K13" s="880"/>
    </row>
    <row r="14" spans="1:12" s="5" customFormat="1">
      <c r="A14" s="984" t="s">
        <v>5780</v>
      </c>
      <c r="B14" s="984"/>
      <c r="C14" s="1044" t="s">
        <v>5883</v>
      </c>
      <c r="D14" s="970" t="s">
        <v>2</v>
      </c>
      <c r="E14" s="999" t="s">
        <v>54</v>
      </c>
      <c r="F14" s="976">
        <v>1</v>
      </c>
      <c r="G14" s="11" t="s">
        <v>81</v>
      </c>
      <c r="H14" s="880" t="s">
        <v>5886</v>
      </c>
      <c r="I14" s="51" t="s">
        <v>6028</v>
      </c>
      <c r="J14" s="969"/>
      <c r="K14" s="880"/>
    </row>
    <row r="15" spans="1:12" s="5" customFormat="1">
      <c r="A15" s="984" t="s">
        <v>5780</v>
      </c>
      <c r="B15" s="984" t="s">
        <v>5870</v>
      </c>
      <c r="C15" s="1044" t="s">
        <v>5882</v>
      </c>
      <c r="D15" s="970" t="str">
        <f>B15&amp;" "&amp;" "&amp;C15</f>
        <v>EX-030  伝説のパーティ</v>
      </c>
      <c r="E15" s="999" t="s">
        <v>54</v>
      </c>
      <c r="F15" s="976">
        <v>2</v>
      </c>
      <c r="G15" s="892" t="s">
        <v>37</v>
      </c>
      <c r="H15" s="877" t="s">
        <v>2710</v>
      </c>
      <c r="I15" s="51" t="s">
        <v>5912</v>
      </c>
      <c r="J15" s="877" t="s">
        <v>5602</v>
      </c>
      <c r="K15" s="880"/>
    </row>
    <row r="16" spans="1:12" s="5" customFormat="1">
      <c r="A16" s="984" t="s">
        <v>5780</v>
      </c>
      <c r="B16" s="984"/>
      <c r="C16" s="1044" t="s">
        <v>5882</v>
      </c>
      <c r="D16" s="970" t="s">
        <v>2</v>
      </c>
      <c r="E16" s="999" t="s">
        <v>54</v>
      </c>
      <c r="F16" s="976">
        <v>7</v>
      </c>
      <c r="G16" s="880"/>
      <c r="H16" s="880"/>
      <c r="I16" s="51"/>
      <c r="J16" s="880"/>
      <c r="K16" s="880"/>
    </row>
    <row r="17" spans="1:11" s="5" customFormat="1">
      <c r="A17" s="984" t="s">
        <v>5780</v>
      </c>
      <c r="B17" s="984" t="s">
        <v>5871</v>
      </c>
      <c r="C17" s="1044" t="s">
        <v>5879</v>
      </c>
      <c r="D17" s="970" t="str">
        <f>B17&amp;" "&amp;" "&amp;C17</f>
        <v>EX-029  ポップの最期</v>
      </c>
      <c r="E17" s="1011" t="s">
        <v>629</v>
      </c>
      <c r="F17" s="976">
        <v>2</v>
      </c>
      <c r="G17" s="892" t="s">
        <v>37</v>
      </c>
      <c r="H17" s="877" t="s">
        <v>98</v>
      </c>
      <c r="I17" s="51" t="s">
        <v>5905</v>
      </c>
      <c r="J17" s="877" t="s">
        <v>490</v>
      </c>
      <c r="K17" s="880"/>
    </row>
    <row r="18" spans="1:11" s="5" customFormat="1">
      <c r="A18" s="984" t="s">
        <v>5780</v>
      </c>
      <c r="B18" s="984"/>
      <c r="C18" s="1044" t="s">
        <v>5879</v>
      </c>
      <c r="D18" s="970" t="s">
        <v>2</v>
      </c>
      <c r="E18" s="1011" t="s">
        <v>629</v>
      </c>
      <c r="F18" s="976">
        <v>5</v>
      </c>
      <c r="G18" s="883" t="s">
        <v>21</v>
      </c>
      <c r="H18" s="880" t="s">
        <v>5885</v>
      </c>
      <c r="I18" s="51" t="s">
        <v>5906</v>
      </c>
      <c r="J18" s="877" t="s">
        <v>5884</v>
      </c>
      <c r="K18" s="880"/>
    </row>
    <row r="19" spans="1:11" s="5" customFormat="1">
      <c r="A19" s="984" t="s">
        <v>5780</v>
      </c>
      <c r="B19" s="984" t="s">
        <v>5872</v>
      </c>
      <c r="C19" s="1044" t="s">
        <v>5881</v>
      </c>
      <c r="D19" s="970" t="str">
        <f>B19&amp;" "&amp;" "&amp;C19</f>
        <v>EX-028  ゴールドフェザー</v>
      </c>
      <c r="E19" s="1011" t="s">
        <v>629</v>
      </c>
      <c r="F19" s="976">
        <v>4</v>
      </c>
      <c r="G19" s="883" t="s">
        <v>21</v>
      </c>
      <c r="H19" s="877"/>
      <c r="I19" s="37" t="s">
        <v>6030</v>
      </c>
      <c r="J19" s="877" t="s">
        <v>4925</v>
      </c>
      <c r="K19" s="880"/>
    </row>
    <row r="20" spans="1:11" s="5" customFormat="1">
      <c r="A20" s="984" t="s">
        <v>5780</v>
      </c>
      <c r="B20" s="984"/>
      <c r="C20" s="1044" t="s">
        <v>5881</v>
      </c>
      <c r="D20" s="970" t="s">
        <v>2</v>
      </c>
      <c r="E20" s="1011" t="s">
        <v>629</v>
      </c>
      <c r="F20" s="976">
        <v>6</v>
      </c>
      <c r="G20" s="880"/>
      <c r="H20" s="880"/>
      <c r="I20" s="51"/>
      <c r="J20" s="880"/>
      <c r="K20" s="880"/>
    </row>
    <row r="21" spans="1:11" s="5" customFormat="1">
      <c r="A21" s="984" t="s">
        <v>5780</v>
      </c>
      <c r="B21" s="984" t="s">
        <v>5873</v>
      </c>
      <c r="C21" s="1044" t="s">
        <v>5880</v>
      </c>
      <c r="D21" s="895" t="str">
        <f>B21&amp;" "&amp;" "&amp;C21</f>
        <v>EX-027  魂の貝殻</v>
      </c>
      <c r="E21" s="1011" t="s">
        <v>629</v>
      </c>
      <c r="F21" s="976">
        <v>4</v>
      </c>
      <c r="G21" s="892" t="s">
        <v>37</v>
      </c>
      <c r="H21" s="877" t="s">
        <v>6031</v>
      </c>
      <c r="I21" s="51" t="s">
        <v>5904</v>
      </c>
      <c r="J21" s="877" t="s">
        <v>5602</v>
      </c>
      <c r="K21" s="880"/>
    </row>
    <row r="22" spans="1:11" s="5" customFormat="1">
      <c r="A22" s="984" t="s">
        <v>5780</v>
      </c>
      <c r="B22" s="984"/>
      <c r="C22" s="1044" t="s">
        <v>5880</v>
      </c>
      <c r="D22" s="895" t="s">
        <v>2</v>
      </c>
      <c r="E22" s="1011" t="s">
        <v>629</v>
      </c>
      <c r="F22" s="976">
        <v>4</v>
      </c>
      <c r="G22" s="880"/>
      <c r="H22" s="880"/>
      <c r="I22" s="51"/>
      <c r="J22" s="880"/>
      <c r="K22" s="880"/>
    </row>
    <row r="23" spans="1:11" s="5" customFormat="1">
      <c r="A23" s="984" t="s">
        <v>5780</v>
      </c>
      <c r="B23" s="984" t="s">
        <v>5865</v>
      </c>
      <c r="C23" s="1044" t="s">
        <v>5878</v>
      </c>
      <c r="D23" s="970" t="str">
        <f>B23&amp;" "&amp;" "&amp;C23</f>
        <v>EX-026  獣王遊撃隊隊長チウ</v>
      </c>
      <c r="E23" s="1011" t="s">
        <v>629</v>
      </c>
      <c r="F23" s="976">
        <v>2</v>
      </c>
      <c r="G23" s="892" t="s">
        <v>37</v>
      </c>
      <c r="H23" s="877" t="s">
        <v>6032</v>
      </c>
      <c r="I23" s="51" t="s">
        <v>5903</v>
      </c>
      <c r="J23" s="877" t="s">
        <v>5475</v>
      </c>
      <c r="K23" s="880"/>
    </row>
    <row r="24" spans="1:11" s="5" customFormat="1">
      <c r="A24" s="984" t="s">
        <v>5780</v>
      </c>
      <c r="B24" s="984"/>
      <c r="C24" s="1044" t="s">
        <v>5878</v>
      </c>
      <c r="D24" s="970" t="s">
        <v>2</v>
      </c>
      <c r="E24" s="1011" t="s">
        <v>629</v>
      </c>
      <c r="F24" s="976">
        <v>3</v>
      </c>
      <c r="G24" s="880"/>
      <c r="H24" s="880"/>
      <c r="I24" s="51"/>
      <c r="J24" s="880"/>
      <c r="K24" s="880"/>
    </row>
    <row r="25" spans="1:11" s="5" customFormat="1">
      <c r="A25" s="984" t="s">
        <v>5387</v>
      </c>
      <c r="B25" s="984" t="s">
        <v>5655</v>
      </c>
      <c r="C25" s="1044" t="s">
        <v>5656</v>
      </c>
      <c r="D25" s="970" t="str">
        <f>B25&amp;" "&amp;" "&amp;C25</f>
        <v>EX-025  ドラゴンクエストⅥ</v>
      </c>
      <c r="E25" s="999" t="s">
        <v>54</v>
      </c>
      <c r="F25" s="976">
        <v>6</v>
      </c>
      <c r="G25" s="837" t="s">
        <v>21</v>
      </c>
      <c r="H25" s="824" t="s">
        <v>5684</v>
      </c>
      <c r="I25" s="37" t="s">
        <v>5683</v>
      </c>
      <c r="J25" s="824" t="s">
        <v>4925</v>
      </c>
      <c r="K25" s="823"/>
    </row>
    <row r="26" spans="1:11" s="5" customFormat="1">
      <c r="A26" s="984" t="s">
        <v>5387</v>
      </c>
      <c r="B26" s="984"/>
      <c r="C26" s="1044" t="s">
        <v>5656</v>
      </c>
      <c r="D26" s="970" t="s">
        <v>2</v>
      </c>
      <c r="E26" s="999" t="s">
        <v>54</v>
      </c>
      <c r="F26" s="976">
        <v>6</v>
      </c>
      <c r="G26" s="823"/>
      <c r="H26" s="823"/>
      <c r="I26" s="51"/>
      <c r="J26" s="823"/>
      <c r="K26" s="823"/>
    </row>
    <row r="27" spans="1:11" s="5" customFormat="1">
      <c r="A27" s="984" t="s">
        <v>5387</v>
      </c>
      <c r="B27" s="984" t="s">
        <v>5474</v>
      </c>
      <c r="C27" s="1044" t="s">
        <v>5657</v>
      </c>
      <c r="D27" s="970" t="str">
        <f>B27&amp;" "&amp;" "&amp;C27</f>
        <v>EX-024  ドラゴンクエストⅤ</v>
      </c>
      <c r="E27" s="999" t="s">
        <v>54</v>
      </c>
      <c r="F27" s="976">
        <v>6</v>
      </c>
      <c r="G27" s="784" t="s">
        <v>21</v>
      </c>
      <c r="H27" s="781" t="s">
        <v>2714</v>
      </c>
      <c r="I27" s="37" t="s">
        <v>5490</v>
      </c>
      <c r="J27" s="781" t="s">
        <v>4925</v>
      </c>
      <c r="K27" s="780"/>
    </row>
    <row r="28" spans="1:11" s="5" customFormat="1">
      <c r="A28" s="984" t="s">
        <v>5387</v>
      </c>
      <c r="B28" s="984"/>
      <c r="C28" s="1044" t="s">
        <v>5657</v>
      </c>
      <c r="D28" s="970" t="s">
        <v>2</v>
      </c>
      <c r="E28" s="999" t="s">
        <v>54</v>
      </c>
      <c r="F28" s="976">
        <v>6</v>
      </c>
      <c r="G28" s="780"/>
      <c r="H28" s="780"/>
      <c r="I28" s="51"/>
      <c r="J28" s="780"/>
      <c r="K28" s="780"/>
    </row>
    <row r="29" spans="1:11" s="5" customFormat="1">
      <c r="A29" s="984" t="s">
        <v>5387</v>
      </c>
      <c r="B29" s="984" t="s">
        <v>5473</v>
      </c>
      <c r="C29" s="1044" t="s">
        <v>5658</v>
      </c>
      <c r="D29" s="970" t="str">
        <f>B29&amp;" "&amp;" "&amp;C29</f>
        <v>EX-023  ドラゴンクエストⅣ</v>
      </c>
      <c r="E29" s="999" t="s">
        <v>54</v>
      </c>
      <c r="F29" s="976">
        <v>6</v>
      </c>
      <c r="G29" s="784" t="s">
        <v>21</v>
      </c>
      <c r="H29" s="781" t="s">
        <v>1996</v>
      </c>
      <c r="I29" s="37" t="s">
        <v>5489</v>
      </c>
      <c r="J29" s="781" t="s">
        <v>4925</v>
      </c>
      <c r="K29" s="780"/>
    </row>
    <row r="30" spans="1:11" s="5" customFormat="1">
      <c r="A30" s="984" t="s">
        <v>5387</v>
      </c>
      <c r="B30" s="984"/>
      <c r="C30" s="1044" t="s">
        <v>5658</v>
      </c>
      <c r="D30" s="970" t="s">
        <v>2</v>
      </c>
      <c r="E30" s="999" t="s">
        <v>54</v>
      </c>
      <c r="F30" s="976">
        <v>6</v>
      </c>
      <c r="G30" s="780"/>
      <c r="H30" s="780"/>
      <c r="I30" s="51"/>
      <c r="J30" s="780"/>
      <c r="K30" s="780"/>
    </row>
    <row r="31" spans="1:11" s="5" customFormat="1">
      <c r="A31" s="984" t="s">
        <v>5387</v>
      </c>
      <c r="B31" s="984" t="s">
        <v>5472</v>
      </c>
      <c r="C31" s="1046" t="s">
        <v>5659</v>
      </c>
      <c r="D31" s="970" t="str">
        <f>B31&amp;" "&amp;" "&amp;C31</f>
        <v>EX-022  インフィニティストラッシュ</v>
      </c>
      <c r="E31" s="1011" t="s">
        <v>629</v>
      </c>
      <c r="F31" s="976">
        <v>1</v>
      </c>
      <c r="G31" s="784" t="s">
        <v>21</v>
      </c>
      <c r="H31" s="781" t="s">
        <v>1995</v>
      </c>
      <c r="I31" s="37" t="s">
        <v>5488</v>
      </c>
      <c r="J31" s="781" t="s">
        <v>4925</v>
      </c>
      <c r="K31" s="780"/>
    </row>
    <row r="32" spans="1:11" s="5" customFormat="1">
      <c r="A32" s="984" t="s">
        <v>5387</v>
      </c>
      <c r="B32" s="984"/>
      <c r="C32" s="1046" t="s">
        <v>5659</v>
      </c>
      <c r="D32" s="970" t="s">
        <v>2</v>
      </c>
      <c r="E32" s="1011" t="s">
        <v>629</v>
      </c>
      <c r="F32" s="976">
        <v>1</v>
      </c>
      <c r="G32" s="780"/>
      <c r="H32" s="780"/>
      <c r="I32" s="51"/>
      <c r="J32" s="780"/>
      <c r="K32" s="780"/>
    </row>
    <row r="33" spans="1:11" s="5" customFormat="1">
      <c r="A33" s="984" t="s">
        <v>5387</v>
      </c>
      <c r="B33" s="984" t="s">
        <v>5471</v>
      </c>
      <c r="C33" s="1044" t="s">
        <v>5660</v>
      </c>
      <c r="D33" s="970" t="str">
        <f>B33&amp;" "&amp;" "&amp;C33</f>
        <v>EX-021  閃光のように</v>
      </c>
      <c r="E33" s="1010" t="s">
        <v>120</v>
      </c>
      <c r="F33" s="976">
        <v>7</v>
      </c>
      <c r="G33" s="1047" t="s">
        <v>3212</v>
      </c>
      <c r="H33" s="969" t="s">
        <v>5599</v>
      </c>
      <c r="I33" s="51" t="s">
        <v>5907</v>
      </c>
      <c r="J33" s="969" t="s">
        <v>5475</v>
      </c>
      <c r="K33" s="780"/>
    </row>
    <row r="34" spans="1:11" s="5" customFormat="1">
      <c r="A34" s="984" t="s">
        <v>5387</v>
      </c>
      <c r="B34" s="984"/>
      <c r="C34" s="1044" t="s">
        <v>5660</v>
      </c>
      <c r="D34" s="970" t="s">
        <v>2</v>
      </c>
      <c r="E34" s="1010" t="s">
        <v>120</v>
      </c>
      <c r="F34" s="976">
        <v>7</v>
      </c>
      <c r="G34" s="1047" t="s">
        <v>3212</v>
      </c>
      <c r="H34" s="969"/>
      <c r="I34" s="51" t="s">
        <v>5909</v>
      </c>
      <c r="J34" s="969"/>
      <c r="K34" s="780"/>
    </row>
    <row r="35" spans="1:11" s="5" customFormat="1">
      <c r="A35" s="984" t="s">
        <v>5387</v>
      </c>
      <c r="B35" s="984" t="s">
        <v>5470</v>
      </c>
      <c r="C35" s="1044" t="s">
        <v>5661</v>
      </c>
      <c r="D35" s="970" t="str">
        <f>B35&amp;" "&amp;" "&amp;C35</f>
        <v>EX-020  五色の光</v>
      </c>
      <c r="E35" s="999" t="s">
        <v>54</v>
      </c>
      <c r="F35" s="976">
        <v>5</v>
      </c>
      <c r="G35" s="789" t="s">
        <v>37</v>
      </c>
      <c r="H35" s="787" t="s">
        <v>5598</v>
      </c>
      <c r="I35" s="51" t="s">
        <v>5910</v>
      </c>
      <c r="J35" s="781" t="s">
        <v>5602</v>
      </c>
      <c r="K35" s="780"/>
    </row>
    <row r="36" spans="1:11" s="5" customFormat="1">
      <c r="A36" s="984" t="s">
        <v>5387</v>
      </c>
      <c r="B36" s="984"/>
      <c r="C36" s="1044" t="s">
        <v>5661</v>
      </c>
      <c r="D36" s="970" t="s">
        <v>2</v>
      </c>
      <c r="E36" s="999" t="s">
        <v>54</v>
      </c>
      <c r="F36" s="976">
        <v>5</v>
      </c>
      <c r="G36" s="780"/>
      <c r="H36" s="780"/>
      <c r="I36" s="51"/>
      <c r="J36" s="780"/>
      <c r="K36" s="780"/>
    </row>
    <row r="37" spans="1:11" s="5" customFormat="1">
      <c r="A37" s="984" t="s">
        <v>5387</v>
      </c>
      <c r="B37" s="984" t="s">
        <v>5469</v>
      </c>
      <c r="C37" s="1044" t="s">
        <v>5662</v>
      </c>
      <c r="D37" s="970" t="str">
        <f>B37&amp;" "&amp;" "&amp;C37</f>
        <v>EX-019  生命の剣</v>
      </c>
      <c r="E37" s="999" t="s">
        <v>54</v>
      </c>
      <c r="F37" s="976">
        <v>6</v>
      </c>
      <c r="G37" s="788" t="s">
        <v>21</v>
      </c>
      <c r="H37" s="781" t="s">
        <v>5600</v>
      </c>
      <c r="I37" s="51" t="s">
        <v>5908</v>
      </c>
      <c r="J37" s="781" t="s">
        <v>4925</v>
      </c>
      <c r="K37" s="780"/>
    </row>
    <row r="38" spans="1:11" s="5" customFormat="1">
      <c r="A38" s="984" t="s">
        <v>5387</v>
      </c>
      <c r="B38" s="984"/>
      <c r="C38" s="1044" t="s">
        <v>5662</v>
      </c>
      <c r="D38" s="970" t="s">
        <v>2</v>
      </c>
      <c r="E38" s="999" t="s">
        <v>54</v>
      </c>
      <c r="F38" s="976">
        <v>6</v>
      </c>
      <c r="G38" s="780"/>
      <c r="H38" s="780"/>
      <c r="I38" s="51"/>
      <c r="J38" s="780"/>
      <c r="K38" s="780"/>
    </row>
    <row r="39" spans="1:11" s="5" customFormat="1">
      <c r="A39" s="984" t="s">
        <v>5387</v>
      </c>
      <c r="B39" s="984" t="s">
        <v>5468</v>
      </c>
      <c r="C39" s="1044" t="s">
        <v>5663</v>
      </c>
      <c r="D39" s="782" t="str">
        <f>B39&amp;" "&amp;" "&amp;C39</f>
        <v>EX-018  暗黒闘気の支配</v>
      </c>
      <c r="E39" s="1011" t="s">
        <v>629</v>
      </c>
      <c r="F39" s="976">
        <v>4</v>
      </c>
      <c r="G39" s="789" t="s">
        <v>37</v>
      </c>
      <c r="H39" s="781" t="s">
        <v>5601</v>
      </c>
      <c r="I39" s="51" t="s">
        <v>5487</v>
      </c>
      <c r="J39" s="781" t="s">
        <v>5475</v>
      </c>
      <c r="K39" s="780"/>
    </row>
    <row r="40" spans="1:11" s="5" customFormat="1">
      <c r="A40" s="984" t="s">
        <v>5387</v>
      </c>
      <c r="B40" s="984"/>
      <c r="C40" s="1044" t="s">
        <v>5663</v>
      </c>
      <c r="D40" s="782" t="s">
        <v>2</v>
      </c>
      <c r="E40" s="1011" t="s">
        <v>629</v>
      </c>
      <c r="F40" s="976">
        <v>4</v>
      </c>
      <c r="G40" s="780"/>
      <c r="H40" s="780"/>
      <c r="I40" s="51"/>
      <c r="J40" s="780"/>
      <c r="K40" s="780"/>
    </row>
    <row r="41" spans="1:11" s="5" customFormat="1">
      <c r="A41" s="984" t="s">
        <v>5387</v>
      </c>
      <c r="B41" s="984" t="s">
        <v>5467</v>
      </c>
      <c r="C41" s="1044" t="s">
        <v>5664</v>
      </c>
      <c r="D41" s="970" t="str">
        <f>B41&amp;" "&amp;" "&amp;C41</f>
        <v>EX-017  死神の罠</v>
      </c>
      <c r="E41" s="1011" t="s">
        <v>629</v>
      </c>
      <c r="F41" s="976">
        <v>3</v>
      </c>
      <c r="G41" s="789" t="s">
        <v>37</v>
      </c>
      <c r="H41" s="781" t="s">
        <v>5595</v>
      </c>
      <c r="I41" s="51" t="s">
        <v>5486</v>
      </c>
      <c r="J41" s="781" t="s">
        <v>4925</v>
      </c>
      <c r="K41" s="976" t="s">
        <v>5898</v>
      </c>
    </row>
    <row r="42" spans="1:11" s="5" customFormat="1">
      <c r="A42" s="984" t="s">
        <v>5387</v>
      </c>
      <c r="B42" s="984"/>
      <c r="C42" s="1044" t="s">
        <v>5664</v>
      </c>
      <c r="D42" s="970" t="s">
        <v>2</v>
      </c>
      <c r="E42" s="1011" t="s">
        <v>629</v>
      </c>
      <c r="F42" s="976">
        <v>3</v>
      </c>
      <c r="G42" s="780"/>
      <c r="H42" s="780"/>
      <c r="I42" s="51"/>
      <c r="J42" s="780"/>
      <c r="K42" s="976" t="s">
        <v>5898</v>
      </c>
    </row>
    <row r="43" spans="1:11" s="5" customFormat="1">
      <c r="A43" s="984" t="s">
        <v>5387</v>
      </c>
      <c r="B43" s="984" t="s">
        <v>5466</v>
      </c>
      <c r="C43" s="1044" t="s">
        <v>5665</v>
      </c>
      <c r="D43" s="970" t="str">
        <f>B43&amp;" "&amp;" "&amp;C43</f>
        <v>EX-016  闘魔滅砕陣</v>
      </c>
      <c r="E43" s="1011" t="s">
        <v>629</v>
      </c>
      <c r="F43" s="976">
        <v>6</v>
      </c>
      <c r="G43" s="789" t="s">
        <v>37</v>
      </c>
      <c r="H43" s="781" t="s">
        <v>5596</v>
      </c>
      <c r="I43" s="51" t="s">
        <v>5485</v>
      </c>
      <c r="J43" s="781" t="s">
        <v>4925</v>
      </c>
      <c r="K43" s="976" t="s">
        <v>5898</v>
      </c>
    </row>
    <row r="44" spans="1:11" s="5" customFormat="1">
      <c r="A44" s="984" t="s">
        <v>5387</v>
      </c>
      <c r="B44" s="984"/>
      <c r="C44" s="1044" t="s">
        <v>5665</v>
      </c>
      <c r="D44" s="970" t="s">
        <v>2</v>
      </c>
      <c r="E44" s="1011" t="s">
        <v>629</v>
      </c>
      <c r="F44" s="976">
        <v>6</v>
      </c>
      <c r="G44" s="780"/>
      <c r="H44" s="780"/>
      <c r="I44" s="51"/>
      <c r="J44" s="780"/>
      <c r="K44" s="976" t="s">
        <v>5898</v>
      </c>
    </row>
    <row r="45" spans="1:11" s="5" customFormat="1">
      <c r="A45" s="984" t="s">
        <v>5387</v>
      </c>
      <c r="B45" s="984" t="s">
        <v>5465</v>
      </c>
      <c r="C45" s="1044" t="s">
        <v>5666</v>
      </c>
      <c r="D45" s="970" t="str">
        <f>B45&amp;" "&amp;" "&amp;C45</f>
        <v>EX-015  キングスキャン</v>
      </c>
      <c r="E45" s="1011" t="s">
        <v>629</v>
      </c>
      <c r="F45" s="976">
        <v>1</v>
      </c>
      <c r="G45" s="789" t="s">
        <v>37</v>
      </c>
      <c r="H45" s="781" t="s">
        <v>5597</v>
      </c>
      <c r="I45" s="51" t="s">
        <v>5484</v>
      </c>
      <c r="J45" s="781" t="s">
        <v>490</v>
      </c>
      <c r="K45" s="780"/>
    </row>
    <row r="46" spans="1:11" s="5" customFormat="1">
      <c r="A46" s="984" t="s">
        <v>5387</v>
      </c>
      <c r="B46" s="984"/>
      <c r="C46" s="1044" t="s">
        <v>5666</v>
      </c>
      <c r="D46" s="970" t="s">
        <v>2</v>
      </c>
      <c r="E46" s="1011" t="s">
        <v>629</v>
      </c>
      <c r="F46" s="976">
        <v>1</v>
      </c>
      <c r="G46" s="780"/>
      <c r="H46" s="780"/>
      <c r="I46" s="51"/>
      <c r="J46" s="780"/>
      <c r="K46" s="780"/>
    </row>
    <row r="47" spans="1:11" s="5" customFormat="1">
      <c r="A47" s="984" t="s">
        <v>5387</v>
      </c>
      <c r="B47" s="984" t="s">
        <v>5464</v>
      </c>
      <c r="C47" s="1044" t="s">
        <v>5667</v>
      </c>
      <c r="D47" s="970" t="str">
        <f>B47&amp;" "&amp;" "&amp;C47</f>
        <v>EX-014  破邪の魔法陣</v>
      </c>
      <c r="E47" s="1011" t="s">
        <v>629</v>
      </c>
      <c r="F47" s="976">
        <v>2</v>
      </c>
      <c r="G47" s="789" t="s">
        <v>37</v>
      </c>
      <c r="H47" s="781" t="s">
        <v>5598</v>
      </c>
      <c r="I47" s="51" t="s">
        <v>5911</v>
      </c>
      <c r="J47" s="781" t="s">
        <v>5603</v>
      </c>
      <c r="K47" s="976" t="s">
        <v>5898</v>
      </c>
    </row>
    <row r="48" spans="1:11" s="5" customFormat="1">
      <c r="A48" s="984" t="s">
        <v>5387</v>
      </c>
      <c r="B48" s="984"/>
      <c r="C48" s="1044" t="s">
        <v>5667</v>
      </c>
      <c r="D48" s="970" t="s">
        <v>2</v>
      </c>
      <c r="E48" s="1011" t="s">
        <v>629</v>
      </c>
      <c r="F48" s="976">
        <v>2</v>
      </c>
      <c r="G48" s="780"/>
      <c r="H48" s="780"/>
      <c r="I48" s="51"/>
      <c r="J48" s="780"/>
      <c r="K48" s="976" t="s">
        <v>5898</v>
      </c>
    </row>
    <row r="49" spans="1:11" s="5" customFormat="1">
      <c r="A49" s="984" t="s">
        <v>4911</v>
      </c>
      <c r="B49" s="984" t="s">
        <v>4924</v>
      </c>
      <c r="C49" s="1044" t="s">
        <v>5668</v>
      </c>
      <c r="D49" s="970" t="str">
        <f>B49&amp;" "&amp;" "&amp;C49</f>
        <v>EX-013  ドラゴンクエストⅡ</v>
      </c>
      <c r="E49" s="999" t="s">
        <v>54</v>
      </c>
      <c r="F49" s="976">
        <v>6</v>
      </c>
      <c r="G49" s="784" t="s">
        <v>21</v>
      </c>
      <c r="H49" s="781" t="s">
        <v>1995</v>
      </c>
      <c r="I49" s="37" t="s">
        <v>5054</v>
      </c>
      <c r="J49" s="781" t="s">
        <v>4925</v>
      </c>
      <c r="K49" s="780"/>
    </row>
    <row r="50" spans="1:11" s="5" customFormat="1">
      <c r="A50" s="984" t="s">
        <v>4911</v>
      </c>
      <c r="B50" s="984"/>
      <c r="C50" s="1044" t="s">
        <v>5668</v>
      </c>
      <c r="D50" s="970" t="s">
        <v>2</v>
      </c>
      <c r="E50" s="999" t="s">
        <v>54</v>
      </c>
      <c r="F50" s="976">
        <v>6</v>
      </c>
      <c r="G50" s="780"/>
      <c r="H50" s="780"/>
      <c r="I50" s="51"/>
      <c r="J50" s="780"/>
      <c r="K50" s="780"/>
    </row>
    <row r="51" spans="1:11" s="5" customFormat="1">
      <c r="A51" s="984" t="s">
        <v>4911</v>
      </c>
      <c r="B51" s="984" t="s">
        <v>4923</v>
      </c>
      <c r="C51" s="1044" t="s">
        <v>5669</v>
      </c>
      <c r="D51" s="970" t="str">
        <f>B51&amp;" "&amp;" "&amp;C51</f>
        <v>EX-012  ドラゴンクエストⅠ</v>
      </c>
      <c r="E51" s="999" t="s">
        <v>54</v>
      </c>
      <c r="F51" s="976">
        <v>6</v>
      </c>
      <c r="G51" s="784" t="s">
        <v>21</v>
      </c>
      <c r="H51" s="781" t="s">
        <v>1995</v>
      </c>
      <c r="I51" s="37" t="s">
        <v>5053</v>
      </c>
      <c r="J51" s="781" t="s">
        <v>4925</v>
      </c>
      <c r="K51" s="780"/>
    </row>
    <row r="52" spans="1:11" s="5" customFormat="1">
      <c r="A52" s="984" t="s">
        <v>4911</v>
      </c>
      <c r="B52" s="984"/>
      <c r="C52" s="1044" t="s">
        <v>5669</v>
      </c>
      <c r="D52" s="970" t="s">
        <v>2</v>
      </c>
      <c r="E52" s="999" t="s">
        <v>54</v>
      </c>
      <c r="F52" s="976">
        <v>6</v>
      </c>
      <c r="G52" s="780"/>
      <c r="H52" s="780"/>
      <c r="I52" s="51"/>
      <c r="J52" s="780"/>
      <c r="K52" s="780"/>
    </row>
    <row r="53" spans="1:11" s="5" customFormat="1">
      <c r="A53" s="984" t="s">
        <v>4911</v>
      </c>
      <c r="B53" s="984" t="s">
        <v>4922</v>
      </c>
      <c r="C53" s="1044" t="s">
        <v>5670</v>
      </c>
      <c r="D53" s="970" t="str">
        <f>B53&amp;" "&amp;" "&amp;C53</f>
        <v>EX-011  ドラゴンクエストⅢ</v>
      </c>
      <c r="E53" s="999" t="s">
        <v>54</v>
      </c>
      <c r="F53" s="976">
        <v>6</v>
      </c>
      <c r="G53" s="784" t="s">
        <v>21</v>
      </c>
      <c r="H53" s="781" t="s">
        <v>1995</v>
      </c>
      <c r="I53" s="37" t="s">
        <v>5052</v>
      </c>
      <c r="J53" s="781" t="s">
        <v>4925</v>
      </c>
      <c r="K53" s="780"/>
    </row>
    <row r="54" spans="1:11" s="5" customFormat="1">
      <c r="A54" s="984" t="s">
        <v>4911</v>
      </c>
      <c r="B54" s="984"/>
      <c r="C54" s="1044" t="s">
        <v>5670</v>
      </c>
      <c r="D54" s="970" t="s">
        <v>2</v>
      </c>
      <c r="E54" s="999" t="s">
        <v>54</v>
      </c>
      <c r="F54" s="976">
        <v>6</v>
      </c>
      <c r="G54" s="780"/>
      <c r="H54" s="780"/>
      <c r="I54" s="51"/>
      <c r="J54" s="780"/>
      <c r="K54" s="780"/>
    </row>
    <row r="55" spans="1:11" s="5" customFormat="1">
      <c r="A55" s="984" t="s">
        <v>4911</v>
      </c>
      <c r="B55" s="984" t="s">
        <v>4921</v>
      </c>
      <c r="C55" s="1044" t="s">
        <v>5671</v>
      </c>
      <c r="D55" s="970" t="str">
        <f>B55&amp;" "&amp;" "&amp;C55</f>
        <v>EX-010  月夜の散歩</v>
      </c>
      <c r="E55" s="999" t="s">
        <v>54</v>
      </c>
      <c r="F55" s="976">
        <v>7</v>
      </c>
      <c r="G55" s="785" t="s">
        <v>37</v>
      </c>
      <c r="H55" s="781" t="s">
        <v>2720</v>
      </c>
      <c r="I55" s="51" t="s">
        <v>5098</v>
      </c>
      <c r="J55" s="781" t="s">
        <v>4925</v>
      </c>
      <c r="K55" s="780"/>
    </row>
    <row r="56" spans="1:11" s="5" customFormat="1">
      <c r="A56" s="984" t="s">
        <v>4911</v>
      </c>
      <c r="B56" s="984"/>
      <c r="C56" s="1044" t="s">
        <v>5671</v>
      </c>
      <c r="D56" s="970" t="s">
        <v>2</v>
      </c>
      <c r="E56" s="999" t="s">
        <v>54</v>
      </c>
      <c r="F56" s="976">
        <v>7</v>
      </c>
      <c r="G56" s="780"/>
      <c r="H56" s="780"/>
      <c r="I56" s="51"/>
      <c r="J56" s="780"/>
      <c r="K56" s="780"/>
    </row>
    <row r="57" spans="1:11" s="5" customFormat="1">
      <c r="A57" s="984" t="s">
        <v>4911</v>
      </c>
      <c r="B57" s="984" t="s">
        <v>4920</v>
      </c>
      <c r="C57" s="1044" t="s">
        <v>5672</v>
      </c>
      <c r="D57" s="970" t="str">
        <f>B57&amp;" "&amp;" "&amp;C57</f>
        <v>EX-009  女王フローラの号令</v>
      </c>
      <c r="E57" s="999" t="s">
        <v>54</v>
      </c>
      <c r="F57" s="976">
        <v>1</v>
      </c>
      <c r="G57" s="785" t="s">
        <v>37</v>
      </c>
      <c r="H57" s="781" t="s">
        <v>20</v>
      </c>
      <c r="I57" s="37" t="s">
        <v>5041</v>
      </c>
      <c r="J57" s="781" t="s">
        <v>4925</v>
      </c>
      <c r="K57" s="780"/>
    </row>
    <row r="58" spans="1:11" s="5" customFormat="1">
      <c r="A58" s="984" t="s">
        <v>4911</v>
      </c>
      <c r="B58" s="984"/>
      <c r="C58" s="1044" t="s">
        <v>5672</v>
      </c>
      <c r="D58" s="970" t="s">
        <v>2</v>
      </c>
      <c r="E58" s="999" t="s">
        <v>54</v>
      </c>
      <c r="F58" s="976">
        <v>1</v>
      </c>
      <c r="G58" s="780"/>
      <c r="H58" s="780"/>
      <c r="I58" s="51"/>
      <c r="J58" s="780"/>
      <c r="K58" s="780"/>
    </row>
    <row r="59" spans="1:11" s="5" customFormat="1">
      <c r="A59" s="984" t="s">
        <v>4911</v>
      </c>
      <c r="B59" s="984" t="s">
        <v>4919</v>
      </c>
      <c r="C59" s="1044" t="s">
        <v>5673</v>
      </c>
      <c r="D59" s="970" t="str">
        <f>B59&amp;" "&amp;" "&amp;C59</f>
        <v>EX-008  獣王の覚悟</v>
      </c>
      <c r="E59" s="999" t="s">
        <v>54</v>
      </c>
      <c r="F59" s="976">
        <v>2</v>
      </c>
      <c r="G59" s="785" t="s">
        <v>37</v>
      </c>
      <c r="H59" s="781" t="s">
        <v>5034</v>
      </c>
      <c r="I59" s="51" t="s">
        <v>5040</v>
      </c>
      <c r="J59" s="781" t="s">
        <v>4925</v>
      </c>
      <c r="K59" s="780"/>
    </row>
    <row r="60" spans="1:11" s="5" customFormat="1">
      <c r="A60" s="984" t="s">
        <v>4911</v>
      </c>
      <c r="B60" s="984"/>
      <c r="C60" s="1044" t="s">
        <v>5674</v>
      </c>
      <c r="D60" s="970" t="s">
        <v>2</v>
      </c>
      <c r="E60" s="999" t="s">
        <v>54</v>
      </c>
      <c r="F60" s="976">
        <v>2</v>
      </c>
      <c r="G60" s="780"/>
      <c r="H60" s="780"/>
      <c r="I60" s="51"/>
      <c r="J60" s="780"/>
      <c r="K60" s="780"/>
    </row>
    <row r="61" spans="1:11" s="5" customFormat="1">
      <c r="A61" s="984" t="s">
        <v>4911</v>
      </c>
      <c r="B61" s="984" t="s">
        <v>4918</v>
      </c>
      <c r="C61" s="1044" t="s">
        <v>5675</v>
      </c>
      <c r="D61" s="782" t="str">
        <f>B61&amp;" "&amp;" "&amp;C61</f>
        <v>EX-007  シルバーフェザー</v>
      </c>
      <c r="E61" s="1010" t="s">
        <v>120</v>
      </c>
      <c r="F61" s="976">
        <v>5</v>
      </c>
      <c r="G61" s="785" t="s">
        <v>37</v>
      </c>
      <c r="H61" s="781" t="s">
        <v>5139</v>
      </c>
      <c r="I61" s="37" t="s">
        <v>5036</v>
      </c>
      <c r="J61" s="781" t="s">
        <v>490</v>
      </c>
      <c r="K61" s="780"/>
    </row>
    <row r="62" spans="1:11" s="5" customFormat="1">
      <c r="A62" s="984" t="s">
        <v>4911</v>
      </c>
      <c r="B62" s="984"/>
      <c r="C62" s="1044" t="s">
        <v>5675</v>
      </c>
      <c r="D62" s="782" t="s">
        <v>2</v>
      </c>
      <c r="E62" s="1010" t="s">
        <v>120</v>
      </c>
      <c r="F62" s="976">
        <v>5</v>
      </c>
      <c r="G62" s="780"/>
      <c r="H62" s="780"/>
      <c r="I62" s="51"/>
      <c r="J62" s="780"/>
      <c r="K62" s="780"/>
    </row>
    <row r="63" spans="1:11" s="5" customFormat="1">
      <c r="A63" s="984" t="s">
        <v>4911</v>
      </c>
      <c r="B63" s="984" t="s">
        <v>4917</v>
      </c>
      <c r="C63" s="1044" t="s">
        <v>5676</v>
      </c>
      <c r="D63" s="970" t="str">
        <f>B63&amp;" "&amp;" "&amp;C63</f>
        <v>EX-006  ニセ勇者一行</v>
      </c>
      <c r="E63" s="1011" t="s">
        <v>629</v>
      </c>
      <c r="F63" s="976">
        <v>1</v>
      </c>
      <c r="G63" s="785" t="s">
        <v>37</v>
      </c>
      <c r="H63" s="781" t="s">
        <v>5035</v>
      </c>
      <c r="I63" s="51" t="s">
        <v>5051</v>
      </c>
      <c r="J63" s="781" t="s">
        <v>85</v>
      </c>
      <c r="K63" s="780"/>
    </row>
    <row r="64" spans="1:11" s="5" customFormat="1">
      <c r="A64" s="984" t="s">
        <v>4911</v>
      </c>
      <c r="B64" s="984"/>
      <c r="C64" s="1044" t="s">
        <v>5676</v>
      </c>
      <c r="D64" s="970" t="s">
        <v>2</v>
      </c>
      <c r="E64" s="1011" t="s">
        <v>629</v>
      </c>
      <c r="F64" s="976">
        <v>1</v>
      </c>
      <c r="G64" s="780"/>
      <c r="H64" s="780"/>
      <c r="I64" s="51"/>
      <c r="J64" s="780"/>
      <c r="K64" s="780"/>
    </row>
    <row r="65" spans="1:11" s="5" customFormat="1">
      <c r="A65" s="984" t="s">
        <v>4911</v>
      </c>
      <c r="B65" s="984" t="s">
        <v>4916</v>
      </c>
      <c r="C65" s="1044" t="s">
        <v>5677</v>
      </c>
      <c r="D65" s="970" t="str">
        <f>B65&amp;" "&amp;" "&amp;C65</f>
        <v>EX-005  勇者の家庭教師</v>
      </c>
      <c r="E65" s="1011" t="s">
        <v>629</v>
      </c>
      <c r="F65" s="976">
        <v>1</v>
      </c>
      <c r="G65" s="785" t="s">
        <v>37</v>
      </c>
      <c r="H65" s="781" t="s">
        <v>5035</v>
      </c>
      <c r="I65" s="51" t="s">
        <v>5050</v>
      </c>
      <c r="J65" s="781" t="s">
        <v>85</v>
      </c>
      <c r="K65" s="976" t="s">
        <v>5898</v>
      </c>
    </row>
    <row r="66" spans="1:11" s="5" customFormat="1">
      <c r="A66" s="984" t="s">
        <v>4911</v>
      </c>
      <c r="B66" s="984"/>
      <c r="C66" s="1044" t="s">
        <v>5677</v>
      </c>
      <c r="D66" s="970" t="s">
        <v>2</v>
      </c>
      <c r="E66" s="1011" t="s">
        <v>629</v>
      </c>
      <c r="F66" s="976">
        <v>1</v>
      </c>
      <c r="G66" s="780"/>
      <c r="H66" s="780"/>
      <c r="I66" s="51"/>
      <c r="J66" s="780"/>
      <c r="K66" s="976" t="s">
        <v>5898</v>
      </c>
    </row>
    <row r="67" spans="1:11" s="5" customFormat="1">
      <c r="A67" s="984" t="s">
        <v>4911</v>
      </c>
      <c r="B67" s="984" t="s">
        <v>4915</v>
      </c>
      <c r="C67" s="1044" t="s">
        <v>5678</v>
      </c>
      <c r="D67" s="970" t="str">
        <f>B67&amp;" "&amp;" "&amp;C67</f>
        <v>EX-004  アバン流最後の奥義</v>
      </c>
      <c r="E67" s="1011" t="s">
        <v>629</v>
      </c>
      <c r="F67" s="976">
        <v>5</v>
      </c>
      <c r="G67" s="785" t="s">
        <v>37</v>
      </c>
      <c r="H67" s="781" t="s">
        <v>5033</v>
      </c>
      <c r="I67" s="51" t="s">
        <v>5049</v>
      </c>
      <c r="J67" s="781" t="s">
        <v>4925</v>
      </c>
      <c r="K67" s="780"/>
    </row>
    <row r="68" spans="1:11" s="5" customFormat="1">
      <c r="A68" s="984" t="s">
        <v>4911</v>
      </c>
      <c r="B68" s="984"/>
      <c r="C68" s="1044" t="s">
        <v>5678</v>
      </c>
      <c r="D68" s="970" t="s">
        <v>2</v>
      </c>
      <c r="E68" s="1011" t="s">
        <v>629</v>
      </c>
      <c r="F68" s="976">
        <v>5</v>
      </c>
      <c r="G68" s="780"/>
      <c r="H68" s="780"/>
      <c r="I68" s="51"/>
      <c r="J68" s="780"/>
      <c r="K68" s="780"/>
    </row>
    <row r="69" spans="1:11" s="5" customFormat="1">
      <c r="A69" s="984" t="s">
        <v>4911</v>
      </c>
      <c r="B69" s="984" t="s">
        <v>4914</v>
      </c>
      <c r="C69" s="1044" t="s">
        <v>5679</v>
      </c>
      <c r="D69" s="970" t="str">
        <f>B69&amp;" "&amp;" "&amp;C69</f>
        <v>EX-003  闘いの遺伝子の覚醒</v>
      </c>
      <c r="E69" s="1011" t="s">
        <v>629</v>
      </c>
      <c r="F69" s="976">
        <v>2</v>
      </c>
      <c r="G69" s="785" t="s">
        <v>37</v>
      </c>
      <c r="H69" s="781" t="s">
        <v>5032</v>
      </c>
      <c r="I69" s="51" t="s">
        <v>5039</v>
      </c>
      <c r="J69" s="781" t="s">
        <v>4925</v>
      </c>
      <c r="K69" s="976" t="s">
        <v>5593</v>
      </c>
    </row>
    <row r="70" spans="1:11" s="5" customFormat="1">
      <c r="A70" s="984" t="s">
        <v>4911</v>
      </c>
      <c r="B70" s="984"/>
      <c r="C70" s="1044" t="s">
        <v>5679</v>
      </c>
      <c r="D70" s="970" t="s">
        <v>2</v>
      </c>
      <c r="E70" s="1011" t="s">
        <v>629</v>
      </c>
      <c r="F70" s="976">
        <v>2</v>
      </c>
      <c r="G70" s="780"/>
      <c r="H70" s="780"/>
      <c r="I70" s="51"/>
      <c r="J70" s="780"/>
      <c r="K70" s="976" t="s">
        <v>5593</v>
      </c>
    </row>
    <row r="71" spans="1:11" s="5" customFormat="1">
      <c r="A71" s="984" t="s">
        <v>4911</v>
      </c>
      <c r="B71" s="984" t="s">
        <v>4913</v>
      </c>
      <c r="C71" s="1044" t="s">
        <v>5680</v>
      </c>
      <c r="D71" s="970" t="str">
        <f>B71&amp;" "&amp;" "&amp;C71</f>
        <v>EX-002  パプニカ三賢者の護り</v>
      </c>
      <c r="E71" s="1011" t="s">
        <v>629</v>
      </c>
      <c r="F71" s="976">
        <v>2</v>
      </c>
      <c r="G71" s="785" t="s">
        <v>37</v>
      </c>
      <c r="H71" s="781" t="s">
        <v>5032</v>
      </c>
      <c r="I71" s="51" t="s">
        <v>5038</v>
      </c>
      <c r="J71" s="781" t="s">
        <v>4925</v>
      </c>
      <c r="K71" s="976" t="s">
        <v>5593</v>
      </c>
    </row>
    <row r="72" spans="1:11" s="5" customFormat="1">
      <c r="A72" s="984" t="s">
        <v>4911</v>
      </c>
      <c r="B72" s="984"/>
      <c r="C72" s="1044" t="s">
        <v>5681</v>
      </c>
      <c r="D72" s="970" t="s">
        <v>2</v>
      </c>
      <c r="E72" s="1011" t="s">
        <v>629</v>
      </c>
      <c r="F72" s="976">
        <v>2</v>
      </c>
      <c r="G72" s="780"/>
      <c r="H72" s="780"/>
      <c r="I72" s="51"/>
      <c r="J72" s="780"/>
      <c r="K72" s="976" t="s">
        <v>5593</v>
      </c>
    </row>
    <row r="73" spans="1:11" s="5" customFormat="1">
      <c r="A73" s="984" t="s">
        <v>4911</v>
      </c>
      <c r="B73" s="984" t="s">
        <v>4912</v>
      </c>
      <c r="C73" s="1045" t="s">
        <v>5682</v>
      </c>
      <c r="D73" s="970" t="str">
        <f>B73&amp;" "&amp;" "&amp;C73</f>
        <v>EX-001  鎧化</v>
      </c>
      <c r="E73" s="1011" t="s">
        <v>629</v>
      </c>
      <c r="F73" s="976">
        <v>2</v>
      </c>
      <c r="G73" s="785" t="s">
        <v>37</v>
      </c>
      <c r="H73" s="781" t="s">
        <v>5032</v>
      </c>
      <c r="I73" s="51" t="s">
        <v>5037</v>
      </c>
      <c r="J73" s="781" t="s">
        <v>4925</v>
      </c>
      <c r="K73" s="976" t="s">
        <v>5593</v>
      </c>
    </row>
    <row r="74" spans="1:11" s="5" customFormat="1">
      <c r="A74" s="984" t="s">
        <v>4911</v>
      </c>
      <c r="B74" s="984"/>
      <c r="C74" s="1045" t="s">
        <v>5682</v>
      </c>
      <c r="D74" s="970" t="s">
        <v>2</v>
      </c>
      <c r="E74" s="1011" t="s">
        <v>629</v>
      </c>
      <c r="F74" s="976">
        <v>2</v>
      </c>
      <c r="G74" s="780"/>
      <c r="H74" s="780"/>
      <c r="I74" s="51"/>
      <c r="J74" s="780"/>
      <c r="K74" s="976" t="s">
        <v>5593</v>
      </c>
    </row>
  </sheetData>
  <sheetProtection password="CCE3" sheet="1" objects="1" scenarios="1" autoFilter="0"/>
  <autoFilter ref="A2:K74"/>
  <mergeCells count="224">
    <mergeCell ref="J13:J14"/>
    <mergeCell ref="K65:K66"/>
    <mergeCell ref="K47:K48"/>
    <mergeCell ref="K43:K44"/>
    <mergeCell ref="K41:K42"/>
    <mergeCell ref="A23:A24"/>
    <mergeCell ref="B23:B24"/>
    <mergeCell ref="C23:C24"/>
    <mergeCell ref="D23:D24"/>
    <mergeCell ref="E23:E24"/>
    <mergeCell ref="F23:F24"/>
    <mergeCell ref="H33:H34"/>
    <mergeCell ref="G33:G34"/>
    <mergeCell ref="J33:J34"/>
    <mergeCell ref="A19:A20"/>
    <mergeCell ref="B19:B20"/>
    <mergeCell ref="C19:C20"/>
    <mergeCell ref="D19:D20"/>
    <mergeCell ref="E19:E20"/>
    <mergeCell ref="F19:F20"/>
    <mergeCell ref="A21:A22"/>
    <mergeCell ref="B21:B22"/>
    <mergeCell ref="C21:C22"/>
    <mergeCell ref="E21:E22"/>
    <mergeCell ref="F21:F22"/>
    <mergeCell ref="A15:A16"/>
    <mergeCell ref="B15:B16"/>
    <mergeCell ref="C15:C16"/>
    <mergeCell ref="D15:D16"/>
    <mergeCell ref="E15:E16"/>
    <mergeCell ref="F15:F16"/>
    <mergeCell ref="A17:A18"/>
    <mergeCell ref="B17:B18"/>
    <mergeCell ref="C17:C18"/>
    <mergeCell ref="D17:D18"/>
    <mergeCell ref="E17:E18"/>
    <mergeCell ref="F17:F18"/>
    <mergeCell ref="A11:A12"/>
    <mergeCell ref="B11:B12"/>
    <mergeCell ref="C11:C12"/>
    <mergeCell ref="D11:D12"/>
    <mergeCell ref="E11:E12"/>
    <mergeCell ref="F11:F12"/>
    <mergeCell ref="A13:A14"/>
    <mergeCell ref="B13:B14"/>
    <mergeCell ref="C13:C14"/>
    <mergeCell ref="D13:D14"/>
    <mergeCell ref="E13:E14"/>
    <mergeCell ref="F13:F14"/>
    <mergeCell ref="A7:A8"/>
    <mergeCell ref="B7:B8"/>
    <mergeCell ref="C7:C8"/>
    <mergeCell ref="D7:D8"/>
    <mergeCell ref="E7:E8"/>
    <mergeCell ref="F7:F8"/>
    <mergeCell ref="A9:A10"/>
    <mergeCell ref="B9:B10"/>
    <mergeCell ref="C9:C10"/>
    <mergeCell ref="D9:D10"/>
    <mergeCell ref="E9:E10"/>
    <mergeCell ref="F9:F10"/>
    <mergeCell ref="A27:A28"/>
    <mergeCell ref="B27:B28"/>
    <mergeCell ref="C27:C28"/>
    <mergeCell ref="D27:D28"/>
    <mergeCell ref="E27:E28"/>
    <mergeCell ref="F27:F28"/>
    <mergeCell ref="A29:A30"/>
    <mergeCell ref="B29:B30"/>
    <mergeCell ref="C29:C30"/>
    <mergeCell ref="D29:D30"/>
    <mergeCell ref="E29:E30"/>
    <mergeCell ref="F31:F32"/>
    <mergeCell ref="A31:A32"/>
    <mergeCell ref="B31:B32"/>
    <mergeCell ref="C31:C32"/>
    <mergeCell ref="D31:D32"/>
    <mergeCell ref="E31:E32"/>
    <mergeCell ref="F29:F30"/>
    <mergeCell ref="F33:F34"/>
    <mergeCell ref="A33:A34"/>
    <mergeCell ref="B33:B34"/>
    <mergeCell ref="C33:C34"/>
    <mergeCell ref="D33:D34"/>
    <mergeCell ref="E33:E34"/>
    <mergeCell ref="F35:F36"/>
    <mergeCell ref="A35:A36"/>
    <mergeCell ref="B35:B36"/>
    <mergeCell ref="C35:C36"/>
    <mergeCell ref="D35:D36"/>
    <mergeCell ref="E35:E36"/>
    <mergeCell ref="C37:C38"/>
    <mergeCell ref="D37:D38"/>
    <mergeCell ref="E37:E38"/>
    <mergeCell ref="A39:A40"/>
    <mergeCell ref="B39:B40"/>
    <mergeCell ref="C39:C40"/>
    <mergeCell ref="E39:E40"/>
    <mergeCell ref="F37:F38"/>
    <mergeCell ref="A37:A38"/>
    <mergeCell ref="B37:B38"/>
    <mergeCell ref="A41:A42"/>
    <mergeCell ref="B41:B42"/>
    <mergeCell ref="C41:C42"/>
    <mergeCell ref="D41:D42"/>
    <mergeCell ref="E41:E42"/>
    <mergeCell ref="F39:F40"/>
    <mergeCell ref="F41:F42"/>
    <mergeCell ref="A43:A44"/>
    <mergeCell ref="B43:B44"/>
    <mergeCell ref="C43:C44"/>
    <mergeCell ref="D43:D44"/>
    <mergeCell ref="E43:E44"/>
    <mergeCell ref="F45:F46"/>
    <mergeCell ref="A45:A46"/>
    <mergeCell ref="B45:B46"/>
    <mergeCell ref="C45:C46"/>
    <mergeCell ref="D45:D46"/>
    <mergeCell ref="E45:E46"/>
    <mergeCell ref="F43:F44"/>
    <mergeCell ref="F47:F48"/>
    <mergeCell ref="A47:A48"/>
    <mergeCell ref="B47:B48"/>
    <mergeCell ref="C47:C48"/>
    <mergeCell ref="D47:D48"/>
    <mergeCell ref="E47:E48"/>
    <mergeCell ref="F49:F50"/>
    <mergeCell ref="A49:A50"/>
    <mergeCell ref="B49:B50"/>
    <mergeCell ref="C49:C50"/>
    <mergeCell ref="D49:D50"/>
    <mergeCell ref="E49:E50"/>
    <mergeCell ref="C51:C52"/>
    <mergeCell ref="D51:D52"/>
    <mergeCell ref="E51:E52"/>
    <mergeCell ref="A53:A54"/>
    <mergeCell ref="B53:B54"/>
    <mergeCell ref="C53:C54"/>
    <mergeCell ref="D53:D54"/>
    <mergeCell ref="E53:E54"/>
    <mergeCell ref="F51:F52"/>
    <mergeCell ref="A51:A52"/>
    <mergeCell ref="B51:B52"/>
    <mergeCell ref="A55:A56"/>
    <mergeCell ref="B55:B56"/>
    <mergeCell ref="C55:C56"/>
    <mergeCell ref="D55:D56"/>
    <mergeCell ref="E55:E56"/>
    <mergeCell ref="F53:F54"/>
    <mergeCell ref="A57:A58"/>
    <mergeCell ref="B57:B58"/>
    <mergeCell ref="C57:C58"/>
    <mergeCell ref="D57:D58"/>
    <mergeCell ref="E57:E58"/>
    <mergeCell ref="F55:F56"/>
    <mergeCell ref="F57:F58"/>
    <mergeCell ref="F59:F60"/>
    <mergeCell ref="A59:A60"/>
    <mergeCell ref="B59:B60"/>
    <mergeCell ref="C59:C60"/>
    <mergeCell ref="D59:D60"/>
    <mergeCell ref="E59:E60"/>
    <mergeCell ref="F61:F62"/>
    <mergeCell ref="A61:A62"/>
    <mergeCell ref="B61:B62"/>
    <mergeCell ref="C61:C62"/>
    <mergeCell ref="E61:E62"/>
    <mergeCell ref="F63:F64"/>
    <mergeCell ref="A63:A64"/>
    <mergeCell ref="B63:B64"/>
    <mergeCell ref="C63:C64"/>
    <mergeCell ref="D63:D64"/>
    <mergeCell ref="E63:E64"/>
    <mergeCell ref="C65:C66"/>
    <mergeCell ref="D65:D66"/>
    <mergeCell ref="E65:E66"/>
    <mergeCell ref="C67:C68"/>
    <mergeCell ref="D67:D68"/>
    <mergeCell ref="E67:E68"/>
    <mergeCell ref="F65:F66"/>
    <mergeCell ref="A65:A66"/>
    <mergeCell ref="B65:B66"/>
    <mergeCell ref="A69:A70"/>
    <mergeCell ref="B69:B70"/>
    <mergeCell ref="C69:C70"/>
    <mergeCell ref="D69:D70"/>
    <mergeCell ref="E69:E70"/>
    <mergeCell ref="F67:F68"/>
    <mergeCell ref="A25:A26"/>
    <mergeCell ref="B25:B26"/>
    <mergeCell ref="C25:C26"/>
    <mergeCell ref="D25:D26"/>
    <mergeCell ref="E25:E26"/>
    <mergeCell ref="F25:F26"/>
    <mergeCell ref="K73:K74"/>
    <mergeCell ref="K71:K72"/>
    <mergeCell ref="K69:K70"/>
    <mergeCell ref="A71:A72"/>
    <mergeCell ref="B71:B72"/>
    <mergeCell ref="C71:C72"/>
    <mergeCell ref="D71:D72"/>
    <mergeCell ref="E71:E72"/>
    <mergeCell ref="F69:F70"/>
    <mergeCell ref="F71:F72"/>
    <mergeCell ref="F73:F74"/>
    <mergeCell ref="A73:A74"/>
    <mergeCell ref="B73:B74"/>
    <mergeCell ref="C73:C74"/>
    <mergeCell ref="D73:D74"/>
    <mergeCell ref="E73:E74"/>
    <mergeCell ref="A67:A68"/>
    <mergeCell ref="B67:B68"/>
    <mergeCell ref="C5:C6"/>
    <mergeCell ref="A3:A4"/>
    <mergeCell ref="B3:B4"/>
    <mergeCell ref="D3:D4"/>
    <mergeCell ref="E3:E4"/>
    <mergeCell ref="F3:F4"/>
    <mergeCell ref="A5:A6"/>
    <mergeCell ref="B5:B6"/>
    <mergeCell ref="C3:C4"/>
    <mergeCell ref="D5:D6"/>
    <mergeCell ref="E5:E6"/>
    <mergeCell ref="F5:F6"/>
  </mergeCells>
  <phoneticPr fontId="2"/>
  <conditionalFormatting sqref="G8:K8 G10:K74 H9:K9 H7:K7">
    <cfRule type="containsBlanks" dxfId="426" priority="152">
      <formula>LEN(TRIM(G7))=0</formula>
    </cfRule>
  </conditionalFormatting>
  <conditionalFormatting sqref="I3:I74">
    <cfRule type="expression" dxfId="425" priority="148">
      <formula>G3="回復"</formula>
    </cfRule>
    <cfRule type="expression" dxfId="424" priority="149">
      <formula>G3="デバフ"</formula>
    </cfRule>
    <cfRule type="expression" dxfId="423" priority="150">
      <formula>G3="バフ"</formula>
    </cfRule>
    <cfRule type="expression" dxfId="422" priority="151">
      <formula>G3="特殊"</formula>
    </cfRule>
  </conditionalFormatting>
  <conditionalFormatting sqref="G4:K4 G6:K6 I5:K5 I3:K3">
    <cfRule type="containsBlanks" dxfId="421" priority="12">
      <formula>LEN(TRIM(G3))=0</formula>
    </cfRule>
  </conditionalFormatting>
  <conditionalFormatting sqref="I5">
    <cfRule type="containsBlanks" dxfId="420" priority="10">
      <formula>LEN(TRIM(I5))=0</formula>
    </cfRule>
  </conditionalFormatting>
  <conditionalFormatting sqref="I3">
    <cfRule type="containsBlanks" dxfId="419" priority="9">
      <formula>LEN(TRIM(I3))=0</formula>
    </cfRule>
  </conditionalFormatting>
  <conditionalFormatting sqref="I5">
    <cfRule type="containsBlanks" dxfId="418" priority="8">
      <formula>LEN(TRIM(I5))=0</formula>
    </cfRule>
  </conditionalFormatting>
  <conditionalFormatting sqref="I3">
    <cfRule type="containsBlanks" dxfId="417" priority="7">
      <formula>LEN(TRIM(I3))=0</formula>
    </cfRule>
  </conditionalFormatting>
  <conditionalFormatting sqref="G5">
    <cfRule type="containsBlanks" dxfId="416" priority="6">
      <formula>LEN(TRIM(G5))=0</formula>
    </cfRule>
  </conditionalFormatting>
  <conditionalFormatting sqref="G7">
    <cfRule type="containsBlanks" dxfId="415" priority="5">
      <formula>LEN(TRIM(G7))=0</formula>
    </cfRule>
  </conditionalFormatting>
  <conditionalFormatting sqref="G9">
    <cfRule type="containsBlanks" dxfId="414" priority="4">
      <formula>LEN(TRIM(G9))=0</formula>
    </cfRule>
  </conditionalFormatting>
  <conditionalFormatting sqref="H5">
    <cfRule type="containsBlanks" dxfId="413" priority="3">
      <formula>LEN(TRIM(H5))=0</formula>
    </cfRule>
  </conditionalFormatting>
  <conditionalFormatting sqref="H3">
    <cfRule type="containsBlanks" dxfId="412" priority="2">
      <formula>LEN(TRIM(H3))=0</formula>
    </cfRule>
  </conditionalFormatting>
  <conditionalFormatting sqref="G3">
    <cfRule type="containsBlanks" dxfId="411" priority="1">
      <formula>LEN(TRIM(G3))=0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66FF33"/>
  </sheetPr>
  <dimension ref="A1:V1088"/>
  <sheetViews>
    <sheetView zoomScale="85" zoomScaleNormal="85" workbookViewId="0">
      <pane xSplit="3" ySplit="2" topLeftCell="E3" activePane="bottomRight" state="frozen"/>
      <selection pane="topRight"/>
      <selection pane="bottomLeft"/>
      <selection pane="bottomRight"/>
    </sheetView>
  </sheetViews>
  <sheetFormatPr defaultRowHeight="13.5"/>
  <cols>
    <col min="1" max="1" width="6.625" style="130" customWidth="1"/>
    <col min="2" max="2" width="7.125" customWidth="1"/>
    <col min="3" max="3" width="26.25" customWidth="1"/>
    <col min="4" max="4" width="8.25" style="124" hidden="1" customWidth="1"/>
    <col min="5" max="5" width="8.5" customWidth="1"/>
    <col min="6" max="6" width="4.75" style="1" customWidth="1"/>
    <col min="7" max="8" width="6" style="1" customWidth="1"/>
    <col min="9" max="9" width="14" style="13" bestFit="1" customWidth="1"/>
    <col min="10" max="10" width="6.125" style="13" customWidth="1"/>
    <col min="11" max="11" width="6.875" bestFit="1" customWidth="1"/>
    <col min="12" max="12" width="16.125" bestFit="1" customWidth="1"/>
    <col min="13" max="13" width="108.875" customWidth="1"/>
    <col min="14" max="14" width="9.625" bestFit="1" customWidth="1"/>
    <col min="15" max="19" width="7.875" customWidth="1"/>
    <col min="20" max="20" width="5.25" bestFit="1" customWidth="1"/>
    <col min="21" max="21" width="0" hidden="1" customWidth="1"/>
  </cols>
  <sheetData>
    <row r="1" spans="1:22" s="2" customFormat="1">
      <c r="A1" s="162" t="s">
        <v>13</v>
      </c>
      <c r="B1" s="36" t="s">
        <v>12</v>
      </c>
      <c r="C1" s="36" t="s">
        <v>2977</v>
      </c>
      <c r="D1" s="123"/>
      <c r="E1" s="40" t="s">
        <v>16</v>
      </c>
      <c r="F1" s="36" t="s">
        <v>2162</v>
      </c>
      <c r="G1" s="162" t="s">
        <v>17</v>
      </c>
      <c r="H1" s="40" t="s">
        <v>18</v>
      </c>
      <c r="I1" s="12" t="s">
        <v>6</v>
      </c>
      <c r="J1" s="36" t="s">
        <v>100</v>
      </c>
      <c r="K1" s="163" t="s">
        <v>109</v>
      </c>
      <c r="L1" s="163" t="s">
        <v>10</v>
      </c>
      <c r="M1" s="36" t="s">
        <v>108</v>
      </c>
      <c r="N1" s="36" t="s">
        <v>96</v>
      </c>
      <c r="O1" s="164" t="s">
        <v>15</v>
      </c>
      <c r="P1" s="165" t="s">
        <v>7</v>
      </c>
      <c r="Q1" s="166" t="s">
        <v>8</v>
      </c>
      <c r="R1" s="167" t="s">
        <v>9</v>
      </c>
      <c r="S1" s="168" t="s">
        <v>14</v>
      </c>
      <c r="T1" s="40" t="s">
        <v>3906</v>
      </c>
      <c r="U1" s="173"/>
      <c r="V1" s="12" t="s">
        <v>6061</v>
      </c>
    </row>
    <row r="2" spans="1:22" ht="18.600000000000001" customHeight="1">
      <c r="A2" s="13"/>
      <c r="B2" s="1"/>
      <c r="C2" s="1"/>
      <c r="E2" s="1"/>
      <c r="K2" s="1"/>
      <c r="L2" s="1"/>
      <c r="M2" s="1"/>
      <c r="N2" s="1"/>
      <c r="O2" s="1"/>
      <c r="P2" s="1"/>
      <c r="Q2" s="1"/>
      <c r="R2" s="1"/>
      <c r="S2" s="1"/>
      <c r="T2" s="1"/>
      <c r="V2" s="396">
        <f>COUNTA(B3:B194)</f>
        <v>164</v>
      </c>
    </row>
    <row r="3" spans="1:22" ht="16.899999999999999" customHeight="1">
      <c r="A3" s="940" t="s">
        <v>5991</v>
      </c>
      <c r="B3" s="936" t="s">
        <v>6050</v>
      </c>
      <c r="C3" s="937" t="s">
        <v>6049</v>
      </c>
      <c r="D3" s="938" t="str">
        <f t="shared" ref="D3:D4" si="0">B3&amp;" "&amp;" "&amp;C3</f>
        <v>E武-28  時空の剣 [EX]</v>
      </c>
      <c r="E3" s="678" t="s">
        <v>5012</v>
      </c>
      <c r="F3" s="952" t="s">
        <v>2167</v>
      </c>
      <c r="G3" s="939" t="s">
        <v>19</v>
      </c>
      <c r="H3" s="939" t="s">
        <v>19</v>
      </c>
      <c r="I3" s="940"/>
      <c r="J3" s="940"/>
      <c r="K3" s="966" t="s">
        <v>3250</v>
      </c>
      <c r="L3" s="965" t="s">
        <v>2262</v>
      </c>
      <c r="M3" s="37" t="s">
        <v>6097</v>
      </c>
      <c r="N3" s="965" t="s">
        <v>85</v>
      </c>
      <c r="O3" s="945">
        <v>0</v>
      </c>
      <c r="P3" s="946">
        <v>1200</v>
      </c>
      <c r="Q3" s="947">
        <v>850</v>
      </c>
      <c r="R3" s="948">
        <v>200</v>
      </c>
      <c r="S3" s="949">
        <v>200</v>
      </c>
      <c r="T3" s="950" t="s">
        <v>3905</v>
      </c>
      <c r="U3" s="944">
        <v>5</v>
      </c>
    </row>
    <row r="4" spans="1:22" ht="16.899999999999999" customHeight="1">
      <c r="A4" s="940" t="s">
        <v>5991</v>
      </c>
      <c r="B4" s="936" t="s">
        <v>6051</v>
      </c>
      <c r="C4" s="937" t="s">
        <v>6048</v>
      </c>
      <c r="D4" s="938" t="str">
        <f t="shared" si="0"/>
        <v>E武-27  はおうのオノ [EX]</v>
      </c>
      <c r="E4" s="678" t="s">
        <v>5012</v>
      </c>
      <c r="F4" s="954" t="s">
        <v>2176</v>
      </c>
      <c r="G4" s="939" t="s">
        <v>19</v>
      </c>
      <c r="H4" s="939" t="s">
        <v>19</v>
      </c>
      <c r="I4" s="942" t="s">
        <v>3203</v>
      </c>
      <c r="J4" s="940" t="s">
        <v>92</v>
      </c>
      <c r="K4" s="941"/>
      <c r="L4" s="937"/>
      <c r="M4" s="51"/>
      <c r="N4" s="941"/>
      <c r="O4" s="945">
        <v>120</v>
      </c>
      <c r="P4" s="946">
        <v>1240</v>
      </c>
      <c r="Q4" s="947">
        <v>650</v>
      </c>
      <c r="R4" s="948">
        <v>0</v>
      </c>
      <c r="S4" s="949">
        <v>450</v>
      </c>
      <c r="T4" s="950" t="s">
        <v>3905</v>
      </c>
      <c r="U4" s="944">
        <v>5</v>
      </c>
    </row>
    <row r="5" spans="1:22" ht="16.899999999999999" customHeight="1">
      <c r="A5" s="923" t="s">
        <v>5991</v>
      </c>
      <c r="B5" s="920" t="s">
        <v>6040</v>
      </c>
      <c r="C5" s="921" t="s">
        <v>6039</v>
      </c>
      <c r="D5" s="922" t="str">
        <f t="shared" ref="D5" si="1">B5&amp;" "&amp;" "&amp;C5</f>
        <v>E武-26  竜神王のツメ [EX]</v>
      </c>
      <c r="E5" s="678" t="s">
        <v>5012</v>
      </c>
      <c r="F5" s="934" t="s">
        <v>2164</v>
      </c>
      <c r="G5" s="925" t="s">
        <v>19</v>
      </c>
      <c r="H5" s="925" t="s">
        <v>19</v>
      </c>
      <c r="I5" s="923"/>
      <c r="J5" s="923"/>
      <c r="K5" s="926" t="s">
        <v>37</v>
      </c>
      <c r="L5" s="924" t="s">
        <v>98</v>
      </c>
      <c r="M5" s="51" t="s">
        <v>6096</v>
      </c>
      <c r="N5" s="921" t="s">
        <v>95</v>
      </c>
      <c r="O5" s="927">
        <v>0</v>
      </c>
      <c r="P5" s="928">
        <v>1150</v>
      </c>
      <c r="Q5" s="929">
        <v>700</v>
      </c>
      <c r="R5" s="930">
        <v>600</v>
      </c>
      <c r="S5" s="931">
        <v>0</v>
      </c>
      <c r="T5" s="932" t="s">
        <v>3905</v>
      </c>
      <c r="U5" s="933">
        <v>5</v>
      </c>
    </row>
    <row r="6" spans="1:22" ht="16.899999999999999" customHeight="1">
      <c r="A6" s="881" t="s">
        <v>5991</v>
      </c>
      <c r="B6" s="920" t="s">
        <v>6009</v>
      </c>
      <c r="C6" s="877" t="s">
        <v>6011</v>
      </c>
      <c r="D6" s="895" t="str">
        <f t="shared" ref="D6:D7" si="2">B6&amp;" "&amp;" "&amp;C6</f>
        <v>E武-25  勇者のつるぎ・改 [EX]</v>
      </c>
      <c r="E6" s="678" t="s">
        <v>5012</v>
      </c>
      <c r="F6" s="891" t="s">
        <v>2167</v>
      </c>
      <c r="G6" s="878" t="s">
        <v>19</v>
      </c>
      <c r="H6" s="879" t="s">
        <v>88</v>
      </c>
      <c r="I6" s="881"/>
      <c r="J6" s="881"/>
      <c r="K6" s="883" t="s">
        <v>21</v>
      </c>
      <c r="L6" s="877" t="s">
        <v>2262</v>
      </c>
      <c r="M6" s="51" t="s">
        <v>6013</v>
      </c>
      <c r="N6" s="877" t="s">
        <v>84</v>
      </c>
      <c r="O6" s="884">
        <v>0</v>
      </c>
      <c r="P6" s="885">
        <v>1250</v>
      </c>
      <c r="Q6" s="886">
        <v>1100</v>
      </c>
      <c r="R6" s="887">
        <v>100</v>
      </c>
      <c r="S6" s="888">
        <v>100</v>
      </c>
      <c r="T6" s="889" t="s">
        <v>3905</v>
      </c>
      <c r="U6" s="890">
        <v>5</v>
      </c>
    </row>
    <row r="7" spans="1:22" ht="16.899999999999999" customHeight="1">
      <c r="A7" s="906" t="s">
        <v>5991</v>
      </c>
      <c r="B7" s="920" t="s">
        <v>6003</v>
      </c>
      <c r="C7" s="897" t="s">
        <v>6005</v>
      </c>
      <c r="D7" s="903" t="str">
        <f t="shared" si="2"/>
        <v>E武-24  王家のレイピア [EX]</v>
      </c>
      <c r="E7" s="678" t="s">
        <v>5012</v>
      </c>
      <c r="F7" s="917" t="s">
        <v>2167</v>
      </c>
      <c r="G7" s="898" t="s">
        <v>19</v>
      </c>
      <c r="H7" s="899" t="s">
        <v>40</v>
      </c>
      <c r="I7" s="905" t="s">
        <v>87</v>
      </c>
      <c r="J7" s="906" t="s">
        <v>6006</v>
      </c>
      <c r="K7" s="902"/>
      <c r="L7" s="897"/>
      <c r="M7" s="51"/>
      <c r="N7" s="902"/>
      <c r="O7" s="909">
        <v>0</v>
      </c>
      <c r="P7" s="910">
        <v>1160</v>
      </c>
      <c r="Q7" s="911">
        <v>850</v>
      </c>
      <c r="R7" s="912">
        <v>200</v>
      </c>
      <c r="S7" s="913">
        <v>250</v>
      </c>
      <c r="T7" s="914" t="s">
        <v>3905</v>
      </c>
      <c r="U7" s="907">
        <v>5</v>
      </c>
    </row>
    <row r="8" spans="1:22" ht="16.899999999999999" customHeight="1">
      <c r="A8" s="906" t="s">
        <v>5991</v>
      </c>
      <c r="B8" s="920" t="s">
        <v>6004</v>
      </c>
      <c r="C8" s="897" t="s">
        <v>6007</v>
      </c>
      <c r="D8" s="903" t="str">
        <f t="shared" ref="D8" si="3">B8&amp;" "&amp;" "&amp;C8</f>
        <v>E武-23  らせつのまそう [EX]</v>
      </c>
      <c r="E8" s="678" t="s">
        <v>5012</v>
      </c>
      <c r="F8" s="915" t="s">
        <v>2165</v>
      </c>
      <c r="G8" s="898" t="s">
        <v>19</v>
      </c>
      <c r="H8" s="898" t="s">
        <v>19</v>
      </c>
      <c r="I8" s="906"/>
      <c r="J8" s="906"/>
      <c r="K8" s="918" t="s">
        <v>37</v>
      </c>
      <c r="L8" s="897" t="s">
        <v>102</v>
      </c>
      <c r="M8" s="51" t="s">
        <v>6014</v>
      </c>
      <c r="N8" s="897" t="s">
        <v>84</v>
      </c>
      <c r="O8" s="909">
        <v>0</v>
      </c>
      <c r="P8" s="910">
        <v>1210</v>
      </c>
      <c r="Q8" s="911">
        <v>770</v>
      </c>
      <c r="R8" s="912">
        <v>470</v>
      </c>
      <c r="S8" s="913">
        <v>0</v>
      </c>
      <c r="T8" s="914" t="s">
        <v>3905</v>
      </c>
      <c r="U8" s="907">
        <v>5</v>
      </c>
    </row>
    <row r="9" spans="1:22" ht="16.899999999999999" customHeight="1">
      <c r="A9" s="906" t="s">
        <v>5991</v>
      </c>
      <c r="B9" s="920" t="s">
        <v>6002</v>
      </c>
      <c r="C9" s="897" t="s">
        <v>6010</v>
      </c>
      <c r="D9" s="903" t="str">
        <f t="shared" ref="D9" si="4">B9&amp;" "&amp;" "&amp;C9</f>
        <v>E武-22  光魔の杖 [EX]</v>
      </c>
      <c r="E9" s="678" t="s">
        <v>5012</v>
      </c>
      <c r="F9" s="908" t="s">
        <v>2171</v>
      </c>
      <c r="G9" s="904" t="s">
        <v>88</v>
      </c>
      <c r="H9" s="904" t="s">
        <v>88</v>
      </c>
      <c r="I9" s="901" t="s">
        <v>4324</v>
      </c>
      <c r="J9" s="900" t="s">
        <v>4159</v>
      </c>
      <c r="K9" s="902"/>
      <c r="L9" s="897"/>
      <c r="M9" s="51"/>
      <c r="N9" s="902"/>
      <c r="O9" s="909">
        <v>0</v>
      </c>
      <c r="P9" s="910">
        <v>970</v>
      </c>
      <c r="Q9" s="911">
        <v>1240</v>
      </c>
      <c r="R9" s="912">
        <v>120</v>
      </c>
      <c r="S9" s="913">
        <v>120</v>
      </c>
      <c r="T9" s="914" t="s">
        <v>3905</v>
      </c>
      <c r="U9" s="907">
        <v>5</v>
      </c>
    </row>
    <row r="10" spans="1:22" ht="16.899999999999999" customHeight="1">
      <c r="A10" s="906" t="s">
        <v>5991</v>
      </c>
      <c r="B10" s="920" t="s">
        <v>6001</v>
      </c>
      <c r="C10" s="897" t="s">
        <v>6008</v>
      </c>
      <c r="D10" s="903" t="str">
        <f t="shared" ref="D10" si="5">B10&amp;" "&amp;" "&amp;C10</f>
        <v>E武-21  新生・ダイの剣 [EX]</v>
      </c>
      <c r="E10" s="678" t="s">
        <v>5012</v>
      </c>
      <c r="F10" s="917" t="s">
        <v>2167</v>
      </c>
      <c r="G10" s="898" t="s">
        <v>19</v>
      </c>
      <c r="H10" s="898" t="s">
        <v>19</v>
      </c>
      <c r="I10" s="906"/>
      <c r="J10" s="906"/>
      <c r="K10" s="916" t="s">
        <v>21</v>
      </c>
      <c r="L10" s="897" t="s">
        <v>2262</v>
      </c>
      <c r="M10" s="51" t="s">
        <v>6012</v>
      </c>
      <c r="N10" s="897" t="s">
        <v>83</v>
      </c>
      <c r="O10" s="909">
        <v>0</v>
      </c>
      <c r="P10" s="910">
        <v>1180</v>
      </c>
      <c r="Q10" s="911">
        <v>1030</v>
      </c>
      <c r="R10" s="912">
        <v>120</v>
      </c>
      <c r="S10" s="913">
        <v>120</v>
      </c>
      <c r="T10" s="914" t="s">
        <v>3905</v>
      </c>
      <c r="U10" s="907">
        <v>5</v>
      </c>
    </row>
    <row r="11" spans="1:22" ht="16.899999999999999" customHeight="1">
      <c r="A11" s="855" t="s">
        <v>5493</v>
      </c>
      <c r="B11" s="853" t="s">
        <v>5740</v>
      </c>
      <c r="C11" s="850" t="s">
        <v>5742</v>
      </c>
      <c r="D11" s="851" t="str">
        <f t="shared" ref="D11:D12" si="6">B11&amp;" "&amp;" "&amp;C11</f>
        <v>E武-20  時空のツメ [EX]</v>
      </c>
      <c r="E11" s="678" t="s">
        <v>5012</v>
      </c>
      <c r="F11" s="865" t="s">
        <v>2164</v>
      </c>
      <c r="G11" s="852" t="s">
        <v>19</v>
      </c>
      <c r="H11" s="852" t="s">
        <v>19</v>
      </c>
      <c r="I11" s="881"/>
      <c r="J11" s="855"/>
      <c r="K11" s="866" t="s">
        <v>37</v>
      </c>
      <c r="L11" s="854" t="s">
        <v>98</v>
      </c>
      <c r="M11" s="51" t="s">
        <v>5762</v>
      </c>
      <c r="N11" s="850" t="s">
        <v>95</v>
      </c>
      <c r="O11" s="859">
        <v>0</v>
      </c>
      <c r="P11" s="860">
        <v>1200</v>
      </c>
      <c r="Q11" s="861">
        <v>830</v>
      </c>
      <c r="R11" s="862">
        <v>420</v>
      </c>
      <c r="S11" s="863">
        <v>0</v>
      </c>
      <c r="T11" s="856" t="s">
        <v>3905</v>
      </c>
      <c r="U11" s="857">
        <v>5</v>
      </c>
    </row>
    <row r="12" spans="1:22" ht="16.899999999999999" customHeight="1">
      <c r="A12" s="855" t="s">
        <v>5493</v>
      </c>
      <c r="B12" s="853" t="s">
        <v>5739</v>
      </c>
      <c r="C12" s="850" t="s">
        <v>5741</v>
      </c>
      <c r="D12" s="851" t="str">
        <f t="shared" si="6"/>
        <v>E武-19  てんくうのつるぎ [EX]</v>
      </c>
      <c r="E12" s="678" t="s">
        <v>5012</v>
      </c>
      <c r="F12" s="864" t="s">
        <v>2167</v>
      </c>
      <c r="G12" s="852" t="s">
        <v>19</v>
      </c>
      <c r="H12" s="852" t="s">
        <v>19</v>
      </c>
      <c r="I12" s="855"/>
      <c r="J12" s="855"/>
      <c r="K12" s="867" t="s">
        <v>3250</v>
      </c>
      <c r="L12" s="850" t="s">
        <v>2262</v>
      </c>
      <c r="M12" s="51" t="s">
        <v>5761</v>
      </c>
      <c r="N12" s="850" t="s">
        <v>84</v>
      </c>
      <c r="O12" s="859">
        <v>100</v>
      </c>
      <c r="P12" s="860">
        <v>1240</v>
      </c>
      <c r="Q12" s="861">
        <v>790</v>
      </c>
      <c r="R12" s="862">
        <v>160</v>
      </c>
      <c r="S12" s="863">
        <v>160</v>
      </c>
      <c r="T12" s="856" t="s">
        <v>3905</v>
      </c>
      <c r="U12" s="857">
        <v>5</v>
      </c>
    </row>
    <row r="13" spans="1:22" ht="16.899999999999999" customHeight="1">
      <c r="A13" s="975" t="s">
        <v>5387</v>
      </c>
      <c r="B13" s="984" t="s">
        <v>5738</v>
      </c>
      <c r="C13" s="969" t="s">
        <v>5737</v>
      </c>
      <c r="D13" s="970" t="str">
        <f t="shared" ref="D13" si="7">B13&amp;" "&amp;" "&amp;C13</f>
        <v>E武-18  ブラックロッド [EX]</v>
      </c>
      <c r="E13" s="1064" t="s">
        <v>5186</v>
      </c>
      <c r="F13" s="1051" t="s">
        <v>2170</v>
      </c>
      <c r="G13" s="992" t="s">
        <v>88</v>
      </c>
      <c r="H13" s="986" t="s">
        <v>40</v>
      </c>
      <c r="I13" s="975"/>
      <c r="J13" s="975"/>
      <c r="K13" s="1059" t="s">
        <v>349</v>
      </c>
      <c r="L13" s="850" t="s">
        <v>2262</v>
      </c>
      <c r="M13" s="51" t="s">
        <v>5758</v>
      </c>
      <c r="N13" s="969" t="s">
        <v>1226</v>
      </c>
      <c r="O13" s="1052">
        <v>0</v>
      </c>
      <c r="P13" s="1053">
        <v>760</v>
      </c>
      <c r="Q13" s="1054">
        <v>1160</v>
      </c>
      <c r="R13" s="1055">
        <v>440</v>
      </c>
      <c r="S13" s="1056">
        <v>70</v>
      </c>
      <c r="T13" s="1057" t="s">
        <v>3904</v>
      </c>
      <c r="U13" s="1048">
        <v>5</v>
      </c>
    </row>
    <row r="14" spans="1:22" ht="16.899999999999999" customHeight="1">
      <c r="A14" s="975" t="s">
        <v>5387</v>
      </c>
      <c r="B14" s="984"/>
      <c r="C14" s="969" t="s">
        <v>5737</v>
      </c>
      <c r="D14" s="970"/>
      <c r="E14" s="1064" t="s">
        <v>5186</v>
      </c>
      <c r="F14" s="1051" t="s">
        <v>2170</v>
      </c>
      <c r="G14" s="992" t="s">
        <v>88</v>
      </c>
      <c r="H14" s="986" t="s">
        <v>40</v>
      </c>
      <c r="I14" s="975"/>
      <c r="J14" s="975"/>
      <c r="K14" s="1059" t="s">
        <v>349</v>
      </c>
      <c r="L14" s="850" t="s">
        <v>105</v>
      </c>
      <c r="M14" s="51" t="s">
        <v>5759</v>
      </c>
      <c r="N14" s="969" t="s">
        <v>1226</v>
      </c>
      <c r="O14" s="1052"/>
      <c r="P14" s="1053"/>
      <c r="Q14" s="1054"/>
      <c r="R14" s="1055"/>
      <c r="S14" s="1056"/>
      <c r="T14" s="1057" t="s">
        <v>3904</v>
      </c>
      <c r="U14" s="1048"/>
    </row>
    <row r="15" spans="1:22" ht="16.899999999999999" customHeight="1">
      <c r="A15" s="828" t="s">
        <v>5493</v>
      </c>
      <c r="B15" s="820" t="s">
        <v>5685</v>
      </c>
      <c r="C15" s="824" t="s">
        <v>5692</v>
      </c>
      <c r="D15" s="895" t="str">
        <f t="shared" ref="D15:D16" si="8">B15&amp;" "&amp;" "&amp;C15</f>
        <v>E武-17  時空の杖 [EX]</v>
      </c>
      <c r="E15" s="678" t="s">
        <v>5012</v>
      </c>
      <c r="F15" s="830" t="s">
        <v>2171</v>
      </c>
      <c r="G15" s="822" t="s">
        <v>40</v>
      </c>
      <c r="H15" s="822" t="s">
        <v>40</v>
      </c>
      <c r="I15" s="398" t="s">
        <v>2137</v>
      </c>
      <c r="J15" s="820" t="s">
        <v>4159</v>
      </c>
      <c r="K15" s="823"/>
      <c r="L15" s="824"/>
      <c r="M15" s="51"/>
      <c r="N15" s="823"/>
      <c r="O15" s="831">
        <v>50</v>
      </c>
      <c r="P15" s="832">
        <v>810</v>
      </c>
      <c r="Q15" s="833">
        <v>1200</v>
      </c>
      <c r="R15" s="834">
        <v>200</v>
      </c>
      <c r="S15" s="835">
        <v>200</v>
      </c>
      <c r="T15" s="836" t="s">
        <v>3905</v>
      </c>
      <c r="U15" s="829">
        <v>5</v>
      </c>
    </row>
    <row r="16" spans="1:22" ht="16.899999999999999" customHeight="1">
      <c r="A16" s="828" t="s">
        <v>5493</v>
      </c>
      <c r="B16" s="820" t="s">
        <v>5686</v>
      </c>
      <c r="C16" s="824" t="s">
        <v>5691</v>
      </c>
      <c r="D16" s="821" t="str">
        <f t="shared" si="8"/>
        <v>E武-16  グレイトアックス [EX]</v>
      </c>
      <c r="E16" s="678" t="s">
        <v>5012</v>
      </c>
      <c r="F16" s="840" t="s">
        <v>2176</v>
      </c>
      <c r="G16" s="825" t="s">
        <v>19</v>
      </c>
      <c r="H16" s="825" t="s">
        <v>19</v>
      </c>
      <c r="I16" s="827" t="s">
        <v>4324</v>
      </c>
      <c r="J16" s="828">
        <v>2</v>
      </c>
      <c r="K16" s="823"/>
      <c r="L16" s="824"/>
      <c r="M16" s="51"/>
      <c r="N16" s="823"/>
      <c r="O16" s="831">
        <v>150</v>
      </c>
      <c r="P16" s="832">
        <v>1230</v>
      </c>
      <c r="Q16" s="833">
        <v>680</v>
      </c>
      <c r="R16" s="834">
        <v>0</v>
      </c>
      <c r="S16" s="835">
        <v>400</v>
      </c>
      <c r="T16" s="836" t="s">
        <v>3905</v>
      </c>
      <c r="U16" s="829">
        <v>5</v>
      </c>
    </row>
    <row r="17" spans="1:21" ht="16.899999999999999" customHeight="1">
      <c r="A17" s="828" t="s">
        <v>5493</v>
      </c>
      <c r="B17" s="820" t="s">
        <v>5687</v>
      </c>
      <c r="C17" s="824" t="s">
        <v>5690</v>
      </c>
      <c r="D17" s="821" t="str">
        <f t="shared" ref="D17:D18" si="9">B17&amp;" "&amp;" "&amp;C17</f>
        <v>E武-15  ラミアスのつるぎ [EX]</v>
      </c>
      <c r="E17" s="678" t="s">
        <v>5012</v>
      </c>
      <c r="F17" s="838" t="s">
        <v>2167</v>
      </c>
      <c r="G17" s="825" t="s">
        <v>19</v>
      </c>
      <c r="H17" s="825" t="s">
        <v>19</v>
      </c>
      <c r="I17" s="828"/>
      <c r="J17" s="828"/>
      <c r="K17" s="837" t="s">
        <v>21</v>
      </c>
      <c r="L17" s="824" t="s">
        <v>5370</v>
      </c>
      <c r="M17" s="51" t="s">
        <v>5760</v>
      </c>
      <c r="N17" s="824" t="s">
        <v>83</v>
      </c>
      <c r="O17" s="831">
        <v>0</v>
      </c>
      <c r="P17" s="832">
        <v>1230</v>
      </c>
      <c r="Q17" s="833">
        <v>580</v>
      </c>
      <c r="R17" s="834">
        <v>320</v>
      </c>
      <c r="S17" s="835">
        <v>320</v>
      </c>
      <c r="T17" s="836" t="s">
        <v>3905</v>
      </c>
      <c r="U17" s="829">
        <v>5</v>
      </c>
    </row>
    <row r="18" spans="1:21" ht="16.899999999999999" customHeight="1">
      <c r="A18" s="828" t="s">
        <v>5493</v>
      </c>
      <c r="B18" s="820" t="s">
        <v>5688</v>
      </c>
      <c r="C18" s="824" t="s">
        <v>5689</v>
      </c>
      <c r="D18" s="821" t="str">
        <f t="shared" si="9"/>
        <v>E武-14  真魔剛竜剣 [EX]</v>
      </c>
      <c r="E18" s="678" t="s">
        <v>5012</v>
      </c>
      <c r="F18" s="838" t="s">
        <v>2167</v>
      </c>
      <c r="G18" s="825" t="s">
        <v>19</v>
      </c>
      <c r="H18" s="825" t="s">
        <v>19</v>
      </c>
      <c r="I18" s="826" t="s">
        <v>3203</v>
      </c>
      <c r="J18" s="828" t="s">
        <v>5693</v>
      </c>
      <c r="K18" s="823"/>
      <c r="L18" s="824"/>
      <c r="M18" s="51"/>
      <c r="N18" s="823"/>
      <c r="O18" s="831">
        <v>170</v>
      </c>
      <c r="P18" s="832">
        <v>1190</v>
      </c>
      <c r="Q18" s="833">
        <v>850</v>
      </c>
      <c r="R18" s="834">
        <v>220</v>
      </c>
      <c r="S18" s="835">
        <v>0</v>
      </c>
      <c r="T18" s="836" t="s">
        <v>3905</v>
      </c>
      <c r="U18" s="829">
        <v>5</v>
      </c>
    </row>
    <row r="19" spans="1:21" ht="16.899999999999999" customHeight="1">
      <c r="A19" s="764" t="s">
        <v>5493</v>
      </c>
      <c r="B19" s="762" t="s">
        <v>5492</v>
      </c>
      <c r="C19" s="767" t="s">
        <v>5491</v>
      </c>
      <c r="D19" s="763" t="str">
        <f t="shared" ref="D19" si="10">B19&amp;" "&amp;" "&amp;C19</f>
        <v>E武-13  新生・鎧の魔槍 [EX]</v>
      </c>
      <c r="E19" s="678" t="s">
        <v>5012</v>
      </c>
      <c r="F19" s="775" t="s">
        <v>2165</v>
      </c>
      <c r="G19" s="766" t="s">
        <v>19</v>
      </c>
      <c r="H19" s="766" t="s">
        <v>19</v>
      </c>
      <c r="I19" s="764"/>
      <c r="J19" s="764"/>
      <c r="K19" s="776" t="s">
        <v>21</v>
      </c>
      <c r="L19" s="765" t="s">
        <v>205</v>
      </c>
      <c r="M19" s="51" t="s">
        <v>5588</v>
      </c>
      <c r="N19" s="767" t="s">
        <v>85</v>
      </c>
      <c r="O19" s="769">
        <v>140</v>
      </c>
      <c r="P19" s="770">
        <v>1160</v>
      </c>
      <c r="Q19" s="771">
        <v>790</v>
      </c>
      <c r="R19" s="772">
        <v>0</v>
      </c>
      <c r="S19" s="773">
        <v>340</v>
      </c>
      <c r="T19" s="774" t="s">
        <v>3905</v>
      </c>
      <c r="U19" s="768">
        <v>5</v>
      </c>
    </row>
    <row r="20" spans="1:21" ht="16.899999999999999" customHeight="1">
      <c r="A20" s="725" t="s">
        <v>5016</v>
      </c>
      <c r="B20" s="723" t="s">
        <v>5380</v>
      </c>
      <c r="C20" s="727" t="s">
        <v>5368</v>
      </c>
      <c r="D20" s="724" t="str">
        <f t="shared" ref="D20" si="11">B20&amp;" "&amp;" "&amp;C20</f>
        <v>E武-12  ロトのつるぎ [EX]</v>
      </c>
      <c r="E20" s="678" t="s">
        <v>5012</v>
      </c>
      <c r="F20" s="738" t="s">
        <v>2167</v>
      </c>
      <c r="G20" s="728" t="s">
        <v>19</v>
      </c>
      <c r="H20" s="728" t="s">
        <v>19</v>
      </c>
      <c r="I20" s="725"/>
      <c r="J20" s="725"/>
      <c r="K20" s="732" t="s">
        <v>21</v>
      </c>
      <c r="L20" s="727" t="s">
        <v>5370</v>
      </c>
      <c r="M20" s="51" t="s">
        <v>5385</v>
      </c>
      <c r="N20" s="727" t="s">
        <v>94</v>
      </c>
      <c r="O20" s="733">
        <v>100</v>
      </c>
      <c r="P20" s="734">
        <v>1050</v>
      </c>
      <c r="Q20" s="735">
        <v>740</v>
      </c>
      <c r="R20" s="736">
        <v>290</v>
      </c>
      <c r="S20" s="737">
        <v>270</v>
      </c>
      <c r="T20" s="730" t="s">
        <v>3905</v>
      </c>
      <c r="U20" s="731">
        <v>5</v>
      </c>
    </row>
    <row r="21" spans="1:21" ht="16.899999999999999" customHeight="1">
      <c r="A21" s="705" t="s">
        <v>5016</v>
      </c>
      <c r="B21" s="707" t="s">
        <v>5293</v>
      </c>
      <c r="C21" s="703" t="s">
        <v>5292</v>
      </c>
      <c r="D21" s="704" t="str">
        <f t="shared" ref="D21" si="12">B21&amp;" "&amp;" "&amp;C21</f>
        <v>E武-11  ムーンブルクの杖 [EX]</v>
      </c>
      <c r="E21" s="678" t="s">
        <v>5012</v>
      </c>
      <c r="F21" s="712" t="s">
        <v>2171</v>
      </c>
      <c r="G21" s="708" t="s">
        <v>40</v>
      </c>
      <c r="H21" s="729" t="s">
        <v>80</v>
      </c>
      <c r="I21" s="709" t="s">
        <v>3203</v>
      </c>
      <c r="J21" s="705" t="s">
        <v>92</v>
      </c>
      <c r="K21" s="706"/>
      <c r="L21" s="703"/>
      <c r="M21" s="51"/>
      <c r="N21" s="706"/>
      <c r="O21" s="713">
        <v>0</v>
      </c>
      <c r="P21" s="714">
        <v>870</v>
      </c>
      <c r="Q21" s="715">
        <v>1190</v>
      </c>
      <c r="R21" s="716">
        <v>170</v>
      </c>
      <c r="S21" s="717">
        <v>200</v>
      </c>
      <c r="T21" s="718" t="s">
        <v>3905</v>
      </c>
      <c r="U21" s="711">
        <v>5</v>
      </c>
    </row>
    <row r="22" spans="1:21" ht="16.899999999999999" customHeight="1">
      <c r="A22" s="666" t="s">
        <v>5016</v>
      </c>
      <c r="B22" s="659" t="s">
        <v>5190</v>
      </c>
      <c r="C22" s="660" t="s">
        <v>5189</v>
      </c>
      <c r="D22" s="661" t="str">
        <f t="shared" ref="D22" si="13">B22&amp;" "&amp;" "&amp;C22</f>
        <v>E武-10  時空の斧 [EX]</v>
      </c>
      <c r="E22" s="678" t="s">
        <v>5012</v>
      </c>
      <c r="F22" s="675" t="s">
        <v>2176</v>
      </c>
      <c r="G22" s="662" t="s">
        <v>19</v>
      </c>
      <c r="H22" s="662" t="s">
        <v>19</v>
      </c>
      <c r="I22" s="665" t="s">
        <v>4323</v>
      </c>
      <c r="J22" s="666">
        <v>1</v>
      </c>
      <c r="K22" s="664"/>
      <c r="L22" s="660"/>
      <c r="M22" s="51"/>
      <c r="N22" s="664"/>
      <c r="O22" s="668">
        <v>0</v>
      </c>
      <c r="P22" s="669">
        <v>1230</v>
      </c>
      <c r="Q22" s="670">
        <v>750</v>
      </c>
      <c r="R22" s="671">
        <v>200</v>
      </c>
      <c r="S22" s="672">
        <v>270</v>
      </c>
      <c r="T22" s="673" t="s">
        <v>3905</v>
      </c>
      <c r="U22" s="667">
        <v>5</v>
      </c>
    </row>
    <row r="23" spans="1:21" ht="16.899999999999999" customHeight="1">
      <c r="A23" s="631" t="s">
        <v>5016</v>
      </c>
      <c r="B23" s="628" t="s">
        <v>5174</v>
      </c>
      <c r="C23" s="629" t="s">
        <v>5166</v>
      </c>
      <c r="D23" s="630" t="str">
        <f t="shared" ref="D23" si="14">B23&amp;" "&amp;" "&amp;C23</f>
        <v>E武-09  りゅうおうの杖 [EX]</v>
      </c>
      <c r="E23" s="603" t="s">
        <v>5012</v>
      </c>
      <c r="F23" s="647" t="s">
        <v>2171</v>
      </c>
      <c r="G23" s="634" t="s">
        <v>40</v>
      </c>
      <c r="H23" s="663" t="s">
        <v>40</v>
      </c>
      <c r="I23" s="631"/>
      <c r="J23" s="631"/>
      <c r="K23" s="649" t="s">
        <v>3250</v>
      </c>
      <c r="L23" s="629" t="s">
        <v>2262</v>
      </c>
      <c r="M23" s="51" t="s">
        <v>5184</v>
      </c>
      <c r="N23" s="629" t="s">
        <v>85</v>
      </c>
      <c r="O23" s="638">
        <v>0</v>
      </c>
      <c r="P23" s="639">
        <v>760</v>
      </c>
      <c r="Q23" s="640">
        <v>1230</v>
      </c>
      <c r="R23" s="641">
        <v>470</v>
      </c>
      <c r="S23" s="642">
        <v>0</v>
      </c>
      <c r="T23" s="635" t="s">
        <v>3905</v>
      </c>
      <c r="U23" s="636">
        <v>5</v>
      </c>
    </row>
    <row r="24" spans="1:21" ht="16.899999999999999" customHeight="1">
      <c r="A24" s="631" t="s">
        <v>5016</v>
      </c>
      <c r="B24" s="628" t="s">
        <v>5175</v>
      </c>
      <c r="C24" s="629" t="s">
        <v>5167</v>
      </c>
      <c r="D24" s="630" t="str">
        <f t="shared" ref="D24" si="15">B24&amp;" "&amp;" "&amp;C24</f>
        <v>E武-08  真空の斧 [EX]</v>
      </c>
      <c r="E24" s="603" t="s">
        <v>5012</v>
      </c>
      <c r="F24" s="645" t="s">
        <v>2176</v>
      </c>
      <c r="G24" s="633" t="s">
        <v>19</v>
      </c>
      <c r="H24" s="633" t="s">
        <v>19</v>
      </c>
      <c r="I24" s="631"/>
      <c r="J24" s="631"/>
      <c r="K24" s="637" t="s">
        <v>21</v>
      </c>
      <c r="L24" s="632" t="s">
        <v>270</v>
      </c>
      <c r="M24" s="51" t="s">
        <v>5181</v>
      </c>
      <c r="N24" s="629" t="s">
        <v>83</v>
      </c>
      <c r="O24" s="638">
        <v>290</v>
      </c>
      <c r="P24" s="639">
        <v>1210</v>
      </c>
      <c r="Q24" s="640">
        <v>450</v>
      </c>
      <c r="R24" s="641">
        <v>0</v>
      </c>
      <c r="S24" s="642">
        <v>460</v>
      </c>
      <c r="T24" s="635" t="s">
        <v>3905</v>
      </c>
      <c r="U24" s="636">
        <v>5</v>
      </c>
    </row>
    <row r="25" spans="1:21" ht="16.899999999999999" customHeight="1">
      <c r="A25" s="631" t="s">
        <v>5016</v>
      </c>
      <c r="B25" s="628" t="s">
        <v>5176</v>
      </c>
      <c r="C25" s="629" t="s">
        <v>5168</v>
      </c>
      <c r="D25" s="630" t="str">
        <f t="shared" ref="D25" si="16">B25&amp;" "&amp;" "&amp;C25</f>
        <v>E武-07  メタルフィスト [EX]</v>
      </c>
      <c r="E25" s="603" t="s">
        <v>5012</v>
      </c>
      <c r="F25" s="646" t="s">
        <v>2164</v>
      </c>
      <c r="G25" s="633" t="s">
        <v>19</v>
      </c>
      <c r="H25" s="633" t="s">
        <v>19</v>
      </c>
      <c r="I25" s="631"/>
      <c r="J25" s="631"/>
      <c r="K25" s="637" t="s">
        <v>21</v>
      </c>
      <c r="L25" s="629" t="s">
        <v>2262</v>
      </c>
      <c r="M25" s="51" t="s">
        <v>5182</v>
      </c>
      <c r="N25" s="629" t="s">
        <v>85</v>
      </c>
      <c r="O25" s="638">
        <v>0</v>
      </c>
      <c r="P25" s="639">
        <v>1240</v>
      </c>
      <c r="Q25" s="640">
        <v>600</v>
      </c>
      <c r="R25" s="641">
        <v>590</v>
      </c>
      <c r="S25" s="642">
        <v>0</v>
      </c>
      <c r="T25" s="635" t="s">
        <v>3905</v>
      </c>
      <c r="U25" s="636">
        <v>5</v>
      </c>
    </row>
    <row r="26" spans="1:21" ht="16.899999999999999" customHeight="1">
      <c r="A26" s="631" t="s">
        <v>5016</v>
      </c>
      <c r="B26" s="628" t="s">
        <v>5177</v>
      </c>
      <c r="C26" s="629" t="s">
        <v>5169</v>
      </c>
      <c r="D26" s="630" t="str">
        <f t="shared" ref="D26" si="17">B26&amp;" "&amp;" "&amp;C26</f>
        <v>E武-06  メタスラの剣 [EX]</v>
      </c>
      <c r="E26" s="603" t="s">
        <v>5012</v>
      </c>
      <c r="F26" s="643" t="s">
        <v>2167</v>
      </c>
      <c r="G26" s="633" t="s">
        <v>19</v>
      </c>
      <c r="H26" s="633" t="s">
        <v>19</v>
      </c>
      <c r="I26" s="631"/>
      <c r="J26" s="631"/>
      <c r="K26" s="637" t="s">
        <v>21</v>
      </c>
      <c r="L26" s="632" t="s">
        <v>4150</v>
      </c>
      <c r="M26" s="51" t="s">
        <v>6095</v>
      </c>
      <c r="N26" s="629" t="s">
        <v>94</v>
      </c>
      <c r="O26" s="638">
        <v>0</v>
      </c>
      <c r="P26" s="639">
        <v>1130</v>
      </c>
      <c r="Q26" s="640">
        <v>960</v>
      </c>
      <c r="R26" s="641">
        <v>100</v>
      </c>
      <c r="S26" s="642">
        <v>210</v>
      </c>
      <c r="T26" s="635" t="s">
        <v>3905</v>
      </c>
      <c r="U26" s="636">
        <v>5</v>
      </c>
    </row>
    <row r="27" spans="1:21" ht="16.899999999999999" customHeight="1">
      <c r="A27" s="631" t="s">
        <v>5016</v>
      </c>
      <c r="B27" s="628" t="s">
        <v>5178</v>
      </c>
      <c r="C27" s="629" t="s">
        <v>5170</v>
      </c>
      <c r="D27" s="630" t="str">
        <f t="shared" ref="D27" si="18">B27&amp;" "&amp;" "&amp;C27</f>
        <v>E武-05  メタスラのやり [EX]</v>
      </c>
      <c r="E27" s="603" t="s">
        <v>5012</v>
      </c>
      <c r="F27" s="644" t="s">
        <v>2165</v>
      </c>
      <c r="G27" s="633" t="s">
        <v>19</v>
      </c>
      <c r="H27" s="633" t="s">
        <v>19</v>
      </c>
      <c r="I27" s="631"/>
      <c r="J27" s="631"/>
      <c r="K27" s="637" t="s">
        <v>21</v>
      </c>
      <c r="L27" s="632" t="s">
        <v>4150</v>
      </c>
      <c r="M27" s="37" t="s">
        <v>5183</v>
      </c>
      <c r="N27" s="629" t="s">
        <v>94</v>
      </c>
      <c r="O27" s="638">
        <v>0</v>
      </c>
      <c r="P27" s="639">
        <v>1090</v>
      </c>
      <c r="Q27" s="640">
        <v>720</v>
      </c>
      <c r="R27" s="641">
        <v>600</v>
      </c>
      <c r="S27" s="642">
        <v>0</v>
      </c>
      <c r="T27" s="635" t="s">
        <v>3905</v>
      </c>
      <c r="U27" s="636">
        <v>5</v>
      </c>
    </row>
    <row r="28" spans="1:21" ht="16.899999999999999" customHeight="1">
      <c r="A28" s="582" t="s">
        <v>5016</v>
      </c>
      <c r="B28" s="578" t="s">
        <v>5028</v>
      </c>
      <c r="C28" s="577" t="s">
        <v>5014</v>
      </c>
      <c r="D28" s="579" t="str">
        <f t="shared" ref="D28:D30" si="19">B28&amp;" "&amp;" "&amp;C28</f>
        <v>E武-04  時空のやり [EX]</v>
      </c>
      <c r="E28" s="603" t="s">
        <v>5012</v>
      </c>
      <c r="F28" s="590" t="s">
        <v>2165</v>
      </c>
      <c r="G28" s="580" t="s">
        <v>19</v>
      </c>
      <c r="H28" s="580" t="s">
        <v>19</v>
      </c>
      <c r="I28" s="582"/>
      <c r="J28" s="582"/>
      <c r="K28" s="591" t="s">
        <v>37</v>
      </c>
      <c r="L28" s="576" t="s">
        <v>98</v>
      </c>
      <c r="M28" s="51" t="s">
        <v>5117</v>
      </c>
      <c r="N28" s="577" t="s">
        <v>95</v>
      </c>
      <c r="O28" s="584">
        <v>0</v>
      </c>
      <c r="P28" s="585">
        <v>1200</v>
      </c>
      <c r="Q28" s="586">
        <v>660</v>
      </c>
      <c r="R28" s="587">
        <v>510</v>
      </c>
      <c r="S28" s="588">
        <v>180</v>
      </c>
      <c r="T28" s="620" t="s">
        <v>3905</v>
      </c>
      <c r="U28" s="621">
        <v>5</v>
      </c>
    </row>
    <row r="29" spans="1:21" ht="16.899999999999999" customHeight="1">
      <c r="A29" s="582" t="s">
        <v>5016</v>
      </c>
      <c r="B29" s="578" t="s">
        <v>5018</v>
      </c>
      <c r="C29" s="577" t="s">
        <v>5013</v>
      </c>
      <c r="D29" s="579" t="str">
        <f t="shared" si="19"/>
        <v>E武-03  ダイの剣 [EX]</v>
      </c>
      <c r="E29" s="603" t="s">
        <v>5012</v>
      </c>
      <c r="F29" s="589" t="s">
        <v>2167</v>
      </c>
      <c r="G29" s="580" t="s">
        <v>19</v>
      </c>
      <c r="H29" s="580" t="s">
        <v>19</v>
      </c>
      <c r="I29" s="581" t="s">
        <v>4324</v>
      </c>
      <c r="J29" s="582">
        <v>2</v>
      </c>
      <c r="K29" s="576"/>
      <c r="L29" s="577"/>
      <c r="M29" s="51"/>
      <c r="N29" s="576"/>
      <c r="O29" s="584">
        <v>0</v>
      </c>
      <c r="P29" s="585">
        <v>1220</v>
      </c>
      <c r="Q29" s="586">
        <v>1070</v>
      </c>
      <c r="R29" s="587">
        <v>70</v>
      </c>
      <c r="S29" s="588">
        <v>70</v>
      </c>
      <c r="T29" s="618" t="s">
        <v>3905</v>
      </c>
      <c r="U29" s="612">
        <v>5</v>
      </c>
    </row>
    <row r="30" spans="1:21" ht="16.899999999999999" customHeight="1">
      <c r="A30" s="582" t="s">
        <v>5016</v>
      </c>
      <c r="B30" s="578" t="s">
        <v>5017</v>
      </c>
      <c r="C30" s="577" t="s">
        <v>5019</v>
      </c>
      <c r="D30" s="579" t="str">
        <f t="shared" si="19"/>
        <v>E武-02  パプニカのナイフ(太陽) [EX]</v>
      </c>
      <c r="E30" s="603" t="s">
        <v>5012</v>
      </c>
      <c r="F30" s="589" t="s">
        <v>2167</v>
      </c>
      <c r="G30" s="580" t="s">
        <v>19</v>
      </c>
      <c r="H30" s="580" t="s">
        <v>19</v>
      </c>
      <c r="I30" s="582"/>
      <c r="J30" s="599"/>
      <c r="K30" s="583" t="s">
        <v>21</v>
      </c>
      <c r="L30" s="576" t="s">
        <v>104</v>
      </c>
      <c r="M30" s="51" t="s">
        <v>5116</v>
      </c>
      <c r="N30" s="577" t="s">
        <v>83</v>
      </c>
      <c r="O30" s="584">
        <v>0</v>
      </c>
      <c r="P30" s="585">
        <v>1160</v>
      </c>
      <c r="Q30" s="586">
        <v>940</v>
      </c>
      <c r="R30" s="587">
        <v>310</v>
      </c>
      <c r="S30" s="588">
        <v>0</v>
      </c>
      <c r="T30" s="618" t="s">
        <v>3905</v>
      </c>
      <c r="U30" s="612">
        <v>5</v>
      </c>
    </row>
    <row r="31" spans="1:21" ht="16.899999999999999" customHeight="1">
      <c r="A31" s="599" t="s">
        <v>5016</v>
      </c>
      <c r="B31" s="594" t="s">
        <v>5015</v>
      </c>
      <c r="C31" s="595" t="s">
        <v>5030</v>
      </c>
      <c r="D31" s="596" t="str">
        <f t="shared" ref="D31" si="20">B31&amp;" "&amp;" "&amp;C31</f>
        <v>E武-01  ヘルズクロー [EX]</v>
      </c>
      <c r="E31" s="603" t="s">
        <v>5012</v>
      </c>
      <c r="F31" s="646" t="s">
        <v>2164</v>
      </c>
      <c r="G31" s="597" t="s">
        <v>19</v>
      </c>
      <c r="H31" s="597" t="s">
        <v>19</v>
      </c>
      <c r="I31" s="600" t="s">
        <v>90</v>
      </c>
      <c r="J31" s="594" t="s">
        <v>4159</v>
      </c>
      <c r="K31" s="598"/>
      <c r="L31" s="598"/>
      <c r="M31" s="51"/>
      <c r="N31" s="595"/>
      <c r="O31" s="622">
        <v>0</v>
      </c>
      <c r="P31" s="623">
        <v>1130</v>
      </c>
      <c r="Q31" s="624">
        <v>600</v>
      </c>
      <c r="R31" s="625">
        <v>570</v>
      </c>
      <c r="S31" s="626">
        <v>100</v>
      </c>
      <c r="T31" s="620" t="s">
        <v>3905</v>
      </c>
      <c r="U31" s="621">
        <v>5</v>
      </c>
    </row>
    <row r="32" spans="1:21" ht="15.6" customHeight="1">
      <c r="A32" s="975" t="s">
        <v>4602</v>
      </c>
      <c r="B32" s="984" t="s">
        <v>4863</v>
      </c>
      <c r="C32" s="976" t="s">
        <v>4900</v>
      </c>
      <c r="D32" s="1049" t="str">
        <f>B32&amp;" "&amp;" "&amp;C32</f>
        <v>S武-27  王家のレイピア [超]</v>
      </c>
      <c r="E32" s="1050" t="s">
        <v>446</v>
      </c>
      <c r="F32" s="1060" t="s">
        <v>2166</v>
      </c>
      <c r="G32" s="973" t="s">
        <v>19</v>
      </c>
      <c r="H32" s="986" t="s">
        <v>40</v>
      </c>
      <c r="I32" s="975"/>
      <c r="J32" s="975"/>
      <c r="K32" s="1059" t="s">
        <v>349</v>
      </c>
      <c r="L32" s="538" t="s">
        <v>105</v>
      </c>
      <c r="M32" s="51" t="s">
        <v>4895</v>
      </c>
      <c r="N32" s="969" t="s">
        <v>2465</v>
      </c>
      <c r="O32" s="1052">
        <v>0</v>
      </c>
      <c r="P32" s="1053">
        <v>1030</v>
      </c>
      <c r="Q32" s="1054">
        <v>890</v>
      </c>
      <c r="R32" s="1055">
        <v>190</v>
      </c>
      <c r="S32" s="1056">
        <v>240</v>
      </c>
      <c r="T32" s="1057" t="s">
        <v>3904</v>
      </c>
      <c r="U32" s="1048">
        <v>5</v>
      </c>
    </row>
    <row r="33" spans="1:21" ht="15.6" customHeight="1">
      <c r="A33" s="975" t="s">
        <v>4602</v>
      </c>
      <c r="B33" s="984"/>
      <c r="C33" s="976" t="s">
        <v>4900</v>
      </c>
      <c r="D33" s="1049"/>
      <c r="E33" s="1050" t="s">
        <v>446</v>
      </c>
      <c r="F33" s="1060" t="s">
        <v>2166</v>
      </c>
      <c r="G33" s="973" t="s">
        <v>19</v>
      </c>
      <c r="H33" s="986" t="s">
        <v>40</v>
      </c>
      <c r="I33" s="975"/>
      <c r="J33" s="975"/>
      <c r="K33" s="1059" t="s">
        <v>349</v>
      </c>
      <c r="L33" s="538" t="s">
        <v>2262</v>
      </c>
      <c r="M33" s="51" t="s">
        <v>4896</v>
      </c>
      <c r="N33" s="969" t="s">
        <v>2465</v>
      </c>
      <c r="O33" s="1052"/>
      <c r="P33" s="1053"/>
      <c r="Q33" s="1054"/>
      <c r="R33" s="1055"/>
      <c r="S33" s="1056"/>
      <c r="T33" s="1057" t="s">
        <v>3904</v>
      </c>
      <c r="U33" s="1048"/>
    </row>
    <row r="34" spans="1:21" ht="15.6" customHeight="1">
      <c r="A34" s="975" t="s">
        <v>4602</v>
      </c>
      <c r="B34" s="984" t="s">
        <v>4864</v>
      </c>
      <c r="C34" s="976" t="s">
        <v>4868</v>
      </c>
      <c r="D34" s="1049" t="str">
        <f>B34&amp;" "&amp;" "&amp;C34</f>
        <v>S武-26  メタルキングの剣 [超]</v>
      </c>
      <c r="E34" s="1050" t="s">
        <v>446</v>
      </c>
      <c r="F34" s="1060" t="s">
        <v>2166</v>
      </c>
      <c r="G34" s="973" t="s">
        <v>19</v>
      </c>
      <c r="H34" s="973" t="s">
        <v>19</v>
      </c>
      <c r="I34" s="975"/>
      <c r="J34" s="975"/>
      <c r="K34" s="1059" t="s">
        <v>349</v>
      </c>
      <c r="L34" s="537" t="s">
        <v>270</v>
      </c>
      <c r="M34" s="51" t="s">
        <v>4897</v>
      </c>
      <c r="N34" s="969" t="s">
        <v>1226</v>
      </c>
      <c r="O34" s="1052">
        <v>0</v>
      </c>
      <c r="P34" s="1053">
        <v>1140</v>
      </c>
      <c r="Q34" s="1054">
        <v>900</v>
      </c>
      <c r="R34" s="1055">
        <v>310</v>
      </c>
      <c r="S34" s="1056">
        <v>0</v>
      </c>
      <c r="T34" s="1057" t="s">
        <v>3904</v>
      </c>
      <c r="U34" s="1048">
        <v>5</v>
      </c>
    </row>
    <row r="35" spans="1:21" ht="15.6" customHeight="1">
      <c r="A35" s="975" t="s">
        <v>4602</v>
      </c>
      <c r="B35" s="984"/>
      <c r="C35" s="976" t="s">
        <v>4868</v>
      </c>
      <c r="D35" s="1049"/>
      <c r="E35" s="1050" t="s">
        <v>446</v>
      </c>
      <c r="F35" s="1060" t="s">
        <v>2166</v>
      </c>
      <c r="G35" s="973" t="s">
        <v>19</v>
      </c>
      <c r="H35" s="973" t="s">
        <v>19</v>
      </c>
      <c r="I35" s="975"/>
      <c r="J35" s="975"/>
      <c r="K35" s="1059" t="s">
        <v>349</v>
      </c>
      <c r="L35" s="538" t="s">
        <v>2262</v>
      </c>
      <c r="M35" s="51" t="s">
        <v>4898</v>
      </c>
      <c r="N35" s="969" t="s">
        <v>1226</v>
      </c>
      <c r="O35" s="1052"/>
      <c r="P35" s="1053"/>
      <c r="Q35" s="1054"/>
      <c r="R35" s="1055"/>
      <c r="S35" s="1056"/>
      <c r="T35" s="1057" t="s">
        <v>3904</v>
      </c>
      <c r="U35" s="1048"/>
    </row>
    <row r="36" spans="1:21" ht="15.6" customHeight="1">
      <c r="A36" s="975" t="s">
        <v>4602</v>
      </c>
      <c r="B36" s="984" t="s">
        <v>4865</v>
      </c>
      <c r="C36" s="976" t="s">
        <v>4866</v>
      </c>
      <c r="D36" s="1049" t="str">
        <f>B36&amp;" "&amp;" "&amp;C36</f>
        <v>S武-25  メタルキングのやり [超]</v>
      </c>
      <c r="E36" s="1050" t="s">
        <v>446</v>
      </c>
      <c r="F36" s="1058" t="s">
        <v>3205</v>
      </c>
      <c r="G36" s="973" t="s">
        <v>19</v>
      </c>
      <c r="H36" s="973" t="s">
        <v>19</v>
      </c>
      <c r="I36" s="975"/>
      <c r="J36" s="975"/>
      <c r="K36" s="1059" t="s">
        <v>349</v>
      </c>
      <c r="L36" s="969" t="s">
        <v>2262</v>
      </c>
      <c r="M36" s="51" t="s">
        <v>4899</v>
      </c>
      <c r="N36" s="969" t="s">
        <v>1226</v>
      </c>
      <c r="O36" s="1052">
        <v>0</v>
      </c>
      <c r="P36" s="1053">
        <v>1060</v>
      </c>
      <c r="Q36" s="1054">
        <v>870</v>
      </c>
      <c r="R36" s="1055">
        <v>420</v>
      </c>
      <c r="S36" s="1056">
        <v>0</v>
      </c>
      <c r="T36" s="1057" t="s">
        <v>3904</v>
      </c>
      <c r="U36" s="1048">
        <v>5</v>
      </c>
    </row>
    <row r="37" spans="1:21" ht="15.6" customHeight="1">
      <c r="A37" s="975" t="s">
        <v>4602</v>
      </c>
      <c r="B37" s="984"/>
      <c r="C37" s="976" t="s">
        <v>4866</v>
      </c>
      <c r="D37" s="1049"/>
      <c r="E37" s="1050" t="s">
        <v>446</v>
      </c>
      <c r="F37" s="1058" t="s">
        <v>3205</v>
      </c>
      <c r="G37" s="973" t="s">
        <v>19</v>
      </c>
      <c r="H37" s="973" t="s">
        <v>19</v>
      </c>
      <c r="I37" s="975"/>
      <c r="J37" s="975"/>
      <c r="K37" s="1059" t="s">
        <v>349</v>
      </c>
      <c r="L37" s="969" t="s">
        <v>2262</v>
      </c>
      <c r="M37" s="51" t="s">
        <v>4867</v>
      </c>
      <c r="N37" s="969" t="s">
        <v>1226</v>
      </c>
      <c r="O37" s="1052"/>
      <c r="P37" s="1053"/>
      <c r="Q37" s="1054"/>
      <c r="R37" s="1055"/>
      <c r="S37" s="1056"/>
      <c r="T37" s="1057" t="s">
        <v>3904</v>
      </c>
      <c r="U37" s="1048"/>
    </row>
    <row r="38" spans="1:21" ht="15.6" customHeight="1">
      <c r="A38" s="975" t="s">
        <v>4602</v>
      </c>
      <c r="B38" s="984" t="s">
        <v>4736</v>
      </c>
      <c r="C38" s="976" t="s">
        <v>4731</v>
      </c>
      <c r="D38" s="1049" t="str">
        <f>B38&amp;" "&amp;" "&amp;C38</f>
        <v>S武-24  光魔の杖 [超]</v>
      </c>
      <c r="E38" s="1050" t="s">
        <v>446</v>
      </c>
      <c r="F38" s="1051" t="s">
        <v>2170</v>
      </c>
      <c r="G38" s="992" t="s">
        <v>88</v>
      </c>
      <c r="H38" s="992" t="s">
        <v>88</v>
      </c>
      <c r="I38" s="975"/>
      <c r="J38" s="975"/>
      <c r="K38" s="497" t="s">
        <v>21</v>
      </c>
      <c r="L38" s="483" t="s">
        <v>2262</v>
      </c>
      <c r="M38" s="51" t="s">
        <v>4743</v>
      </c>
      <c r="N38" s="969" t="s">
        <v>1226</v>
      </c>
      <c r="O38" s="1052">
        <v>0</v>
      </c>
      <c r="P38" s="1053">
        <v>1010</v>
      </c>
      <c r="Q38" s="1054">
        <v>1060</v>
      </c>
      <c r="R38" s="1055">
        <v>140</v>
      </c>
      <c r="S38" s="1056">
        <v>140</v>
      </c>
      <c r="T38" s="1057" t="s">
        <v>3904</v>
      </c>
      <c r="U38" s="1048">
        <v>5</v>
      </c>
    </row>
    <row r="39" spans="1:21" ht="15.6" customHeight="1">
      <c r="A39" s="975" t="s">
        <v>4602</v>
      </c>
      <c r="B39" s="984"/>
      <c r="C39" s="976" t="s">
        <v>4731</v>
      </c>
      <c r="D39" s="1049"/>
      <c r="E39" s="1050" t="s">
        <v>446</v>
      </c>
      <c r="F39" s="1051" t="s">
        <v>2170</v>
      </c>
      <c r="G39" s="992" t="s">
        <v>88</v>
      </c>
      <c r="H39" s="992" t="s">
        <v>88</v>
      </c>
      <c r="I39" s="975"/>
      <c r="J39" s="975"/>
      <c r="K39" s="499" t="s">
        <v>37</v>
      </c>
      <c r="L39" s="483" t="s">
        <v>102</v>
      </c>
      <c r="M39" s="51" t="s">
        <v>4747</v>
      </c>
      <c r="N39" s="969" t="s">
        <v>1226</v>
      </c>
      <c r="O39" s="1052"/>
      <c r="P39" s="1053"/>
      <c r="Q39" s="1054"/>
      <c r="R39" s="1055"/>
      <c r="S39" s="1056"/>
      <c r="T39" s="1057" t="s">
        <v>3904</v>
      </c>
      <c r="U39" s="1048"/>
    </row>
    <row r="40" spans="1:21" ht="15.6" customHeight="1">
      <c r="A40" s="975" t="s">
        <v>4602</v>
      </c>
      <c r="B40" s="984" t="s">
        <v>4735</v>
      </c>
      <c r="C40" s="976" t="s">
        <v>4732</v>
      </c>
      <c r="D40" s="1049" t="str">
        <f>B40&amp;" "&amp;" "&amp;C40</f>
        <v>S武-23  ブラックロッド [超]</v>
      </c>
      <c r="E40" s="1050" t="s">
        <v>446</v>
      </c>
      <c r="F40" s="1051" t="s">
        <v>2170</v>
      </c>
      <c r="G40" s="992" t="s">
        <v>88</v>
      </c>
      <c r="H40" s="986" t="s">
        <v>40</v>
      </c>
      <c r="I40" s="975"/>
      <c r="J40" s="975"/>
      <c r="K40" s="1059" t="s">
        <v>349</v>
      </c>
      <c r="L40" s="486" t="s">
        <v>270</v>
      </c>
      <c r="M40" s="51" t="s">
        <v>4744</v>
      </c>
      <c r="N40" s="969" t="s">
        <v>1226</v>
      </c>
      <c r="O40" s="1052">
        <v>0</v>
      </c>
      <c r="P40" s="1053">
        <v>920</v>
      </c>
      <c r="Q40" s="1054">
        <v>1040</v>
      </c>
      <c r="R40" s="1055">
        <v>230</v>
      </c>
      <c r="S40" s="1056">
        <v>120</v>
      </c>
      <c r="T40" s="1057" t="s">
        <v>3904</v>
      </c>
      <c r="U40" s="1048">
        <v>5</v>
      </c>
    </row>
    <row r="41" spans="1:21" ht="15.6" customHeight="1">
      <c r="A41" s="975" t="s">
        <v>4602</v>
      </c>
      <c r="B41" s="984"/>
      <c r="C41" s="976" t="s">
        <v>4732</v>
      </c>
      <c r="D41" s="1049"/>
      <c r="E41" s="1050" t="s">
        <v>446</v>
      </c>
      <c r="F41" s="1051" t="s">
        <v>2170</v>
      </c>
      <c r="G41" s="992" t="s">
        <v>88</v>
      </c>
      <c r="H41" s="986" t="s">
        <v>40</v>
      </c>
      <c r="I41" s="975"/>
      <c r="J41" s="975"/>
      <c r="K41" s="1059" t="s">
        <v>349</v>
      </c>
      <c r="L41" s="483" t="s">
        <v>2262</v>
      </c>
      <c r="M41" s="51" t="s">
        <v>4741</v>
      </c>
      <c r="N41" s="969" t="s">
        <v>1226</v>
      </c>
      <c r="O41" s="1052"/>
      <c r="P41" s="1053"/>
      <c r="Q41" s="1054"/>
      <c r="R41" s="1055"/>
      <c r="S41" s="1056"/>
      <c r="T41" s="1057" t="s">
        <v>3904</v>
      </c>
      <c r="U41" s="1048"/>
    </row>
    <row r="42" spans="1:21" ht="15.6" customHeight="1">
      <c r="A42" s="975" t="s">
        <v>4602</v>
      </c>
      <c r="B42" s="984" t="s">
        <v>4734</v>
      </c>
      <c r="C42" s="976" t="s">
        <v>4730</v>
      </c>
      <c r="D42" s="1049" t="str">
        <f>B42&amp;" "&amp;" "&amp;C42</f>
        <v>S武-22  新生・鎧の魔槍 [超]</v>
      </c>
      <c r="E42" s="1050" t="s">
        <v>446</v>
      </c>
      <c r="F42" s="1058" t="s">
        <v>3205</v>
      </c>
      <c r="G42" s="973" t="s">
        <v>19</v>
      </c>
      <c r="H42" s="973" t="s">
        <v>19</v>
      </c>
      <c r="I42" s="975"/>
      <c r="J42" s="975"/>
      <c r="K42" s="1059" t="s">
        <v>349</v>
      </c>
      <c r="L42" s="969" t="s">
        <v>4557</v>
      </c>
      <c r="M42" s="51" t="s">
        <v>4745</v>
      </c>
      <c r="N42" s="969" t="s">
        <v>1226</v>
      </c>
      <c r="O42" s="1052">
        <v>140</v>
      </c>
      <c r="P42" s="1053">
        <v>1120</v>
      </c>
      <c r="Q42" s="1054">
        <v>890</v>
      </c>
      <c r="R42" s="1055">
        <v>0</v>
      </c>
      <c r="S42" s="1056">
        <v>190</v>
      </c>
      <c r="T42" s="1057" t="s">
        <v>3904</v>
      </c>
      <c r="U42" s="1048">
        <v>5</v>
      </c>
    </row>
    <row r="43" spans="1:21" ht="15.6" customHeight="1">
      <c r="A43" s="975" t="s">
        <v>4602</v>
      </c>
      <c r="B43" s="984"/>
      <c r="C43" s="976" t="s">
        <v>4730</v>
      </c>
      <c r="D43" s="1049"/>
      <c r="E43" s="1050" t="s">
        <v>446</v>
      </c>
      <c r="F43" s="1058" t="s">
        <v>3205</v>
      </c>
      <c r="G43" s="973" t="s">
        <v>19</v>
      </c>
      <c r="H43" s="973" t="s">
        <v>19</v>
      </c>
      <c r="I43" s="975"/>
      <c r="J43" s="975"/>
      <c r="K43" s="1059" t="s">
        <v>349</v>
      </c>
      <c r="L43" s="969" t="s">
        <v>4557</v>
      </c>
      <c r="M43" s="51" t="s">
        <v>4739</v>
      </c>
      <c r="N43" s="969" t="s">
        <v>1226</v>
      </c>
      <c r="O43" s="1052"/>
      <c r="P43" s="1053"/>
      <c r="Q43" s="1054"/>
      <c r="R43" s="1055"/>
      <c r="S43" s="1056"/>
      <c r="T43" s="1057" t="s">
        <v>3904</v>
      </c>
      <c r="U43" s="1048"/>
    </row>
    <row r="44" spans="1:21" ht="15.6" customHeight="1">
      <c r="A44" s="975" t="s">
        <v>4602</v>
      </c>
      <c r="B44" s="984" t="s">
        <v>4733</v>
      </c>
      <c r="C44" s="976" t="s">
        <v>4729</v>
      </c>
      <c r="D44" s="1049" t="str">
        <f>B44&amp;" "&amp;" "&amp;C44</f>
        <v>S武-21  新生・ダイの剣 [超]</v>
      </c>
      <c r="E44" s="1050" t="s">
        <v>446</v>
      </c>
      <c r="F44" s="1060" t="s">
        <v>2166</v>
      </c>
      <c r="G44" s="973" t="s">
        <v>19</v>
      </c>
      <c r="H44" s="973" t="s">
        <v>19</v>
      </c>
      <c r="I44" s="975"/>
      <c r="J44" s="975"/>
      <c r="K44" s="1059" t="s">
        <v>349</v>
      </c>
      <c r="L44" s="483" t="s">
        <v>105</v>
      </c>
      <c r="M44" s="51" t="s">
        <v>4746</v>
      </c>
      <c r="N44" s="969" t="s">
        <v>2465</v>
      </c>
      <c r="O44" s="1052">
        <v>0</v>
      </c>
      <c r="P44" s="1053">
        <v>1130</v>
      </c>
      <c r="Q44" s="1054">
        <v>990</v>
      </c>
      <c r="R44" s="1055">
        <v>120</v>
      </c>
      <c r="S44" s="1056">
        <v>120</v>
      </c>
      <c r="T44" s="1057" t="s">
        <v>3904</v>
      </c>
      <c r="U44" s="1048">
        <v>5</v>
      </c>
    </row>
    <row r="45" spans="1:21" ht="15.6" customHeight="1">
      <c r="A45" s="975" t="s">
        <v>4602</v>
      </c>
      <c r="B45" s="984"/>
      <c r="C45" s="976" t="s">
        <v>4729</v>
      </c>
      <c r="D45" s="1049"/>
      <c r="E45" s="1050" t="s">
        <v>446</v>
      </c>
      <c r="F45" s="1060" t="s">
        <v>2166</v>
      </c>
      <c r="G45" s="973" t="s">
        <v>19</v>
      </c>
      <c r="H45" s="973" t="s">
        <v>19</v>
      </c>
      <c r="I45" s="975"/>
      <c r="J45" s="975"/>
      <c r="K45" s="1059" t="s">
        <v>349</v>
      </c>
      <c r="L45" s="486" t="s">
        <v>104</v>
      </c>
      <c r="M45" s="51" t="s">
        <v>4742</v>
      </c>
      <c r="N45" s="969" t="s">
        <v>2465</v>
      </c>
      <c r="O45" s="1052"/>
      <c r="P45" s="1053"/>
      <c r="Q45" s="1054"/>
      <c r="R45" s="1055"/>
      <c r="S45" s="1056"/>
      <c r="T45" s="1057" t="s">
        <v>3904</v>
      </c>
      <c r="U45" s="1048"/>
    </row>
    <row r="46" spans="1:21" ht="15.6" customHeight="1">
      <c r="A46" s="975" t="s">
        <v>4245</v>
      </c>
      <c r="B46" s="984" t="s">
        <v>4581</v>
      </c>
      <c r="C46" s="976" t="s">
        <v>4579</v>
      </c>
      <c r="D46" s="1049" t="str">
        <f>B46&amp;" "&amp;" "&amp;C46</f>
        <v>S武-20  ハンマースピア [超]</v>
      </c>
      <c r="E46" s="1050" t="s">
        <v>446</v>
      </c>
      <c r="F46" s="1058" t="s">
        <v>3205</v>
      </c>
      <c r="G46" s="973" t="s">
        <v>19</v>
      </c>
      <c r="H46" s="973" t="s">
        <v>19</v>
      </c>
      <c r="I46" s="975"/>
      <c r="J46" s="975"/>
      <c r="K46" s="1059" t="s">
        <v>349</v>
      </c>
      <c r="L46" s="468" t="s">
        <v>104</v>
      </c>
      <c r="M46" s="51" t="s">
        <v>4585</v>
      </c>
      <c r="N46" s="969" t="s">
        <v>1226</v>
      </c>
      <c r="O46" s="1052">
        <v>350</v>
      </c>
      <c r="P46" s="1053">
        <v>1270</v>
      </c>
      <c r="Q46" s="1054">
        <v>710</v>
      </c>
      <c r="R46" s="1055">
        <v>0</v>
      </c>
      <c r="S46" s="1056">
        <v>0</v>
      </c>
      <c r="T46" s="1057" t="s">
        <v>3904</v>
      </c>
      <c r="U46" s="1048">
        <v>5</v>
      </c>
    </row>
    <row r="47" spans="1:21" ht="15.6" customHeight="1">
      <c r="A47" s="975" t="s">
        <v>4245</v>
      </c>
      <c r="B47" s="984"/>
      <c r="C47" s="976" t="s">
        <v>4579</v>
      </c>
      <c r="D47" s="1049"/>
      <c r="E47" s="1050" t="s">
        <v>446</v>
      </c>
      <c r="F47" s="1058" t="s">
        <v>3205</v>
      </c>
      <c r="G47" s="973" t="s">
        <v>19</v>
      </c>
      <c r="H47" s="973" t="s">
        <v>19</v>
      </c>
      <c r="I47" s="975"/>
      <c r="J47" s="975"/>
      <c r="K47" s="1059" t="s">
        <v>349</v>
      </c>
      <c r="L47" s="469" t="s">
        <v>105</v>
      </c>
      <c r="M47" s="51" t="s">
        <v>4583</v>
      </c>
      <c r="N47" s="969" t="s">
        <v>1226</v>
      </c>
      <c r="O47" s="1052"/>
      <c r="P47" s="1053"/>
      <c r="Q47" s="1054"/>
      <c r="R47" s="1055"/>
      <c r="S47" s="1056"/>
      <c r="T47" s="1057" t="s">
        <v>3904</v>
      </c>
      <c r="U47" s="1048"/>
    </row>
    <row r="48" spans="1:21" ht="15.6" customHeight="1">
      <c r="A48" s="975" t="s">
        <v>4245</v>
      </c>
      <c r="B48" s="984" t="s">
        <v>4580</v>
      </c>
      <c r="C48" s="976" t="s">
        <v>4578</v>
      </c>
      <c r="D48" s="1049" t="str">
        <f>B48&amp;" "&amp;" "&amp;C48</f>
        <v>S武-19  まじんのオノ [超]</v>
      </c>
      <c r="E48" s="1050" t="s">
        <v>446</v>
      </c>
      <c r="F48" s="1062" t="s">
        <v>3206</v>
      </c>
      <c r="G48" s="973" t="s">
        <v>19</v>
      </c>
      <c r="H48" s="973" t="s">
        <v>19</v>
      </c>
      <c r="I48" s="975"/>
      <c r="J48" s="975"/>
      <c r="K48" s="456" t="s">
        <v>21</v>
      </c>
      <c r="L48" s="446" t="s">
        <v>104</v>
      </c>
      <c r="M48" s="51" t="s">
        <v>4586</v>
      </c>
      <c r="N48" s="969" t="s">
        <v>1226</v>
      </c>
      <c r="O48" s="1052">
        <v>0</v>
      </c>
      <c r="P48" s="1053">
        <v>1120</v>
      </c>
      <c r="Q48" s="1054">
        <v>980</v>
      </c>
      <c r="R48" s="1055">
        <v>0</v>
      </c>
      <c r="S48" s="1056">
        <v>230</v>
      </c>
      <c r="T48" s="1057" t="s">
        <v>3904</v>
      </c>
      <c r="U48" s="1048">
        <v>5</v>
      </c>
    </row>
    <row r="49" spans="1:21" ht="15.6" customHeight="1">
      <c r="A49" s="975" t="s">
        <v>4245</v>
      </c>
      <c r="B49" s="984"/>
      <c r="C49" s="976" t="s">
        <v>4578</v>
      </c>
      <c r="D49" s="1049"/>
      <c r="E49" s="1050" t="s">
        <v>446</v>
      </c>
      <c r="F49" s="1062" t="s">
        <v>3206</v>
      </c>
      <c r="G49" s="973" t="s">
        <v>19</v>
      </c>
      <c r="H49" s="973" t="s">
        <v>19</v>
      </c>
      <c r="I49" s="975"/>
      <c r="J49" s="975"/>
      <c r="K49" s="457" t="s">
        <v>37</v>
      </c>
      <c r="L49" s="446" t="s">
        <v>101</v>
      </c>
      <c r="M49" s="51" t="s">
        <v>4584</v>
      </c>
      <c r="N49" s="969" t="s">
        <v>1226</v>
      </c>
      <c r="O49" s="1052"/>
      <c r="P49" s="1053"/>
      <c r="Q49" s="1054"/>
      <c r="R49" s="1055"/>
      <c r="S49" s="1056"/>
      <c r="T49" s="1057" t="s">
        <v>3904</v>
      </c>
      <c r="U49" s="1048"/>
    </row>
    <row r="50" spans="1:21" ht="15.6" customHeight="1">
      <c r="A50" s="975" t="s">
        <v>4245</v>
      </c>
      <c r="B50" s="984" t="s">
        <v>4549</v>
      </c>
      <c r="C50" s="976" t="s">
        <v>4550</v>
      </c>
      <c r="D50" s="1049" t="str">
        <f>B50&amp;" "&amp;" "&amp;C50</f>
        <v>S武-18  オチェアーノの剣 [超]</v>
      </c>
      <c r="E50" s="1050" t="s">
        <v>446</v>
      </c>
      <c r="F50" s="1060" t="s">
        <v>2166</v>
      </c>
      <c r="G50" s="973" t="s">
        <v>19</v>
      </c>
      <c r="H50" s="973" t="s">
        <v>19</v>
      </c>
      <c r="I50" s="975"/>
      <c r="J50" s="975"/>
      <c r="K50" s="457" t="s">
        <v>37</v>
      </c>
      <c r="L50" s="969" t="s">
        <v>4557</v>
      </c>
      <c r="M50" s="51" t="s">
        <v>4582</v>
      </c>
      <c r="N50" s="969" t="s">
        <v>2465</v>
      </c>
      <c r="O50" s="1052">
        <v>0</v>
      </c>
      <c r="P50" s="1053">
        <v>1060</v>
      </c>
      <c r="Q50" s="1054">
        <v>920</v>
      </c>
      <c r="R50" s="1055">
        <v>190</v>
      </c>
      <c r="S50" s="1056">
        <v>190</v>
      </c>
      <c r="T50" s="1057" t="s">
        <v>3904</v>
      </c>
      <c r="U50" s="1048">
        <v>5</v>
      </c>
    </row>
    <row r="51" spans="1:21" ht="15.6" customHeight="1">
      <c r="A51" s="975" t="s">
        <v>4245</v>
      </c>
      <c r="B51" s="984"/>
      <c r="C51" s="976" t="s">
        <v>4550</v>
      </c>
      <c r="D51" s="1049"/>
      <c r="E51" s="1050" t="s">
        <v>446</v>
      </c>
      <c r="F51" s="1060" t="s">
        <v>2166</v>
      </c>
      <c r="G51" s="973" t="s">
        <v>19</v>
      </c>
      <c r="H51" s="973" t="s">
        <v>19</v>
      </c>
      <c r="I51" s="975"/>
      <c r="J51" s="975"/>
      <c r="K51" s="431" t="s">
        <v>21</v>
      </c>
      <c r="L51" s="969" t="s">
        <v>4557</v>
      </c>
      <c r="M51" s="51" t="s">
        <v>4551</v>
      </c>
      <c r="N51" s="969" t="s">
        <v>2465</v>
      </c>
      <c r="O51" s="1052"/>
      <c r="P51" s="1053"/>
      <c r="Q51" s="1054"/>
      <c r="R51" s="1055"/>
      <c r="S51" s="1056"/>
      <c r="T51" s="1057" t="s">
        <v>3904</v>
      </c>
      <c r="U51" s="1048"/>
    </row>
    <row r="52" spans="1:21" ht="15.6" customHeight="1">
      <c r="A52" s="975" t="s">
        <v>4245</v>
      </c>
      <c r="B52" s="984" t="s">
        <v>4345</v>
      </c>
      <c r="C52" s="976" t="s">
        <v>4353</v>
      </c>
      <c r="D52" s="1049" t="str">
        <f>B52&amp;" "&amp;" "&amp;C52</f>
        <v>S武-17  あくまのツメ [超]</v>
      </c>
      <c r="E52" s="1050" t="s">
        <v>446</v>
      </c>
      <c r="F52" s="1063" t="s">
        <v>2163</v>
      </c>
      <c r="G52" s="973" t="s">
        <v>19</v>
      </c>
      <c r="H52" s="973" t="s">
        <v>19</v>
      </c>
      <c r="I52" s="975"/>
      <c r="J52" s="975"/>
      <c r="K52" s="1059" t="s">
        <v>349</v>
      </c>
      <c r="L52" s="969" t="s">
        <v>2262</v>
      </c>
      <c r="M52" s="51" t="s">
        <v>4449</v>
      </c>
      <c r="N52" s="969" t="s">
        <v>1226</v>
      </c>
      <c r="O52" s="1052">
        <v>0</v>
      </c>
      <c r="P52" s="1053">
        <v>1130</v>
      </c>
      <c r="Q52" s="1054">
        <v>710</v>
      </c>
      <c r="R52" s="1055">
        <v>520</v>
      </c>
      <c r="S52" s="1056">
        <v>0</v>
      </c>
      <c r="T52" s="1057" t="s">
        <v>3904</v>
      </c>
      <c r="U52" s="1048">
        <v>5</v>
      </c>
    </row>
    <row r="53" spans="1:21" ht="15.6" customHeight="1">
      <c r="A53" s="975" t="s">
        <v>4245</v>
      </c>
      <c r="B53" s="984"/>
      <c r="C53" s="976" t="s">
        <v>4353</v>
      </c>
      <c r="D53" s="1049"/>
      <c r="E53" s="1050" t="s">
        <v>446</v>
      </c>
      <c r="F53" s="1063" t="s">
        <v>2163</v>
      </c>
      <c r="G53" s="973" t="s">
        <v>19</v>
      </c>
      <c r="H53" s="973" t="s">
        <v>19</v>
      </c>
      <c r="I53" s="975"/>
      <c r="J53" s="975"/>
      <c r="K53" s="1059" t="s">
        <v>349</v>
      </c>
      <c r="L53" s="969" t="s">
        <v>2262</v>
      </c>
      <c r="M53" s="51" t="s">
        <v>4447</v>
      </c>
      <c r="N53" s="969" t="s">
        <v>1226</v>
      </c>
      <c r="O53" s="1052"/>
      <c r="P53" s="1053"/>
      <c r="Q53" s="1054"/>
      <c r="R53" s="1055"/>
      <c r="S53" s="1056"/>
      <c r="T53" s="1057" t="s">
        <v>3904</v>
      </c>
      <c r="U53" s="1048"/>
    </row>
    <row r="54" spans="1:21" ht="15.6" customHeight="1">
      <c r="A54" s="975" t="s">
        <v>4245</v>
      </c>
      <c r="B54" s="984" t="s">
        <v>4346</v>
      </c>
      <c r="C54" s="976" t="s">
        <v>4351</v>
      </c>
      <c r="D54" s="1049" t="str">
        <f>B54&amp;" "&amp;" "&amp;C54</f>
        <v>S武-16  生命の剣 [超]</v>
      </c>
      <c r="E54" s="1050" t="s">
        <v>446</v>
      </c>
      <c r="F54" s="1060" t="s">
        <v>2166</v>
      </c>
      <c r="G54" s="973" t="s">
        <v>19</v>
      </c>
      <c r="H54" s="973" t="s">
        <v>19</v>
      </c>
      <c r="I54" s="975"/>
      <c r="J54" s="975"/>
      <c r="K54" s="1059" t="s">
        <v>349</v>
      </c>
      <c r="L54" s="969" t="s">
        <v>2262</v>
      </c>
      <c r="M54" s="51" t="s">
        <v>4450</v>
      </c>
      <c r="N54" s="969" t="s">
        <v>4352</v>
      </c>
      <c r="O54" s="1052">
        <v>240</v>
      </c>
      <c r="P54" s="1053">
        <v>1060</v>
      </c>
      <c r="Q54" s="1054">
        <v>840</v>
      </c>
      <c r="R54" s="1055">
        <v>120</v>
      </c>
      <c r="S54" s="1056">
        <v>0</v>
      </c>
      <c r="T54" s="1057" t="s">
        <v>3904</v>
      </c>
      <c r="U54" s="1048">
        <v>5</v>
      </c>
    </row>
    <row r="55" spans="1:21" ht="15.6" customHeight="1">
      <c r="A55" s="975" t="s">
        <v>4245</v>
      </c>
      <c r="B55" s="984"/>
      <c r="C55" s="976" t="s">
        <v>4351</v>
      </c>
      <c r="D55" s="1049"/>
      <c r="E55" s="1050" t="s">
        <v>446</v>
      </c>
      <c r="F55" s="1060" t="s">
        <v>2166</v>
      </c>
      <c r="G55" s="973" t="s">
        <v>19</v>
      </c>
      <c r="H55" s="973" t="s">
        <v>19</v>
      </c>
      <c r="I55" s="975"/>
      <c r="J55" s="975"/>
      <c r="K55" s="1059" t="s">
        <v>349</v>
      </c>
      <c r="L55" s="969" t="s">
        <v>2262</v>
      </c>
      <c r="M55" s="51" t="s">
        <v>4448</v>
      </c>
      <c r="N55" s="969" t="s">
        <v>4352</v>
      </c>
      <c r="O55" s="1052"/>
      <c r="P55" s="1053"/>
      <c r="Q55" s="1054"/>
      <c r="R55" s="1055"/>
      <c r="S55" s="1056"/>
      <c r="T55" s="1057" t="s">
        <v>3904</v>
      </c>
      <c r="U55" s="1048"/>
    </row>
    <row r="56" spans="1:21" ht="15.6" customHeight="1">
      <c r="A56" s="975" t="s">
        <v>4245</v>
      </c>
      <c r="B56" s="984" t="s">
        <v>4347</v>
      </c>
      <c r="C56" s="976" t="s">
        <v>4348</v>
      </c>
      <c r="D56" s="1049" t="str">
        <f>B56&amp;" "&amp;" "&amp;C56</f>
        <v>S武-15  ラミアスのつるぎ [超]</v>
      </c>
      <c r="E56" s="1050" t="s">
        <v>446</v>
      </c>
      <c r="F56" s="1060" t="s">
        <v>2166</v>
      </c>
      <c r="G56" s="973" t="s">
        <v>19</v>
      </c>
      <c r="H56" s="973" t="s">
        <v>19</v>
      </c>
      <c r="I56" s="975"/>
      <c r="J56" s="975"/>
      <c r="K56" s="1059" t="s">
        <v>349</v>
      </c>
      <c r="L56" s="969" t="s">
        <v>2262</v>
      </c>
      <c r="M56" s="51" t="s">
        <v>4451</v>
      </c>
      <c r="N56" s="969" t="s">
        <v>1226</v>
      </c>
      <c r="O56" s="1052">
        <v>0</v>
      </c>
      <c r="P56" s="1053">
        <v>1100</v>
      </c>
      <c r="Q56" s="1054">
        <v>680</v>
      </c>
      <c r="R56" s="1055">
        <v>280</v>
      </c>
      <c r="S56" s="1056">
        <v>280</v>
      </c>
      <c r="T56" s="1057" t="s">
        <v>3904</v>
      </c>
      <c r="U56" s="1048">
        <v>5</v>
      </c>
    </row>
    <row r="57" spans="1:21" ht="15.6" customHeight="1">
      <c r="A57" s="975" t="s">
        <v>4245</v>
      </c>
      <c r="B57" s="984"/>
      <c r="C57" s="976" t="s">
        <v>4348</v>
      </c>
      <c r="D57" s="1049"/>
      <c r="E57" s="1050" t="s">
        <v>446</v>
      </c>
      <c r="F57" s="1060" t="s">
        <v>2166</v>
      </c>
      <c r="G57" s="973" t="s">
        <v>19</v>
      </c>
      <c r="H57" s="973" t="s">
        <v>19</v>
      </c>
      <c r="I57" s="975"/>
      <c r="J57" s="975"/>
      <c r="K57" s="1059" t="s">
        <v>349</v>
      </c>
      <c r="L57" s="969" t="s">
        <v>2262</v>
      </c>
      <c r="M57" s="51" t="s">
        <v>4446</v>
      </c>
      <c r="N57" s="969" t="s">
        <v>1226</v>
      </c>
      <c r="O57" s="1052"/>
      <c r="P57" s="1053"/>
      <c r="Q57" s="1054"/>
      <c r="R57" s="1055"/>
      <c r="S57" s="1056"/>
      <c r="T57" s="1057" t="s">
        <v>3904</v>
      </c>
      <c r="U57" s="1048"/>
    </row>
    <row r="58" spans="1:21" ht="15.6" customHeight="1">
      <c r="A58" s="975" t="s">
        <v>3918</v>
      </c>
      <c r="B58" s="984" t="s">
        <v>4191</v>
      </c>
      <c r="C58" s="976" t="s">
        <v>4130</v>
      </c>
      <c r="D58" s="1049" t="str">
        <f>B58&amp;" "&amp;" "&amp;C58</f>
        <v>S武-14  らせつのまそう [超]</v>
      </c>
      <c r="E58" s="1050" t="s">
        <v>446</v>
      </c>
      <c r="F58" s="1058" t="s">
        <v>3205</v>
      </c>
      <c r="G58" s="973" t="s">
        <v>19</v>
      </c>
      <c r="H58" s="973" t="s">
        <v>19</v>
      </c>
      <c r="I58" s="975"/>
      <c r="J58" s="975"/>
      <c r="K58" s="1059" t="s">
        <v>349</v>
      </c>
      <c r="L58" s="282" t="s">
        <v>104</v>
      </c>
      <c r="M58" s="51" t="s">
        <v>4134</v>
      </c>
      <c r="N58" s="969" t="s">
        <v>1226</v>
      </c>
      <c r="O58" s="1052">
        <v>0</v>
      </c>
      <c r="P58" s="1053">
        <v>1030</v>
      </c>
      <c r="Q58" s="1054">
        <v>850</v>
      </c>
      <c r="R58" s="1055">
        <v>470</v>
      </c>
      <c r="S58" s="1056">
        <v>0</v>
      </c>
      <c r="T58" s="1057" t="s">
        <v>3904</v>
      </c>
      <c r="U58" s="1048">
        <v>5</v>
      </c>
    </row>
    <row r="59" spans="1:21" ht="15.6" customHeight="1">
      <c r="A59" s="975" t="s">
        <v>3918</v>
      </c>
      <c r="B59" s="984"/>
      <c r="C59" s="976" t="s">
        <v>4130</v>
      </c>
      <c r="D59" s="1049"/>
      <c r="E59" s="1050" t="s">
        <v>446</v>
      </c>
      <c r="F59" s="1058" t="s">
        <v>3205</v>
      </c>
      <c r="G59" s="973" t="s">
        <v>19</v>
      </c>
      <c r="H59" s="973" t="s">
        <v>19</v>
      </c>
      <c r="I59" s="975"/>
      <c r="J59" s="975"/>
      <c r="K59" s="1059" t="s">
        <v>349</v>
      </c>
      <c r="L59" s="279" t="s">
        <v>2262</v>
      </c>
      <c r="M59" s="51" t="s">
        <v>4135</v>
      </c>
      <c r="N59" s="969" t="s">
        <v>1226</v>
      </c>
      <c r="O59" s="1052"/>
      <c r="P59" s="1053"/>
      <c r="Q59" s="1054"/>
      <c r="R59" s="1055"/>
      <c r="S59" s="1056"/>
      <c r="T59" s="1057" t="s">
        <v>3904</v>
      </c>
      <c r="U59" s="1048"/>
    </row>
    <row r="60" spans="1:21" ht="15.6" customHeight="1">
      <c r="A60" s="975" t="s">
        <v>3918</v>
      </c>
      <c r="B60" s="984" t="s">
        <v>4192</v>
      </c>
      <c r="C60" s="976" t="s">
        <v>4117</v>
      </c>
      <c r="D60" s="1049" t="str">
        <f>B60&amp;" "&amp;" "&amp;C60</f>
        <v>S武-13  ウルノーガの杖 [超]</v>
      </c>
      <c r="E60" s="1050" t="s">
        <v>446</v>
      </c>
      <c r="F60" s="1051" t="s">
        <v>2170</v>
      </c>
      <c r="G60" s="986" t="s">
        <v>40</v>
      </c>
      <c r="H60" s="986" t="s">
        <v>40</v>
      </c>
      <c r="I60" s="975"/>
      <c r="J60" s="975"/>
      <c r="K60" s="304" t="s">
        <v>3250</v>
      </c>
      <c r="L60" s="969" t="s">
        <v>6067</v>
      </c>
      <c r="M60" s="51" t="s">
        <v>4350</v>
      </c>
      <c r="N60" s="969" t="s">
        <v>1226</v>
      </c>
      <c r="O60" s="1052">
        <v>0</v>
      </c>
      <c r="P60" s="1053">
        <v>930</v>
      </c>
      <c r="Q60" s="1054">
        <v>930</v>
      </c>
      <c r="R60" s="1055">
        <v>230</v>
      </c>
      <c r="S60" s="1056">
        <v>230</v>
      </c>
      <c r="T60" s="1057" t="s">
        <v>3904</v>
      </c>
      <c r="U60" s="1048">
        <v>5</v>
      </c>
    </row>
    <row r="61" spans="1:21" ht="15.6" customHeight="1">
      <c r="A61" s="975" t="s">
        <v>3918</v>
      </c>
      <c r="B61" s="984"/>
      <c r="C61" s="976" t="s">
        <v>4117</v>
      </c>
      <c r="D61" s="1049"/>
      <c r="E61" s="1050" t="s">
        <v>446</v>
      </c>
      <c r="F61" s="1051" t="s">
        <v>2170</v>
      </c>
      <c r="G61" s="986" t="s">
        <v>40</v>
      </c>
      <c r="H61" s="986" t="s">
        <v>40</v>
      </c>
      <c r="I61" s="975"/>
      <c r="J61" s="975"/>
      <c r="K61" s="265" t="s">
        <v>21</v>
      </c>
      <c r="L61" s="969" t="s">
        <v>3211</v>
      </c>
      <c r="M61" s="51" t="s">
        <v>4089</v>
      </c>
      <c r="N61" s="969" t="s">
        <v>1226</v>
      </c>
      <c r="O61" s="1052"/>
      <c r="P61" s="1053"/>
      <c r="Q61" s="1054"/>
      <c r="R61" s="1055"/>
      <c r="S61" s="1056"/>
      <c r="T61" s="1057" t="s">
        <v>3904</v>
      </c>
      <c r="U61" s="1048"/>
    </row>
    <row r="62" spans="1:21" ht="15.6" customHeight="1">
      <c r="A62" s="975" t="s">
        <v>3918</v>
      </c>
      <c r="B62" s="984" t="s">
        <v>4193</v>
      </c>
      <c r="C62" s="976" t="s">
        <v>4118</v>
      </c>
      <c r="D62" s="1049" t="str">
        <f>B62&amp;" "&amp;" "&amp;C62</f>
        <v>S武-12  ダイの剣 [超]</v>
      </c>
      <c r="E62" s="1050" t="s">
        <v>446</v>
      </c>
      <c r="F62" s="1060" t="s">
        <v>2166</v>
      </c>
      <c r="G62" s="973" t="s">
        <v>19</v>
      </c>
      <c r="H62" s="973" t="s">
        <v>19</v>
      </c>
      <c r="I62" s="975"/>
      <c r="J62" s="975"/>
      <c r="K62" s="1059" t="s">
        <v>349</v>
      </c>
      <c r="L62" s="969" t="s">
        <v>105</v>
      </c>
      <c r="M62" s="51" t="s">
        <v>4090</v>
      </c>
      <c r="N62" s="969" t="s">
        <v>1226</v>
      </c>
      <c r="O62" s="1052">
        <v>0</v>
      </c>
      <c r="P62" s="1053">
        <v>1130</v>
      </c>
      <c r="Q62" s="1054">
        <v>990</v>
      </c>
      <c r="R62" s="1055">
        <v>120</v>
      </c>
      <c r="S62" s="1056">
        <v>120</v>
      </c>
      <c r="T62" s="1057" t="s">
        <v>3904</v>
      </c>
      <c r="U62" s="1048">
        <v>5</v>
      </c>
    </row>
    <row r="63" spans="1:21" ht="15.6" customHeight="1">
      <c r="A63" s="975" t="s">
        <v>3918</v>
      </c>
      <c r="B63" s="984"/>
      <c r="C63" s="976" t="s">
        <v>4118</v>
      </c>
      <c r="D63" s="1049"/>
      <c r="E63" s="1050" t="s">
        <v>446</v>
      </c>
      <c r="F63" s="1060" t="s">
        <v>2166</v>
      </c>
      <c r="G63" s="973" t="s">
        <v>19</v>
      </c>
      <c r="H63" s="973" t="s">
        <v>19</v>
      </c>
      <c r="I63" s="975"/>
      <c r="J63" s="975"/>
      <c r="K63" s="1059" t="s">
        <v>349</v>
      </c>
      <c r="L63" s="969" t="s">
        <v>3249</v>
      </c>
      <c r="M63" s="51" t="s">
        <v>4091</v>
      </c>
      <c r="N63" s="969" t="s">
        <v>1226</v>
      </c>
      <c r="O63" s="1052"/>
      <c r="P63" s="1053"/>
      <c r="Q63" s="1054"/>
      <c r="R63" s="1055"/>
      <c r="S63" s="1056"/>
      <c r="T63" s="1057" t="s">
        <v>3904</v>
      </c>
      <c r="U63" s="1048"/>
    </row>
    <row r="64" spans="1:21" ht="15.6" customHeight="1">
      <c r="A64" s="975" t="s">
        <v>3918</v>
      </c>
      <c r="B64" s="984" t="s">
        <v>4194</v>
      </c>
      <c r="C64" s="976" t="s">
        <v>4119</v>
      </c>
      <c r="D64" s="1049" t="str">
        <f>B64&amp;" "&amp;" "&amp;C64</f>
        <v>S武-11  魔王の剣 [超]</v>
      </c>
      <c r="E64" s="1050" t="s">
        <v>446</v>
      </c>
      <c r="F64" s="1060" t="s">
        <v>2166</v>
      </c>
      <c r="G64" s="973" t="s">
        <v>19</v>
      </c>
      <c r="H64" s="973" t="s">
        <v>19</v>
      </c>
      <c r="I64" s="975"/>
      <c r="J64" s="975"/>
      <c r="K64" s="1061" t="s">
        <v>3250</v>
      </c>
      <c r="L64" s="969" t="s">
        <v>2262</v>
      </c>
      <c r="M64" s="51" t="s">
        <v>4349</v>
      </c>
      <c r="N64" s="969" t="s">
        <v>2156</v>
      </c>
      <c r="O64" s="1052">
        <v>0</v>
      </c>
      <c r="P64" s="1053">
        <v>1060</v>
      </c>
      <c r="Q64" s="1054">
        <v>1060</v>
      </c>
      <c r="R64" s="1055">
        <v>0</v>
      </c>
      <c r="S64" s="1056">
        <v>240</v>
      </c>
      <c r="T64" s="1057" t="s">
        <v>3904</v>
      </c>
      <c r="U64" s="1048">
        <v>5</v>
      </c>
    </row>
    <row r="65" spans="1:21" ht="15.6" customHeight="1">
      <c r="A65" s="975" t="s">
        <v>3918</v>
      </c>
      <c r="B65" s="984"/>
      <c r="C65" s="976" t="s">
        <v>4119</v>
      </c>
      <c r="D65" s="1049"/>
      <c r="E65" s="1050" t="s">
        <v>446</v>
      </c>
      <c r="F65" s="1060" t="s">
        <v>2166</v>
      </c>
      <c r="G65" s="973" t="s">
        <v>19</v>
      </c>
      <c r="H65" s="973" t="s">
        <v>19</v>
      </c>
      <c r="I65" s="975"/>
      <c r="J65" s="975"/>
      <c r="K65" s="1061" t="s">
        <v>3250</v>
      </c>
      <c r="L65" s="969" t="s">
        <v>2262</v>
      </c>
      <c r="M65" s="51" t="s">
        <v>4093</v>
      </c>
      <c r="N65" s="969" t="s">
        <v>2156</v>
      </c>
      <c r="O65" s="1052"/>
      <c r="P65" s="1053"/>
      <c r="Q65" s="1054"/>
      <c r="R65" s="1055"/>
      <c r="S65" s="1056"/>
      <c r="T65" s="1057" t="s">
        <v>3904</v>
      </c>
      <c r="U65" s="1048"/>
    </row>
    <row r="66" spans="1:21" ht="15.6" customHeight="1">
      <c r="A66" s="975" t="s">
        <v>2635</v>
      </c>
      <c r="B66" s="984" t="s">
        <v>4195</v>
      </c>
      <c r="C66" s="976" t="s">
        <v>3825</v>
      </c>
      <c r="D66" s="1049" t="str">
        <f>B66&amp;" "&amp;" "&amp;C66</f>
        <v>S武-10  鎧の魔剣 [超]</v>
      </c>
      <c r="E66" s="1050" t="s">
        <v>446</v>
      </c>
      <c r="F66" s="1060" t="s">
        <v>2166</v>
      </c>
      <c r="G66" s="973" t="s">
        <v>19</v>
      </c>
      <c r="H66" s="973" t="s">
        <v>19</v>
      </c>
      <c r="I66" s="975"/>
      <c r="J66" s="975"/>
      <c r="K66" s="1059" t="s">
        <v>349</v>
      </c>
      <c r="L66" s="969" t="s">
        <v>2262</v>
      </c>
      <c r="M66" s="51" t="s">
        <v>3870</v>
      </c>
      <c r="N66" s="969" t="s">
        <v>1213</v>
      </c>
      <c r="O66" s="1052">
        <v>0</v>
      </c>
      <c r="P66" s="1053">
        <v>1220</v>
      </c>
      <c r="Q66" s="1054">
        <v>820</v>
      </c>
      <c r="R66" s="1055">
        <v>0</v>
      </c>
      <c r="S66" s="1056">
        <v>310</v>
      </c>
      <c r="T66" s="1057" t="s">
        <v>3904</v>
      </c>
      <c r="U66" s="1048">
        <v>5</v>
      </c>
    </row>
    <row r="67" spans="1:21" ht="15.6" customHeight="1">
      <c r="A67" s="975" t="s">
        <v>2635</v>
      </c>
      <c r="B67" s="984"/>
      <c r="C67" s="976" t="s">
        <v>3825</v>
      </c>
      <c r="D67" s="1049"/>
      <c r="E67" s="1050" t="s">
        <v>446</v>
      </c>
      <c r="F67" s="1060" t="s">
        <v>2166</v>
      </c>
      <c r="G67" s="973" t="s">
        <v>19</v>
      </c>
      <c r="H67" s="973" t="s">
        <v>19</v>
      </c>
      <c r="I67" s="975"/>
      <c r="J67" s="975"/>
      <c r="K67" s="1059" t="s">
        <v>349</v>
      </c>
      <c r="L67" s="969" t="s">
        <v>2262</v>
      </c>
      <c r="M67" s="51" t="s">
        <v>3871</v>
      </c>
      <c r="N67" s="969" t="s">
        <v>1213</v>
      </c>
      <c r="O67" s="1052"/>
      <c r="P67" s="1053"/>
      <c r="Q67" s="1054"/>
      <c r="R67" s="1055"/>
      <c r="S67" s="1056"/>
      <c r="T67" s="1057" t="s">
        <v>3904</v>
      </c>
      <c r="U67" s="1048"/>
    </row>
    <row r="68" spans="1:21" ht="15.6" customHeight="1">
      <c r="A68" s="975" t="s">
        <v>2635</v>
      </c>
      <c r="B68" s="984" t="s">
        <v>4196</v>
      </c>
      <c r="C68" s="976" t="s">
        <v>3248</v>
      </c>
      <c r="D68" s="1049" t="str">
        <f>B68&amp;" "&amp;" "&amp;C68</f>
        <v>S武-09  魔剣士のつるぎ [超]</v>
      </c>
      <c r="E68" s="1050" t="s">
        <v>446</v>
      </c>
      <c r="F68" s="1060" t="s">
        <v>2166</v>
      </c>
      <c r="G68" s="973" t="s">
        <v>19</v>
      </c>
      <c r="H68" s="973" t="s">
        <v>19</v>
      </c>
      <c r="I68" s="975"/>
      <c r="J68" s="975"/>
      <c r="K68" s="1059" t="s">
        <v>349</v>
      </c>
      <c r="L68" s="969" t="s">
        <v>3249</v>
      </c>
      <c r="M68" s="51" t="s">
        <v>3909</v>
      </c>
      <c r="N68" s="969" t="s">
        <v>1226</v>
      </c>
      <c r="O68" s="1052">
        <v>0</v>
      </c>
      <c r="P68" s="1053">
        <v>1060</v>
      </c>
      <c r="Q68" s="1054">
        <v>1060</v>
      </c>
      <c r="R68" s="1055">
        <v>240</v>
      </c>
      <c r="S68" s="1056">
        <v>0</v>
      </c>
      <c r="T68" s="1057" t="s">
        <v>3904</v>
      </c>
      <c r="U68" s="1048">
        <v>5</v>
      </c>
    </row>
    <row r="69" spans="1:21" ht="15.6" customHeight="1">
      <c r="A69" s="975" t="s">
        <v>2635</v>
      </c>
      <c r="B69" s="984"/>
      <c r="C69" s="976" t="s">
        <v>3248</v>
      </c>
      <c r="D69" s="1049"/>
      <c r="E69" s="1050" t="s">
        <v>446</v>
      </c>
      <c r="F69" s="1060" t="s">
        <v>2166</v>
      </c>
      <c r="G69" s="973" t="s">
        <v>19</v>
      </c>
      <c r="H69" s="973" t="s">
        <v>19</v>
      </c>
      <c r="I69" s="975"/>
      <c r="J69" s="975"/>
      <c r="K69" s="1059" t="s">
        <v>349</v>
      </c>
      <c r="L69" s="969" t="s">
        <v>3249</v>
      </c>
      <c r="M69" s="51" t="s">
        <v>3268</v>
      </c>
      <c r="N69" s="969" t="s">
        <v>1226</v>
      </c>
      <c r="O69" s="1052"/>
      <c r="P69" s="1053"/>
      <c r="Q69" s="1054"/>
      <c r="R69" s="1055"/>
      <c r="S69" s="1056"/>
      <c r="T69" s="1057" t="s">
        <v>3904</v>
      </c>
      <c r="U69" s="1048"/>
    </row>
    <row r="70" spans="1:21" ht="15.6" customHeight="1">
      <c r="A70" s="975" t="s">
        <v>2635</v>
      </c>
      <c r="B70" s="984" t="s">
        <v>4197</v>
      </c>
      <c r="C70" s="976" t="s">
        <v>3247</v>
      </c>
      <c r="D70" s="1049" t="str">
        <f>B70&amp;" "&amp;" "&amp;C70</f>
        <v>S武-08  はぐメタの剣 [超]</v>
      </c>
      <c r="E70" s="1050" t="s">
        <v>446</v>
      </c>
      <c r="F70" s="1060" t="s">
        <v>2166</v>
      </c>
      <c r="G70" s="973" t="s">
        <v>19</v>
      </c>
      <c r="H70" s="973" t="s">
        <v>19</v>
      </c>
      <c r="I70" s="998" t="s">
        <v>41</v>
      </c>
      <c r="J70" s="984" t="s">
        <v>3204</v>
      </c>
      <c r="K70" s="976"/>
      <c r="L70" s="969"/>
      <c r="M70" s="51"/>
      <c r="N70" s="969"/>
      <c r="O70" s="1052">
        <v>0</v>
      </c>
      <c r="P70" s="1053">
        <v>1050</v>
      </c>
      <c r="Q70" s="1054">
        <v>840</v>
      </c>
      <c r="R70" s="1055">
        <v>160</v>
      </c>
      <c r="S70" s="1056">
        <v>280</v>
      </c>
      <c r="T70" s="1057" t="s">
        <v>3904</v>
      </c>
      <c r="U70" s="1048">
        <v>5</v>
      </c>
    </row>
    <row r="71" spans="1:21" ht="15.6" customHeight="1">
      <c r="A71" s="975" t="s">
        <v>2635</v>
      </c>
      <c r="B71" s="984"/>
      <c r="C71" s="976" t="s">
        <v>3247</v>
      </c>
      <c r="D71" s="1049"/>
      <c r="E71" s="1050" t="s">
        <v>446</v>
      </c>
      <c r="F71" s="1060" t="s">
        <v>2166</v>
      </c>
      <c r="G71" s="973" t="s">
        <v>19</v>
      </c>
      <c r="H71" s="973" t="s">
        <v>19</v>
      </c>
      <c r="I71" s="998" t="s">
        <v>41</v>
      </c>
      <c r="J71" s="984"/>
      <c r="K71" s="976"/>
      <c r="L71" s="969"/>
      <c r="M71" s="51"/>
      <c r="N71" s="969"/>
      <c r="O71" s="1052"/>
      <c r="P71" s="1053"/>
      <c r="Q71" s="1054"/>
      <c r="R71" s="1055"/>
      <c r="S71" s="1056"/>
      <c r="T71" s="1057" t="s">
        <v>3904</v>
      </c>
      <c r="U71" s="1048"/>
    </row>
    <row r="72" spans="1:21" ht="15.6" customHeight="1">
      <c r="A72" s="975" t="s">
        <v>2635</v>
      </c>
      <c r="B72" s="984" t="s">
        <v>4198</v>
      </c>
      <c r="C72" s="976" t="s">
        <v>3246</v>
      </c>
      <c r="D72" s="1049" t="str">
        <f t="shared" ref="D72" si="21">B72&amp;" "&amp;" "&amp;C72</f>
        <v>S武-07  はぐメタのやり [超]</v>
      </c>
      <c r="E72" s="1050" t="s">
        <v>446</v>
      </c>
      <c r="F72" s="1058" t="s">
        <v>3205</v>
      </c>
      <c r="G72" s="973" t="s">
        <v>19</v>
      </c>
      <c r="H72" s="973" t="s">
        <v>19</v>
      </c>
      <c r="I72" s="975"/>
      <c r="J72" s="975"/>
      <c r="K72" s="1047" t="s">
        <v>3212</v>
      </c>
      <c r="L72" s="969" t="s">
        <v>3213</v>
      </c>
      <c r="M72" s="51" t="s">
        <v>3908</v>
      </c>
      <c r="N72" s="969" t="s">
        <v>3214</v>
      </c>
      <c r="O72" s="1052">
        <v>0</v>
      </c>
      <c r="P72" s="1053">
        <v>1030</v>
      </c>
      <c r="Q72" s="1054">
        <v>750</v>
      </c>
      <c r="R72" s="1055">
        <v>420</v>
      </c>
      <c r="S72" s="1056">
        <v>140</v>
      </c>
      <c r="T72" s="1057" t="s">
        <v>3904</v>
      </c>
      <c r="U72" s="1048">
        <v>5</v>
      </c>
    </row>
    <row r="73" spans="1:21" ht="15.6" customHeight="1">
      <c r="A73" s="975" t="s">
        <v>2635</v>
      </c>
      <c r="B73" s="984"/>
      <c r="C73" s="976" t="s">
        <v>3246</v>
      </c>
      <c r="D73" s="1049"/>
      <c r="E73" s="1050" t="s">
        <v>446</v>
      </c>
      <c r="F73" s="1058" t="s">
        <v>3205</v>
      </c>
      <c r="G73" s="973" t="s">
        <v>19</v>
      </c>
      <c r="H73" s="973" t="s">
        <v>19</v>
      </c>
      <c r="I73" s="975"/>
      <c r="J73" s="975"/>
      <c r="K73" s="1047" t="s">
        <v>3212</v>
      </c>
      <c r="L73" s="969" t="s">
        <v>3213</v>
      </c>
      <c r="M73" s="51" t="s">
        <v>3220</v>
      </c>
      <c r="N73" s="969" t="s">
        <v>3214</v>
      </c>
      <c r="O73" s="1052"/>
      <c r="P73" s="1053"/>
      <c r="Q73" s="1054"/>
      <c r="R73" s="1055"/>
      <c r="S73" s="1056"/>
      <c r="T73" s="1057" t="s">
        <v>3904</v>
      </c>
      <c r="U73" s="1048"/>
    </row>
    <row r="74" spans="1:21" ht="15.6" customHeight="1">
      <c r="A74" s="975" t="s">
        <v>2635</v>
      </c>
      <c r="B74" s="984" t="s">
        <v>4199</v>
      </c>
      <c r="C74" s="976" t="s">
        <v>3245</v>
      </c>
      <c r="D74" s="1049" t="str">
        <f t="shared" ref="D74" si="22">B74&amp;" "&amp;" "&amp;C74</f>
        <v>S武-06  羽ばたきの杖 [超]</v>
      </c>
      <c r="E74" s="1050" t="s">
        <v>446</v>
      </c>
      <c r="F74" s="1051" t="s">
        <v>2170</v>
      </c>
      <c r="G74" s="986" t="s">
        <v>40</v>
      </c>
      <c r="H74" s="986" t="s">
        <v>40</v>
      </c>
      <c r="I74" s="975"/>
      <c r="J74" s="975"/>
      <c r="K74" s="1059" t="s">
        <v>349</v>
      </c>
      <c r="L74" s="969" t="s">
        <v>3211</v>
      </c>
      <c r="M74" s="51" t="s">
        <v>3907</v>
      </c>
      <c r="N74" s="969" t="s">
        <v>1226</v>
      </c>
      <c r="O74" s="1052">
        <v>0</v>
      </c>
      <c r="P74" s="1053">
        <v>690</v>
      </c>
      <c r="Q74" s="1054">
        <v>1160</v>
      </c>
      <c r="R74" s="1055">
        <v>350</v>
      </c>
      <c r="S74" s="1056">
        <v>120</v>
      </c>
      <c r="T74" s="1057" t="s">
        <v>3904</v>
      </c>
      <c r="U74" s="1048">
        <v>5</v>
      </c>
    </row>
    <row r="75" spans="1:21" ht="15.6" customHeight="1">
      <c r="A75" s="975" t="s">
        <v>2635</v>
      </c>
      <c r="B75" s="984"/>
      <c r="C75" s="976" t="s">
        <v>3245</v>
      </c>
      <c r="D75" s="1049"/>
      <c r="E75" s="1050" t="s">
        <v>446</v>
      </c>
      <c r="F75" s="1051" t="s">
        <v>2170</v>
      </c>
      <c r="G75" s="986" t="s">
        <v>40</v>
      </c>
      <c r="H75" s="986" t="s">
        <v>40</v>
      </c>
      <c r="I75" s="975"/>
      <c r="J75" s="975"/>
      <c r="K75" s="1059" t="s">
        <v>349</v>
      </c>
      <c r="L75" s="969" t="s">
        <v>3211</v>
      </c>
      <c r="M75" s="51" t="s">
        <v>2493</v>
      </c>
      <c r="N75" s="969" t="s">
        <v>1226</v>
      </c>
      <c r="O75" s="1052"/>
      <c r="P75" s="1053"/>
      <c r="Q75" s="1054"/>
      <c r="R75" s="1055"/>
      <c r="S75" s="1056"/>
      <c r="T75" s="1057" t="s">
        <v>3904</v>
      </c>
      <c r="U75" s="1048"/>
    </row>
    <row r="76" spans="1:21" ht="15.6" customHeight="1">
      <c r="A76" s="975" t="s">
        <v>2635</v>
      </c>
      <c r="B76" s="984" t="s">
        <v>4200</v>
      </c>
      <c r="C76" s="976" t="s">
        <v>3201</v>
      </c>
      <c r="D76" s="1049" t="str">
        <f>B76&amp;" "&amp;" "&amp;C76</f>
        <v>S武-05  グレイトアックス [超]</v>
      </c>
      <c r="E76" s="1050" t="s">
        <v>446</v>
      </c>
      <c r="F76" s="1062" t="s">
        <v>3206</v>
      </c>
      <c r="G76" s="973" t="s">
        <v>19</v>
      </c>
      <c r="H76" s="973" t="s">
        <v>19</v>
      </c>
      <c r="I76" s="1001" t="s">
        <v>87</v>
      </c>
      <c r="J76" s="984" t="s">
        <v>3202</v>
      </c>
      <c r="K76" s="976"/>
      <c r="L76" s="969"/>
      <c r="M76" s="51"/>
      <c r="N76" s="969"/>
      <c r="O76" s="1052">
        <v>0</v>
      </c>
      <c r="P76" s="1053">
        <v>1170</v>
      </c>
      <c r="Q76" s="1054">
        <v>750</v>
      </c>
      <c r="R76" s="1055">
        <v>0</v>
      </c>
      <c r="S76" s="1056">
        <v>420</v>
      </c>
      <c r="T76" s="1057" t="s">
        <v>3904</v>
      </c>
      <c r="U76" s="1048">
        <v>5</v>
      </c>
    </row>
    <row r="77" spans="1:21" ht="15.6" customHeight="1">
      <c r="A77" s="975" t="s">
        <v>2635</v>
      </c>
      <c r="B77" s="984"/>
      <c r="C77" s="976" t="s">
        <v>2152</v>
      </c>
      <c r="D77" s="1049"/>
      <c r="E77" s="1050" t="s">
        <v>446</v>
      </c>
      <c r="F77" s="1062" t="s">
        <v>3206</v>
      </c>
      <c r="G77" s="973" t="s">
        <v>19</v>
      </c>
      <c r="H77" s="973" t="s">
        <v>19</v>
      </c>
      <c r="I77" s="1001" t="s">
        <v>87</v>
      </c>
      <c r="J77" s="984"/>
      <c r="K77" s="976"/>
      <c r="L77" s="969"/>
      <c r="M77" s="51"/>
      <c r="N77" s="969"/>
      <c r="O77" s="1052"/>
      <c r="P77" s="1053"/>
      <c r="Q77" s="1054"/>
      <c r="R77" s="1055"/>
      <c r="S77" s="1056"/>
      <c r="T77" s="1057" t="s">
        <v>3904</v>
      </c>
      <c r="U77" s="1048"/>
    </row>
    <row r="78" spans="1:21" ht="15.6" customHeight="1">
      <c r="A78" s="975" t="s">
        <v>0</v>
      </c>
      <c r="B78" s="984" t="s">
        <v>4201</v>
      </c>
      <c r="C78" s="976" t="s">
        <v>2155</v>
      </c>
      <c r="D78" s="1049" t="str">
        <f>B78&amp;" "&amp;" "&amp;C78</f>
        <v>S武-04  ロトのつるぎ [超]</v>
      </c>
      <c r="E78" s="1050" t="s">
        <v>446</v>
      </c>
      <c r="F78" s="1060" t="s">
        <v>2166</v>
      </c>
      <c r="G78" s="973" t="s">
        <v>19</v>
      </c>
      <c r="H78" s="973" t="s">
        <v>19</v>
      </c>
      <c r="I78" s="975"/>
      <c r="J78" s="975"/>
      <c r="K78" s="1059" t="s">
        <v>349</v>
      </c>
      <c r="L78" s="73" t="s">
        <v>2262</v>
      </c>
      <c r="M78" s="51" t="s">
        <v>3744</v>
      </c>
      <c r="N78" s="969" t="s">
        <v>1213</v>
      </c>
      <c r="O78" s="1052">
        <v>0</v>
      </c>
      <c r="P78" s="1053">
        <v>1130</v>
      </c>
      <c r="Q78" s="1054">
        <v>630</v>
      </c>
      <c r="R78" s="1055">
        <v>310</v>
      </c>
      <c r="S78" s="1056">
        <v>280</v>
      </c>
      <c r="T78" s="1057" t="s">
        <v>3904</v>
      </c>
      <c r="U78" s="1048">
        <v>5</v>
      </c>
    </row>
    <row r="79" spans="1:21" ht="15.6" customHeight="1">
      <c r="A79" s="975" t="s">
        <v>0</v>
      </c>
      <c r="B79" s="984"/>
      <c r="C79" s="976" t="s">
        <v>2155</v>
      </c>
      <c r="D79" s="1049"/>
      <c r="E79" s="1050" t="s">
        <v>446</v>
      </c>
      <c r="F79" s="1060" t="s">
        <v>2166</v>
      </c>
      <c r="G79" s="973" t="s">
        <v>19</v>
      </c>
      <c r="H79" s="973" t="s">
        <v>19</v>
      </c>
      <c r="I79" s="975"/>
      <c r="J79" s="975"/>
      <c r="K79" s="1059" t="s">
        <v>349</v>
      </c>
      <c r="L79" s="73" t="s">
        <v>2263</v>
      </c>
      <c r="M79" s="51" t="s">
        <v>2487</v>
      </c>
      <c r="N79" s="969" t="s">
        <v>1213</v>
      </c>
      <c r="O79" s="1052"/>
      <c r="P79" s="1053"/>
      <c r="Q79" s="1054"/>
      <c r="R79" s="1055"/>
      <c r="S79" s="1056"/>
      <c r="T79" s="1057" t="s">
        <v>3904</v>
      </c>
      <c r="U79" s="1048"/>
    </row>
    <row r="80" spans="1:21" ht="15.6" customHeight="1">
      <c r="A80" s="975" t="s">
        <v>0</v>
      </c>
      <c r="B80" s="984" t="s">
        <v>4202</v>
      </c>
      <c r="C80" s="976" t="s">
        <v>2154</v>
      </c>
      <c r="D80" s="1049" t="str">
        <f t="shared" ref="D80" si="23">B80&amp;" "&amp;" "&amp;C80</f>
        <v>S武-03  メタルフィスト [超]</v>
      </c>
      <c r="E80" s="1050" t="s">
        <v>446</v>
      </c>
      <c r="F80" s="1063" t="s">
        <v>2163</v>
      </c>
      <c r="G80" s="973" t="s">
        <v>19</v>
      </c>
      <c r="H80" s="973" t="s">
        <v>19</v>
      </c>
      <c r="I80" s="975"/>
      <c r="J80" s="975"/>
      <c r="K80" s="1059" t="s">
        <v>349</v>
      </c>
      <c r="L80" s="969" t="s">
        <v>2262</v>
      </c>
      <c r="M80" s="51" t="s">
        <v>2488</v>
      </c>
      <c r="N80" s="969" t="s">
        <v>1226</v>
      </c>
      <c r="O80" s="1052">
        <v>0</v>
      </c>
      <c r="P80" s="1053">
        <v>1120</v>
      </c>
      <c r="Q80" s="1054">
        <v>720</v>
      </c>
      <c r="R80" s="1055">
        <v>490</v>
      </c>
      <c r="S80" s="1056">
        <v>0</v>
      </c>
      <c r="T80" s="1057" t="s">
        <v>3904</v>
      </c>
      <c r="U80" s="1048">
        <v>5</v>
      </c>
    </row>
    <row r="81" spans="1:21" ht="15.6" customHeight="1">
      <c r="A81" s="975" t="s">
        <v>0</v>
      </c>
      <c r="B81" s="984"/>
      <c r="C81" s="976" t="s">
        <v>2154</v>
      </c>
      <c r="D81" s="1049"/>
      <c r="E81" s="1050" t="s">
        <v>446</v>
      </c>
      <c r="F81" s="1063" t="s">
        <v>2163</v>
      </c>
      <c r="G81" s="973" t="s">
        <v>19</v>
      </c>
      <c r="H81" s="973" t="s">
        <v>19</v>
      </c>
      <c r="I81" s="975"/>
      <c r="J81" s="975"/>
      <c r="K81" s="1059" t="s">
        <v>349</v>
      </c>
      <c r="L81" s="969" t="s">
        <v>2262</v>
      </c>
      <c r="M81" s="51" t="s">
        <v>2489</v>
      </c>
      <c r="N81" s="969" t="s">
        <v>1226</v>
      </c>
      <c r="O81" s="1052"/>
      <c r="P81" s="1053"/>
      <c r="Q81" s="1054"/>
      <c r="R81" s="1055"/>
      <c r="S81" s="1056"/>
      <c r="T81" s="1057" t="s">
        <v>3904</v>
      </c>
      <c r="U81" s="1048"/>
    </row>
    <row r="82" spans="1:21" ht="15.6" customHeight="1">
      <c r="A82" s="975" t="s">
        <v>0</v>
      </c>
      <c r="B82" s="984" t="s">
        <v>4190</v>
      </c>
      <c r="C82" s="976" t="s">
        <v>2153</v>
      </c>
      <c r="D82" s="1049" t="str">
        <f t="shared" ref="D82" si="24">B82&amp;" "&amp;" "&amp;C82</f>
        <v>S武-02  真魔剛竜剣 [超]</v>
      </c>
      <c r="E82" s="1050" t="s">
        <v>446</v>
      </c>
      <c r="F82" s="1060" t="s">
        <v>2166</v>
      </c>
      <c r="G82" s="973" t="s">
        <v>19</v>
      </c>
      <c r="H82" s="973" t="s">
        <v>19</v>
      </c>
      <c r="I82" s="975"/>
      <c r="J82" s="975"/>
      <c r="K82" s="1059" t="s">
        <v>349</v>
      </c>
      <c r="L82" s="969" t="s">
        <v>2262</v>
      </c>
      <c r="M82" s="51" t="s">
        <v>2490</v>
      </c>
      <c r="N82" s="969" t="s">
        <v>2156</v>
      </c>
      <c r="O82" s="1052">
        <v>280</v>
      </c>
      <c r="P82" s="1053">
        <v>1120</v>
      </c>
      <c r="Q82" s="1054">
        <v>820</v>
      </c>
      <c r="R82" s="1055">
        <v>120</v>
      </c>
      <c r="S82" s="1056">
        <v>0</v>
      </c>
      <c r="T82" s="1057" t="s">
        <v>3904</v>
      </c>
      <c r="U82" s="1048">
        <v>5</v>
      </c>
    </row>
    <row r="83" spans="1:21" ht="15.6" customHeight="1">
      <c r="A83" s="975" t="s">
        <v>0</v>
      </c>
      <c r="B83" s="984"/>
      <c r="C83" s="976" t="s">
        <v>2153</v>
      </c>
      <c r="D83" s="1049"/>
      <c r="E83" s="1050" t="s">
        <v>446</v>
      </c>
      <c r="F83" s="1060" t="s">
        <v>2166</v>
      </c>
      <c r="G83" s="973" t="s">
        <v>19</v>
      </c>
      <c r="H83" s="973" t="s">
        <v>19</v>
      </c>
      <c r="I83" s="975"/>
      <c r="J83" s="975"/>
      <c r="K83" s="1059" t="s">
        <v>349</v>
      </c>
      <c r="L83" s="969" t="s">
        <v>2262</v>
      </c>
      <c r="M83" s="51" t="s">
        <v>2491</v>
      </c>
      <c r="N83" s="969" t="s">
        <v>2156</v>
      </c>
      <c r="O83" s="1052"/>
      <c r="P83" s="1053"/>
      <c r="Q83" s="1054"/>
      <c r="R83" s="1055"/>
      <c r="S83" s="1056"/>
      <c r="T83" s="1057" t="s">
        <v>3904</v>
      </c>
      <c r="U83" s="1048"/>
    </row>
    <row r="84" spans="1:21" ht="15.6" customHeight="1">
      <c r="A84" s="975" t="s">
        <v>0</v>
      </c>
      <c r="B84" s="984" t="s">
        <v>4189</v>
      </c>
      <c r="C84" s="976" t="s">
        <v>2152</v>
      </c>
      <c r="D84" s="1049" t="str">
        <f>B84&amp;" "&amp;" "&amp;C84</f>
        <v>S武-01  ドラゴンの杖 [超]</v>
      </c>
      <c r="E84" s="1050" t="s">
        <v>446</v>
      </c>
      <c r="F84" s="1051" t="s">
        <v>2170</v>
      </c>
      <c r="G84" s="986" t="s">
        <v>40</v>
      </c>
      <c r="H84" s="986" t="s">
        <v>40</v>
      </c>
      <c r="I84" s="975"/>
      <c r="J84" s="975"/>
      <c r="K84" s="1059" t="s">
        <v>349</v>
      </c>
      <c r="L84" s="969" t="s">
        <v>2262</v>
      </c>
      <c r="M84" s="51" t="s">
        <v>2492</v>
      </c>
      <c r="N84" s="969" t="s">
        <v>1226</v>
      </c>
      <c r="O84" s="1052">
        <v>0</v>
      </c>
      <c r="P84" s="1053">
        <v>750</v>
      </c>
      <c r="Q84" s="1054">
        <v>1210</v>
      </c>
      <c r="R84" s="1055">
        <v>0</v>
      </c>
      <c r="S84" s="1056">
        <v>370</v>
      </c>
      <c r="T84" s="1057" t="s">
        <v>3904</v>
      </c>
      <c r="U84" s="1048">
        <v>5</v>
      </c>
    </row>
    <row r="85" spans="1:21" ht="15.6" customHeight="1">
      <c r="A85" s="975" t="s">
        <v>0</v>
      </c>
      <c r="B85" s="984"/>
      <c r="C85" s="976" t="s">
        <v>2152</v>
      </c>
      <c r="D85" s="1049"/>
      <c r="E85" s="1050" t="s">
        <v>446</v>
      </c>
      <c r="F85" s="1051" t="s">
        <v>2170</v>
      </c>
      <c r="G85" s="986" t="s">
        <v>40</v>
      </c>
      <c r="H85" s="986" t="s">
        <v>40</v>
      </c>
      <c r="I85" s="975"/>
      <c r="J85" s="975"/>
      <c r="K85" s="1059" t="s">
        <v>349</v>
      </c>
      <c r="L85" s="969" t="s">
        <v>2262</v>
      </c>
      <c r="M85" s="51" t="s">
        <v>2493</v>
      </c>
      <c r="N85" s="969" t="s">
        <v>1226</v>
      </c>
      <c r="O85" s="1052"/>
      <c r="P85" s="1053"/>
      <c r="Q85" s="1054"/>
      <c r="R85" s="1055"/>
      <c r="S85" s="1056"/>
      <c r="T85" s="1057" t="s">
        <v>3904</v>
      </c>
      <c r="U85" s="1048"/>
    </row>
    <row r="86" spans="1:21" ht="16.899999999999999" customHeight="1">
      <c r="A86" s="545" t="s">
        <v>4750</v>
      </c>
      <c r="B86" s="539" t="s">
        <v>4860</v>
      </c>
      <c r="C86" s="538" t="s">
        <v>4859</v>
      </c>
      <c r="D86" s="540" t="str">
        <f t="shared" ref="D86" si="25">B86&amp;" "&amp;" "&amp;C86</f>
        <v>武-109  えいゆうのやり</v>
      </c>
      <c r="E86" s="550" t="s">
        <v>386</v>
      </c>
      <c r="F86" s="552" t="s">
        <v>2165</v>
      </c>
      <c r="G86" s="541" t="s">
        <v>19</v>
      </c>
      <c r="H86" s="541" t="s">
        <v>19</v>
      </c>
      <c r="I86" s="544" t="s">
        <v>4324</v>
      </c>
      <c r="J86" s="545">
        <v>1</v>
      </c>
      <c r="K86" s="537"/>
      <c r="L86" s="538"/>
      <c r="M86" s="51"/>
      <c r="N86" s="537"/>
      <c r="O86" s="553">
        <v>0</v>
      </c>
      <c r="P86" s="554">
        <v>1130</v>
      </c>
      <c r="Q86" s="555">
        <v>910</v>
      </c>
      <c r="R86" s="556">
        <v>360</v>
      </c>
      <c r="S86" s="557">
        <v>0</v>
      </c>
      <c r="T86" s="571" t="s">
        <v>3905</v>
      </c>
      <c r="U86" s="791">
        <v>20</v>
      </c>
    </row>
    <row r="87" spans="1:21" ht="16.899999999999999" customHeight="1">
      <c r="A87" s="545" t="s">
        <v>4750</v>
      </c>
      <c r="B87" s="539" t="s">
        <v>4861</v>
      </c>
      <c r="C87" s="538" t="s">
        <v>4858</v>
      </c>
      <c r="D87" s="540" t="str">
        <f t="shared" ref="D87:D88" si="26">B87&amp;" "&amp;" "&amp;C87</f>
        <v>武-108  いかずちのつえ</v>
      </c>
      <c r="E87" s="550" t="s">
        <v>386</v>
      </c>
      <c r="F87" s="559" t="s">
        <v>2171</v>
      </c>
      <c r="G87" s="542" t="s">
        <v>40</v>
      </c>
      <c r="H87" s="542" t="s">
        <v>40</v>
      </c>
      <c r="I87" s="548" t="s">
        <v>91</v>
      </c>
      <c r="J87" s="539">
        <v>3</v>
      </c>
      <c r="K87" s="537"/>
      <c r="L87" s="538"/>
      <c r="M87" s="51"/>
      <c r="N87" s="537"/>
      <c r="O87" s="553">
        <v>0</v>
      </c>
      <c r="P87" s="554">
        <v>938</v>
      </c>
      <c r="Q87" s="555">
        <v>953</v>
      </c>
      <c r="R87" s="556">
        <v>333</v>
      </c>
      <c r="S87" s="557">
        <v>0</v>
      </c>
      <c r="T87" s="572">
        <v>12</v>
      </c>
      <c r="U87" s="537">
        <v>10</v>
      </c>
    </row>
    <row r="88" spans="1:21" ht="16.899999999999999" customHeight="1">
      <c r="A88" s="545" t="s">
        <v>4750</v>
      </c>
      <c r="B88" s="539" t="s">
        <v>4862</v>
      </c>
      <c r="C88" s="538" t="s">
        <v>4857</v>
      </c>
      <c r="D88" s="540" t="str">
        <f t="shared" si="26"/>
        <v>武-107  オリハルコンのツメ</v>
      </c>
      <c r="E88" s="550" t="s">
        <v>386</v>
      </c>
      <c r="F88" s="558" t="s">
        <v>2164</v>
      </c>
      <c r="G88" s="541" t="s">
        <v>19</v>
      </c>
      <c r="H88" s="541" t="s">
        <v>19</v>
      </c>
      <c r="I88" s="547" t="s">
        <v>90</v>
      </c>
      <c r="J88" s="545">
        <v>2</v>
      </c>
      <c r="K88" s="537"/>
      <c r="L88" s="538"/>
      <c r="M88" s="51"/>
      <c r="N88" s="537"/>
      <c r="O88" s="553">
        <v>0</v>
      </c>
      <c r="P88" s="554">
        <v>1090</v>
      </c>
      <c r="Q88" s="555">
        <v>692</v>
      </c>
      <c r="R88" s="556">
        <v>530</v>
      </c>
      <c r="S88" s="557">
        <v>0</v>
      </c>
      <c r="T88" s="572">
        <v>16</v>
      </c>
      <c r="U88" s="537">
        <v>8</v>
      </c>
    </row>
    <row r="89" spans="1:21" ht="16.899999999999999" customHeight="1">
      <c r="A89" s="488" t="s">
        <v>4750</v>
      </c>
      <c r="B89" s="482" t="s">
        <v>4748</v>
      </c>
      <c r="C89" s="483" t="s">
        <v>4749</v>
      </c>
      <c r="D89" s="484" t="str">
        <f t="shared" ref="D89" si="27">B89&amp;" "&amp;" "&amp;C89</f>
        <v>武-106  はおうのオノ</v>
      </c>
      <c r="E89" s="490" t="s">
        <v>386</v>
      </c>
      <c r="F89" s="498" t="s">
        <v>2176</v>
      </c>
      <c r="G89" s="485" t="s">
        <v>19</v>
      </c>
      <c r="H89" s="485" t="s">
        <v>19</v>
      </c>
      <c r="I89" s="487" t="s">
        <v>4323</v>
      </c>
      <c r="J89" s="482">
        <v>3</v>
      </c>
      <c r="K89" s="486"/>
      <c r="L89" s="483"/>
      <c r="M89" s="51"/>
      <c r="N89" s="486"/>
      <c r="O89" s="492">
        <v>0</v>
      </c>
      <c r="P89" s="493">
        <v>1150</v>
      </c>
      <c r="Q89" s="494">
        <v>930</v>
      </c>
      <c r="R89" s="495">
        <v>0</v>
      </c>
      <c r="S89" s="496">
        <v>370</v>
      </c>
      <c r="T89" s="602" t="s">
        <v>3905</v>
      </c>
      <c r="U89" s="486">
        <v>15</v>
      </c>
    </row>
    <row r="90" spans="1:21" ht="16.899999999999999" customHeight="1">
      <c r="A90" s="385" t="s">
        <v>4365</v>
      </c>
      <c r="B90" s="379" t="s">
        <v>4354</v>
      </c>
      <c r="C90" s="380" t="s">
        <v>4357</v>
      </c>
      <c r="D90" s="381" t="str">
        <f t="shared" ref="D90:D95" si="28">B90&amp;" "&amp;" "&amp;C90</f>
        <v>武-105  うみなりの杖</v>
      </c>
      <c r="E90" s="386" t="s">
        <v>386</v>
      </c>
      <c r="F90" s="393" t="s">
        <v>2171</v>
      </c>
      <c r="G90" s="382" t="s">
        <v>40</v>
      </c>
      <c r="H90" s="449" t="s">
        <v>40</v>
      </c>
      <c r="I90" s="383" t="s">
        <v>3203</v>
      </c>
      <c r="J90" s="379">
        <v>3</v>
      </c>
      <c r="K90" s="378"/>
      <c r="L90" s="380"/>
      <c r="M90" s="51"/>
      <c r="N90" s="378"/>
      <c r="O90" s="387">
        <v>0</v>
      </c>
      <c r="P90" s="388">
        <v>980</v>
      </c>
      <c r="Q90" s="389">
        <v>1180</v>
      </c>
      <c r="R90" s="390">
        <v>120</v>
      </c>
      <c r="S90" s="391">
        <v>120</v>
      </c>
      <c r="T90" s="602" t="s">
        <v>3905</v>
      </c>
      <c r="U90" s="378">
        <v>15</v>
      </c>
    </row>
    <row r="91" spans="1:21" ht="16.899999999999999" customHeight="1">
      <c r="A91" s="385" t="s">
        <v>4365</v>
      </c>
      <c r="B91" s="379" t="s">
        <v>4355</v>
      </c>
      <c r="C91" s="380" t="s">
        <v>4356</v>
      </c>
      <c r="D91" s="381" t="str">
        <f t="shared" si="28"/>
        <v>武-104  グラコスのやり</v>
      </c>
      <c r="E91" s="386" t="s">
        <v>386</v>
      </c>
      <c r="F91" s="392" t="s">
        <v>2165</v>
      </c>
      <c r="G91" s="384" t="s">
        <v>19</v>
      </c>
      <c r="H91" s="448" t="s">
        <v>19</v>
      </c>
      <c r="I91" s="398" t="s">
        <v>2137</v>
      </c>
      <c r="J91" s="379">
        <v>3</v>
      </c>
      <c r="K91" s="378"/>
      <c r="L91" s="380"/>
      <c r="M91" s="51"/>
      <c r="N91" s="378"/>
      <c r="O91" s="387">
        <v>0</v>
      </c>
      <c r="P91" s="388">
        <v>1210</v>
      </c>
      <c r="Q91" s="389">
        <v>910</v>
      </c>
      <c r="R91" s="390">
        <v>290</v>
      </c>
      <c r="S91" s="391">
        <v>0</v>
      </c>
      <c r="T91" s="523" t="s">
        <v>3905</v>
      </c>
      <c r="U91" s="378">
        <v>15</v>
      </c>
    </row>
    <row r="92" spans="1:21" ht="16.899999999999999" customHeight="1">
      <c r="A92" s="343" t="s">
        <v>4088</v>
      </c>
      <c r="B92" s="339" t="s">
        <v>4232</v>
      </c>
      <c r="C92" s="340" t="s">
        <v>4233</v>
      </c>
      <c r="D92" s="341" t="str">
        <f t="shared" si="28"/>
        <v>武-103  時空のやり</v>
      </c>
      <c r="E92" s="345" t="s">
        <v>386</v>
      </c>
      <c r="F92" s="352" t="s">
        <v>2165</v>
      </c>
      <c r="G92" s="342" t="s">
        <v>19</v>
      </c>
      <c r="H92" s="342" t="s">
        <v>19</v>
      </c>
      <c r="I92" s="344" t="s">
        <v>91</v>
      </c>
      <c r="J92" s="343" t="s">
        <v>92</v>
      </c>
      <c r="K92" s="338"/>
      <c r="L92" s="340"/>
      <c r="M92" s="51"/>
      <c r="N92" s="338"/>
      <c r="O92" s="346">
        <v>0</v>
      </c>
      <c r="P92" s="347">
        <v>1060</v>
      </c>
      <c r="Q92" s="348">
        <v>707</v>
      </c>
      <c r="R92" s="349">
        <v>283</v>
      </c>
      <c r="S92" s="350">
        <v>152</v>
      </c>
      <c r="T92" s="572">
        <v>11</v>
      </c>
      <c r="U92" s="338">
        <v>11</v>
      </c>
    </row>
    <row r="93" spans="1:21" ht="16.899999999999999" customHeight="1">
      <c r="A93" s="318" t="s">
        <v>4088</v>
      </c>
      <c r="B93" s="314" t="s">
        <v>3207</v>
      </c>
      <c r="C93" s="315" t="s">
        <v>4180</v>
      </c>
      <c r="D93" s="316" t="str">
        <f t="shared" si="28"/>
        <v>武-102  いなずまのけん</v>
      </c>
      <c r="E93" s="320" t="s">
        <v>386</v>
      </c>
      <c r="F93" s="327" t="s">
        <v>2167</v>
      </c>
      <c r="G93" s="317" t="s">
        <v>19</v>
      </c>
      <c r="H93" s="317" t="s">
        <v>19</v>
      </c>
      <c r="I93" s="319" t="s">
        <v>90</v>
      </c>
      <c r="J93" s="318" t="s">
        <v>92</v>
      </c>
      <c r="K93" s="313"/>
      <c r="L93" s="315"/>
      <c r="M93" s="51"/>
      <c r="N93" s="313"/>
      <c r="O93" s="321">
        <v>0</v>
      </c>
      <c r="P93" s="322">
        <v>1150</v>
      </c>
      <c r="Q93" s="323">
        <v>980</v>
      </c>
      <c r="R93" s="324">
        <v>120</v>
      </c>
      <c r="S93" s="325">
        <v>190</v>
      </c>
      <c r="T93" s="523" t="s">
        <v>3905</v>
      </c>
      <c r="U93" s="338">
        <v>15</v>
      </c>
    </row>
    <row r="94" spans="1:21" ht="16.899999999999999" customHeight="1">
      <c r="A94" s="283" t="s">
        <v>4088</v>
      </c>
      <c r="B94" s="278" t="s">
        <v>3208</v>
      </c>
      <c r="C94" s="279" t="s">
        <v>4129</v>
      </c>
      <c r="D94" s="280" t="str">
        <f t="shared" si="28"/>
        <v>武-101  ゴッドキラー</v>
      </c>
      <c r="E94" s="285" t="s">
        <v>386</v>
      </c>
      <c r="F94" s="294" t="s">
        <v>2164</v>
      </c>
      <c r="G94" s="281" t="s">
        <v>19</v>
      </c>
      <c r="H94" s="281" t="s">
        <v>19</v>
      </c>
      <c r="I94" s="284" t="s">
        <v>3203</v>
      </c>
      <c r="J94" s="278">
        <v>3</v>
      </c>
      <c r="K94" s="282"/>
      <c r="L94" s="279"/>
      <c r="M94" s="51"/>
      <c r="N94" s="282"/>
      <c r="O94" s="289">
        <v>0</v>
      </c>
      <c r="P94" s="290">
        <v>1000</v>
      </c>
      <c r="Q94" s="291">
        <v>777</v>
      </c>
      <c r="R94" s="292">
        <v>444</v>
      </c>
      <c r="S94" s="293">
        <v>0</v>
      </c>
      <c r="T94" s="572">
        <v>12</v>
      </c>
      <c r="U94" s="282">
        <v>12</v>
      </c>
    </row>
    <row r="95" spans="1:21" ht="16.899999999999999" customHeight="1">
      <c r="A95" s="258" t="s">
        <v>4088</v>
      </c>
      <c r="B95" s="252" t="s">
        <v>2721</v>
      </c>
      <c r="C95" s="253" t="s">
        <v>4086</v>
      </c>
      <c r="D95" s="254" t="str">
        <f t="shared" si="28"/>
        <v>武-100  勇者のつるぎ・改</v>
      </c>
      <c r="E95" s="259" t="s">
        <v>386</v>
      </c>
      <c r="F95" s="267" t="s">
        <v>2167</v>
      </c>
      <c r="G95" s="255" t="s">
        <v>19</v>
      </c>
      <c r="H95" s="500" t="s">
        <v>88</v>
      </c>
      <c r="I95" s="258"/>
      <c r="J95" s="258"/>
      <c r="K95" s="266" t="s">
        <v>37</v>
      </c>
      <c r="L95" s="253" t="s">
        <v>102</v>
      </c>
      <c r="M95" s="51" t="s">
        <v>4094</v>
      </c>
      <c r="N95" s="253" t="s">
        <v>95</v>
      </c>
      <c r="O95" s="264">
        <v>0</v>
      </c>
      <c r="P95" s="260">
        <v>1230</v>
      </c>
      <c r="Q95" s="261">
        <v>980</v>
      </c>
      <c r="R95" s="262">
        <v>120</v>
      </c>
      <c r="S95" s="263">
        <v>120</v>
      </c>
      <c r="T95" s="302" t="s">
        <v>3905</v>
      </c>
      <c r="U95" s="287">
        <v>20</v>
      </c>
    </row>
    <row r="96" spans="1:21" ht="16.899999999999999" customHeight="1">
      <c r="A96" s="258" t="s">
        <v>4088</v>
      </c>
      <c r="B96" s="252" t="s">
        <v>2722</v>
      </c>
      <c r="C96" s="256" t="s">
        <v>4087</v>
      </c>
      <c r="D96" s="254" t="str">
        <f t="shared" ref="D96" si="29">B96&amp;" "&amp;" "&amp;C96</f>
        <v>武-099  ゴメちゃんソード</v>
      </c>
      <c r="E96" s="259" t="s">
        <v>386</v>
      </c>
      <c r="F96" s="267" t="s">
        <v>2167</v>
      </c>
      <c r="G96" s="255" t="s">
        <v>19</v>
      </c>
      <c r="H96" s="255" t="s">
        <v>19</v>
      </c>
      <c r="I96" s="258"/>
      <c r="J96" s="258"/>
      <c r="K96" s="265" t="s">
        <v>21</v>
      </c>
      <c r="L96" s="253" t="s">
        <v>105</v>
      </c>
      <c r="M96" s="51" t="s">
        <v>4092</v>
      </c>
      <c r="N96" s="253" t="s">
        <v>84</v>
      </c>
      <c r="O96" s="264">
        <v>0</v>
      </c>
      <c r="P96" s="260">
        <v>1020</v>
      </c>
      <c r="Q96" s="261">
        <v>1020</v>
      </c>
      <c r="R96" s="262">
        <v>190</v>
      </c>
      <c r="S96" s="263">
        <v>190</v>
      </c>
      <c r="T96" s="302" t="s">
        <v>3905</v>
      </c>
      <c r="U96" s="287">
        <v>3</v>
      </c>
    </row>
    <row r="97" spans="1:21" ht="16.899999999999999" customHeight="1">
      <c r="A97" s="258" t="s">
        <v>4088</v>
      </c>
      <c r="B97" s="252" t="s">
        <v>2723</v>
      </c>
      <c r="C97" s="253" t="s">
        <v>4085</v>
      </c>
      <c r="D97" s="254" t="str">
        <f t="shared" ref="D97" si="30">B97&amp;" "&amp;" "&amp;C97</f>
        <v>武-098  銀のダイの剣</v>
      </c>
      <c r="E97" s="259" t="s">
        <v>386</v>
      </c>
      <c r="F97" s="267" t="s">
        <v>2167</v>
      </c>
      <c r="G97" s="255" t="s">
        <v>19</v>
      </c>
      <c r="H97" s="255" t="s">
        <v>19</v>
      </c>
      <c r="I97" s="258"/>
      <c r="J97" s="258"/>
      <c r="K97" s="311" t="s">
        <v>37</v>
      </c>
      <c r="L97" s="300" t="s">
        <v>98</v>
      </c>
      <c r="M97" s="39" t="s">
        <v>4136</v>
      </c>
      <c r="N97" s="298" t="s">
        <v>95</v>
      </c>
      <c r="O97" s="305">
        <v>0</v>
      </c>
      <c r="P97" s="306">
        <v>840</v>
      </c>
      <c r="Q97" s="307">
        <v>750</v>
      </c>
      <c r="R97" s="308">
        <v>250</v>
      </c>
      <c r="S97" s="309">
        <v>250</v>
      </c>
      <c r="T97" s="302" t="s">
        <v>3905</v>
      </c>
      <c r="U97" s="287">
        <v>1</v>
      </c>
    </row>
    <row r="98" spans="1:21" ht="16.899999999999999" customHeight="1">
      <c r="A98" s="135" t="s">
        <v>3199</v>
      </c>
      <c r="B98" s="131" t="s">
        <v>2724</v>
      </c>
      <c r="C98" s="133" t="s">
        <v>3200</v>
      </c>
      <c r="D98" s="136" t="str">
        <f t="shared" ref="D98" si="31">B98&amp;" "&amp;" "&amp;C98</f>
        <v>武-097  マトリフの杖</v>
      </c>
      <c r="E98" s="169" t="s">
        <v>386</v>
      </c>
      <c r="F98" s="137" t="s">
        <v>2171</v>
      </c>
      <c r="G98" s="134" t="s">
        <v>40</v>
      </c>
      <c r="H98" s="134" t="s">
        <v>40</v>
      </c>
      <c r="I98" s="135"/>
      <c r="J98" s="135"/>
      <c r="K98" s="8" t="s">
        <v>99</v>
      </c>
      <c r="L98" s="132" t="s">
        <v>105</v>
      </c>
      <c r="M98" s="51" t="s">
        <v>3745</v>
      </c>
      <c r="N98" s="132" t="s">
        <v>95</v>
      </c>
      <c r="O98" s="144">
        <v>0</v>
      </c>
      <c r="P98" s="139">
        <v>960</v>
      </c>
      <c r="Q98" s="140">
        <v>1250</v>
      </c>
      <c r="R98" s="141">
        <v>120</v>
      </c>
      <c r="S98" s="142">
        <v>120</v>
      </c>
      <c r="T98" s="235" t="s">
        <v>3905</v>
      </c>
      <c r="U98" s="133">
        <v>14</v>
      </c>
    </row>
    <row r="99" spans="1:21" ht="16.899999999999999" customHeight="1">
      <c r="A99" s="121" t="s">
        <v>451</v>
      </c>
      <c r="B99" s="88" t="s">
        <v>2725</v>
      </c>
      <c r="C99" s="63" t="s">
        <v>2157</v>
      </c>
      <c r="D99" s="4" t="str">
        <f>B99&amp;" "&amp;" "&amp;C99</f>
        <v>武-096  ドラゴンクロー</v>
      </c>
      <c r="E99" s="169" t="s">
        <v>386</v>
      </c>
      <c r="F99" s="86" t="s">
        <v>2164</v>
      </c>
      <c r="G99" s="77" t="s">
        <v>19</v>
      </c>
      <c r="H99" s="77" t="s">
        <v>19</v>
      </c>
      <c r="I99" s="81" t="s">
        <v>3203</v>
      </c>
      <c r="J99" s="72">
        <v>4</v>
      </c>
      <c r="K99" s="75"/>
      <c r="L99" s="63"/>
      <c r="M99" s="51"/>
      <c r="N99" s="73"/>
      <c r="O99" s="97">
        <v>136</v>
      </c>
      <c r="P99" s="98">
        <v>983</v>
      </c>
      <c r="Q99" s="99">
        <v>796</v>
      </c>
      <c r="R99" s="100">
        <v>418</v>
      </c>
      <c r="S99" s="101">
        <v>0</v>
      </c>
      <c r="T99" s="572">
        <v>17</v>
      </c>
      <c r="U99" s="64">
        <v>4</v>
      </c>
    </row>
    <row r="100" spans="1:21" ht="16.899999999999999" customHeight="1">
      <c r="A100" s="121" t="s">
        <v>451</v>
      </c>
      <c r="B100" s="88" t="s">
        <v>2726</v>
      </c>
      <c r="C100" s="63" t="s">
        <v>2158</v>
      </c>
      <c r="D100" s="4" t="str">
        <f t="shared" ref="D100:D163" si="32">B100&amp;" "&amp;" "&amp;C100</f>
        <v>武-095  らいじんのやり</v>
      </c>
      <c r="E100" s="169" t="s">
        <v>386</v>
      </c>
      <c r="F100" s="70" t="s">
        <v>2165</v>
      </c>
      <c r="G100" s="77" t="s">
        <v>19</v>
      </c>
      <c r="H100" s="77" t="s">
        <v>19</v>
      </c>
      <c r="I100" s="84" t="s">
        <v>82</v>
      </c>
      <c r="J100" s="72">
        <v>3</v>
      </c>
      <c r="K100" s="133"/>
      <c r="L100" s="64"/>
      <c r="M100" s="51"/>
      <c r="N100" s="75"/>
      <c r="O100" s="97">
        <v>0</v>
      </c>
      <c r="P100" s="98">
        <v>1030</v>
      </c>
      <c r="Q100" s="99">
        <v>983</v>
      </c>
      <c r="R100" s="100">
        <v>184</v>
      </c>
      <c r="S100" s="101">
        <v>136</v>
      </c>
      <c r="T100" s="572">
        <v>17</v>
      </c>
      <c r="U100" s="64">
        <v>3</v>
      </c>
    </row>
    <row r="101" spans="1:21" ht="16.899999999999999" customHeight="1">
      <c r="A101" s="121" t="s">
        <v>451</v>
      </c>
      <c r="B101" s="119" t="s">
        <v>2727</v>
      </c>
      <c r="C101" s="63" t="s">
        <v>2159</v>
      </c>
      <c r="D101" s="4" t="str">
        <f t="shared" si="32"/>
        <v>武-094  時空のツメ</v>
      </c>
      <c r="E101" s="169" t="s">
        <v>386</v>
      </c>
      <c r="F101" s="86" t="s">
        <v>2164</v>
      </c>
      <c r="G101" s="77" t="s">
        <v>19</v>
      </c>
      <c r="H101" s="77" t="s">
        <v>19</v>
      </c>
      <c r="I101" s="80"/>
      <c r="J101" s="80"/>
      <c r="K101" s="7" t="s">
        <v>2475</v>
      </c>
      <c r="L101" s="64" t="s">
        <v>2476</v>
      </c>
      <c r="M101" s="51" t="s">
        <v>2484</v>
      </c>
      <c r="N101" s="102" t="s">
        <v>2466</v>
      </c>
      <c r="O101" s="97">
        <v>0</v>
      </c>
      <c r="P101" s="98">
        <v>1080</v>
      </c>
      <c r="Q101" s="99">
        <v>960</v>
      </c>
      <c r="R101" s="100">
        <v>360</v>
      </c>
      <c r="S101" s="101">
        <v>0</v>
      </c>
      <c r="T101" s="235" t="s">
        <v>3905</v>
      </c>
      <c r="U101" s="200">
        <v>20</v>
      </c>
    </row>
    <row r="102" spans="1:21" ht="16.899999999999999" customHeight="1">
      <c r="A102" s="121" t="s">
        <v>451</v>
      </c>
      <c r="B102" s="119" t="s">
        <v>2728</v>
      </c>
      <c r="C102" s="63" t="s">
        <v>2160</v>
      </c>
      <c r="D102" s="4" t="str">
        <f t="shared" si="32"/>
        <v>武-093  金のダイの剣</v>
      </c>
      <c r="E102" s="169" t="s">
        <v>386</v>
      </c>
      <c r="F102" s="85" t="s">
        <v>2167</v>
      </c>
      <c r="G102" s="77" t="s">
        <v>19</v>
      </c>
      <c r="H102" s="77" t="s">
        <v>19</v>
      </c>
      <c r="I102" s="80"/>
      <c r="J102" s="80"/>
      <c r="K102" s="65" t="s">
        <v>2469</v>
      </c>
      <c r="L102" s="63" t="s">
        <v>2468</v>
      </c>
      <c r="M102" s="51" t="s">
        <v>2494</v>
      </c>
      <c r="N102" s="102" t="s">
        <v>2466</v>
      </c>
      <c r="O102" s="97">
        <v>0</v>
      </c>
      <c r="P102" s="98">
        <v>950</v>
      </c>
      <c r="Q102" s="99">
        <v>650</v>
      </c>
      <c r="R102" s="100">
        <v>250</v>
      </c>
      <c r="S102" s="101">
        <v>250</v>
      </c>
      <c r="T102" s="235" t="s">
        <v>3905</v>
      </c>
      <c r="U102" s="201">
        <v>1</v>
      </c>
    </row>
    <row r="103" spans="1:21" ht="16.899999999999999" customHeight="1">
      <c r="A103" s="121" t="s">
        <v>455</v>
      </c>
      <c r="B103" s="119" t="s">
        <v>2729</v>
      </c>
      <c r="C103" s="63" t="s">
        <v>2161</v>
      </c>
      <c r="D103" s="4" t="str">
        <f t="shared" si="32"/>
        <v>武-092  王家のレイピア</v>
      </c>
      <c r="E103" s="169" t="s">
        <v>386</v>
      </c>
      <c r="F103" s="85" t="s">
        <v>2167</v>
      </c>
      <c r="G103" s="69" t="s">
        <v>19</v>
      </c>
      <c r="H103" s="74" t="s">
        <v>40</v>
      </c>
      <c r="I103" s="80"/>
      <c r="J103" s="80"/>
      <c r="K103" s="65" t="s">
        <v>2469</v>
      </c>
      <c r="L103" s="63" t="s">
        <v>2470</v>
      </c>
      <c r="M103" s="51" t="s">
        <v>2495</v>
      </c>
      <c r="N103" s="102" t="s">
        <v>2466</v>
      </c>
      <c r="O103" s="97">
        <v>0</v>
      </c>
      <c r="P103" s="98">
        <v>1060</v>
      </c>
      <c r="Q103" s="99">
        <v>910</v>
      </c>
      <c r="R103" s="100">
        <v>190</v>
      </c>
      <c r="S103" s="101">
        <v>240</v>
      </c>
      <c r="T103" s="523" t="s">
        <v>3905</v>
      </c>
      <c r="U103" s="64">
        <v>10</v>
      </c>
    </row>
    <row r="104" spans="1:21" ht="16.899999999999999" customHeight="1">
      <c r="A104" s="121" t="s">
        <v>455</v>
      </c>
      <c r="B104" s="119" t="s">
        <v>2730</v>
      </c>
      <c r="C104" s="64" t="s">
        <v>2168</v>
      </c>
      <c r="D104" s="4" t="str">
        <f t="shared" si="32"/>
        <v>武-091  キルバーンの剣</v>
      </c>
      <c r="E104" s="169" t="s">
        <v>386</v>
      </c>
      <c r="F104" s="85" t="s">
        <v>2167</v>
      </c>
      <c r="G104" s="69" t="s">
        <v>19</v>
      </c>
      <c r="H104" s="69" t="s">
        <v>19</v>
      </c>
      <c r="I104" s="82" t="s">
        <v>91</v>
      </c>
      <c r="J104" s="80">
        <v>2</v>
      </c>
      <c r="K104" s="75"/>
      <c r="L104" s="63"/>
      <c r="M104" s="51"/>
      <c r="N104" s="73"/>
      <c r="O104" s="97">
        <v>0</v>
      </c>
      <c r="P104" s="98">
        <v>970</v>
      </c>
      <c r="Q104" s="99">
        <v>930</v>
      </c>
      <c r="R104" s="100">
        <v>360</v>
      </c>
      <c r="S104" s="101">
        <v>120</v>
      </c>
      <c r="T104" s="235" t="s">
        <v>3905</v>
      </c>
      <c r="U104" s="64">
        <v>15</v>
      </c>
    </row>
    <row r="105" spans="1:21" ht="16.899999999999999" customHeight="1">
      <c r="A105" s="121" t="s">
        <v>455</v>
      </c>
      <c r="B105" s="119" t="s">
        <v>2731</v>
      </c>
      <c r="C105" s="64" t="s">
        <v>2169</v>
      </c>
      <c r="D105" s="4" t="str">
        <f t="shared" si="32"/>
        <v>武-090  光魔の杖</v>
      </c>
      <c r="E105" s="169" t="s">
        <v>386</v>
      </c>
      <c r="F105" s="87" t="s">
        <v>2171</v>
      </c>
      <c r="G105" s="78" t="s">
        <v>88</v>
      </c>
      <c r="H105" s="78" t="s">
        <v>88</v>
      </c>
      <c r="I105" s="80"/>
      <c r="J105" s="80"/>
      <c r="K105" s="7" t="s">
        <v>2475</v>
      </c>
      <c r="L105" s="63" t="s">
        <v>2477</v>
      </c>
      <c r="M105" s="51" t="s">
        <v>2537</v>
      </c>
      <c r="N105" s="103" t="s">
        <v>492</v>
      </c>
      <c r="O105" s="97">
        <v>0</v>
      </c>
      <c r="P105" s="98">
        <v>1030</v>
      </c>
      <c r="Q105" s="99">
        <v>1080</v>
      </c>
      <c r="R105" s="100">
        <v>140</v>
      </c>
      <c r="S105" s="101">
        <v>140</v>
      </c>
      <c r="T105" s="235" t="s">
        <v>3905</v>
      </c>
      <c r="U105" s="374">
        <v>20</v>
      </c>
    </row>
    <row r="106" spans="1:21" ht="16.899999999999999" customHeight="1">
      <c r="A106" s="121" t="s">
        <v>455</v>
      </c>
      <c r="B106" s="119" t="s">
        <v>2732</v>
      </c>
      <c r="C106" s="64" t="s">
        <v>2172</v>
      </c>
      <c r="D106" s="4" t="str">
        <f t="shared" si="32"/>
        <v>武-089  メタルキングのやり</v>
      </c>
      <c r="E106" s="169" t="s">
        <v>386</v>
      </c>
      <c r="F106" s="70" t="s">
        <v>2165</v>
      </c>
      <c r="G106" s="69" t="s">
        <v>19</v>
      </c>
      <c r="H106" s="69" t="s">
        <v>19</v>
      </c>
      <c r="I106" s="80"/>
      <c r="J106" s="80"/>
      <c r="K106" s="65" t="s">
        <v>2469</v>
      </c>
      <c r="L106" s="63" t="s">
        <v>2471</v>
      </c>
      <c r="M106" s="51" t="s">
        <v>3746</v>
      </c>
      <c r="N106" s="102" t="s">
        <v>83</v>
      </c>
      <c r="O106" s="97">
        <v>0</v>
      </c>
      <c r="P106" s="98">
        <v>1080</v>
      </c>
      <c r="Q106" s="99">
        <v>890</v>
      </c>
      <c r="R106" s="100">
        <v>430</v>
      </c>
      <c r="S106" s="101">
        <v>0</v>
      </c>
      <c r="T106" s="235" t="s">
        <v>3905</v>
      </c>
      <c r="U106" s="200">
        <v>20</v>
      </c>
    </row>
    <row r="107" spans="1:21" ht="16.899999999999999" customHeight="1">
      <c r="A107" s="121" t="s">
        <v>455</v>
      </c>
      <c r="B107" s="119" t="s">
        <v>2733</v>
      </c>
      <c r="C107" s="63" t="s">
        <v>2173</v>
      </c>
      <c r="D107" s="4" t="str">
        <f t="shared" si="32"/>
        <v>武-088  メタルキングの剣</v>
      </c>
      <c r="E107" s="169" t="s">
        <v>386</v>
      </c>
      <c r="F107" s="85" t="s">
        <v>2167</v>
      </c>
      <c r="G107" s="69" t="s">
        <v>19</v>
      </c>
      <c r="H107" s="69" t="s">
        <v>19</v>
      </c>
      <c r="I107" s="80"/>
      <c r="J107" s="80"/>
      <c r="K107" s="106" t="s">
        <v>2469</v>
      </c>
      <c r="L107" s="64" t="s">
        <v>2472</v>
      </c>
      <c r="M107" s="51" t="s">
        <v>2496</v>
      </c>
      <c r="N107" s="73" t="s">
        <v>83</v>
      </c>
      <c r="O107" s="97">
        <v>0</v>
      </c>
      <c r="P107" s="98">
        <v>1160</v>
      </c>
      <c r="Q107" s="99">
        <v>920</v>
      </c>
      <c r="R107" s="100">
        <v>310</v>
      </c>
      <c r="S107" s="101">
        <v>0</v>
      </c>
      <c r="T107" s="235" t="s">
        <v>3905</v>
      </c>
      <c r="U107" s="200">
        <v>20</v>
      </c>
    </row>
    <row r="108" spans="1:21" ht="16.899999999999999" customHeight="1">
      <c r="A108" s="121" t="s">
        <v>455</v>
      </c>
      <c r="B108" s="119" t="s">
        <v>2734</v>
      </c>
      <c r="C108" s="63" t="s">
        <v>2174</v>
      </c>
      <c r="D108" s="4" t="str">
        <f t="shared" si="32"/>
        <v>武-087  ゴメちゃんアックス</v>
      </c>
      <c r="E108" s="169" t="s">
        <v>386</v>
      </c>
      <c r="F108" s="71" t="s">
        <v>2176</v>
      </c>
      <c r="G108" s="69" t="s">
        <v>19</v>
      </c>
      <c r="H108" s="69" t="s">
        <v>19</v>
      </c>
      <c r="I108" s="80"/>
      <c r="J108" s="80"/>
      <c r="K108" s="106" t="s">
        <v>2469</v>
      </c>
      <c r="L108" s="63" t="s">
        <v>2473</v>
      </c>
      <c r="M108" s="51" t="s">
        <v>3747</v>
      </c>
      <c r="N108" s="102" t="s">
        <v>84</v>
      </c>
      <c r="O108" s="97">
        <v>0</v>
      </c>
      <c r="P108" s="98">
        <v>1000</v>
      </c>
      <c r="Q108" s="99">
        <v>900</v>
      </c>
      <c r="R108" s="100">
        <v>240</v>
      </c>
      <c r="S108" s="101">
        <v>240</v>
      </c>
      <c r="T108" s="235" t="s">
        <v>3905</v>
      </c>
      <c r="U108" s="201">
        <v>3</v>
      </c>
    </row>
    <row r="109" spans="1:21" ht="16.899999999999999" customHeight="1">
      <c r="A109" s="121" t="s">
        <v>455</v>
      </c>
      <c r="B109" s="119" t="s">
        <v>2735</v>
      </c>
      <c r="C109" s="63" t="s">
        <v>2175</v>
      </c>
      <c r="D109" s="4" t="str">
        <f t="shared" si="32"/>
        <v>武-086  ゴメちゃんクロウ</v>
      </c>
      <c r="E109" s="169" t="s">
        <v>386</v>
      </c>
      <c r="F109" s="138" t="s">
        <v>2164</v>
      </c>
      <c r="G109" s="77" t="s">
        <v>19</v>
      </c>
      <c r="H109" s="77" t="s">
        <v>19</v>
      </c>
      <c r="I109" s="80"/>
      <c r="J109" s="80"/>
      <c r="K109" s="11" t="s">
        <v>2474</v>
      </c>
      <c r="L109" s="64" t="s">
        <v>2474</v>
      </c>
      <c r="M109" s="51" t="s">
        <v>3748</v>
      </c>
      <c r="N109" s="102" t="s">
        <v>2466</v>
      </c>
      <c r="O109" s="97">
        <v>0</v>
      </c>
      <c r="P109" s="98">
        <v>1000</v>
      </c>
      <c r="Q109" s="99">
        <v>780</v>
      </c>
      <c r="R109" s="100">
        <v>360</v>
      </c>
      <c r="S109" s="101">
        <v>240</v>
      </c>
      <c r="T109" s="235" t="s">
        <v>3905</v>
      </c>
      <c r="U109" s="201">
        <v>3</v>
      </c>
    </row>
    <row r="110" spans="1:21" ht="16.899999999999999" customHeight="1">
      <c r="A110" s="121" t="s">
        <v>455</v>
      </c>
      <c r="B110" s="119" t="s">
        <v>2736</v>
      </c>
      <c r="C110" s="63" t="s">
        <v>2177</v>
      </c>
      <c r="D110" s="4" t="str">
        <f t="shared" si="32"/>
        <v>武-085  新生・ダイの剣</v>
      </c>
      <c r="E110" s="169" t="s">
        <v>386</v>
      </c>
      <c r="F110" s="85" t="s">
        <v>2167</v>
      </c>
      <c r="G110" s="77" t="s">
        <v>19</v>
      </c>
      <c r="H110" s="77" t="s">
        <v>19</v>
      </c>
      <c r="I110" s="79" t="s">
        <v>90</v>
      </c>
      <c r="J110" s="80" t="s">
        <v>2261</v>
      </c>
      <c r="K110" s="75"/>
      <c r="L110" s="64"/>
      <c r="M110" s="51"/>
      <c r="N110" s="75"/>
      <c r="O110" s="97">
        <v>0</v>
      </c>
      <c r="P110" s="98">
        <v>1150</v>
      </c>
      <c r="Q110" s="99">
        <v>1010</v>
      </c>
      <c r="R110" s="100">
        <v>120</v>
      </c>
      <c r="S110" s="101">
        <v>0</v>
      </c>
      <c r="T110" s="235" t="s">
        <v>3905</v>
      </c>
      <c r="U110" s="200">
        <v>20</v>
      </c>
    </row>
    <row r="111" spans="1:21" ht="16.899999999999999" customHeight="1">
      <c r="A111" s="121" t="s">
        <v>455</v>
      </c>
      <c r="B111" s="119" t="s">
        <v>2737</v>
      </c>
      <c r="C111" s="64" t="s">
        <v>2178</v>
      </c>
      <c r="D111" s="4" t="str">
        <f t="shared" si="32"/>
        <v>武-084  ときのおうしゃく</v>
      </c>
      <c r="E111" s="169" t="s">
        <v>386</v>
      </c>
      <c r="F111" s="87" t="s">
        <v>2171</v>
      </c>
      <c r="G111" s="67" t="s">
        <v>40</v>
      </c>
      <c r="H111" s="83" t="s">
        <v>80</v>
      </c>
      <c r="I111" s="80"/>
      <c r="J111" s="80"/>
      <c r="K111" s="11" t="s">
        <v>2474</v>
      </c>
      <c r="L111" s="103" t="s">
        <v>2474</v>
      </c>
      <c r="M111" s="51" t="s">
        <v>2483</v>
      </c>
      <c r="N111" s="102" t="s">
        <v>2466</v>
      </c>
      <c r="O111" s="97">
        <v>0</v>
      </c>
      <c r="P111" s="98">
        <v>940</v>
      </c>
      <c r="Q111" s="99">
        <v>980</v>
      </c>
      <c r="R111" s="100">
        <v>190</v>
      </c>
      <c r="S111" s="101">
        <v>290</v>
      </c>
      <c r="T111" s="235" t="s">
        <v>3905</v>
      </c>
      <c r="U111" s="64">
        <v>16</v>
      </c>
    </row>
    <row r="112" spans="1:21" ht="16.899999999999999" customHeight="1">
      <c r="A112" s="121" t="s">
        <v>1225</v>
      </c>
      <c r="B112" s="119" t="s">
        <v>2738</v>
      </c>
      <c r="C112" s="64" t="s">
        <v>2179</v>
      </c>
      <c r="D112" s="4" t="str">
        <f t="shared" si="32"/>
        <v>武-083  オチュアーノの剣</v>
      </c>
      <c r="E112" s="169" t="s">
        <v>386</v>
      </c>
      <c r="F112" s="85" t="s">
        <v>2167</v>
      </c>
      <c r="G112" s="77" t="s">
        <v>19</v>
      </c>
      <c r="H112" s="77" t="s">
        <v>19</v>
      </c>
      <c r="I112" s="80"/>
      <c r="J112" s="80"/>
      <c r="K112" s="7" t="s">
        <v>2475</v>
      </c>
      <c r="L112" s="63" t="s">
        <v>2468</v>
      </c>
      <c r="M112" s="51" t="s">
        <v>2497</v>
      </c>
      <c r="N112" s="102" t="s">
        <v>2466</v>
      </c>
      <c r="O112" s="97">
        <v>0</v>
      </c>
      <c r="P112" s="98">
        <v>1060</v>
      </c>
      <c r="Q112" s="99">
        <v>920</v>
      </c>
      <c r="R112" s="100">
        <v>190</v>
      </c>
      <c r="S112" s="101">
        <v>190</v>
      </c>
      <c r="T112" s="523" t="s">
        <v>3905</v>
      </c>
      <c r="U112" s="64">
        <v>5</v>
      </c>
    </row>
    <row r="113" spans="1:21" ht="16.899999999999999" customHeight="1">
      <c r="A113" s="121" t="s">
        <v>1225</v>
      </c>
      <c r="B113" s="119" t="s">
        <v>2739</v>
      </c>
      <c r="C113" s="64" t="s">
        <v>2180</v>
      </c>
      <c r="D113" s="4" t="str">
        <f t="shared" si="32"/>
        <v>武-082  ブラックロッド</v>
      </c>
      <c r="E113" s="169" t="s">
        <v>386</v>
      </c>
      <c r="F113" s="87" t="s">
        <v>2171</v>
      </c>
      <c r="G113" s="78" t="s">
        <v>88</v>
      </c>
      <c r="H113" s="74" t="s">
        <v>40</v>
      </c>
      <c r="I113" s="80"/>
      <c r="J113" s="80"/>
      <c r="K113" s="106" t="s">
        <v>2469</v>
      </c>
      <c r="L113" s="102" t="s">
        <v>2471</v>
      </c>
      <c r="M113" s="51" t="s">
        <v>2498</v>
      </c>
      <c r="N113" s="75" t="s">
        <v>83</v>
      </c>
      <c r="O113" s="97">
        <v>0</v>
      </c>
      <c r="P113" s="98">
        <v>940</v>
      </c>
      <c r="Q113" s="99">
        <v>1060</v>
      </c>
      <c r="R113" s="100">
        <v>240</v>
      </c>
      <c r="S113" s="101">
        <v>120</v>
      </c>
      <c r="T113" s="523" t="s">
        <v>3905</v>
      </c>
      <c r="U113" s="64">
        <v>15</v>
      </c>
    </row>
    <row r="114" spans="1:21" ht="16.899999999999999" customHeight="1">
      <c r="A114" s="121" t="s">
        <v>1225</v>
      </c>
      <c r="B114" s="119" t="s">
        <v>2740</v>
      </c>
      <c r="C114" s="63" t="s">
        <v>2181</v>
      </c>
      <c r="D114" s="4" t="str">
        <f t="shared" si="32"/>
        <v>武-081  時空の杖</v>
      </c>
      <c r="E114" s="169" t="s">
        <v>386</v>
      </c>
      <c r="F114" s="87" t="s">
        <v>2171</v>
      </c>
      <c r="G114" s="74" t="s">
        <v>40</v>
      </c>
      <c r="H114" s="74" t="s">
        <v>40</v>
      </c>
      <c r="I114" s="76" t="s">
        <v>93</v>
      </c>
      <c r="J114" s="80">
        <v>2</v>
      </c>
      <c r="K114" s="75"/>
      <c r="L114" s="64"/>
      <c r="M114" s="51"/>
      <c r="N114" s="75"/>
      <c r="O114" s="97">
        <v>0</v>
      </c>
      <c r="P114" s="98">
        <v>970</v>
      </c>
      <c r="Q114" s="99">
        <v>1060</v>
      </c>
      <c r="R114" s="100">
        <v>130</v>
      </c>
      <c r="S114" s="101">
        <v>130</v>
      </c>
      <c r="T114" s="235" t="s">
        <v>3905</v>
      </c>
      <c r="U114" s="64">
        <v>5</v>
      </c>
    </row>
    <row r="115" spans="1:21" ht="16.899999999999999" customHeight="1">
      <c r="A115" s="121" t="s">
        <v>1225</v>
      </c>
      <c r="B115" s="119" t="s">
        <v>2741</v>
      </c>
      <c r="C115" s="63" t="s">
        <v>2182</v>
      </c>
      <c r="D115" s="4" t="str">
        <f t="shared" si="32"/>
        <v>武-080  きせきのつるぎ</v>
      </c>
      <c r="E115" s="169" t="s">
        <v>386</v>
      </c>
      <c r="F115" s="85" t="s">
        <v>2167</v>
      </c>
      <c r="G115" s="77" t="s">
        <v>19</v>
      </c>
      <c r="H115" s="77" t="s">
        <v>19</v>
      </c>
      <c r="I115" s="80"/>
      <c r="J115" s="80"/>
      <c r="K115" s="11" t="s">
        <v>2474</v>
      </c>
      <c r="L115" s="103" t="s">
        <v>2474</v>
      </c>
      <c r="M115" s="51" t="s">
        <v>2485</v>
      </c>
      <c r="N115" s="75" t="s">
        <v>492</v>
      </c>
      <c r="O115" s="97">
        <v>350</v>
      </c>
      <c r="P115" s="98">
        <v>930</v>
      </c>
      <c r="Q115" s="99">
        <v>880</v>
      </c>
      <c r="R115" s="100">
        <v>170</v>
      </c>
      <c r="S115" s="101">
        <v>0</v>
      </c>
      <c r="T115" s="235" t="s">
        <v>3905</v>
      </c>
      <c r="U115" s="64">
        <v>13</v>
      </c>
    </row>
    <row r="116" spans="1:21" ht="16.899999999999999" customHeight="1">
      <c r="A116" s="121" t="s">
        <v>1225</v>
      </c>
      <c r="B116" s="119" t="s">
        <v>2742</v>
      </c>
      <c r="C116" s="63" t="s">
        <v>2183</v>
      </c>
      <c r="D116" s="4" t="str">
        <f t="shared" si="32"/>
        <v>武-079  まじんのオノ</v>
      </c>
      <c r="E116" s="169" t="s">
        <v>386</v>
      </c>
      <c r="F116" s="71" t="s">
        <v>2176</v>
      </c>
      <c r="G116" s="77" t="s">
        <v>19</v>
      </c>
      <c r="H116" s="77" t="s">
        <v>19</v>
      </c>
      <c r="I116" s="80"/>
      <c r="J116" s="80"/>
      <c r="K116" s="7" t="s">
        <v>2475</v>
      </c>
      <c r="L116" s="64" t="s">
        <v>2479</v>
      </c>
      <c r="M116" s="51" t="s">
        <v>4740</v>
      </c>
      <c r="N116" s="102" t="s">
        <v>2466</v>
      </c>
      <c r="O116" s="97">
        <v>0</v>
      </c>
      <c r="P116" s="98">
        <v>1130</v>
      </c>
      <c r="Q116" s="99">
        <v>990</v>
      </c>
      <c r="R116" s="100">
        <v>0</v>
      </c>
      <c r="S116" s="101">
        <v>240</v>
      </c>
      <c r="T116" s="235" t="s">
        <v>3905</v>
      </c>
      <c r="U116" s="64">
        <v>15</v>
      </c>
    </row>
    <row r="117" spans="1:21" ht="16.899999999999999" customHeight="1">
      <c r="A117" s="121" t="s">
        <v>1225</v>
      </c>
      <c r="B117" s="119" t="s">
        <v>2743</v>
      </c>
      <c r="C117" s="63" t="s">
        <v>2184</v>
      </c>
      <c r="D117" s="4" t="str">
        <f t="shared" si="32"/>
        <v>武-078  疾風の槍</v>
      </c>
      <c r="E117" s="169" t="s">
        <v>386</v>
      </c>
      <c r="F117" s="70" t="s">
        <v>2165</v>
      </c>
      <c r="G117" s="69" t="s">
        <v>19</v>
      </c>
      <c r="H117" s="69" t="s">
        <v>19</v>
      </c>
      <c r="I117" s="84" t="s">
        <v>82</v>
      </c>
      <c r="J117" s="80">
        <v>1</v>
      </c>
      <c r="K117" s="75"/>
      <c r="L117" s="63"/>
      <c r="M117" s="51"/>
      <c r="N117" s="73"/>
      <c r="O117" s="97">
        <v>130</v>
      </c>
      <c r="P117" s="98">
        <v>1060</v>
      </c>
      <c r="Q117" s="99">
        <v>880</v>
      </c>
      <c r="R117" s="100">
        <v>230</v>
      </c>
      <c r="S117" s="101">
        <v>0</v>
      </c>
      <c r="T117" s="235" t="s">
        <v>3905</v>
      </c>
      <c r="U117" s="64">
        <v>10</v>
      </c>
    </row>
    <row r="118" spans="1:21" ht="16.899999999999999" customHeight="1">
      <c r="A118" s="121" t="s">
        <v>1225</v>
      </c>
      <c r="B118" s="119" t="s">
        <v>2744</v>
      </c>
      <c r="C118" s="66" t="s">
        <v>2260</v>
      </c>
      <c r="D118" s="4" t="str">
        <f t="shared" si="32"/>
        <v>武-077  生命の剣</v>
      </c>
      <c r="E118" s="169" t="s">
        <v>386</v>
      </c>
      <c r="F118" s="85" t="s">
        <v>2167</v>
      </c>
      <c r="G118" s="69" t="s">
        <v>19</v>
      </c>
      <c r="H118" s="69" t="s">
        <v>19</v>
      </c>
      <c r="I118" s="79" t="s">
        <v>90</v>
      </c>
      <c r="J118" s="72">
        <v>3</v>
      </c>
      <c r="K118" s="75"/>
      <c r="L118" s="66"/>
      <c r="M118" s="51"/>
      <c r="N118" s="66"/>
      <c r="O118" s="97">
        <v>240</v>
      </c>
      <c r="P118" s="98">
        <v>1060</v>
      </c>
      <c r="Q118" s="99">
        <v>940</v>
      </c>
      <c r="R118" s="100">
        <v>120</v>
      </c>
      <c r="S118" s="101">
        <v>0</v>
      </c>
      <c r="T118" s="235" t="s">
        <v>3905</v>
      </c>
      <c r="U118" s="68">
        <v>14</v>
      </c>
    </row>
    <row r="119" spans="1:21" ht="16.899999999999999" customHeight="1">
      <c r="A119" s="121" t="s">
        <v>1224</v>
      </c>
      <c r="B119" s="119" t="s">
        <v>2745</v>
      </c>
      <c r="C119" s="64" t="s">
        <v>2185</v>
      </c>
      <c r="D119" s="4" t="str">
        <f t="shared" si="32"/>
        <v>武-076  竜神王のツメ</v>
      </c>
      <c r="E119" s="169" t="s">
        <v>386</v>
      </c>
      <c r="F119" s="86" t="s">
        <v>2164</v>
      </c>
      <c r="G119" s="69" t="s">
        <v>19</v>
      </c>
      <c r="H119" s="69" t="s">
        <v>19</v>
      </c>
      <c r="I119" s="80"/>
      <c r="J119" s="80"/>
      <c r="K119" s="7" t="s">
        <v>2475</v>
      </c>
      <c r="L119" s="102" t="s">
        <v>2468</v>
      </c>
      <c r="M119" s="51" t="s">
        <v>3749</v>
      </c>
      <c r="N119" s="102" t="s">
        <v>2466</v>
      </c>
      <c r="O119" s="97">
        <v>0</v>
      </c>
      <c r="P119" s="98">
        <v>1050</v>
      </c>
      <c r="Q119" s="99">
        <v>670</v>
      </c>
      <c r="R119" s="100">
        <v>580</v>
      </c>
      <c r="S119" s="101">
        <v>0</v>
      </c>
      <c r="T119" s="235" t="s">
        <v>3905</v>
      </c>
      <c r="U119" s="64">
        <v>10</v>
      </c>
    </row>
    <row r="120" spans="1:21" ht="16.899999999999999" customHeight="1">
      <c r="A120" s="121" t="s">
        <v>1224</v>
      </c>
      <c r="B120" s="119" t="s">
        <v>2746</v>
      </c>
      <c r="C120" s="64" t="s">
        <v>2186</v>
      </c>
      <c r="D120" s="4" t="str">
        <f t="shared" si="32"/>
        <v>武-075  らせつのまそう</v>
      </c>
      <c r="E120" s="169" t="s">
        <v>386</v>
      </c>
      <c r="F120" s="70" t="s">
        <v>2165</v>
      </c>
      <c r="G120" s="77" t="s">
        <v>19</v>
      </c>
      <c r="H120" s="77" t="s">
        <v>19</v>
      </c>
      <c r="I120" s="105" t="s">
        <v>82</v>
      </c>
      <c r="J120" s="104">
        <v>2</v>
      </c>
      <c r="K120" s="103"/>
      <c r="L120" s="63"/>
      <c r="M120" s="51"/>
      <c r="N120" s="64"/>
      <c r="O120" s="97">
        <v>0</v>
      </c>
      <c r="P120" s="98">
        <v>1010</v>
      </c>
      <c r="Q120" s="99">
        <v>820</v>
      </c>
      <c r="R120" s="100">
        <v>460</v>
      </c>
      <c r="S120" s="101">
        <v>0</v>
      </c>
      <c r="T120" s="235" t="s">
        <v>3905</v>
      </c>
      <c r="U120" s="64">
        <v>11</v>
      </c>
    </row>
    <row r="121" spans="1:21" ht="16.899999999999999" customHeight="1">
      <c r="A121" s="121" t="s">
        <v>1224</v>
      </c>
      <c r="B121" s="119" t="s">
        <v>2747</v>
      </c>
      <c r="C121" s="64" t="s">
        <v>2187</v>
      </c>
      <c r="D121" s="4" t="str">
        <f t="shared" si="32"/>
        <v>武-074  アバンの聖剣</v>
      </c>
      <c r="E121" s="169" t="s">
        <v>386</v>
      </c>
      <c r="F121" s="85" t="s">
        <v>2167</v>
      </c>
      <c r="G121" s="77" t="s">
        <v>19</v>
      </c>
      <c r="H121" s="77" t="s">
        <v>19</v>
      </c>
      <c r="I121" s="79" t="s">
        <v>90</v>
      </c>
      <c r="J121" s="80">
        <v>2</v>
      </c>
      <c r="K121" s="75"/>
      <c r="L121" s="63"/>
      <c r="M121" s="51"/>
      <c r="N121" s="64"/>
      <c r="O121" s="97">
        <v>0</v>
      </c>
      <c r="P121" s="98">
        <v>964</v>
      </c>
      <c r="Q121" s="99">
        <v>706</v>
      </c>
      <c r="R121" s="100">
        <v>147</v>
      </c>
      <c r="S121" s="101">
        <v>213</v>
      </c>
      <c r="T121" s="572">
        <v>12</v>
      </c>
      <c r="U121" s="64">
        <v>4</v>
      </c>
    </row>
    <row r="122" spans="1:21" ht="16.899999999999999" customHeight="1">
      <c r="A122" s="121" t="s">
        <v>1224</v>
      </c>
      <c r="B122" s="119" t="s">
        <v>2748</v>
      </c>
      <c r="C122" s="63" t="s">
        <v>2188</v>
      </c>
      <c r="D122" s="4" t="str">
        <f t="shared" si="32"/>
        <v>武-073  グレイトアックス</v>
      </c>
      <c r="E122" s="169" t="s">
        <v>386</v>
      </c>
      <c r="F122" s="71" t="s">
        <v>2176</v>
      </c>
      <c r="G122" s="77" t="s">
        <v>19</v>
      </c>
      <c r="H122" s="77" t="s">
        <v>19</v>
      </c>
      <c r="I122" s="80"/>
      <c r="J122" s="80"/>
      <c r="K122" s="7" t="s">
        <v>2475</v>
      </c>
      <c r="L122" s="63" t="s">
        <v>2480</v>
      </c>
      <c r="M122" s="51" t="s">
        <v>2486</v>
      </c>
      <c r="N122" s="63" t="s">
        <v>86</v>
      </c>
      <c r="O122" s="97">
        <v>0</v>
      </c>
      <c r="P122" s="98">
        <v>1030</v>
      </c>
      <c r="Q122" s="99">
        <v>800</v>
      </c>
      <c r="R122" s="100">
        <v>0</v>
      </c>
      <c r="S122" s="101">
        <v>460</v>
      </c>
      <c r="T122" s="523" t="s">
        <v>3905</v>
      </c>
      <c r="U122" s="64">
        <v>16</v>
      </c>
    </row>
    <row r="123" spans="1:21" ht="16.899999999999999" customHeight="1">
      <c r="A123" s="121" t="s">
        <v>1224</v>
      </c>
      <c r="B123" s="119" t="s">
        <v>2749</v>
      </c>
      <c r="C123" s="63" t="s">
        <v>2189</v>
      </c>
      <c r="D123" s="4" t="str">
        <f t="shared" si="32"/>
        <v>武-072  メタルフィスト</v>
      </c>
      <c r="E123" s="169" t="s">
        <v>386</v>
      </c>
      <c r="F123" s="86" t="s">
        <v>2164</v>
      </c>
      <c r="G123" s="77" t="s">
        <v>19</v>
      </c>
      <c r="H123" s="77" t="s">
        <v>19</v>
      </c>
      <c r="I123" s="80"/>
      <c r="J123" s="80"/>
      <c r="K123" s="106" t="s">
        <v>2469</v>
      </c>
      <c r="L123" s="102" t="s">
        <v>2468</v>
      </c>
      <c r="M123" s="51" t="s">
        <v>2499</v>
      </c>
      <c r="N123" s="63" t="s">
        <v>83</v>
      </c>
      <c r="O123" s="97">
        <v>0</v>
      </c>
      <c r="P123" s="98">
        <v>1040</v>
      </c>
      <c r="Q123" s="99">
        <v>810</v>
      </c>
      <c r="R123" s="100">
        <v>460</v>
      </c>
      <c r="S123" s="101">
        <v>0</v>
      </c>
      <c r="T123" s="235" t="s">
        <v>3905</v>
      </c>
      <c r="U123" s="64">
        <v>15</v>
      </c>
    </row>
    <row r="124" spans="1:21" ht="16.899999999999999" customHeight="1">
      <c r="A124" s="121" t="s">
        <v>1224</v>
      </c>
      <c r="B124" s="119" t="s">
        <v>2750</v>
      </c>
      <c r="C124" s="63" t="s">
        <v>2190</v>
      </c>
      <c r="D124" s="4" t="str">
        <f t="shared" si="32"/>
        <v>武-071  ゴメちゃんスピア</v>
      </c>
      <c r="E124" s="169" t="s">
        <v>386</v>
      </c>
      <c r="F124" s="70" t="s">
        <v>2165</v>
      </c>
      <c r="G124" s="77" t="s">
        <v>19</v>
      </c>
      <c r="H124" s="77" t="s">
        <v>19</v>
      </c>
      <c r="I124" s="80"/>
      <c r="J124" s="80"/>
      <c r="K124" s="106" t="s">
        <v>2469</v>
      </c>
      <c r="L124" s="103" t="s">
        <v>2472</v>
      </c>
      <c r="M124" s="51" t="s">
        <v>3750</v>
      </c>
      <c r="N124" s="63" t="s">
        <v>84</v>
      </c>
      <c r="O124" s="97">
        <v>0</v>
      </c>
      <c r="P124" s="98">
        <v>960</v>
      </c>
      <c r="Q124" s="99">
        <v>740</v>
      </c>
      <c r="R124" s="100">
        <v>340</v>
      </c>
      <c r="S124" s="101">
        <v>210</v>
      </c>
      <c r="T124" s="235" t="s">
        <v>3905</v>
      </c>
      <c r="U124" s="201">
        <v>3</v>
      </c>
    </row>
    <row r="125" spans="1:21" ht="16.899999999999999" customHeight="1">
      <c r="A125" s="121" t="s">
        <v>1224</v>
      </c>
      <c r="B125" s="119" t="s">
        <v>2751</v>
      </c>
      <c r="C125" s="63" t="s">
        <v>2191</v>
      </c>
      <c r="D125" s="4" t="str">
        <f t="shared" si="32"/>
        <v>武-070  ゴメちゃんロッド</v>
      </c>
      <c r="E125" s="169" t="s">
        <v>386</v>
      </c>
      <c r="F125" s="87" t="s">
        <v>2171</v>
      </c>
      <c r="G125" s="67" t="s">
        <v>40</v>
      </c>
      <c r="H125" s="67" t="s">
        <v>40</v>
      </c>
      <c r="I125" s="80"/>
      <c r="J125" s="80"/>
      <c r="K125" s="7" t="s">
        <v>2475</v>
      </c>
      <c r="L125" s="103" t="s">
        <v>2476</v>
      </c>
      <c r="M125" s="51" t="s">
        <v>3751</v>
      </c>
      <c r="N125" s="102" t="s">
        <v>2466</v>
      </c>
      <c r="O125" s="97">
        <v>0</v>
      </c>
      <c r="P125" s="98">
        <v>690</v>
      </c>
      <c r="Q125" s="99">
        <v>1010</v>
      </c>
      <c r="R125" s="100">
        <v>340</v>
      </c>
      <c r="S125" s="101">
        <v>210</v>
      </c>
      <c r="T125" s="235" t="s">
        <v>3905</v>
      </c>
      <c r="U125" s="201">
        <v>3</v>
      </c>
    </row>
    <row r="126" spans="1:21" ht="16.899999999999999" customHeight="1">
      <c r="A126" s="121" t="s">
        <v>1224</v>
      </c>
      <c r="B126" s="119" t="s">
        <v>2752</v>
      </c>
      <c r="C126" s="64" t="s">
        <v>2192</v>
      </c>
      <c r="D126" s="4" t="str">
        <f t="shared" si="32"/>
        <v>武-069  ひかりの杖</v>
      </c>
      <c r="E126" s="169" t="s">
        <v>386</v>
      </c>
      <c r="F126" s="87" t="s">
        <v>2171</v>
      </c>
      <c r="G126" s="74" t="s">
        <v>40</v>
      </c>
      <c r="H126" s="83" t="s">
        <v>80</v>
      </c>
      <c r="I126" s="76" t="s">
        <v>93</v>
      </c>
      <c r="J126" s="72">
        <v>3</v>
      </c>
      <c r="K126" s="75"/>
      <c r="L126" s="64"/>
      <c r="M126" s="51"/>
      <c r="N126" s="63"/>
      <c r="O126" s="97">
        <v>0</v>
      </c>
      <c r="P126" s="98">
        <v>890</v>
      </c>
      <c r="Q126" s="99">
        <v>1040</v>
      </c>
      <c r="R126" s="100">
        <v>180</v>
      </c>
      <c r="S126" s="101">
        <v>160</v>
      </c>
      <c r="T126" s="235" t="s">
        <v>3905</v>
      </c>
      <c r="U126" s="791">
        <v>20</v>
      </c>
    </row>
    <row r="127" spans="1:21" ht="16.899999999999999" customHeight="1">
      <c r="A127" s="121" t="s">
        <v>1224</v>
      </c>
      <c r="B127" s="119" t="s">
        <v>2753</v>
      </c>
      <c r="C127" s="64" t="s">
        <v>2193</v>
      </c>
      <c r="D127" s="4" t="str">
        <f t="shared" si="32"/>
        <v>武-068  りゅうせいのつるぎ</v>
      </c>
      <c r="E127" s="169" t="s">
        <v>386</v>
      </c>
      <c r="F127" s="85" t="s">
        <v>2167</v>
      </c>
      <c r="G127" s="69" t="s">
        <v>19</v>
      </c>
      <c r="H127" s="69" t="s">
        <v>19</v>
      </c>
      <c r="I127" s="80"/>
      <c r="J127" s="80"/>
      <c r="K127" s="106" t="s">
        <v>2469</v>
      </c>
      <c r="L127" s="102" t="s">
        <v>2468</v>
      </c>
      <c r="M127" s="51" t="s">
        <v>3752</v>
      </c>
      <c r="N127" s="102" t="s">
        <v>83</v>
      </c>
      <c r="O127" s="97">
        <v>0</v>
      </c>
      <c r="P127" s="98">
        <v>1020</v>
      </c>
      <c r="Q127" s="99">
        <v>920</v>
      </c>
      <c r="R127" s="100">
        <v>210</v>
      </c>
      <c r="S127" s="101">
        <v>160</v>
      </c>
      <c r="T127" s="235" t="s">
        <v>3905</v>
      </c>
      <c r="U127" s="200">
        <v>20</v>
      </c>
    </row>
    <row r="128" spans="1:21" ht="16.899999999999999" customHeight="1">
      <c r="A128" s="121" t="s">
        <v>1223</v>
      </c>
      <c r="B128" s="119" t="s">
        <v>2754</v>
      </c>
      <c r="C128" s="64" t="s">
        <v>2194</v>
      </c>
      <c r="D128" s="4" t="str">
        <f t="shared" si="32"/>
        <v>武-067  ミストの魔剣</v>
      </c>
      <c r="E128" s="169" t="s">
        <v>386</v>
      </c>
      <c r="F128" s="85" t="s">
        <v>2167</v>
      </c>
      <c r="G128" s="69" t="s">
        <v>19</v>
      </c>
      <c r="H128" s="69" t="s">
        <v>19</v>
      </c>
      <c r="I128" s="80"/>
      <c r="J128" s="80"/>
      <c r="K128" s="7" t="s">
        <v>2475</v>
      </c>
      <c r="L128" s="102" t="s">
        <v>2468</v>
      </c>
      <c r="M128" s="51" t="s">
        <v>2500</v>
      </c>
      <c r="N128" s="63" t="s">
        <v>2466</v>
      </c>
      <c r="O128" s="97">
        <v>0</v>
      </c>
      <c r="P128" s="98">
        <v>1000</v>
      </c>
      <c r="Q128" s="99">
        <v>870</v>
      </c>
      <c r="R128" s="100">
        <v>170</v>
      </c>
      <c r="S128" s="101">
        <v>130</v>
      </c>
      <c r="T128" s="235" t="s">
        <v>3905</v>
      </c>
      <c r="U128" s="64">
        <v>16</v>
      </c>
    </row>
    <row r="129" spans="1:21" ht="16.899999999999999" customHeight="1">
      <c r="A129" s="121" t="s">
        <v>1223</v>
      </c>
      <c r="B129" s="119" t="s">
        <v>2755</v>
      </c>
      <c r="C129" s="63" t="s">
        <v>2195</v>
      </c>
      <c r="D129" s="4" t="str">
        <f t="shared" si="32"/>
        <v>武-066  魔剣士のつるぎ</v>
      </c>
      <c r="E129" s="169" t="s">
        <v>386</v>
      </c>
      <c r="F129" s="85" t="s">
        <v>2167</v>
      </c>
      <c r="G129" s="69" t="s">
        <v>19</v>
      </c>
      <c r="H129" s="69" t="s">
        <v>19</v>
      </c>
      <c r="I129" s="80"/>
      <c r="J129" s="80"/>
      <c r="K129" s="106" t="s">
        <v>2469</v>
      </c>
      <c r="L129" s="102" t="s">
        <v>2468</v>
      </c>
      <c r="M129" s="51" t="s">
        <v>2501</v>
      </c>
      <c r="N129" s="63" t="s">
        <v>2464</v>
      </c>
      <c r="O129" s="97">
        <v>0</v>
      </c>
      <c r="P129" s="98">
        <v>1010</v>
      </c>
      <c r="Q129" s="99">
        <v>940</v>
      </c>
      <c r="R129" s="100">
        <v>0</v>
      </c>
      <c r="S129" s="101">
        <v>190</v>
      </c>
      <c r="T129" s="235" t="s">
        <v>3905</v>
      </c>
      <c r="U129" s="567">
        <v>20</v>
      </c>
    </row>
    <row r="130" spans="1:21" ht="16.899999999999999" customHeight="1">
      <c r="A130" s="121" t="s">
        <v>1223</v>
      </c>
      <c r="B130" s="119" t="s">
        <v>2756</v>
      </c>
      <c r="C130" s="63" t="s">
        <v>2196</v>
      </c>
      <c r="D130" s="4" t="str">
        <f t="shared" si="32"/>
        <v>武-065  てんくうのつるぎ</v>
      </c>
      <c r="E130" s="169" t="s">
        <v>386</v>
      </c>
      <c r="F130" s="85" t="s">
        <v>2167</v>
      </c>
      <c r="G130" s="69" t="s">
        <v>19</v>
      </c>
      <c r="H130" s="77" t="s">
        <v>19</v>
      </c>
      <c r="I130" s="80"/>
      <c r="J130" s="80"/>
      <c r="K130" s="106" t="s">
        <v>2469</v>
      </c>
      <c r="L130" s="102" t="s">
        <v>2473</v>
      </c>
      <c r="M130" s="51" t="s">
        <v>2502</v>
      </c>
      <c r="N130" s="63" t="s">
        <v>2462</v>
      </c>
      <c r="O130" s="97">
        <v>93</v>
      </c>
      <c r="P130" s="98">
        <v>890</v>
      </c>
      <c r="Q130" s="99">
        <v>754</v>
      </c>
      <c r="R130" s="100">
        <v>73</v>
      </c>
      <c r="S130" s="101">
        <v>73</v>
      </c>
      <c r="T130" s="572">
        <v>4</v>
      </c>
      <c r="U130" s="64">
        <v>3</v>
      </c>
    </row>
    <row r="131" spans="1:21" ht="16.899999999999999" customHeight="1">
      <c r="A131" s="121" t="s">
        <v>1223</v>
      </c>
      <c r="B131" s="119" t="s">
        <v>2757</v>
      </c>
      <c r="C131" s="63" t="s">
        <v>2197</v>
      </c>
      <c r="D131" s="4" t="str">
        <f t="shared" si="32"/>
        <v>武-064  キラーピアス</v>
      </c>
      <c r="E131" s="169" t="s">
        <v>386</v>
      </c>
      <c r="F131" s="86" t="s">
        <v>2164</v>
      </c>
      <c r="G131" s="69" t="s">
        <v>19</v>
      </c>
      <c r="H131" s="77" t="s">
        <v>19</v>
      </c>
      <c r="I131" s="80"/>
      <c r="J131" s="80"/>
      <c r="K131" s="106" t="s">
        <v>2469</v>
      </c>
      <c r="L131" s="102" t="s">
        <v>2473</v>
      </c>
      <c r="M131" s="51" t="s">
        <v>3753</v>
      </c>
      <c r="N131" s="63" t="s">
        <v>2467</v>
      </c>
      <c r="O131" s="97">
        <v>0</v>
      </c>
      <c r="P131" s="98">
        <v>1020</v>
      </c>
      <c r="Q131" s="99">
        <v>980</v>
      </c>
      <c r="R131" s="100">
        <v>0</v>
      </c>
      <c r="S131" s="101">
        <v>220</v>
      </c>
      <c r="T131" s="235" t="s">
        <v>3905</v>
      </c>
      <c r="U131" s="64">
        <v>4</v>
      </c>
    </row>
    <row r="132" spans="1:21" ht="16.899999999999999" customHeight="1">
      <c r="A132" s="121" t="s">
        <v>1223</v>
      </c>
      <c r="B132" s="119" t="s">
        <v>2758</v>
      </c>
      <c r="C132" s="63" t="s">
        <v>2198</v>
      </c>
      <c r="D132" s="4" t="str">
        <f t="shared" si="32"/>
        <v>武-063  時空の斧</v>
      </c>
      <c r="E132" s="169" t="s">
        <v>386</v>
      </c>
      <c r="F132" s="71" t="s">
        <v>2176</v>
      </c>
      <c r="G132" s="77" t="s">
        <v>19</v>
      </c>
      <c r="H132" s="77" t="s">
        <v>19</v>
      </c>
      <c r="I132" s="80"/>
      <c r="J132" s="80"/>
      <c r="K132" s="106" t="s">
        <v>2469</v>
      </c>
      <c r="L132" s="102" t="s">
        <v>2471</v>
      </c>
      <c r="M132" s="51" t="s">
        <v>2503</v>
      </c>
      <c r="N132" s="64" t="s">
        <v>83</v>
      </c>
      <c r="O132" s="97">
        <v>0</v>
      </c>
      <c r="P132" s="98">
        <v>1080</v>
      </c>
      <c r="Q132" s="99">
        <v>970</v>
      </c>
      <c r="R132" s="100">
        <v>110</v>
      </c>
      <c r="S132" s="101">
        <v>0</v>
      </c>
      <c r="T132" s="235" t="s">
        <v>3905</v>
      </c>
      <c r="U132" s="64">
        <v>11</v>
      </c>
    </row>
    <row r="133" spans="1:21" ht="16.899999999999999" customHeight="1">
      <c r="A133" s="121" t="s">
        <v>1223</v>
      </c>
      <c r="B133" s="119" t="s">
        <v>2759</v>
      </c>
      <c r="C133" s="64" t="s">
        <v>2199</v>
      </c>
      <c r="D133" s="4" t="str">
        <f t="shared" si="32"/>
        <v>武-062  セイレーンの杖</v>
      </c>
      <c r="E133" s="169" t="s">
        <v>386</v>
      </c>
      <c r="F133" s="87" t="s">
        <v>2171</v>
      </c>
      <c r="G133" s="74" t="s">
        <v>40</v>
      </c>
      <c r="H133" s="83" t="s">
        <v>80</v>
      </c>
      <c r="I133" s="80"/>
      <c r="J133" s="80"/>
      <c r="K133" s="106" t="s">
        <v>2469</v>
      </c>
      <c r="L133" s="102" t="s">
        <v>2468</v>
      </c>
      <c r="M133" s="51" t="s">
        <v>3754</v>
      </c>
      <c r="N133" s="63" t="s">
        <v>83</v>
      </c>
      <c r="O133" s="97">
        <v>0</v>
      </c>
      <c r="P133" s="98">
        <v>700</v>
      </c>
      <c r="Q133" s="99">
        <v>890</v>
      </c>
      <c r="R133" s="100">
        <v>257</v>
      </c>
      <c r="S133" s="101">
        <v>0</v>
      </c>
      <c r="T133" s="572">
        <v>10</v>
      </c>
      <c r="U133" s="64">
        <v>2</v>
      </c>
    </row>
    <row r="134" spans="1:21" ht="16.899999999999999" customHeight="1">
      <c r="A134" s="121" t="s">
        <v>1223</v>
      </c>
      <c r="B134" s="119" t="s">
        <v>2760</v>
      </c>
      <c r="C134" s="64" t="s">
        <v>2200</v>
      </c>
      <c r="D134" s="4" t="str">
        <f t="shared" si="32"/>
        <v>武-061  はぐメタのやり</v>
      </c>
      <c r="E134" s="169" t="s">
        <v>386</v>
      </c>
      <c r="F134" s="70" t="s">
        <v>2165</v>
      </c>
      <c r="G134" s="69" t="s">
        <v>19</v>
      </c>
      <c r="H134" s="69" t="s">
        <v>19</v>
      </c>
      <c r="I134" s="80"/>
      <c r="J134" s="80"/>
      <c r="K134" s="106" t="s">
        <v>2469</v>
      </c>
      <c r="L134" s="102" t="s">
        <v>2471</v>
      </c>
      <c r="M134" s="51" t="s">
        <v>2504</v>
      </c>
      <c r="N134" s="102" t="s">
        <v>83</v>
      </c>
      <c r="O134" s="97">
        <v>0</v>
      </c>
      <c r="P134" s="98">
        <v>930</v>
      </c>
      <c r="Q134" s="99">
        <v>750</v>
      </c>
      <c r="R134" s="100">
        <v>200</v>
      </c>
      <c r="S134" s="101">
        <v>330</v>
      </c>
      <c r="T134" s="235" t="s">
        <v>3905</v>
      </c>
      <c r="U134" s="64">
        <v>6</v>
      </c>
    </row>
    <row r="135" spans="1:21" ht="16.899999999999999" customHeight="1">
      <c r="A135" s="121" t="s">
        <v>1223</v>
      </c>
      <c r="B135" s="119" t="s">
        <v>2761</v>
      </c>
      <c r="C135" s="64" t="s">
        <v>2201</v>
      </c>
      <c r="D135" s="4" t="str">
        <f t="shared" si="32"/>
        <v>武-060  新生・鎧の魔槍</v>
      </c>
      <c r="E135" s="169" t="s">
        <v>386</v>
      </c>
      <c r="F135" s="70" t="s">
        <v>2165</v>
      </c>
      <c r="G135" s="69" t="s">
        <v>19</v>
      </c>
      <c r="H135" s="69" t="s">
        <v>19</v>
      </c>
      <c r="I135" s="80"/>
      <c r="J135" s="80"/>
      <c r="K135" s="106" t="s">
        <v>2469</v>
      </c>
      <c r="L135" s="102" t="s">
        <v>2468</v>
      </c>
      <c r="M135" s="51" t="s">
        <v>2505</v>
      </c>
      <c r="N135" s="63" t="s">
        <v>83</v>
      </c>
      <c r="O135" s="97">
        <v>130</v>
      </c>
      <c r="P135" s="98">
        <v>1060</v>
      </c>
      <c r="Q135" s="99">
        <v>840</v>
      </c>
      <c r="R135" s="100">
        <v>180</v>
      </c>
      <c r="S135" s="101">
        <v>0</v>
      </c>
      <c r="T135" s="235" t="s">
        <v>3905</v>
      </c>
      <c r="U135" s="64">
        <v>16</v>
      </c>
    </row>
    <row r="136" spans="1:21" ht="16.899999999999999" customHeight="1">
      <c r="A136" s="121" t="s">
        <v>1223</v>
      </c>
      <c r="B136" s="119" t="s">
        <v>2762</v>
      </c>
      <c r="C136" s="63" t="s">
        <v>2202</v>
      </c>
      <c r="D136" s="4" t="str">
        <f t="shared" si="32"/>
        <v>武-059  はぐメタの剣</v>
      </c>
      <c r="E136" s="169" t="s">
        <v>386</v>
      </c>
      <c r="F136" s="85" t="s">
        <v>2167</v>
      </c>
      <c r="G136" s="77" t="s">
        <v>19</v>
      </c>
      <c r="H136" s="77" t="s">
        <v>19</v>
      </c>
      <c r="I136" s="80"/>
      <c r="J136" s="80"/>
      <c r="K136" s="106" t="s">
        <v>2469</v>
      </c>
      <c r="L136" s="102" t="s">
        <v>2471</v>
      </c>
      <c r="M136" s="51" t="s">
        <v>2506</v>
      </c>
      <c r="N136" s="63" t="s">
        <v>83</v>
      </c>
      <c r="O136" s="97">
        <v>0</v>
      </c>
      <c r="P136" s="98">
        <v>940</v>
      </c>
      <c r="Q136" s="99">
        <v>720</v>
      </c>
      <c r="R136" s="100">
        <v>330</v>
      </c>
      <c r="S136" s="101">
        <v>200</v>
      </c>
      <c r="T136" s="238" t="s">
        <v>3905</v>
      </c>
      <c r="U136" s="64">
        <v>13</v>
      </c>
    </row>
    <row r="137" spans="1:21" ht="16.899999999999999" customHeight="1">
      <c r="A137" s="121" t="s">
        <v>1222</v>
      </c>
      <c r="B137" s="119" t="s">
        <v>2763</v>
      </c>
      <c r="C137" s="63" t="s">
        <v>2203</v>
      </c>
      <c r="D137" s="4" t="str">
        <f t="shared" si="32"/>
        <v>武-058  竜王のツメ</v>
      </c>
      <c r="E137" s="169" t="s">
        <v>386</v>
      </c>
      <c r="F137" s="86" t="s">
        <v>2164</v>
      </c>
      <c r="G137" s="77" t="s">
        <v>19</v>
      </c>
      <c r="H137" s="77" t="s">
        <v>19</v>
      </c>
      <c r="I137" s="80"/>
      <c r="J137" s="80"/>
      <c r="K137" s="106" t="s">
        <v>2469</v>
      </c>
      <c r="L137" s="102" t="s">
        <v>2473</v>
      </c>
      <c r="M137" s="51" t="s">
        <v>6098</v>
      </c>
      <c r="N137" s="64" t="s">
        <v>83</v>
      </c>
      <c r="O137" s="97">
        <v>0</v>
      </c>
      <c r="P137" s="98">
        <v>1100</v>
      </c>
      <c r="Q137" s="99">
        <v>830</v>
      </c>
      <c r="R137" s="100">
        <v>190</v>
      </c>
      <c r="S137" s="101">
        <v>0</v>
      </c>
      <c r="T137" s="235" t="s">
        <v>3905</v>
      </c>
      <c r="U137" s="573">
        <v>3</v>
      </c>
    </row>
    <row r="138" spans="1:21" ht="16.899999999999999" customHeight="1">
      <c r="A138" s="121" t="s">
        <v>1222</v>
      </c>
      <c r="B138" s="119" t="s">
        <v>2764</v>
      </c>
      <c r="C138" s="63" t="s">
        <v>2204</v>
      </c>
      <c r="D138" s="4" t="str">
        <f t="shared" si="32"/>
        <v>武-057  ローレシアの剣</v>
      </c>
      <c r="E138" s="169" t="s">
        <v>386</v>
      </c>
      <c r="F138" s="85" t="s">
        <v>2167</v>
      </c>
      <c r="G138" s="69" t="s">
        <v>19</v>
      </c>
      <c r="H138" s="69" t="s">
        <v>19</v>
      </c>
      <c r="I138" s="80"/>
      <c r="J138" s="80"/>
      <c r="K138" s="106" t="s">
        <v>2469</v>
      </c>
      <c r="L138" s="102" t="s">
        <v>2473</v>
      </c>
      <c r="M138" s="51" t="s">
        <v>2507</v>
      </c>
      <c r="N138" s="63" t="s">
        <v>2462</v>
      </c>
      <c r="O138" s="97">
        <v>300</v>
      </c>
      <c r="P138" s="98">
        <v>1030</v>
      </c>
      <c r="Q138" s="99">
        <v>810</v>
      </c>
      <c r="R138" s="100">
        <v>0</v>
      </c>
      <c r="S138" s="101">
        <v>0</v>
      </c>
      <c r="T138" s="523" t="s">
        <v>3905</v>
      </c>
      <c r="U138" s="791">
        <v>20</v>
      </c>
    </row>
    <row r="139" spans="1:21" ht="16.899999999999999" customHeight="1">
      <c r="A139" s="121" t="s">
        <v>1222</v>
      </c>
      <c r="B139" s="119" t="s">
        <v>2765</v>
      </c>
      <c r="C139" s="63" t="s">
        <v>2205</v>
      </c>
      <c r="D139" s="4" t="str">
        <f t="shared" si="32"/>
        <v>武-056  ダイの剣</v>
      </c>
      <c r="E139" s="169" t="s">
        <v>386</v>
      </c>
      <c r="F139" s="85" t="s">
        <v>2167</v>
      </c>
      <c r="G139" s="69" t="s">
        <v>19</v>
      </c>
      <c r="H139" s="69" t="s">
        <v>19</v>
      </c>
      <c r="I139" s="80"/>
      <c r="J139" s="80"/>
      <c r="K139" s="106" t="s">
        <v>2469</v>
      </c>
      <c r="L139" s="102" t="s">
        <v>2470</v>
      </c>
      <c r="M139" s="51" t="s">
        <v>3755</v>
      </c>
      <c r="N139" s="64" t="s">
        <v>2466</v>
      </c>
      <c r="O139" s="97">
        <v>0</v>
      </c>
      <c r="P139" s="98">
        <v>1070</v>
      </c>
      <c r="Q139" s="99">
        <v>860</v>
      </c>
      <c r="R139" s="100">
        <v>110</v>
      </c>
      <c r="S139" s="101">
        <v>110</v>
      </c>
      <c r="T139" s="235" t="s">
        <v>3905</v>
      </c>
      <c r="U139" s="200">
        <v>20</v>
      </c>
    </row>
    <row r="140" spans="1:21" ht="16.899999999999999" customHeight="1">
      <c r="A140" s="121" t="s">
        <v>1222</v>
      </c>
      <c r="B140" s="119" t="s">
        <v>2766</v>
      </c>
      <c r="C140" s="64" t="s">
        <v>2206</v>
      </c>
      <c r="D140" s="4" t="str">
        <f t="shared" si="32"/>
        <v>武-055  ほのおのつるぎ</v>
      </c>
      <c r="E140" s="169" t="s">
        <v>386</v>
      </c>
      <c r="F140" s="85" t="s">
        <v>2167</v>
      </c>
      <c r="G140" s="69" t="s">
        <v>19</v>
      </c>
      <c r="H140" s="77" t="s">
        <v>19</v>
      </c>
      <c r="I140" s="80"/>
      <c r="J140" s="80"/>
      <c r="K140" s="106" t="s">
        <v>2469</v>
      </c>
      <c r="L140" s="102" t="s">
        <v>2473</v>
      </c>
      <c r="M140" s="51" t="s">
        <v>2508</v>
      </c>
      <c r="N140" s="63" t="s">
        <v>83</v>
      </c>
      <c r="O140" s="97">
        <v>0</v>
      </c>
      <c r="P140" s="98">
        <v>747</v>
      </c>
      <c r="Q140" s="99">
        <v>747</v>
      </c>
      <c r="R140" s="100">
        <v>0</v>
      </c>
      <c r="S140" s="101">
        <v>168</v>
      </c>
      <c r="T140" s="572">
        <v>5</v>
      </c>
      <c r="U140" s="64">
        <v>3</v>
      </c>
    </row>
    <row r="141" spans="1:21" ht="16.899999999999999" customHeight="1">
      <c r="A141" s="121" t="s">
        <v>1222</v>
      </c>
      <c r="B141" s="119" t="s">
        <v>2767</v>
      </c>
      <c r="C141" s="64" t="s">
        <v>2207</v>
      </c>
      <c r="D141" s="4" t="str">
        <f t="shared" si="32"/>
        <v>武-054  覇者の剣・手甲型</v>
      </c>
      <c r="E141" s="169" t="s">
        <v>386</v>
      </c>
      <c r="F141" s="85" t="s">
        <v>2167</v>
      </c>
      <c r="G141" s="69" t="s">
        <v>19</v>
      </c>
      <c r="H141" s="77" t="s">
        <v>19</v>
      </c>
      <c r="I141" s="80"/>
      <c r="J141" s="80"/>
      <c r="K141" s="106" t="s">
        <v>2469</v>
      </c>
      <c r="L141" s="102" t="s">
        <v>2468</v>
      </c>
      <c r="M141" s="51" t="s">
        <v>3756</v>
      </c>
      <c r="N141" s="102" t="s">
        <v>83</v>
      </c>
      <c r="O141" s="97">
        <v>0</v>
      </c>
      <c r="P141" s="98">
        <v>1070</v>
      </c>
      <c r="Q141" s="99">
        <v>860</v>
      </c>
      <c r="R141" s="100">
        <v>210</v>
      </c>
      <c r="S141" s="101">
        <v>0</v>
      </c>
      <c r="T141" s="235" t="s">
        <v>3905</v>
      </c>
      <c r="U141" s="64">
        <v>9</v>
      </c>
    </row>
    <row r="142" spans="1:21" ht="16.899999999999999" customHeight="1">
      <c r="A142" s="121" t="s">
        <v>1222</v>
      </c>
      <c r="B142" s="119" t="s">
        <v>2768</v>
      </c>
      <c r="C142" s="64" t="s">
        <v>2208</v>
      </c>
      <c r="D142" s="4" t="str">
        <f t="shared" si="32"/>
        <v>武-053  ムーンブルクの杖</v>
      </c>
      <c r="E142" s="169" t="s">
        <v>386</v>
      </c>
      <c r="F142" s="87" t="s">
        <v>2171</v>
      </c>
      <c r="G142" s="74" t="s">
        <v>40</v>
      </c>
      <c r="H142" s="74" t="s">
        <v>40</v>
      </c>
      <c r="I142" s="80"/>
      <c r="J142" s="80"/>
      <c r="K142" s="106" t="s">
        <v>2469</v>
      </c>
      <c r="L142" s="102" t="s">
        <v>2468</v>
      </c>
      <c r="M142" s="51" t="s">
        <v>2509</v>
      </c>
      <c r="N142" s="63" t="s">
        <v>83</v>
      </c>
      <c r="O142" s="97">
        <v>0</v>
      </c>
      <c r="P142" s="98">
        <v>850</v>
      </c>
      <c r="Q142" s="99">
        <v>1020</v>
      </c>
      <c r="R142" s="100">
        <v>260</v>
      </c>
      <c r="S142" s="101">
        <v>0</v>
      </c>
      <c r="T142" s="235" t="s">
        <v>3905</v>
      </c>
      <c r="U142" s="64">
        <v>10</v>
      </c>
    </row>
    <row r="143" spans="1:21" ht="16.899999999999999" customHeight="1">
      <c r="A143" s="121" t="s">
        <v>1221</v>
      </c>
      <c r="B143" s="119" t="s">
        <v>2769</v>
      </c>
      <c r="C143" s="63" t="s">
        <v>2209</v>
      </c>
      <c r="D143" s="4" t="str">
        <f t="shared" si="32"/>
        <v>武-052  デーモンスピア</v>
      </c>
      <c r="E143" s="169" t="s">
        <v>386</v>
      </c>
      <c r="F143" s="70" t="s">
        <v>2165</v>
      </c>
      <c r="G143" s="77" t="s">
        <v>19</v>
      </c>
      <c r="H143" s="77" t="s">
        <v>19</v>
      </c>
      <c r="I143" s="80"/>
      <c r="J143" s="80"/>
      <c r="K143" s="106" t="s">
        <v>2469</v>
      </c>
      <c r="L143" s="102" t="s">
        <v>2473</v>
      </c>
      <c r="M143" s="51" t="s">
        <v>2510</v>
      </c>
      <c r="N143" s="63" t="s">
        <v>2462</v>
      </c>
      <c r="O143" s="97">
        <v>0</v>
      </c>
      <c r="P143" s="98">
        <v>840</v>
      </c>
      <c r="Q143" s="99">
        <v>740</v>
      </c>
      <c r="R143" s="100">
        <v>320</v>
      </c>
      <c r="S143" s="101">
        <v>100</v>
      </c>
      <c r="T143" s="235" t="s">
        <v>3905</v>
      </c>
      <c r="U143" s="64">
        <v>8</v>
      </c>
    </row>
    <row r="144" spans="1:21" ht="16.899999999999999" customHeight="1">
      <c r="A144" s="121" t="s">
        <v>1221</v>
      </c>
      <c r="B144" s="119" t="s">
        <v>2770</v>
      </c>
      <c r="C144" s="63" t="s">
        <v>2210</v>
      </c>
      <c r="D144" s="4" t="str">
        <f t="shared" si="32"/>
        <v>武-051  はしゃのオノ</v>
      </c>
      <c r="E144" s="169" t="s">
        <v>386</v>
      </c>
      <c r="F144" s="71" t="s">
        <v>2176</v>
      </c>
      <c r="G144" s="77" t="s">
        <v>19</v>
      </c>
      <c r="H144" s="77" t="s">
        <v>19</v>
      </c>
      <c r="I144" s="80"/>
      <c r="J144" s="80"/>
      <c r="K144" s="106" t="s">
        <v>2469</v>
      </c>
      <c r="L144" s="102" t="s">
        <v>2473</v>
      </c>
      <c r="M144" s="51" t="s">
        <v>3757</v>
      </c>
      <c r="N144" s="64" t="s">
        <v>83</v>
      </c>
      <c r="O144" s="97">
        <v>0</v>
      </c>
      <c r="P144" s="98">
        <v>860</v>
      </c>
      <c r="Q144" s="99">
        <v>740</v>
      </c>
      <c r="R144" s="100">
        <v>160</v>
      </c>
      <c r="S144" s="101">
        <v>240</v>
      </c>
      <c r="T144" s="235" t="s">
        <v>3905</v>
      </c>
      <c r="U144" s="64">
        <v>11</v>
      </c>
    </row>
    <row r="145" spans="1:21" ht="16.899999999999999" customHeight="1">
      <c r="A145" s="121" t="s">
        <v>1221</v>
      </c>
      <c r="B145" s="119" t="s">
        <v>2771</v>
      </c>
      <c r="C145" s="63" t="s">
        <v>2211</v>
      </c>
      <c r="D145" s="4" t="str">
        <f t="shared" si="32"/>
        <v>武-050  勇者のつるぎ・真</v>
      </c>
      <c r="E145" s="169" t="s">
        <v>386</v>
      </c>
      <c r="F145" s="85" t="s">
        <v>2167</v>
      </c>
      <c r="G145" s="77" t="s">
        <v>19</v>
      </c>
      <c r="H145" s="77" t="s">
        <v>19</v>
      </c>
      <c r="I145" s="80"/>
      <c r="J145" s="80"/>
      <c r="K145" s="106" t="s">
        <v>2469</v>
      </c>
      <c r="L145" s="102" t="s">
        <v>2471</v>
      </c>
      <c r="M145" s="51" t="s">
        <v>2511</v>
      </c>
      <c r="N145" s="64" t="s">
        <v>83</v>
      </c>
      <c r="O145" s="97">
        <v>0</v>
      </c>
      <c r="P145" s="98">
        <v>1000</v>
      </c>
      <c r="Q145" s="99">
        <v>800</v>
      </c>
      <c r="R145" s="100">
        <v>100</v>
      </c>
      <c r="S145" s="101">
        <v>100</v>
      </c>
      <c r="T145" s="523" t="s">
        <v>3905</v>
      </c>
      <c r="U145" s="64">
        <v>3</v>
      </c>
    </row>
    <row r="146" spans="1:21" ht="16.899999999999999" customHeight="1">
      <c r="A146" s="121" t="s">
        <v>1221</v>
      </c>
      <c r="B146" s="119" t="s">
        <v>2772</v>
      </c>
      <c r="C146" s="63" t="s">
        <v>2212</v>
      </c>
      <c r="D146" s="4" t="str">
        <f t="shared" si="32"/>
        <v>武-049  ウルノーガの杖</v>
      </c>
      <c r="E146" s="169" t="s">
        <v>386</v>
      </c>
      <c r="F146" s="87" t="s">
        <v>2171</v>
      </c>
      <c r="G146" s="74" t="s">
        <v>40</v>
      </c>
      <c r="H146" s="74" t="s">
        <v>40</v>
      </c>
      <c r="I146" s="80"/>
      <c r="J146" s="80"/>
      <c r="K146" s="106" t="s">
        <v>2469</v>
      </c>
      <c r="L146" s="102" t="s">
        <v>2473</v>
      </c>
      <c r="M146" s="51" t="s">
        <v>2512</v>
      </c>
      <c r="N146" s="64" t="s">
        <v>2462</v>
      </c>
      <c r="O146" s="97">
        <v>0</v>
      </c>
      <c r="P146" s="98">
        <v>800</v>
      </c>
      <c r="Q146" s="99">
        <v>800</v>
      </c>
      <c r="R146" s="100">
        <v>200</v>
      </c>
      <c r="S146" s="101">
        <v>200</v>
      </c>
      <c r="T146" s="235" t="s">
        <v>3905</v>
      </c>
      <c r="U146" s="200">
        <v>20</v>
      </c>
    </row>
    <row r="147" spans="1:21" ht="16.899999999999999" customHeight="1">
      <c r="A147" s="121" t="s">
        <v>1221</v>
      </c>
      <c r="B147" s="119" t="s">
        <v>2773</v>
      </c>
      <c r="C147" s="64" t="s">
        <v>2213</v>
      </c>
      <c r="D147" s="4" t="str">
        <f t="shared" si="32"/>
        <v>武-048  ベロニカの杖</v>
      </c>
      <c r="E147" s="169" t="s">
        <v>386</v>
      </c>
      <c r="F147" s="87" t="s">
        <v>2171</v>
      </c>
      <c r="G147" s="74" t="s">
        <v>40</v>
      </c>
      <c r="H147" s="74" t="s">
        <v>40</v>
      </c>
      <c r="I147" s="80"/>
      <c r="J147" s="80"/>
      <c r="K147" s="106" t="s">
        <v>2469</v>
      </c>
      <c r="L147" s="102" t="s">
        <v>2478</v>
      </c>
      <c r="M147" s="51" t="s">
        <v>3758</v>
      </c>
      <c r="N147" s="63" t="s">
        <v>83</v>
      </c>
      <c r="O147" s="97">
        <v>0</v>
      </c>
      <c r="P147" s="98">
        <v>760</v>
      </c>
      <c r="Q147" s="99">
        <v>960</v>
      </c>
      <c r="R147" s="100">
        <v>280</v>
      </c>
      <c r="S147" s="101">
        <v>0</v>
      </c>
      <c r="T147" s="235" t="s">
        <v>3905</v>
      </c>
      <c r="U147" s="64">
        <v>5</v>
      </c>
    </row>
    <row r="148" spans="1:21" ht="16.899999999999999" customHeight="1">
      <c r="A148" s="121" t="s">
        <v>1221</v>
      </c>
      <c r="B148" s="119" t="s">
        <v>2774</v>
      </c>
      <c r="C148" s="64" t="s">
        <v>2214</v>
      </c>
      <c r="D148" s="4" t="str">
        <f t="shared" si="32"/>
        <v>武-047  時空の剣</v>
      </c>
      <c r="E148" s="169" t="s">
        <v>386</v>
      </c>
      <c r="F148" s="85" t="s">
        <v>2167</v>
      </c>
      <c r="G148" s="69" t="s">
        <v>19</v>
      </c>
      <c r="H148" s="69" t="s">
        <v>19</v>
      </c>
      <c r="I148" s="80"/>
      <c r="J148" s="80"/>
      <c r="K148" s="106" t="s">
        <v>2469</v>
      </c>
      <c r="L148" s="102" t="s">
        <v>2473</v>
      </c>
      <c r="M148" s="51" t="s">
        <v>2513</v>
      </c>
      <c r="N148" s="63" t="s">
        <v>83</v>
      </c>
      <c r="O148" s="97">
        <v>0</v>
      </c>
      <c r="P148" s="98">
        <v>1040</v>
      </c>
      <c r="Q148" s="99">
        <v>600</v>
      </c>
      <c r="R148" s="100">
        <v>180</v>
      </c>
      <c r="S148" s="101">
        <v>180</v>
      </c>
      <c r="T148" s="235" t="s">
        <v>3905</v>
      </c>
      <c r="U148" s="64">
        <v>11</v>
      </c>
    </row>
    <row r="149" spans="1:21" ht="16.899999999999999" customHeight="1">
      <c r="A149" s="121" t="s">
        <v>1221</v>
      </c>
      <c r="B149" s="119" t="s">
        <v>2775</v>
      </c>
      <c r="C149" s="63" t="s">
        <v>2215</v>
      </c>
      <c r="D149" s="4" t="str">
        <f t="shared" si="32"/>
        <v>武-046  羽ばたきの杖</v>
      </c>
      <c r="E149" s="169" t="s">
        <v>386</v>
      </c>
      <c r="F149" s="87" t="s">
        <v>2171</v>
      </c>
      <c r="G149" s="74" t="s">
        <v>40</v>
      </c>
      <c r="H149" s="74" t="s">
        <v>40</v>
      </c>
      <c r="I149" s="80"/>
      <c r="J149" s="80"/>
      <c r="K149" s="106" t="s">
        <v>2469</v>
      </c>
      <c r="L149" s="102" t="s">
        <v>2471</v>
      </c>
      <c r="M149" s="51" t="s">
        <v>2514</v>
      </c>
      <c r="N149" s="64" t="s">
        <v>83</v>
      </c>
      <c r="O149" s="97">
        <v>0</v>
      </c>
      <c r="P149" s="98">
        <v>700</v>
      </c>
      <c r="Q149" s="99">
        <v>900</v>
      </c>
      <c r="R149" s="100">
        <v>400</v>
      </c>
      <c r="S149" s="101">
        <v>0</v>
      </c>
      <c r="T149" s="235" t="s">
        <v>3905</v>
      </c>
      <c r="U149" s="64">
        <v>11</v>
      </c>
    </row>
    <row r="150" spans="1:21" ht="16.899999999999999" customHeight="1">
      <c r="A150" s="121" t="s">
        <v>1221</v>
      </c>
      <c r="B150" s="119" t="s">
        <v>2776</v>
      </c>
      <c r="C150" s="63" t="s">
        <v>2216</v>
      </c>
      <c r="D150" s="4" t="str">
        <f t="shared" si="32"/>
        <v>武-045  真空の斧 MARK-Ⅱ</v>
      </c>
      <c r="E150" s="169" t="s">
        <v>386</v>
      </c>
      <c r="F150" s="71" t="s">
        <v>2176</v>
      </c>
      <c r="G150" s="77" t="s">
        <v>19</v>
      </c>
      <c r="H150" s="77" t="s">
        <v>19</v>
      </c>
      <c r="I150" s="80"/>
      <c r="J150" s="80"/>
      <c r="K150" s="106" t="s">
        <v>2469</v>
      </c>
      <c r="L150" s="102" t="s">
        <v>2473</v>
      </c>
      <c r="M150" s="51" t="s">
        <v>2515</v>
      </c>
      <c r="N150" s="64" t="s">
        <v>2462</v>
      </c>
      <c r="O150" s="97">
        <v>200</v>
      </c>
      <c r="P150" s="98">
        <v>900</v>
      </c>
      <c r="Q150" s="99">
        <v>600</v>
      </c>
      <c r="R150" s="100">
        <v>0</v>
      </c>
      <c r="S150" s="101">
        <v>300</v>
      </c>
      <c r="T150" s="235" t="s">
        <v>3905</v>
      </c>
      <c r="U150" s="64">
        <v>12</v>
      </c>
    </row>
    <row r="151" spans="1:21" ht="16.899999999999999" customHeight="1">
      <c r="A151" s="121" t="s">
        <v>1220</v>
      </c>
      <c r="B151" s="119" t="s">
        <v>2777</v>
      </c>
      <c r="C151" s="64" t="s">
        <v>2217</v>
      </c>
      <c r="D151" s="4" t="str">
        <f t="shared" si="32"/>
        <v>武-044  パパスのつるぎ</v>
      </c>
      <c r="E151" s="169" t="s">
        <v>386</v>
      </c>
      <c r="F151" s="85" t="s">
        <v>2167</v>
      </c>
      <c r="G151" s="77" t="s">
        <v>19</v>
      </c>
      <c r="H151" s="77" t="s">
        <v>19</v>
      </c>
      <c r="I151" s="80"/>
      <c r="J151" s="80"/>
      <c r="K151" s="106" t="s">
        <v>2469</v>
      </c>
      <c r="L151" s="102" t="s">
        <v>2473</v>
      </c>
      <c r="M151" s="51" t="s">
        <v>2516</v>
      </c>
      <c r="N151" s="64" t="s">
        <v>2463</v>
      </c>
      <c r="O151" s="97">
        <v>0</v>
      </c>
      <c r="P151" s="98">
        <v>960</v>
      </c>
      <c r="Q151" s="99">
        <v>190</v>
      </c>
      <c r="R151" s="100">
        <v>290</v>
      </c>
      <c r="S151" s="101">
        <v>480</v>
      </c>
      <c r="T151" s="235" t="s">
        <v>3905</v>
      </c>
      <c r="U151" s="200">
        <v>20</v>
      </c>
    </row>
    <row r="152" spans="1:21" ht="16.899999999999999" customHeight="1">
      <c r="A152" s="121" t="s">
        <v>1220</v>
      </c>
      <c r="B152" s="119" t="s">
        <v>2778</v>
      </c>
      <c r="C152" s="63" t="s">
        <v>2218</v>
      </c>
      <c r="D152" s="4" t="str">
        <f t="shared" si="32"/>
        <v>武-043  金のドラゴンキラー</v>
      </c>
      <c r="E152" s="169" t="s">
        <v>386</v>
      </c>
      <c r="F152" s="85" t="s">
        <v>2167</v>
      </c>
      <c r="G152" s="69" t="s">
        <v>19</v>
      </c>
      <c r="H152" s="69" t="s">
        <v>19</v>
      </c>
      <c r="I152" s="80"/>
      <c r="J152" s="80"/>
      <c r="K152" s="106" t="s">
        <v>2469</v>
      </c>
      <c r="L152" s="102" t="s">
        <v>2470</v>
      </c>
      <c r="M152" s="51" t="s">
        <v>2517</v>
      </c>
      <c r="N152" s="64" t="s">
        <v>2463</v>
      </c>
      <c r="O152" s="97">
        <v>0</v>
      </c>
      <c r="P152" s="98">
        <v>760</v>
      </c>
      <c r="Q152" s="99">
        <v>560</v>
      </c>
      <c r="R152" s="100">
        <v>170</v>
      </c>
      <c r="S152" s="101">
        <v>170</v>
      </c>
      <c r="T152" s="235" t="s">
        <v>3905</v>
      </c>
      <c r="U152" s="201">
        <v>1</v>
      </c>
    </row>
    <row r="153" spans="1:21" ht="16.899999999999999" customHeight="1">
      <c r="A153" s="121" t="s">
        <v>1220</v>
      </c>
      <c r="B153" s="119" t="s">
        <v>2779</v>
      </c>
      <c r="C153" s="63" t="s">
        <v>2219</v>
      </c>
      <c r="D153" s="4" t="str">
        <f t="shared" si="32"/>
        <v>武-042  金のパプニカのナイフ</v>
      </c>
      <c r="E153" s="169" t="s">
        <v>386</v>
      </c>
      <c r="F153" s="85" t="s">
        <v>2167</v>
      </c>
      <c r="G153" s="69" t="s">
        <v>19</v>
      </c>
      <c r="H153" s="69" t="s">
        <v>19</v>
      </c>
      <c r="I153" s="80"/>
      <c r="J153" s="80"/>
      <c r="K153" s="106" t="s">
        <v>2469</v>
      </c>
      <c r="L153" s="102" t="s">
        <v>2473</v>
      </c>
      <c r="M153" s="51" t="s">
        <v>2507</v>
      </c>
      <c r="N153" s="64" t="s">
        <v>2462</v>
      </c>
      <c r="O153" s="97">
        <v>0</v>
      </c>
      <c r="P153" s="98">
        <v>740</v>
      </c>
      <c r="Q153" s="99">
        <v>660</v>
      </c>
      <c r="R153" s="100">
        <v>250</v>
      </c>
      <c r="S153" s="101">
        <v>0</v>
      </c>
      <c r="T153" s="235" t="s">
        <v>3905</v>
      </c>
      <c r="U153" s="201">
        <v>1</v>
      </c>
    </row>
    <row r="154" spans="1:21" ht="16.899999999999999" customHeight="1">
      <c r="A154" s="121" t="s">
        <v>1220</v>
      </c>
      <c r="B154" s="119" t="s">
        <v>2780</v>
      </c>
      <c r="C154" s="63" t="s">
        <v>2220</v>
      </c>
      <c r="D154" s="4" t="str">
        <f t="shared" si="32"/>
        <v>武-041  メタスラのやり</v>
      </c>
      <c r="E154" s="169" t="s">
        <v>386</v>
      </c>
      <c r="F154" s="70" t="s">
        <v>2165</v>
      </c>
      <c r="G154" s="69" t="s">
        <v>19</v>
      </c>
      <c r="H154" s="69" t="s">
        <v>19</v>
      </c>
      <c r="I154" s="80"/>
      <c r="J154" s="80"/>
      <c r="K154" s="106" t="s">
        <v>2469</v>
      </c>
      <c r="L154" s="64" t="s">
        <v>4150</v>
      </c>
      <c r="M154" s="37" t="s">
        <v>3759</v>
      </c>
      <c r="N154" s="103" t="s">
        <v>2462</v>
      </c>
      <c r="O154" s="97">
        <v>0</v>
      </c>
      <c r="P154" s="98">
        <v>729</v>
      </c>
      <c r="Q154" s="99">
        <v>558</v>
      </c>
      <c r="R154" s="100">
        <v>452</v>
      </c>
      <c r="S154" s="101">
        <v>0</v>
      </c>
      <c r="T154" s="572">
        <v>11</v>
      </c>
      <c r="U154" s="64">
        <v>6</v>
      </c>
    </row>
    <row r="155" spans="1:21" ht="16.899999999999999" customHeight="1">
      <c r="A155" s="121" t="s">
        <v>1220</v>
      </c>
      <c r="B155" s="119" t="s">
        <v>2781</v>
      </c>
      <c r="C155" s="63" t="s">
        <v>2221</v>
      </c>
      <c r="D155" s="4" t="str">
        <f t="shared" si="32"/>
        <v>武-040  メタスラの剣</v>
      </c>
      <c r="E155" s="169" t="s">
        <v>386</v>
      </c>
      <c r="F155" s="85" t="s">
        <v>2167</v>
      </c>
      <c r="G155" s="69" t="s">
        <v>19</v>
      </c>
      <c r="H155" s="69" t="s">
        <v>19</v>
      </c>
      <c r="I155" s="80"/>
      <c r="J155" s="80"/>
      <c r="K155" s="106" t="s">
        <v>2469</v>
      </c>
      <c r="L155" s="632" t="s">
        <v>4150</v>
      </c>
      <c r="M155" s="51" t="s">
        <v>2518</v>
      </c>
      <c r="N155" s="64" t="s">
        <v>2462</v>
      </c>
      <c r="O155" s="97">
        <v>0</v>
      </c>
      <c r="P155" s="98">
        <v>784</v>
      </c>
      <c r="Q155" s="99">
        <v>702</v>
      </c>
      <c r="R155" s="100">
        <v>0</v>
      </c>
      <c r="S155" s="101">
        <v>265</v>
      </c>
      <c r="T155" s="572">
        <v>12</v>
      </c>
      <c r="U155" s="64">
        <v>10</v>
      </c>
    </row>
    <row r="156" spans="1:21" ht="16.899999999999999" customHeight="1">
      <c r="A156" s="121" t="s">
        <v>1220</v>
      </c>
      <c r="B156" s="119" t="s">
        <v>2782</v>
      </c>
      <c r="C156" s="63" t="s">
        <v>2222</v>
      </c>
      <c r="D156" s="4" t="str">
        <f t="shared" si="32"/>
        <v>武-039  ドラゴンの杖</v>
      </c>
      <c r="E156" s="169" t="s">
        <v>386</v>
      </c>
      <c r="F156" s="87" t="s">
        <v>2171</v>
      </c>
      <c r="G156" s="74" t="s">
        <v>40</v>
      </c>
      <c r="H156" s="74" t="s">
        <v>40</v>
      </c>
      <c r="I156" s="80"/>
      <c r="J156" s="80"/>
      <c r="K156" s="106" t="s">
        <v>2469</v>
      </c>
      <c r="L156" s="102" t="s">
        <v>2470</v>
      </c>
      <c r="M156" s="51" t="s">
        <v>6099</v>
      </c>
      <c r="N156" s="64" t="s">
        <v>2466</v>
      </c>
      <c r="O156" s="97">
        <v>0</v>
      </c>
      <c r="P156" s="98">
        <v>600</v>
      </c>
      <c r="Q156" s="99">
        <v>1110</v>
      </c>
      <c r="R156" s="100">
        <v>0</v>
      </c>
      <c r="S156" s="101">
        <v>190</v>
      </c>
      <c r="T156" s="235" t="s">
        <v>3905</v>
      </c>
      <c r="U156" s="64">
        <v>8</v>
      </c>
    </row>
    <row r="157" spans="1:21" ht="16.899999999999999" customHeight="1">
      <c r="A157" s="121" t="s">
        <v>1220</v>
      </c>
      <c r="B157" s="119" t="s">
        <v>2783</v>
      </c>
      <c r="C157" s="63" t="s">
        <v>2223</v>
      </c>
      <c r="D157" s="4" t="str">
        <f t="shared" si="32"/>
        <v>武-038  覇者の剣</v>
      </c>
      <c r="E157" s="169" t="s">
        <v>386</v>
      </c>
      <c r="F157" s="85" t="s">
        <v>2167</v>
      </c>
      <c r="G157" s="69" t="s">
        <v>19</v>
      </c>
      <c r="H157" s="69" t="s">
        <v>19</v>
      </c>
      <c r="I157" s="80"/>
      <c r="J157" s="80"/>
      <c r="K157" s="106" t="s">
        <v>2469</v>
      </c>
      <c r="L157" s="102" t="s">
        <v>2473</v>
      </c>
      <c r="M157" s="51" t="s">
        <v>3760</v>
      </c>
      <c r="N157" s="64" t="s">
        <v>2464</v>
      </c>
      <c r="O157" s="97">
        <v>0</v>
      </c>
      <c r="P157" s="98">
        <v>1060</v>
      </c>
      <c r="Q157" s="99">
        <v>480</v>
      </c>
      <c r="R157" s="100">
        <v>190</v>
      </c>
      <c r="S157" s="101">
        <v>190</v>
      </c>
      <c r="T157" s="239" t="s">
        <v>3905</v>
      </c>
      <c r="U157" s="791">
        <v>20</v>
      </c>
    </row>
    <row r="158" spans="1:21" ht="16.899999999999999" customHeight="1">
      <c r="A158" s="121" t="s">
        <v>1220</v>
      </c>
      <c r="B158" s="119" t="s">
        <v>2784</v>
      </c>
      <c r="C158" s="63" t="s">
        <v>2244</v>
      </c>
      <c r="D158" s="4" t="str">
        <f t="shared" si="32"/>
        <v>武-037  パプニカのナイフ(風)</v>
      </c>
      <c r="E158" s="169" t="s">
        <v>386</v>
      </c>
      <c r="F158" s="85" t="s">
        <v>2167</v>
      </c>
      <c r="G158" s="69" t="s">
        <v>19</v>
      </c>
      <c r="H158" s="69" t="s">
        <v>19</v>
      </c>
      <c r="I158" s="80"/>
      <c r="J158" s="80"/>
      <c r="K158" s="106" t="s">
        <v>2469</v>
      </c>
      <c r="L158" s="102" t="s">
        <v>2471</v>
      </c>
      <c r="M158" s="51" t="s">
        <v>2519</v>
      </c>
      <c r="N158" s="64" t="s">
        <v>2462</v>
      </c>
      <c r="O158" s="97">
        <v>0</v>
      </c>
      <c r="P158" s="98">
        <v>820</v>
      </c>
      <c r="Q158" s="99">
        <v>730</v>
      </c>
      <c r="R158" s="100">
        <v>270</v>
      </c>
      <c r="S158" s="101">
        <v>0</v>
      </c>
      <c r="T158" s="235" t="s">
        <v>3905</v>
      </c>
      <c r="U158" s="200">
        <v>20</v>
      </c>
    </row>
    <row r="159" spans="1:21" ht="16.899999999999999" customHeight="1">
      <c r="A159" s="121" t="s">
        <v>1220</v>
      </c>
      <c r="B159" s="119" t="s">
        <v>2785</v>
      </c>
      <c r="C159" s="63" t="s">
        <v>2224</v>
      </c>
      <c r="D159" s="4" t="str">
        <f t="shared" si="32"/>
        <v>武-036  あくまのツメ</v>
      </c>
      <c r="E159" s="169" t="s">
        <v>386</v>
      </c>
      <c r="F159" s="86" t="s">
        <v>2164</v>
      </c>
      <c r="G159" s="69" t="s">
        <v>19</v>
      </c>
      <c r="H159" s="69" t="s">
        <v>19</v>
      </c>
      <c r="I159" s="80"/>
      <c r="J159" s="80"/>
      <c r="K159" s="106" t="s">
        <v>2469</v>
      </c>
      <c r="L159" s="102" t="s">
        <v>2473</v>
      </c>
      <c r="M159" s="51" t="s">
        <v>3761</v>
      </c>
      <c r="N159" s="64" t="s">
        <v>2463</v>
      </c>
      <c r="O159" s="97">
        <v>0</v>
      </c>
      <c r="P159" s="98">
        <v>920</v>
      </c>
      <c r="Q159" s="99">
        <v>580</v>
      </c>
      <c r="R159" s="100">
        <v>420</v>
      </c>
      <c r="S159" s="101">
        <v>0</v>
      </c>
      <c r="T159" s="235" t="s">
        <v>3905</v>
      </c>
      <c r="U159" s="200">
        <v>20</v>
      </c>
    </row>
    <row r="160" spans="1:21" ht="16.899999999999999" customHeight="1">
      <c r="A160" s="121" t="s">
        <v>1218</v>
      </c>
      <c r="B160" s="119" t="s">
        <v>2786</v>
      </c>
      <c r="C160" s="63" t="s">
        <v>2225</v>
      </c>
      <c r="D160" s="4" t="str">
        <f t="shared" si="32"/>
        <v>武-035  りゅうおうの杖</v>
      </c>
      <c r="E160" s="169" t="s">
        <v>386</v>
      </c>
      <c r="F160" s="87" t="s">
        <v>2171</v>
      </c>
      <c r="G160" s="74" t="s">
        <v>40</v>
      </c>
      <c r="H160" s="74" t="s">
        <v>40</v>
      </c>
      <c r="I160" s="80"/>
      <c r="J160" s="80"/>
      <c r="K160" s="8" t="s">
        <v>99</v>
      </c>
      <c r="L160" s="102" t="s">
        <v>2473</v>
      </c>
      <c r="M160" s="51" t="s">
        <v>3762</v>
      </c>
      <c r="N160" s="64" t="s">
        <v>2464</v>
      </c>
      <c r="O160" s="97">
        <v>0</v>
      </c>
      <c r="P160" s="98">
        <v>550</v>
      </c>
      <c r="Q160" s="99">
        <v>1010</v>
      </c>
      <c r="R160" s="100">
        <v>280</v>
      </c>
      <c r="S160" s="101">
        <v>0</v>
      </c>
      <c r="T160" s="235" t="s">
        <v>3905</v>
      </c>
      <c r="U160" s="64">
        <v>3</v>
      </c>
    </row>
    <row r="161" spans="1:21" ht="16.899999999999999" customHeight="1">
      <c r="A161" s="121" t="s">
        <v>1218</v>
      </c>
      <c r="B161" s="119" t="s">
        <v>2787</v>
      </c>
      <c r="C161" s="63" t="s">
        <v>2226</v>
      </c>
      <c r="D161" s="4" t="str">
        <f t="shared" si="32"/>
        <v>武-034  ラダトームのつるぎ</v>
      </c>
      <c r="E161" s="169" t="s">
        <v>386</v>
      </c>
      <c r="F161" s="85" t="s">
        <v>2167</v>
      </c>
      <c r="G161" s="69" t="s">
        <v>19</v>
      </c>
      <c r="H161" s="74" t="s">
        <v>40</v>
      </c>
      <c r="I161" s="80"/>
      <c r="J161" s="80"/>
      <c r="K161" s="106" t="s">
        <v>2469</v>
      </c>
      <c r="L161" s="102" t="s">
        <v>2470</v>
      </c>
      <c r="M161" s="51" t="s">
        <v>2520</v>
      </c>
      <c r="N161" s="64" t="s">
        <v>2466</v>
      </c>
      <c r="O161" s="97">
        <v>0</v>
      </c>
      <c r="P161" s="98">
        <v>830</v>
      </c>
      <c r="Q161" s="99">
        <v>740</v>
      </c>
      <c r="R161" s="100">
        <v>0</v>
      </c>
      <c r="S161" s="101">
        <v>280</v>
      </c>
      <c r="T161" s="523" t="s">
        <v>3905</v>
      </c>
      <c r="U161" s="64">
        <v>4</v>
      </c>
    </row>
    <row r="162" spans="1:21" ht="16.899999999999999" customHeight="1">
      <c r="A162" s="121" t="s">
        <v>1218</v>
      </c>
      <c r="B162" s="119" t="s">
        <v>2788</v>
      </c>
      <c r="C162" s="63" t="s">
        <v>2227</v>
      </c>
      <c r="D162" s="4" t="str">
        <f t="shared" si="32"/>
        <v>武-033  ロトのつるぎ</v>
      </c>
      <c r="E162" s="169" t="s">
        <v>386</v>
      </c>
      <c r="F162" s="85" t="s">
        <v>2167</v>
      </c>
      <c r="G162" s="69" t="s">
        <v>19</v>
      </c>
      <c r="H162" s="69" t="s">
        <v>19</v>
      </c>
      <c r="I162" s="80"/>
      <c r="J162" s="80"/>
      <c r="K162" s="106" t="s">
        <v>2469</v>
      </c>
      <c r="L162" s="727" t="s">
        <v>105</v>
      </c>
      <c r="M162" s="39" t="s">
        <v>2521</v>
      </c>
      <c r="N162" s="64" t="s">
        <v>2462</v>
      </c>
      <c r="O162" s="97">
        <v>0</v>
      </c>
      <c r="P162" s="98">
        <v>961</v>
      </c>
      <c r="Q162" s="99">
        <v>367</v>
      </c>
      <c r="R162" s="100">
        <v>161</v>
      </c>
      <c r="S162" s="101">
        <v>161</v>
      </c>
      <c r="T162" s="572">
        <v>11</v>
      </c>
      <c r="U162" s="64">
        <v>8</v>
      </c>
    </row>
    <row r="163" spans="1:21" ht="16.899999999999999" customHeight="1">
      <c r="A163" s="121" t="s">
        <v>1218</v>
      </c>
      <c r="B163" s="119" t="s">
        <v>2789</v>
      </c>
      <c r="C163" s="63" t="s">
        <v>5029</v>
      </c>
      <c r="D163" s="4" t="str">
        <f t="shared" si="32"/>
        <v>武-032  ヘルズクロー</v>
      </c>
      <c r="E163" s="169" t="s">
        <v>386</v>
      </c>
      <c r="F163" s="86" t="s">
        <v>2164</v>
      </c>
      <c r="G163" s="69" t="s">
        <v>19</v>
      </c>
      <c r="H163" s="69" t="s">
        <v>19</v>
      </c>
      <c r="I163" s="80"/>
      <c r="J163" s="80"/>
      <c r="K163" s="106" t="s">
        <v>2469</v>
      </c>
      <c r="L163" s="632" t="s">
        <v>4150</v>
      </c>
      <c r="M163" s="51" t="s">
        <v>2522</v>
      </c>
      <c r="N163" s="64" t="s">
        <v>2462</v>
      </c>
      <c r="O163" s="97">
        <v>0</v>
      </c>
      <c r="P163" s="98">
        <v>830</v>
      </c>
      <c r="Q163" s="99">
        <v>640</v>
      </c>
      <c r="R163" s="100">
        <v>370</v>
      </c>
      <c r="S163" s="101">
        <v>0</v>
      </c>
      <c r="T163" s="523" t="s">
        <v>3905</v>
      </c>
      <c r="U163" s="64">
        <v>12</v>
      </c>
    </row>
    <row r="164" spans="1:21" ht="16.899999999999999" customHeight="1">
      <c r="A164" s="121" t="s">
        <v>1218</v>
      </c>
      <c r="B164" s="119" t="s">
        <v>2790</v>
      </c>
      <c r="C164" s="63" t="s">
        <v>2228</v>
      </c>
      <c r="D164" s="4" t="str">
        <f t="shared" ref="D164:D194" si="33">B164&amp;" "&amp;" "&amp;C164</f>
        <v>武-031  真魔剛竜剣</v>
      </c>
      <c r="E164" s="169" t="s">
        <v>386</v>
      </c>
      <c r="F164" s="85" t="s">
        <v>2167</v>
      </c>
      <c r="G164" s="69" t="s">
        <v>19</v>
      </c>
      <c r="H164" s="69" t="s">
        <v>19</v>
      </c>
      <c r="I164" s="80"/>
      <c r="J164" s="80"/>
      <c r="K164" s="106" t="s">
        <v>2469</v>
      </c>
      <c r="L164" s="102" t="s">
        <v>2473</v>
      </c>
      <c r="M164" s="51" t="s">
        <v>2523</v>
      </c>
      <c r="N164" s="64" t="s">
        <v>2464</v>
      </c>
      <c r="O164" s="97">
        <v>0</v>
      </c>
      <c r="P164" s="98">
        <v>1100</v>
      </c>
      <c r="Q164" s="99">
        <v>740</v>
      </c>
      <c r="R164" s="100">
        <v>0</v>
      </c>
      <c r="S164" s="101">
        <v>0</v>
      </c>
      <c r="T164" s="235" t="s">
        <v>3905</v>
      </c>
      <c r="U164" s="791">
        <v>20</v>
      </c>
    </row>
    <row r="165" spans="1:21" ht="16.899999999999999" customHeight="1">
      <c r="A165" s="121" t="s">
        <v>1218</v>
      </c>
      <c r="B165" s="119" t="s">
        <v>2791</v>
      </c>
      <c r="C165" s="63" t="s">
        <v>2229</v>
      </c>
      <c r="D165" s="4" t="str">
        <f t="shared" si="33"/>
        <v>武-030  ベンガーナの剣</v>
      </c>
      <c r="E165" s="169" t="s">
        <v>386</v>
      </c>
      <c r="F165" s="85" t="s">
        <v>2167</v>
      </c>
      <c r="G165" s="69" t="s">
        <v>19</v>
      </c>
      <c r="H165" s="69" t="s">
        <v>19</v>
      </c>
      <c r="I165" s="80"/>
      <c r="J165" s="80"/>
      <c r="K165" s="106" t="s">
        <v>21</v>
      </c>
      <c r="L165" s="102" t="s">
        <v>1693</v>
      </c>
      <c r="M165" s="51" t="s">
        <v>2524</v>
      </c>
      <c r="N165" s="64" t="s">
        <v>2462</v>
      </c>
      <c r="O165" s="97">
        <v>0</v>
      </c>
      <c r="P165" s="98">
        <v>870</v>
      </c>
      <c r="Q165" s="99">
        <v>260</v>
      </c>
      <c r="R165" s="100">
        <v>610</v>
      </c>
      <c r="S165" s="101">
        <v>0</v>
      </c>
      <c r="T165" s="235" t="s">
        <v>3905</v>
      </c>
      <c r="U165" s="64">
        <v>17</v>
      </c>
    </row>
    <row r="166" spans="1:21" ht="16.899999999999999" customHeight="1">
      <c r="A166" s="121" t="s">
        <v>1216</v>
      </c>
      <c r="B166" s="119" t="s">
        <v>2792</v>
      </c>
      <c r="C166" s="63" t="s">
        <v>2230</v>
      </c>
      <c r="D166" s="4" t="str">
        <f t="shared" si="33"/>
        <v>武-029  鋼鉄の錨</v>
      </c>
      <c r="E166" s="169" t="s">
        <v>386</v>
      </c>
      <c r="F166" s="71" t="s">
        <v>2176</v>
      </c>
      <c r="G166" s="69" t="s">
        <v>19</v>
      </c>
      <c r="H166" s="69" t="s">
        <v>19</v>
      </c>
      <c r="I166" s="80"/>
      <c r="J166" s="80"/>
      <c r="K166" s="106" t="s">
        <v>2469</v>
      </c>
      <c r="L166" s="64" t="s">
        <v>2482</v>
      </c>
      <c r="M166" s="51" t="s">
        <v>2525</v>
      </c>
      <c r="N166" s="64" t="s">
        <v>2463</v>
      </c>
      <c r="O166" s="97">
        <v>0</v>
      </c>
      <c r="P166" s="98">
        <v>840</v>
      </c>
      <c r="Q166" s="99">
        <v>462</v>
      </c>
      <c r="R166" s="100">
        <v>0</v>
      </c>
      <c r="S166" s="101">
        <v>231</v>
      </c>
      <c r="T166" s="572">
        <v>14</v>
      </c>
      <c r="U166" s="64">
        <v>14</v>
      </c>
    </row>
    <row r="167" spans="1:21" ht="16.899999999999999" customHeight="1">
      <c r="A167" s="121" t="s">
        <v>1216</v>
      </c>
      <c r="B167" s="119" t="s">
        <v>2793</v>
      </c>
      <c r="C167" s="63" t="s">
        <v>2231</v>
      </c>
      <c r="D167" s="4" t="str">
        <f t="shared" si="33"/>
        <v>武-028  スパイラル・ソード</v>
      </c>
      <c r="E167" s="169" t="s">
        <v>386</v>
      </c>
      <c r="F167" s="85" t="s">
        <v>2167</v>
      </c>
      <c r="G167" s="69" t="s">
        <v>19</v>
      </c>
      <c r="H167" s="69" t="s">
        <v>19</v>
      </c>
      <c r="I167" s="80"/>
      <c r="J167" s="80"/>
      <c r="K167" s="106" t="s">
        <v>2469</v>
      </c>
      <c r="L167" s="102" t="s">
        <v>2473</v>
      </c>
      <c r="M167" s="51" t="s">
        <v>6100</v>
      </c>
      <c r="N167" s="64" t="s">
        <v>2463</v>
      </c>
      <c r="O167" s="97">
        <v>0</v>
      </c>
      <c r="P167" s="98">
        <v>724</v>
      </c>
      <c r="Q167" s="99">
        <v>218</v>
      </c>
      <c r="R167" s="100">
        <v>506</v>
      </c>
      <c r="S167" s="101">
        <v>0</v>
      </c>
      <c r="T167" s="572">
        <v>10</v>
      </c>
      <c r="U167" s="64">
        <v>7</v>
      </c>
    </row>
    <row r="168" spans="1:21" ht="16.899999999999999" customHeight="1">
      <c r="A168" s="121" t="s">
        <v>1216</v>
      </c>
      <c r="B168" s="119" t="s">
        <v>2794</v>
      </c>
      <c r="C168" s="63" t="s">
        <v>2232</v>
      </c>
      <c r="D168" s="4" t="str">
        <f t="shared" si="33"/>
        <v>武-027  鎧の魔槍</v>
      </c>
      <c r="E168" s="169" t="s">
        <v>386</v>
      </c>
      <c r="F168" s="70" t="s">
        <v>2165</v>
      </c>
      <c r="G168" s="69" t="s">
        <v>19</v>
      </c>
      <c r="H168" s="69" t="s">
        <v>19</v>
      </c>
      <c r="I168" s="80"/>
      <c r="J168" s="80"/>
      <c r="K168" s="106" t="s">
        <v>2469</v>
      </c>
      <c r="L168" s="102" t="s">
        <v>2473</v>
      </c>
      <c r="M168" s="51" t="s">
        <v>3763</v>
      </c>
      <c r="N168" s="64" t="s">
        <v>2464</v>
      </c>
      <c r="O168" s="97">
        <v>0</v>
      </c>
      <c r="P168" s="98">
        <v>880</v>
      </c>
      <c r="Q168" s="99">
        <v>620</v>
      </c>
      <c r="R168" s="100">
        <v>260</v>
      </c>
      <c r="S168" s="101">
        <v>0</v>
      </c>
      <c r="T168" s="523" t="s">
        <v>3905</v>
      </c>
      <c r="U168" s="64">
        <v>4</v>
      </c>
    </row>
    <row r="169" spans="1:21" ht="16.899999999999999" customHeight="1">
      <c r="A169" s="121" t="s">
        <v>1216</v>
      </c>
      <c r="B169" s="119" t="s">
        <v>2795</v>
      </c>
      <c r="C169" s="63" t="s">
        <v>2233</v>
      </c>
      <c r="D169" s="4" t="str">
        <f t="shared" si="33"/>
        <v>武-026  勇者アバンの剣</v>
      </c>
      <c r="E169" s="169" t="s">
        <v>386</v>
      </c>
      <c r="F169" s="85" t="s">
        <v>2167</v>
      </c>
      <c r="G169" s="69" t="s">
        <v>19</v>
      </c>
      <c r="H169" s="69" t="s">
        <v>19</v>
      </c>
      <c r="I169" s="80"/>
      <c r="J169" s="80"/>
      <c r="K169" s="106" t="s">
        <v>2469</v>
      </c>
      <c r="L169" s="102" t="s">
        <v>2473</v>
      </c>
      <c r="M169" s="51" t="s">
        <v>3764</v>
      </c>
      <c r="N169" s="64" t="s">
        <v>2463</v>
      </c>
      <c r="O169" s="97">
        <v>0</v>
      </c>
      <c r="P169" s="98">
        <v>935</v>
      </c>
      <c r="Q169" s="99">
        <v>597</v>
      </c>
      <c r="R169" s="100">
        <v>173</v>
      </c>
      <c r="S169" s="101">
        <v>0</v>
      </c>
      <c r="T169" s="572">
        <v>17</v>
      </c>
      <c r="U169" s="64">
        <v>11</v>
      </c>
    </row>
    <row r="170" spans="1:21" ht="16.899999999999999" customHeight="1">
      <c r="A170" s="121" t="s">
        <v>1216</v>
      </c>
      <c r="B170" s="119" t="s">
        <v>2796</v>
      </c>
      <c r="C170" s="63" t="s">
        <v>2234</v>
      </c>
      <c r="D170" s="4" t="str">
        <f t="shared" si="33"/>
        <v>武-025  ドラゴンキラー</v>
      </c>
      <c r="E170" s="169" t="s">
        <v>386</v>
      </c>
      <c r="F170" s="85" t="s">
        <v>2167</v>
      </c>
      <c r="G170" s="69" t="s">
        <v>19</v>
      </c>
      <c r="H170" s="69" t="s">
        <v>19</v>
      </c>
      <c r="I170" s="80"/>
      <c r="J170" s="80"/>
      <c r="K170" s="106" t="s">
        <v>2469</v>
      </c>
      <c r="L170" s="632" t="s">
        <v>4150</v>
      </c>
      <c r="M170" s="51" t="s">
        <v>6101</v>
      </c>
      <c r="N170" s="64" t="s">
        <v>2462</v>
      </c>
      <c r="O170" s="97">
        <v>0</v>
      </c>
      <c r="P170" s="98">
        <v>880</v>
      </c>
      <c r="Q170" s="99">
        <v>530</v>
      </c>
      <c r="R170" s="100">
        <v>180</v>
      </c>
      <c r="S170" s="101">
        <v>180</v>
      </c>
      <c r="T170" s="235" t="s">
        <v>3905</v>
      </c>
      <c r="U170" s="200">
        <v>20</v>
      </c>
    </row>
    <row r="171" spans="1:21" ht="16.899999999999999" customHeight="1">
      <c r="A171" s="121" t="s">
        <v>1216</v>
      </c>
      <c r="B171" s="119" t="s">
        <v>2797</v>
      </c>
      <c r="C171" s="63" t="s">
        <v>2235</v>
      </c>
      <c r="D171" s="4" t="str">
        <f t="shared" si="33"/>
        <v>武-024  輝きの杖</v>
      </c>
      <c r="E171" s="169" t="s">
        <v>386</v>
      </c>
      <c r="F171" s="87" t="s">
        <v>2171</v>
      </c>
      <c r="G171" s="74" t="s">
        <v>40</v>
      </c>
      <c r="H171" s="74" t="s">
        <v>40</v>
      </c>
      <c r="I171" s="80"/>
      <c r="J171" s="80"/>
      <c r="K171" s="106" t="s">
        <v>2469</v>
      </c>
      <c r="L171" s="102" t="s">
        <v>2473</v>
      </c>
      <c r="M171" s="51" t="s">
        <v>2526</v>
      </c>
      <c r="N171" s="64" t="s">
        <v>2464</v>
      </c>
      <c r="O171" s="97">
        <v>0</v>
      </c>
      <c r="P171" s="98">
        <v>393</v>
      </c>
      <c r="Q171" s="99">
        <v>852</v>
      </c>
      <c r="R171" s="100">
        <v>308</v>
      </c>
      <c r="S171" s="101">
        <v>0</v>
      </c>
      <c r="T171" s="572">
        <v>15</v>
      </c>
      <c r="U171" s="64">
        <v>4</v>
      </c>
    </row>
    <row r="172" spans="1:21" ht="16.899999999999999" customHeight="1">
      <c r="A172" s="121" t="s">
        <v>1212</v>
      </c>
      <c r="B172" s="119" t="s">
        <v>2798</v>
      </c>
      <c r="C172" s="63" t="s">
        <v>2236</v>
      </c>
      <c r="D172" s="4" t="str">
        <f t="shared" si="33"/>
        <v>武-023  ザボエラの杖</v>
      </c>
      <c r="E172" s="169" t="s">
        <v>386</v>
      </c>
      <c r="F172" s="87" t="s">
        <v>2171</v>
      </c>
      <c r="G172" s="74" t="s">
        <v>40</v>
      </c>
      <c r="H172" s="74" t="s">
        <v>40</v>
      </c>
      <c r="I172" s="80"/>
      <c r="J172" s="80"/>
      <c r="K172" s="106" t="s">
        <v>2469</v>
      </c>
      <c r="L172" s="102" t="s">
        <v>2473</v>
      </c>
      <c r="M172" s="51" t="s">
        <v>2527</v>
      </c>
      <c r="N172" s="64" t="s">
        <v>2463</v>
      </c>
      <c r="O172" s="97">
        <v>0</v>
      </c>
      <c r="P172" s="98">
        <v>436</v>
      </c>
      <c r="Q172" s="99">
        <v>804</v>
      </c>
      <c r="R172" s="100">
        <v>228</v>
      </c>
      <c r="S172" s="101">
        <v>0</v>
      </c>
      <c r="T172" s="572">
        <v>10</v>
      </c>
      <c r="U172" s="64">
        <v>5</v>
      </c>
    </row>
    <row r="173" spans="1:21" ht="16.899999999999999" customHeight="1">
      <c r="A173" s="121" t="s">
        <v>1212</v>
      </c>
      <c r="B173" s="119" t="s">
        <v>2799</v>
      </c>
      <c r="C173" s="63" t="s">
        <v>2237</v>
      </c>
      <c r="D173" s="4" t="str">
        <f t="shared" si="33"/>
        <v>武-022  鎧の魔剣</v>
      </c>
      <c r="E173" s="169" t="s">
        <v>386</v>
      </c>
      <c r="F173" s="85" t="s">
        <v>2167</v>
      </c>
      <c r="G173" s="69" t="s">
        <v>19</v>
      </c>
      <c r="H173" s="69" t="s">
        <v>19</v>
      </c>
      <c r="I173" s="80"/>
      <c r="J173" s="80"/>
      <c r="K173" s="106" t="s">
        <v>2469</v>
      </c>
      <c r="L173" s="102" t="s">
        <v>2473</v>
      </c>
      <c r="M173" s="51" t="s">
        <v>2528</v>
      </c>
      <c r="N173" s="64" t="s">
        <v>2463</v>
      </c>
      <c r="O173" s="97">
        <v>0</v>
      </c>
      <c r="P173" s="98">
        <v>1010</v>
      </c>
      <c r="Q173" s="99">
        <v>590</v>
      </c>
      <c r="R173" s="100">
        <v>0</v>
      </c>
      <c r="S173" s="101">
        <v>80</v>
      </c>
      <c r="T173" s="523" t="s">
        <v>3905</v>
      </c>
      <c r="U173" s="64">
        <v>12</v>
      </c>
    </row>
    <row r="174" spans="1:21" ht="16.899999999999999" customHeight="1">
      <c r="A174" s="121" t="s">
        <v>1212</v>
      </c>
      <c r="B174" s="119" t="s">
        <v>2800</v>
      </c>
      <c r="C174" s="63" t="s">
        <v>2259</v>
      </c>
      <c r="D174" s="4" t="str">
        <f t="shared" si="33"/>
        <v>武-021  ダイのはがねのつるぎ(火炎)</v>
      </c>
      <c r="E174" s="169" t="s">
        <v>386</v>
      </c>
      <c r="F174" s="85" t="s">
        <v>2167</v>
      </c>
      <c r="G174" s="69" t="s">
        <v>19</v>
      </c>
      <c r="H174" s="69" t="s">
        <v>19</v>
      </c>
      <c r="I174" s="80"/>
      <c r="J174" s="80"/>
      <c r="K174" s="106" t="s">
        <v>2469</v>
      </c>
      <c r="L174" s="632" t="s">
        <v>4150</v>
      </c>
      <c r="M174" s="51" t="s">
        <v>3765</v>
      </c>
      <c r="N174" s="64" t="s">
        <v>2463</v>
      </c>
      <c r="O174" s="97">
        <v>0</v>
      </c>
      <c r="P174" s="98">
        <v>972</v>
      </c>
      <c r="Q174" s="99">
        <v>644</v>
      </c>
      <c r="R174" s="100">
        <v>0</v>
      </c>
      <c r="S174" s="101">
        <v>0</v>
      </c>
      <c r="T174" s="572">
        <v>17</v>
      </c>
      <c r="U174" s="64">
        <v>9</v>
      </c>
    </row>
    <row r="175" spans="1:21" ht="16.899999999999999" customHeight="1">
      <c r="A175" s="121" t="s">
        <v>1212</v>
      </c>
      <c r="B175" s="119" t="s">
        <v>2801</v>
      </c>
      <c r="C175" s="63" t="s">
        <v>2238</v>
      </c>
      <c r="D175" s="4" t="str">
        <f t="shared" si="33"/>
        <v>武-020  まほうのステッキ</v>
      </c>
      <c r="E175" s="169" t="s">
        <v>386</v>
      </c>
      <c r="F175" s="87" t="s">
        <v>2171</v>
      </c>
      <c r="G175" s="74" t="s">
        <v>40</v>
      </c>
      <c r="H175" s="74" t="s">
        <v>40</v>
      </c>
      <c r="I175" s="80"/>
      <c r="J175" s="80"/>
      <c r="K175" s="106" t="s">
        <v>2469</v>
      </c>
      <c r="L175" s="102" t="s">
        <v>2478</v>
      </c>
      <c r="M175" s="938" t="s">
        <v>2529</v>
      </c>
      <c r="N175" s="64" t="s">
        <v>2463</v>
      </c>
      <c r="O175" s="97">
        <v>0</v>
      </c>
      <c r="P175" s="98">
        <v>290</v>
      </c>
      <c r="Q175" s="99">
        <v>788</v>
      </c>
      <c r="R175" s="100">
        <v>363</v>
      </c>
      <c r="S175" s="101">
        <v>0</v>
      </c>
      <c r="T175" s="572">
        <v>13</v>
      </c>
      <c r="U175" s="64">
        <v>2</v>
      </c>
    </row>
    <row r="176" spans="1:21" ht="16.899999999999999" customHeight="1">
      <c r="A176" s="121" t="s">
        <v>1212</v>
      </c>
      <c r="B176" s="119" t="s">
        <v>2802</v>
      </c>
      <c r="C176" s="63" t="s">
        <v>2258</v>
      </c>
      <c r="D176" s="4" t="str">
        <f t="shared" si="33"/>
        <v>武-019  ダイのはがねのつるぎ</v>
      </c>
      <c r="E176" s="169" t="s">
        <v>386</v>
      </c>
      <c r="F176" s="85" t="s">
        <v>2167</v>
      </c>
      <c r="G176" s="69" t="s">
        <v>19</v>
      </c>
      <c r="H176" s="69" t="s">
        <v>19</v>
      </c>
      <c r="I176" s="80"/>
      <c r="J176" s="80"/>
      <c r="K176" s="106" t="s">
        <v>2469</v>
      </c>
      <c r="L176" s="102" t="s">
        <v>2473</v>
      </c>
      <c r="M176" s="938" t="s">
        <v>2530</v>
      </c>
      <c r="N176" s="64" t="s">
        <v>2463</v>
      </c>
      <c r="O176" s="97">
        <v>0</v>
      </c>
      <c r="P176" s="98">
        <v>899</v>
      </c>
      <c r="Q176" s="99">
        <v>520</v>
      </c>
      <c r="R176" s="100">
        <v>75</v>
      </c>
      <c r="S176" s="101">
        <v>0</v>
      </c>
      <c r="T176" s="572">
        <v>16</v>
      </c>
      <c r="U176" s="64">
        <v>4</v>
      </c>
    </row>
    <row r="177" spans="1:21" ht="16.899999999999999" customHeight="1">
      <c r="A177" s="121" t="s">
        <v>1210</v>
      </c>
      <c r="B177" s="119" t="s">
        <v>2803</v>
      </c>
      <c r="C177" s="63" t="s">
        <v>2239</v>
      </c>
      <c r="D177" s="4" t="str">
        <f t="shared" si="33"/>
        <v>武-018  アバンの剣</v>
      </c>
      <c r="E177" s="169" t="s">
        <v>386</v>
      </c>
      <c r="F177" s="85" t="s">
        <v>2167</v>
      </c>
      <c r="G177" s="69" t="s">
        <v>19</v>
      </c>
      <c r="H177" s="69" t="s">
        <v>19</v>
      </c>
      <c r="I177" s="80"/>
      <c r="J177" s="80"/>
      <c r="K177" s="106" t="s">
        <v>2469</v>
      </c>
      <c r="L177" s="632" t="s">
        <v>4150</v>
      </c>
      <c r="M177" s="938" t="s">
        <v>2531</v>
      </c>
      <c r="N177" s="103" t="s">
        <v>2462</v>
      </c>
      <c r="O177" s="97">
        <v>0</v>
      </c>
      <c r="P177" s="98">
        <v>960</v>
      </c>
      <c r="Q177" s="99">
        <v>640</v>
      </c>
      <c r="R177" s="100">
        <v>0</v>
      </c>
      <c r="S177" s="101">
        <v>0</v>
      </c>
      <c r="T177" s="235" t="s">
        <v>3905</v>
      </c>
      <c r="U177" s="200">
        <v>20</v>
      </c>
    </row>
    <row r="178" spans="1:21" ht="16.899999999999999" customHeight="1">
      <c r="A178" s="121" t="s">
        <v>1210</v>
      </c>
      <c r="B178" s="119" t="s">
        <v>2804</v>
      </c>
      <c r="C178" s="63" t="s">
        <v>2240</v>
      </c>
      <c r="D178" s="4" t="str">
        <f t="shared" si="33"/>
        <v>武-017  ハンマースピア</v>
      </c>
      <c r="E178" s="169" t="s">
        <v>386</v>
      </c>
      <c r="F178" s="70" t="s">
        <v>2165</v>
      </c>
      <c r="G178" s="69" t="s">
        <v>19</v>
      </c>
      <c r="H178" s="69" t="s">
        <v>19</v>
      </c>
      <c r="I178" s="80"/>
      <c r="J178" s="80"/>
      <c r="K178" s="106" t="s">
        <v>2469</v>
      </c>
      <c r="L178" s="632" t="s">
        <v>4150</v>
      </c>
      <c r="M178" s="938" t="s">
        <v>2532</v>
      </c>
      <c r="N178" s="103" t="s">
        <v>2462</v>
      </c>
      <c r="O178" s="97">
        <v>226</v>
      </c>
      <c r="P178" s="98">
        <v>818</v>
      </c>
      <c r="Q178" s="99">
        <v>444</v>
      </c>
      <c r="R178" s="100">
        <v>0</v>
      </c>
      <c r="S178" s="101">
        <v>0</v>
      </c>
      <c r="T178" s="572">
        <v>19</v>
      </c>
      <c r="U178" s="64">
        <v>3</v>
      </c>
    </row>
    <row r="179" spans="1:21" ht="16.899999999999999" customHeight="1">
      <c r="A179" s="121" t="s">
        <v>1210</v>
      </c>
      <c r="B179" s="119" t="s">
        <v>2805</v>
      </c>
      <c r="C179" s="63" t="s">
        <v>2241</v>
      </c>
      <c r="D179" s="4" t="str">
        <f t="shared" si="33"/>
        <v>武-016  真空の斧</v>
      </c>
      <c r="E179" s="169" t="s">
        <v>386</v>
      </c>
      <c r="F179" s="71" t="s">
        <v>2176</v>
      </c>
      <c r="G179" s="69" t="s">
        <v>19</v>
      </c>
      <c r="H179" s="69" t="s">
        <v>19</v>
      </c>
      <c r="I179" s="80"/>
      <c r="J179" s="80"/>
      <c r="K179" s="106" t="s">
        <v>2469</v>
      </c>
      <c r="L179" s="632" t="s">
        <v>4150</v>
      </c>
      <c r="M179" s="938" t="s">
        <v>2533</v>
      </c>
      <c r="N179" s="103" t="s">
        <v>2462</v>
      </c>
      <c r="O179" s="97">
        <v>0</v>
      </c>
      <c r="P179" s="98">
        <v>960</v>
      </c>
      <c r="Q179" s="99">
        <v>400</v>
      </c>
      <c r="R179" s="100">
        <v>0</v>
      </c>
      <c r="S179" s="101">
        <v>240</v>
      </c>
      <c r="T179" s="523" t="s">
        <v>3905</v>
      </c>
      <c r="U179" s="64">
        <v>2</v>
      </c>
    </row>
    <row r="180" spans="1:21" ht="16.899999999999999" customHeight="1">
      <c r="A180" s="121" t="s">
        <v>1210</v>
      </c>
      <c r="B180" s="119" t="s">
        <v>2806</v>
      </c>
      <c r="C180" s="63" t="s">
        <v>2242</v>
      </c>
      <c r="D180" s="4" t="str">
        <f t="shared" si="33"/>
        <v>武-015  マジカルブースター</v>
      </c>
      <c r="E180" s="169" t="s">
        <v>386</v>
      </c>
      <c r="F180" s="87" t="s">
        <v>2171</v>
      </c>
      <c r="G180" s="74" t="s">
        <v>40</v>
      </c>
      <c r="H180" s="74" t="s">
        <v>40</v>
      </c>
      <c r="I180" s="80"/>
      <c r="J180" s="80"/>
      <c r="K180" s="106" t="s">
        <v>2469</v>
      </c>
      <c r="L180" s="632" t="s">
        <v>4150</v>
      </c>
      <c r="M180" s="938" t="s">
        <v>2534</v>
      </c>
      <c r="N180" s="103" t="s">
        <v>2462</v>
      </c>
      <c r="O180" s="97">
        <v>0</v>
      </c>
      <c r="P180" s="98">
        <v>364</v>
      </c>
      <c r="Q180" s="99">
        <v>795</v>
      </c>
      <c r="R180" s="100">
        <v>288</v>
      </c>
      <c r="S180" s="101">
        <v>0</v>
      </c>
      <c r="T180" s="572">
        <v>17</v>
      </c>
      <c r="U180" s="64">
        <v>17</v>
      </c>
    </row>
    <row r="181" spans="1:21" ht="16.899999999999999" customHeight="1">
      <c r="A181" s="121" t="s">
        <v>1210</v>
      </c>
      <c r="B181" s="119" t="s">
        <v>2807</v>
      </c>
      <c r="C181" s="63" t="s">
        <v>2243</v>
      </c>
      <c r="D181" s="4" t="str">
        <f t="shared" si="33"/>
        <v>武-014  パプニカのナイフ(太陽)</v>
      </c>
      <c r="E181" s="169" t="s">
        <v>386</v>
      </c>
      <c r="F181" s="85" t="s">
        <v>2167</v>
      </c>
      <c r="G181" s="69" t="s">
        <v>19</v>
      </c>
      <c r="H181" s="69" t="s">
        <v>19</v>
      </c>
      <c r="I181" s="80"/>
      <c r="J181" s="80"/>
      <c r="K181" s="106" t="s">
        <v>2469</v>
      </c>
      <c r="L181" s="632" t="s">
        <v>4150</v>
      </c>
      <c r="M181" s="938" t="s">
        <v>2535</v>
      </c>
      <c r="N181" s="64" t="s">
        <v>2462</v>
      </c>
      <c r="O181" s="97">
        <v>0</v>
      </c>
      <c r="P181" s="98">
        <v>900</v>
      </c>
      <c r="Q181" s="99">
        <v>450</v>
      </c>
      <c r="R181" s="100">
        <v>150</v>
      </c>
      <c r="S181" s="101">
        <v>0</v>
      </c>
      <c r="T181" s="523" t="s">
        <v>3905</v>
      </c>
      <c r="U181" s="64">
        <v>12</v>
      </c>
    </row>
    <row r="182" spans="1:21" ht="16.899999999999999" customHeight="1">
      <c r="A182" s="121" t="s">
        <v>1223</v>
      </c>
      <c r="B182" s="119" t="s">
        <v>2808</v>
      </c>
      <c r="C182" s="63" t="s">
        <v>2245</v>
      </c>
      <c r="D182" s="4" t="str">
        <f t="shared" si="33"/>
        <v>武-013  ようせいの杖</v>
      </c>
      <c r="E182" s="171" t="s">
        <v>347</v>
      </c>
      <c r="F182" s="87" t="s">
        <v>2171</v>
      </c>
      <c r="G182" s="74" t="s">
        <v>40</v>
      </c>
      <c r="H182" s="83" t="s">
        <v>80</v>
      </c>
      <c r="I182" s="80"/>
      <c r="J182" s="80"/>
      <c r="K182" s="106" t="s">
        <v>2469</v>
      </c>
      <c r="L182" s="102" t="s">
        <v>2473</v>
      </c>
      <c r="M182" s="938" t="s">
        <v>3766</v>
      </c>
      <c r="N182" s="64" t="s">
        <v>83</v>
      </c>
      <c r="O182" s="97">
        <v>160</v>
      </c>
      <c r="P182" s="98">
        <v>690</v>
      </c>
      <c r="Q182" s="99">
        <v>830</v>
      </c>
      <c r="R182" s="100">
        <v>300</v>
      </c>
      <c r="S182" s="101">
        <v>0</v>
      </c>
      <c r="T182" s="239" t="s">
        <v>3905</v>
      </c>
      <c r="U182" s="64">
        <v>17</v>
      </c>
    </row>
    <row r="183" spans="1:21" ht="16.899999999999999" customHeight="1">
      <c r="A183" s="121" t="s">
        <v>1212</v>
      </c>
      <c r="B183" s="119" t="s">
        <v>2809</v>
      </c>
      <c r="C183" s="63" t="s">
        <v>2246</v>
      </c>
      <c r="D183" s="4" t="str">
        <f t="shared" si="33"/>
        <v>武-012  ホーリーランス</v>
      </c>
      <c r="E183" s="171" t="s">
        <v>347</v>
      </c>
      <c r="F183" s="70" t="s">
        <v>2165</v>
      </c>
      <c r="G183" s="69" t="s">
        <v>19</v>
      </c>
      <c r="H183" s="69" t="s">
        <v>19</v>
      </c>
      <c r="I183" s="80"/>
      <c r="J183" s="80"/>
      <c r="K183" s="106" t="s">
        <v>2469</v>
      </c>
      <c r="L183" s="632" t="s">
        <v>4150</v>
      </c>
      <c r="M183" s="938" t="s">
        <v>2532</v>
      </c>
      <c r="N183" s="103" t="s">
        <v>2462</v>
      </c>
      <c r="O183" s="97">
        <v>280</v>
      </c>
      <c r="P183" s="98">
        <v>690</v>
      </c>
      <c r="Q183" s="99">
        <v>410</v>
      </c>
      <c r="R183" s="100">
        <v>0</v>
      </c>
      <c r="S183" s="101">
        <v>0</v>
      </c>
      <c r="T183" s="235" t="s">
        <v>3905</v>
      </c>
      <c r="U183" s="200">
        <v>20</v>
      </c>
    </row>
    <row r="184" spans="1:21" ht="16.899999999999999" customHeight="1">
      <c r="A184" s="121" t="s">
        <v>1210</v>
      </c>
      <c r="B184" s="119" t="s">
        <v>2810</v>
      </c>
      <c r="C184" s="63" t="s">
        <v>2247</v>
      </c>
      <c r="D184" s="4" t="str">
        <f t="shared" si="33"/>
        <v>武-011  プラチナソード</v>
      </c>
      <c r="E184" s="171" t="s">
        <v>347</v>
      </c>
      <c r="F184" s="85" t="s">
        <v>2167</v>
      </c>
      <c r="G184" s="69" t="s">
        <v>19</v>
      </c>
      <c r="H184" s="69" t="s">
        <v>19</v>
      </c>
      <c r="I184" s="80"/>
      <c r="J184" s="80"/>
      <c r="K184" s="64"/>
      <c r="L184" s="64"/>
      <c r="M184" s="4"/>
      <c r="N184" s="64"/>
      <c r="O184" s="97">
        <v>0</v>
      </c>
      <c r="P184" s="98">
        <v>680</v>
      </c>
      <c r="Q184" s="99">
        <v>510</v>
      </c>
      <c r="R184" s="100">
        <v>0</v>
      </c>
      <c r="S184" s="101">
        <v>0</v>
      </c>
      <c r="T184" s="235" t="s">
        <v>3905</v>
      </c>
      <c r="U184" s="200">
        <v>20</v>
      </c>
    </row>
    <row r="185" spans="1:21" ht="16.899999999999999" customHeight="1">
      <c r="A185" s="121" t="s">
        <v>1210</v>
      </c>
      <c r="B185" s="119" t="s">
        <v>2811</v>
      </c>
      <c r="C185" s="63" t="s">
        <v>2248</v>
      </c>
      <c r="D185" s="4" t="str">
        <f t="shared" si="33"/>
        <v>武-010  いなずまのやり</v>
      </c>
      <c r="E185" s="171" t="s">
        <v>347</v>
      </c>
      <c r="F185" s="70" t="s">
        <v>2165</v>
      </c>
      <c r="G185" s="69" t="s">
        <v>19</v>
      </c>
      <c r="H185" s="69" t="s">
        <v>19</v>
      </c>
      <c r="I185" s="80"/>
      <c r="J185" s="80"/>
      <c r="K185" s="64"/>
      <c r="L185" s="64"/>
      <c r="M185" s="4"/>
      <c r="N185" s="64"/>
      <c r="O185" s="97">
        <v>260</v>
      </c>
      <c r="P185" s="98">
        <v>650</v>
      </c>
      <c r="Q185" s="99">
        <v>390</v>
      </c>
      <c r="R185" s="100">
        <v>0</v>
      </c>
      <c r="S185" s="101">
        <v>0</v>
      </c>
      <c r="T185" s="235" t="s">
        <v>3905</v>
      </c>
      <c r="U185" s="200">
        <v>20</v>
      </c>
    </row>
    <row r="186" spans="1:21" ht="16.899999999999999" customHeight="1">
      <c r="A186" s="121" t="s">
        <v>1210</v>
      </c>
      <c r="B186" s="119" t="s">
        <v>2812</v>
      </c>
      <c r="C186" s="63" t="s">
        <v>2249</v>
      </c>
      <c r="D186" s="4" t="str">
        <f t="shared" si="33"/>
        <v>武-009  まじゅうのツメ</v>
      </c>
      <c r="E186" s="171" t="s">
        <v>347</v>
      </c>
      <c r="F186" s="86" t="s">
        <v>2164</v>
      </c>
      <c r="G186" s="69" t="s">
        <v>19</v>
      </c>
      <c r="H186" s="69" t="s">
        <v>19</v>
      </c>
      <c r="I186" s="80"/>
      <c r="J186" s="80"/>
      <c r="K186" s="106" t="s">
        <v>2469</v>
      </c>
      <c r="L186" s="102" t="s">
        <v>2473</v>
      </c>
      <c r="M186" s="37" t="s">
        <v>2536</v>
      </c>
      <c r="N186" s="103" t="s">
        <v>2462</v>
      </c>
      <c r="O186" s="97">
        <v>0</v>
      </c>
      <c r="P186" s="98">
        <v>650</v>
      </c>
      <c r="Q186" s="99">
        <v>390</v>
      </c>
      <c r="R186" s="100">
        <v>260</v>
      </c>
      <c r="S186" s="101">
        <v>0</v>
      </c>
      <c r="T186" s="235" t="s">
        <v>3905</v>
      </c>
      <c r="U186" s="200">
        <v>20</v>
      </c>
    </row>
    <row r="187" spans="1:21" ht="16.899999999999999" customHeight="1">
      <c r="A187" s="121" t="s">
        <v>1210</v>
      </c>
      <c r="B187" s="119" t="s">
        <v>2813</v>
      </c>
      <c r="C187" s="63" t="s">
        <v>2250</v>
      </c>
      <c r="D187" s="4" t="str">
        <f t="shared" si="33"/>
        <v>武-008  てつのオノ</v>
      </c>
      <c r="E187" s="171" t="s">
        <v>347</v>
      </c>
      <c r="F187" s="71" t="s">
        <v>2176</v>
      </c>
      <c r="G187" s="69" t="s">
        <v>19</v>
      </c>
      <c r="H187" s="69" t="s">
        <v>19</v>
      </c>
      <c r="I187" s="80"/>
      <c r="J187" s="80"/>
      <c r="K187" s="64"/>
      <c r="L187" s="64"/>
      <c r="M187" s="4"/>
      <c r="N187" s="64"/>
      <c r="O187" s="97">
        <v>0</v>
      </c>
      <c r="P187" s="98">
        <v>830</v>
      </c>
      <c r="Q187" s="99">
        <v>320</v>
      </c>
      <c r="R187" s="100">
        <v>0</v>
      </c>
      <c r="S187" s="101">
        <v>130</v>
      </c>
      <c r="T187" s="235" t="s">
        <v>3905</v>
      </c>
      <c r="U187" s="200">
        <v>20</v>
      </c>
    </row>
    <row r="188" spans="1:21" ht="16.899999999999999" customHeight="1">
      <c r="A188" s="121" t="s">
        <v>1210</v>
      </c>
      <c r="B188" s="119" t="s">
        <v>2814</v>
      </c>
      <c r="C188" s="63" t="s">
        <v>2251</v>
      </c>
      <c r="D188" s="4" t="str">
        <f t="shared" si="33"/>
        <v>武-007  ブラスの杖</v>
      </c>
      <c r="E188" s="171" t="s">
        <v>347</v>
      </c>
      <c r="F188" s="87" t="s">
        <v>2171</v>
      </c>
      <c r="G188" s="74" t="s">
        <v>40</v>
      </c>
      <c r="H188" s="74" t="s">
        <v>40</v>
      </c>
      <c r="I188" s="80"/>
      <c r="J188" s="80"/>
      <c r="K188" s="64"/>
      <c r="L188" s="64"/>
      <c r="M188" s="4"/>
      <c r="N188" s="64"/>
      <c r="O188" s="97">
        <v>0</v>
      </c>
      <c r="P188" s="98">
        <v>580</v>
      </c>
      <c r="Q188" s="99">
        <v>710</v>
      </c>
      <c r="R188" s="100">
        <v>0</v>
      </c>
      <c r="S188" s="101">
        <v>0</v>
      </c>
      <c r="T188" s="235" t="s">
        <v>3905</v>
      </c>
      <c r="U188" s="200">
        <v>20</v>
      </c>
    </row>
    <row r="189" spans="1:21" ht="16.899999999999999" customHeight="1">
      <c r="A189" s="121" t="s">
        <v>1210</v>
      </c>
      <c r="B189" s="119" t="s">
        <v>2815</v>
      </c>
      <c r="C189" s="63" t="s">
        <v>2252</v>
      </c>
      <c r="D189" s="4" t="str">
        <f t="shared" si="33"/>
        <v>武-006  てつのツメ</v>
      </c>
      <c r="E189" s="172" t="s">
        <v>346</v>
      </c>
      <c r="F189" s="86" t="s">
        <v>2164</v>
      </c>
      <c r="G189" s="69" t="s">
        <v>19</v>
      </c>
      <c r="H189" s="69" t="s">
        <v>19</v>
      </c>
      <c r="I189" s="80"/>
      <c r="J189" s="80"/>
      <c r="K189" s="64"/>
      <c r="L189" s="64"/>
      <c r="M189" s="4"/>
      <c r="N189" s="64"/>
      <c r="O189" s="97">
        <v>0</v>
      </c>
      <c r="P189" s="98">
        <v>550</v>
      </c>
      <c r="Q189" s="99">
        <v>330</v>
      </c>
      <c r="R189" s="100">
        <v>220</v>
      </c>
      <c r="S189" s="101">
        <v>0</v>
      </c>
      <c r="T189" s="235" t="s">
        <v>3905</v>
      </c>
      <c r="U189" s="200">
        <v>20</v>
      </c>
    </row>
    <row r="190" spans="1:21" ht="16.899999999999999" customHeight="1">
      <c r="A190" s="121" t="s">
        <v>1210</v>
      </c>
      <c r="B190" s="119" t="s">
        <v>2816</v>
      </c>
      <c r="C190" s="63" t="s">
        <v>2257</v>
      </c>
      <c r="D190" s="4" t="str">
        <f t="shared" si="33"/>
        <v>武-005  てつのつるぎ</v>
      </c>
      <c r="E190" s="172" t="s">
        <v>346</v>
      </c>
      <c r="F190" s="85" t="s">
        <v>2167</v>
      </c>
      <c r="G190" s="69" t="s">
        <v>19</v>
      </c>
      <c r="H190" s="69" t="s">
        <v>19</v>
      </c>
      <c r="I190" s="80"/>
      <c r="J190" s="80"/>
      <c r="K190" s="64"/>
      <c r="L190" s="64"/>
      <c r="M190" s="4"/>
      <c r="N190" s="64"/>
      <c r="O190" s="97">
        <v>0</v>
      </c>
      <c r="P190" s="98">
        <v>660</v>
      </c>
      <c r="Q190" s="99">
        <v>440</v>
      </c>
      <c r="R190" s="100">
        <v>0</v>
      </c>
      <c r="S190" s="101">
        <v>0</v>
      </c>
      <c r="T190" s="235" t="s">
        <v>3905</v>
      </c>
      <c r="U190" s="200">
        <v>20</v>
      </c>
    </row>
    <row r="191" spans="1:21" ht="16.899999999999999" customHeight="1">
      <c r="A191" s="121" t="s">
        <v>1210</v>
      </c>
      <c r="B191" s="119" t="s">
        <v>2817</v>
      </c>
      <c r="C191" s="63" t="s">
        <v>2253</v>
      </c>
      <c r="D191" s="4" t="str">
        <f t="shared" si="33"/>
        <v>武-004  まどうしの杖</v>
      </c>
      <c r="E191" s="172" t="s">
        <v>346</v>
      </c>
      <c r="F191" s="87" t="s">
        <v>2171</v>
      </c>
      <c r="G191" s="74" t="s">
        <v>40</v>
      </c>
      <c r="H191" s="74" t="s">
        <v>40</v>
      </c>
      <c r="I191" s="80"/>
      <c r="J191" s="80"/>
      <c r="K191" s="64"/>
      <c r="L191" s="64"/>
      <c r="M191" s="4"/>
      <c r="N191" s="64"/>
      <c r="O191" s="97">
        <v>0</v>
      </c>
      <c r="P191" s="98">
        <v>440</v>
      </c>
      <c r="Q191" s="99">
        <v>660</v>
      </c>
      <c r="R191" s="100">
        <v>0</v>
      </c>
      <c r="S191" s="101">
        <v>0</v>
      </c>
      <c r="T191" s="235" t="s">
        <v>3905</v>
      </c>
      <c r="U191" s="200">
        <v>20</v>
      </c>
    </row>
    <row r="192" spans="1:21" ht="16.899999999999999" customHeight="1">
      <c r="A192" s="121" t="s">
        <v>1210</v>
      </c>
      <c r="B192" s="119" t="s">
        <v>2818</v>
      </c>
      <c r="C192" s="63" t="s">
        <v>2254</v>
      </c>
      <c r="D192" s="4" t="str">
        <f t="shared" si="33"/>
        <v>武-003  バトルフォーク</v>
      </c>
      <c r="E192" s="172" t="s">
        <v>346</v>
      </c>
      <c r="F192" s="70" t="s">
        <v>2165</v>
      </c>
      <c r="G192" s="69" t="s">
        <v>19</v>
      </c>
      <c r="H192" s="69" t="s">
        <v>19</v>
      </c>
      <c r="I192" s="80"/>
      <c r="J192" s="80"/>
      <c r="K192" s="64"/>
      <c r="L192" s="64"/>
      <c r="M192" s="4"/>
      <c r="N192" s="64"/>
      <c r="O192" s="97">
        <v>220</v>
      </c>
      <c r="P192" s="98">
        <v>550</v>
      </c>
      <c r="Q192" s="99">
        <v>330</v>
      </c>
      <c r="R192" s="100">
        <v>0</v>
      </c>
      <c r="S192" s="101">
        <v>0</v>
      </c>
      <c r="T192" s="235" t="s">
        <v>3905</v>
      </c>
      <c r="U192" s="200">
        <v>20</v>
      </c>
    </row>
    <row r="193" spans="1:21" ht="16.899999999999999" customHeight="1">
      <c r="A193" s="121" t="s">
        <v>1210</v>
      </c>
      <c r="B193" s="119" t="s">
        <v>2819</v>
      </c>
      <c r="C193" s="63" t="s">
        <v>2255</v>
      </c>
      <c r="D193" s="4" t="str">
        <f t="shared" si="33"/>
        <v>武-002  ライトアックス</v>
      </c>
      <c r="E193" s="172" t="s">
        <v>346</v>
      </c>
      <c r="F193" s="71" t="s">
        <v>2176</v>
      </c>
      <c r="G193" s="69" t="s">
        <v>19</v>
      </c>
      <c r="H193" s="69" t="s">
        <v>19</v>
      </c>
      <c r="I193" s="80"/>
      <c r="J193" s="80"/>
      <c r="K193" s="64"/>
      <c r="L193" s="64"/>
      <c r="M193" s="4"/>
      <c r="N193" s="64"/>
      <c r="O193" s="97">
        <v>0</v>
      </c>
      <c r="P193" s="98">
        <v>720</v>
      </c>
      <c r="Q193" s="99">
        <v>220</v>
      </c>
      <c r="R193" s="100">
        <v>0</v>
      </c>
      <c r="S193" s="101">
        <v>170</v>
      </c>
      <c r="T193" s="235" t="s">
        <v>3905</v>
      </c>
      <c r="U193" s="200">
        <v>20</v>
      </c>
    </row>
    <row r="194" spans="1:21" ht="16.899999999999999" customHeight="1">
      <c r="A194" s="121" t="s">
        <v>1210</v>
      </c>
      <c r="B194" s="119" t="s">
        <v>2820</v>
      </c>
      <c r="C194" s="63" t="s">
        <v>2256</v>
      </c>
      <c r="D194" s="4" t="str">
        <f t="shared" si="33"/>
        <v>武-001  どうのつるぎ</v>
      </c>
      <c r="E194" s="172" t="s">
        <v>346</v>
      </c>
      <c r="F194" s="85" t="s">
        <v>2167</v>
      </c>
      <c r="G194" s="69" t="s">
        <v>19</v>
      </c>
      <c r="H194" s="69" t="s">
        <v>19</v>
      </c>
      <c r="I194" s="80"/>
      <c r="J194" s="80"/>
      <c r="K194" s="64"/>
      <c r="L194" s="64"/>
      <c r="M194" s="4"/>
      <c r="N194" s="64"/>
      <c r="O194" s="97">
        <v>0</v>
      </c>
      <c r="P194" s="98">
        <v>660</v>
      </c>
      <c r="Q194" s="99">
        <v>390</v>
      </c>
      <c r="R194" s="100">
        <v>60</v>
      </c>
      <c r="S194" s="101">
        <v>0</v>
      </c>
      <c r="T194" s="235" t="s">
        <v>3905</v>
      </c>
      <c r="U194" s="200">
        <v>20</v>
      </c>
    </row>
    <row r="195" spans="1:21" ht="16.899999999999999" customHeight="1"/>
    <row r="196" spans="1:21" ht="16.899999999999999" customHeight="1"/>
    <row r="197" spans="1:21" ht="16.899999999999999" customHeight="1"/>
    <row r="198" spans="1:21" ht="16.899999999999999" customHeight="1"/>
    <row r="199" spans="1:21" ht="16.899999999999999" customHeight="1"/>
    <row r="200" spans="1:21" ht="16.899999999999999" customHeight="1"/>
    <row r="201" spans="1:21" ht="16.899999999999999" customHeight="1"/>
    <row r="202" spans="1:21" ht="16.899999999999999" customHeight="1"/>
    <row r="203" spans="1:21" ht="16.899999999999999" customHeight="1"/>
    <row r="204" spans="1:21" ht="16.899999999999999" customHeight="1"/>
    <row r="205" spans="1:21" ht="16.899999999999999" customHeight="1"/>
    <row r="206" spans="1:21" ht="16.899999999999999" customHeight="1"/>
    <row r="207" spans="1:21" ht="16.899999999999999" customHeight="1"/>
    <row r="208" spans="1:21" ht="16.899999999999999" customHeight="1"/>
    <row r="209" ht="16.899999999999999" customHeight="1"/>
    <row r="210" ht="16.899999999999999" customHeight="1"/>
    <row r="211" ht="16.899999999999999" customHeight="1"/>
    <row r="212" ht="16.899999999999999" customHeight="1"/>
    <row r="213" ht="16.899999999999999" customHeight="1"/>
    <row r="214" ht="16.899999999999999" customHeight="1"/>
    <row r="215" ht="16.899999999999999" customHeight="1"/>
    <row r="216" ht="16.899999999999999" customHeight="1"/>
    <row r="217" ht="16.899999999999999" customHeight="1"/>
    <row r="218" ht="16.899999999999999" customHeight="1"/>
    <row r="219" ht="16.899999999999999" customHeight="1"/>
    <row r="220" ht="16.899999999999999" customHeight="1"/>
    <row r="221" ht="16.899999999999999" customHeight="1"/>
    <row r="222" ht="16.899999999999999" customHeight="1"/>
    <row r="223" ht="16.899999999999999" customHeight="1"/>
    <row r="224" ht="16.899999999999999" customHeight="1"/>
    <row r="225" ht="16.899999999999999" customHeight="1"/>
    <row r="226" ht="16.899999999999999" customHeight="1"/>
    <row r="227" ht="16.899999999999999" customHeight="1"/>
    <row r="228" ht="16.899999999999999" customHeight="1"/>
    <row r="229" ht="16.899999999999999" customHeight="1"/>
    <row r="230" ht="16.899999999999999" customHeight="1"/>
    <row r="231" ht="16.899999999999999" customHeight="1"/>
    <row r="232" ht="16.899999999999999" customHeight="1"/>
    <row r="233" ht="16.899999999999999" customHeight="1"/>
    <row r="234" ht="16.899999999999999" customHeight="1"/>
    <row r="235" ht="16.899999999999999" customHeight="1"/>
    <row r="236" ht="16.899999999999999" customHeight="1"/>
    <row r="237" ht="16.899999999999999" customHeight="1"/>
    <row r="238" ht="16.899999999999999" customHeight="1"/>
    <row r="239" ht="16.899999999999999" customHeight="1"/>
    <row r="240" ht="16.899999999999999" customHeight="1"/>
    <row r="241" ht="16.899999999999999" customHeight="1"/>
    <row r="242" ht="16.899999999999999" customHeight="1"/>
    <row r="243" ht="16.899999999999999" customHeight="1"/>
    <row r="244" ht="16.899999999999999" customHeight="1"/>
    <row r="245" ht="16.899999999999999" customHeight="1"/>
    <row r="246" ht="16.899999999999999" customHeight="1"/>
    <row r="247" ht="16.899999999999999" customHeight="1"/>
    <row r="248" ht="16.899999999999999" customHeight="1"/>
    <row r="249" ht="16.899999999999999" customHeight="1"/>
    <row r="250" ht="16.899999999999999" customHeight="1"/>
    <row r="251" ht="16.899999999999999" customHeight="1"/>
    <row r="252" ht="16.899999999999999" customHeight="1"/>
    <row r="253" ht="16.899999999999999" customHeight="1"/>
    <row r="254" ht="16.899999999999999" customHeight="1"/>
    <row r="255" ht="16.899999999999999" customHeight="1"/>
    <row r="256" ht="16.899999999999999" customHeight="1"/>
    <row r="257" ht="16.899999999999999" customHeight="1"/>
    <row r="258" ht="16.899999999999999" customHeight="1"/>
    <row r="259" ht="16.899999999999999" customHeight="1"/>
    <row r="260" ht="16.899999999999999" customHeight="1"/>
    <row r="261" ht="16.899999999999999" customHeight="1"/>
    <row r="262" ht="16.899999999999999" customHeight="1"/>
    <row r="263" ht="16.899999999999999" customHeight="1"/>
    <row r="264" ht="16.899999999999999" customHeight="1"/>
    <row r="265" ht="16.899999999999999" customHeight="1"/>
    <row r="266" ht="16.899999999999999" customHeight="1"/>
    <row r="267" ht="16.899999999999999" customHeight="1"/>
    <row r="268" ht="16.899999999999999" customHeight="1"/>
    <row r="269" ht="16.899999999999999" customHeight="1"/>
    <row r="270" ht="16.899999999999999" customHeight="1"/>
    <row r="271" ht="16.899999999999999" customHeight="1"/>
    <row r="272" ht="16.899999999999999" customHeight="1"/>
    <row r="273" ht="16.899999999999999" customHeight="1"/>
    <row r="274" ht="16.899999999999999" customHeight="1"/>
    <row r="275" ht="16.899999999999999" customHeight="1"/>
    <row r="276" ht="16.899999999999999" customHeight="1"/>
    <row r="277" ht="16.899999999999999" customHeight="1"/>
    <row r="278" ht="16.899999999999999" customHeight="1"/>
    <row r="279" ht="16.899999999999999" customHeight="1"/>
    <row r="280" ht="16.899999999999999" customHeight="1"/>
    <row r="281" ht="16.899999999999999" customHeight="1"/>
    <row r="282" ht="16.899999999999999" customHeight="1"/>
    <row r="283" ht="16.899999999999999" customHeight="1"/>
    <row r="284" ht="16.899999999999999" customHeight="1"/>
    <row r="285" ht="16.899999999999999" customHeight="1"/>
    <row r="286" ht="16.899999999999999" customHeight="1"/>
    <row r="287" ht="16.899999999999999" customHeight="1"/>
    <row r="288" ht="16.899999999999999" customHeight="1"/>
    <row r="289" ht="16.899999999999999" customHeight="1"/>
    <row r="290" ht="16.899999999999999" customHeight="1"/>
    <row r="291" ht="16.899999999999999" customHeight="1"/>
    <row r="292" ht="16.899999999999999" customHeight="1"/>
    <row r="293" ht="16.899999999999999" customHeight="1"/>
    <row r="294" ht="16.899999999999999" customHeight="1"/>
    <row r="295" ht="16.899999999999999" customHeight="1"/>
    <row r="296" ht="16.899999999999999" customHeight="1"/>
    <row r="297" ht="16.899999999999999" customHeight="1"/>
    <row r="298" ht="16.899999999999999" customHeight="1"/>
    <row r="299" ht="16.899999999999999" customHeight="1"/>
    <row r="300" ht="16.899999999999999" customHeight="1"/>
    <row r="301" ht="16.899999999999999" customHeight="1"/>
    <row r="302" ht="16.899999999999999" customHeight="1"/>
    <row r="303" ht="16.899999999999999" customHeight="1"/>
    <row r="304" ht="16.899999999999999" customHeight="1"/>
    <row r="305" ht="16.899999999999999" customHeight="1"/>
    <row r="306" ht="16.899999999999999" customHeight="1"/>
    <row r="307" ht="16.899999999999999" customHeight="1"/>
    <row r="308" ht="16.899999999999999" customHeight="1"/>
    <row r="309" ht="16.899999999999999" customHeight="1"/>
    <row r="310" ht="16.899999999999999" customHeight="1"/>
    <row r="311" ht="16.899999999999999" customHeight="1"/>
    <row r="312" ht="16.899999999999999" customHeight="1"/>
    <row r="313" ht="16.899999999999999" customHeight="1"/>
    <row r="314" ht="16.899999999999999" customHeight="1"/>
    <row r="315" ht="16.899999999999999" customHeight="1"/>
    <row r="316" ht="16.899999999999999" customHeight="1"/>
    <row r="317" ht="16.899999999999999" customHeight="1"/>
    <row r="318" ht="16.899999999999999" customHeight="1"/>
    <row r="319" ht="16.899999999999999" customHeight="1"/>
    <row r="320" ht="16.899999999999999" customHeight="1"/>
    <row r="321" ht="16.899999999999999" customHeight="1"/>
    <row r="322" ht="16.899999999999999" customHeight="1"/>
    <row r="323" ht="16.899999999999999" customHeight="1"/>
    <row r="324" ht="16.899999999999999" customHeight="1"/>
    <row r="325" ht="16.899999999999999" customHeight="1"/>
    <row r="326" ht="16.899999999999999" customHeight="1"/>
    <row r="327" ht="16.899999999999999" customHeight="1"/>
    <row r="328" ht="16.899999999999999" customHeight="1"/>
    <row r="329" ht="16.899999999999999" customHeight="1"/>
    <row r="330" ht="16.899999999999999" customHeight="1"/>
    <row r="331" ht="16.899999999999999" customHeight="1"/>
    <row r="332" ht="16.899999999999999" customHeight="1"/>
    <row r="333" ht="16.899999999999999" customHeight="1"/>
    <row r="334" ht="16.899999999999999" customHeight="1"/>
    <row r="335" ht="16.899999999999999" customHeight="1"/>
    <row r="336" ht="16.899999999999999" customHeight="1"/>
    <row r="337" ht="16.899999999999999" customHeight="1"/>
    <row r="338" ht="16.899999999999999" customHeight="1"/>
    <row r="339" ht="16.899999999999999" customHeight="1"/>
    <row r="340" ht="16.899999999999999" customHeight="1"/>
    <row r="341" ht="16.899999999999999" customHeight="1"/>
    <row r="342" ht="16.899999999999999" customHeight="1"/>
    <row r="343" ht="16.899999999999999" customHeight="1"/>
    <row r="344" ht="16.899999999999999" customHeight="1"/>
    <row r="345" ht="16.899999999999999" customHeight="1"/>
    <row r="346" ht="16.899999999999999" customHeight="1"/>
    <row r="347" ht="16.899999999999999" customHeight="1"/>
    <row r="348" ht="16.899999999999999" customHeight="1"/>
    <row r="349" ht="16.899999999999999" customHeight="1"/>
    <row r="350" ht="16.899999999999999" customHeight="1"/>
    <row r="351" ht="16.899999999999999" customHeight="1"/>
    <row r="352" ht="16.899999999999999" customHeight="1"/>
    <row r="353" ht="16.899999999999999" customHeight="1"/>
    <row r="354" ht="16.899999999999999" customHeight="1"/>
    <row r="355" ht="16.899999999999999" customHeight="1"/>
    <row r="356" ht="16.899999999999999" customHeight="1"/>
    <row r="357" ht="16.899999999999999" customHeight="1"/>
    <row r="358" ht="16.899999999999999" customHeight="1"/>
    <row r="359" ht="16.899999999999999" customHeight="1"/>
    <row r="360" ht="16.899999999999999" customHeight="1"/>
    <row r="361" ht="16.899999999999999" customHeight="1"/>
    <row r="362" ht="16.899999999999999" customHeight="1"/>
    <row r="363" ht="16.899999999999999" customHeight="1"/>
    <row r="364" ht="16.899999999999999" customHeight="1"/>
    <row r="365" ht="16.899999999999999" customHeight="1"/>
    <row r="366" ht="16.899999999999999" customHeight="1"/>
    <row r="367" ht="16.899999999999999" customHeight="1"/>
    <row r="368" ht="16.899999999999999" customHeight="1"/>
    <row r="369" ht="16.899999999999999" customHeight="1"/>
    <row r="370" ht="16.899999999999999" customHeight="1"/>
    <row r="371" ht="16.899999999999999" customHeight="1"/>
    <row r="372" ht="16.899999999999999" customHeight="1"/>
    <row r="373" ht="16.899999999999999" customHeight="1"/>
    <row r="374" ht="16.899999999999999" customHeight="1"/>
    <row r="375" ht="16.899999999999999" customHeight="1"/>
    <row r="376" ht="16.899999999999999" customHeight="1"/>
    <row r="377" ht="16.899999999999999" customHeight="1"/>
    <row r="378" ht="16.899999999999999" customHeight="1"/>
    <row r="379" ht="16.899999999999999" customHeight="1"/>
    <row r="380" ht="16.899999999999999" customHeight="1"/>
    <row r="381" ht="16.899999999999999" customHeight="1"/>
    <row r="382" ht="16.899999999999999" customHeight="1"/>
    <row r="383" ht="16.899999999999999" customHeight="1"/>
    <row r="384" ht="16.899999999999999" customHeight="1"/>
    <row r="385" ht="16.899999999999999" customHeight="1"/>
    <row r="386" ht="16.899999999999999" customHeight="1"/>
    <row r="387" ht="16.899999999999999" customHeight="1"/>
    <row r="388" ht="16.899999999999999" customHeight="1"/>
    <row r="389" ht="16.899999999999999" customHeight="1"/>
    <row r="390" ht="16.899999999999999" customHeight="1"/>
    <row r="391" ht="16.899999999999999" customHeight="1"/>
    <row r="392" ht="16.899999999999999" customHeight="1"/>
    <row r="393" ht="16.899999999999999" customHeight="1"/>
    <row r="394" ht="16.899999999999999" customHeight="1"/>
    <row r="395" ht="16.899999999999999" customHeight="1"/>
    <row r="396" ht="16.899999999999999" customHeight="1"/>
    <row r="397" ht="16.899999999999999" customHeight="1"/>
    <row r="398" ht="16.899999999999999" customHeight="1"/>
    <row r="399" ht="16.899999999999999" customHeight="1"/>
    <row r="400" ht="16.899999999999999" customHeight="1"/>
    <row r="401" ht="16.899999999999999" customHeight="1"/>
    <row r="402" ht="16.899999999999999" customHeight="1"/>
    <row r="403" ht="16.899999999999999" customHeight="1"/>
    <row r="404" ht="16.899999999999999" customHeight="1"/>
    <row r="405" ht="16.899999999999999" customHeight="1"/>
    <row r="406" ht="16.899999999999999" customHeight="1"/>
    <row r="407" ht="16.899999999999999" customHeight="1"/>
    <row r="408" ht="16.899999999999999" customHeight="1"/>
    <row r="409" ht="16.899999999999999" customHeight="1"/>
    <row r="410" ht="16.899999999999999" customHeight="1"/>
    <row r="411" ht="16.899999999999999" customHeight="1"/>
    <row r="412" ht="16.899999999999999" customHeight="1"/>
    <row r="413" ht="16.899999999999999" customHeight="1"/>
    <row r="414" ht="16.899999999999999" customHeight="1"/>
    <row r="415" ht="16.899999999999999" customHeight="1"/>
    <row r="416" ht="16.899999999999999" customHeight="1"/>
    <row r="417" ht="16.899999999999999" customHeight="1"/>
    <row r="418" ht="16.899999999999999" customHeight="1"/>
    <row r="419" ht="16.899999999999999" customHeight="1"/>
    <row r="420" ht="16.899999999999999" customHeight="1"/>
    <row r="421" ht="16.899999999999999" customHeight="1"/>
    <row r="422" ht="16.899999999999999" customHeight="1"/>
    <row r="423" ht="16.899999999999999" customHeight="1"/>
    <row r="424" ht="16.899999999999999" customHeight="1"/>
    <row r="425" ht="16.899999999999999" customHeight="1"/>
    <row r="426" ht="16.899999999999999" customHeight="1"/>
    <row r="427" ht="16.899999999999999" customHeight="1"/>
    <row r="428" ht="16.899999999999999" customHeight="1"/>
    <row r="429" ht="16.899999999999999" customHeight="1"/>
    <row r="430" ht="16.899999999999999" customHeight="1"/>
    <row r="431" ht="16.899999999999999" customHeight="1"/>
    <row r="432" ht="16.899999999999999" customHeight="1"/>
    <row r="433" ht="16.899999999999999" customHeight="1"/>
    <row r="434" ht="16.899999999999999" customHeight="1"/>
    <row r="435" ht="16.899999999999999" customHeight="1"/>
    <row r="436" ht="16.899999999999999" customHeight="1"/>
    <row r="437" ht="16.899999999999999" customHeight="1"/>
    <row r="438" ht="16.899999999999999" customHeight="1"/>
    <row r="439" ht="16.899999999999999" customHeight="1"/>
    <row r="440" ht="16.899999999999999" customHeight="1"/>
    <row r="441" ht="16.899999999999999" customHeight="1"/>
    <row r="442" ht="16.899999999999999" customHeight="1"/>
    <row r="443" ht="16.899999999999999" customHeight="1"/>
    <row r="444" ht="16.899999999999999" customHeight="1"/>
    <row r="445" ht="16.899999999999999" customHeight="1"/>
    <row r="446" ht="16.899999999999999" customHeight="1"/>
    <row r="447" ht="16.899999999999999" customHeight="1"/>
    <row r="448" ht="16.899999999999999" customHeight="1"/>
    <row r="449" ht="16.899999999999999" customHeight="1"/>
    <row r="450" ht="16.899999999999999" customHeight="1"/>
    <row r="451" ht="16.899999999999999" customHeight="1"/>
    <row r="452" ht="16.899999999999999" customHeight="1"/>
    <row r="453" ht="16.899999999999999" customHeight="1"/>
    <row r="454" ht="16.899999999999999" customHeight="1"/>
    <row r="455" ht="16.899999999999999" customHeight="1"/>
    <row r="456" ht="16.899999999999999" customHeight="1"/>
    <row r="457" ht="16.899999999999999" customHeight="1"/>
    <row r="458" ht="16.899999999999999" customHeight="1"/>
    <row r="459" ht="16.899999999999999" customHeight="1"/>
    <row r="460" ht="16.899999999999999" customHeight="1"/>
    <row r="461" ht="16.899999999999999" customHeight="1"/>
    <row r="462" ht="16.899999999999999" customHeight="1"/>
    <row r="463" ht="16.899999999999999" customHeight="1"/>
    <row r="464" ht="16.899999999999999" customHeight="1"/>
    <row r="465" ht="16.899999999999999" customHeight="1"/>
    <row r="466" ht="16.899999999999999" customHeight="1"/>
    <row r="467" ht="16.899999999999999" customHeight="1"/>
    <row r="468" ht="16.899999999999999" customHeight="1"/>
    <row r="469" ht="16.899999999999999" customHeight="1"/>
    <row r="470" ht="16.899999999999999" customHeight="1"/>
    <row r="471" ht="16.899999999999999" customHeight="1"/>
    <row r="472" ht="16.899999999999999" customHeight="1"/>
    <row r="473" ht="16.899999999999999" customHeight="1"/>
    <row r="474" ht="16.899999999999999" customHeight="1"/>
    <row r="475" ht="16.899999999999999" customHeight="1"/>
    <row r="476" ht="16.899999999999999" customHeight="1"/>
    <row r="477" ht="16.899999999999999" customHeight="1"/>
    <row r="478" ht="16.899999999999999" customHeight="1"/>
    <row r="479" ht="16.899999999999999" customHeight="1"/>
    <row r="480" ht="16.899999999999999" customHeight="1"/>
    <row r="481" ht="16.899999999999999" customHeight="1"/>
    <row r="482" ht="16.899999999999999" customHeight="1"/>
    <row r="483" ht="16.899999999999999" customHeight="1"/>
    <row r="484" ht="16.899999999999999" customHeight="1"/>
    <row r="485" ht="16.899999999999999" customHeight="1"/>
    <row r="486" ht="16.899999999999999" customHeight="1"/>
    <row r="487" ht="16.899999999999999" customHeight="1"/>
    <row r="488" ht="16.899999999999999" customHeight="1"/>
    <row r="489" ht="16.899999999999999" customHeight="1"/>
    <row r="490" ht="16.899999999999999" customHeight="1"/>
    <row r="491" ht="16.899999999999999" customHeight="1"/>
    <row r="492" ht="16.899999999999999" customHeight="1"/>
    <row r="493" ht="16.899999999999999" customHeight="1"/>
    <row r="494" ht="16.899999999999999" customHeight="1"/>
    <row r="495" ht="16.899999999999999" customHeight="1"/>
    <row r="496" ht="16.899999999999999" customHeight="1"/>
    <row r="497" ht="16.899999999999999" customHeight="1"/>
    <row r="498" ht="16.899999999999999" customHeight="1"/>
    <row r="499" ht="16.899999999999999" customHeight="1"/>
    <row r="500" ht="16.899999999999999" customHeight="1"/>
    <row r="501" ht="16.899999999999999" customHeight="1"/>
    <row r="502" ht="16.899999999999999" customHeight="1"/>
    <row r="503" ht="16.899999999999999" customHeight="1"/>
    <row r="504" ht="16.899999999999999" customHeight="1"/>
    <row r="505" ht="16.899999999999999" customHeight="1"/>
    <row r="506" ht="16.899999999999999" customHeight="1"/>
    <row r="507" ht="16.899999999999999" customHeight="1"/>
    <row r="508" ht="16.899999999999999" customHeight="1"/>
    <row r="509" ht="16.899999999999999" customHeight="1"/>
    <row r="510" ht="16.899999999999999" customHeight="1"/>
    <row r="511" ht="16.899999999999999" customHeight="1"/>
    <row r="512" ht="16.899999999999999" customHeight="1"/>
    <row r="513" ht="16.899999999999999" customHeight="1"/>
    <row r="514" ht="16.899999999999999" customHeight="1"/>
    <row r="515" ht="16.899999999999999" customHeight="1"/>
    <row r="516" ht="16.899999999999999" customHeight="1"/>
    <row r="517" ht="16.899999999999999" customHeight="1"/>
    <row r="518" ht="16.899999999999999" customHeight="1"/>
    <row r="519" ht="16.899999999999999" customHeight="1"/>
    <row r="520" ht="16.899999999999999" customHeight="1"/>
    <row r="521" ht="16.899999999999999" customHeight="1"/>
    <row r="522" ht="16.899999999999999" customHeight="1"/>
    <row r="523" ht="16.899999999999999" customHeight="1"/>
    <row r="524" ht="16.899999999999999" customHeight="1"/>
    <row r="525" ht="16.899999999999999" customHeight="1"/>
    <row r="526" ht="16.899999999999999" customHeight="1"/>
    <row r="527" ht="16.899999999999999" customHeight="1"/>
    <row r="528" ht="16.899999999999999" customHeight="1"/>
    <row r="529" ht="16.899999999999999" customHeight="1"/>
    <row r="530" ht="16.899999999999999" customHeight="1"/>
    <row r="531" ht="16.899999999999999" customHeight="1"/>
    <row r="532" ht="16.899999999999999" customHeight="1"/>
    <row r="533" ht="16.899999999999999" customHeight="1"/>
    <row r="534" ht="16.899999999999999" customHeight="1"/>
    <row r="535" ht="16.899999999999999" customHeight="1"/>
    <row r="536" ht="16.899999999999999" customHeight="1"/>
    <row r="537" ht="16.899999999999999" customHeight="1"/>
    <row r="538" ht="16.899999999999999" customHeight="1"/>
    <row r="539" ht="16.899999999999999" customHeight="1"/>
    <row r="540" ht="16.899999999999999" customHeight="1"/>
    <row r="541" ht="16.899999999999999" customHeight="1"/>
    <row r="542" ht="16.899999999999999" customHeight="1"/>
    <row r="543" ht="16.899999999999999" customHeight="1"/>
    <row r="544" ht="16.899999999999999" customHeight="1"/>
    <row r="545" ht="16.899999999999999" customHeight="1"/>
    <row r="546" ht="16.899999999999999" customHeight="1"/>
    <row r="547" ht="16.899999999999999" customHeight="1"/>
    <row r="548" ht="16.899999999999999" customHeight="1"/>
    <row r="549" ht="16.899999999999999" customHeight="1"/>
    <row r="550" ht="16.899999999999999" customHeight="1"/>
    <row r="551" ht="16.899999999999999" customHeight="1"/>
    <row r="552" ht="16.899999999999999" customHeight="1"/>
    <row r="553" ht="16.899999999999999" customHeight="1"/>
    <row r="554" ht="16.899999999999999" customHeight="1"/>
    <row r="555" ht="16.899999999999999" customHeight="1"/>
    <row r="556" ht="16.899999999999999" customHeight="1"/>
    <row r="557" ht="16.899999999999999" customHeight="1"/>
    <row r="558" ht="16.899999999999999" customHeight="1"/>
    <row r="559" ht="16.899999999999999" customHeight="1"/>
    <row r="560" ht="16.899999999999999" customHeight="1"/>
    <row r="561" ht="16.899999999999999" customHeight="1"/>
    <row r="562" ht="16.899999999999999" customHeight="1"/>
    <row r="563" ht="16.899999999999999" customHeight="1"/>
    <row r="564" ht="16.899999999999999" customHeight="1"/>
    <row r="565" ht="16.899999999999999" customHeight="1"/>
    <row r="566" ht="16.899999999999999" customHeight="1"/>
    <row r="567" ht="16.899999999999999" customHeight="1"/>
    <row r="568" ht="16.899999999999999" customHeight="1"/>
    <row r="569" ht="16.899999999999999" customHeight="1"/>
    <row r="570" ht="16.899999999999999" customHeight="1"/>
    <row r="571" ht="16.899999999999999" customHeight="1"/>
    <row r="572" ht="16.899999999999999" customHeight="1"/>
    <row r="573" ht="16.899999999999999" customHeight="1"/>
    <row r="574" ht="16.899999999999999" customHeight="1"/>
    <row r="575" ht="16.899999999999999" customHeight="1"/>
    <row r="576" ht="16.899999999999999" customHeight="1"/>
    <row r="577" ht="16.899999999999999" customHeight="1"/>
    <row r="578" ht="16.899999999999999" customHeight="1"/>
    <row r="579" ht="16.899999999999999" customHeight="1"/>
    <row r="580" ht="16.899999999999999" customHeight="1"/>
    <row r="581" ht="16.899999999999999" customHeight="1"/>
    <row r="582" ht="16.899999999999999" customHeight="1"/>
    <row r="583" ht="16.899999999999999" customHeight="1"/>
    <row r="584" ht="16.899999999999999" customHeight="1"/>
    <row r="585" ht="16.899999999999999" customHeight="1"/>
    <row r="586" ht="16.899999999999999" customHeight="1"/>
    <row r="587" ht="16.899999999999999" customHeight="1"/>
    <row r="588" ht="16.899999999999999" customHeight="1"/>
    <row r="589" ht="16.899999999999999" customHeight="1"/>
    <row r="590" ht="16.899999999999999" customHeight="1"/>
    <row r="591" ht="16.899999999999999" customHeight="1"/>
    <row r="592" ht="16.899999999999999" customHeight="1"/>
    <row r="593" ht="16.899999999999999" customHeight="1"/>
    <row r="594" ht="16.899999999999999" customHeight="1"/>
    <row r="595" ht="16.899999999999999" customHeight="1"/>
    <row r="596" ht="16.899999999999999" customHeight="1"/>
    <row r="597" ht="16.899999999999999" customHeight="1"/>
    <row r="598" ht="16.899999999999999" customHeight="1"/>
    <row r="599" ht="16.899999999999999" customHeight="1"/>
    <row r="600" ht="16.899999999999999" customHeight="1"/>
    <row r="601" ht="16.899999999999999" customHeight="1"/>
    <row r="602" ht="16.899999999999999" customHeight="1"/>
    <row r="603" ht="16.899999999999999" customHeight="1"/>
    <row r="604" ht="16.899999999999999" customHeight="1"/>
    <row r="605" ht="16.899999999999999" customHeight="1"/>
    <row r="606" ht="16.899999999999999" customHeight="1"/>
    <row r="607" ht="16.899999999999999" customHeight="1"/>
    <row r="608" ht="16.899999999999999" customHeight="1"/>
    <row r="609" ht="16.899999999999999" customHeight="1"/>
    <row r="610" ht="16.899999999999999" customHeight="1"/>
    <row r="611" ht="16.899999999999999" customHeight="1"/>
    <row r="612" ht="16.899999999999999" customHeight="1"/>
    <row r="613" ht="16.899999999999999" customHeight="1"/>
    <row r="614" ht="16.899999999999999" customHeight="1"/>
    <row r="615" ht="16.899999999999999" customHeight="1"/>
    <row r="616" ht="16.899999999999999" customHeight="1"/>
    <row r="617" ht="16.899999999999999" customHeight="1"/>
    <row r="618" ht="16.899999999999999" customHeight="1"/>
    <row r="619" ht="16.899999999999999" customHeight="1"/>
    <row r="620" ht="16.899999999999999" customHeight="1"/>
    <row r="621" ht="16.899999999999999" customHeight="1"/>
    <row r="622" ht="16.899999999999999" customHeight="1"/>
    <row r="623" ht="16.899999999999999" customHeight="1"/>
    <row r="624" ht="16.899999999999999" customHeight="1"/>
    <row r="625" ht="16.899999999999999" customHeight="1"/>
    <row r="626" ht="16.899999999999999" customHeight="1"/>
    <row r="627" ht="16.899999999999999" customHeight="1"/>
    <row r="628" ht="16.899999999999999" customHeight="1"/>
    <row r="629" ht="16.899999999999999" customHeight="1"/>
    <row r="630" ht="16.899999999999999" customHeight="1"/>
    <row r="631" ht="16.899999999999999" customHeight="1"/>
    <row r="632" ht="16.899999999999999" customHeight="1"/>
    <row r="633" ht="16.899999999999999" customHeight="1"/>
    <row r="634" ht="16.899999999999999" customHeight="1"/>
    <row r="635" ht="16.899999999999999" customHeight="1"/>
    <row r="636" ht="16.899999999999999" customHeight="1"/>
    <row r="637" ht="16.899999999999999" customHeight="1"/>
    <row r="638" ht="16.899999999999999" customHeight="1"/>
    <row r="639" ht="16.899999999999999" customHeight="1"/>
    <row r="640" ht="16.899999999999999" customHeight="1"/>
    <row r="641" ht="16.899999999999999" customHeight="1"/>
    <row r="642" ht="16.899999999999999" customHeight="1"/>
    <row r="643" ht="16.899999999999999" customHeight="1"/>
    <row r="644" ht="16.899999999999999" customHeight="1"/>
    <row r="645" ht="16.899999999999999" customHeight="1"/>
    <row r="646" ht="16.899999999999999" customHeight="1"/>
    <row r="647" ht="16.899999999999999" customHeight="1"/>
    <row r="648" ht="16.899999999999999" customHeight="1"/>
    <row r="649" ht="16.899999999999999" customHeight="1"/>
    <row r="650" ht="16.899999999999999" customHeight="1"/>
    <row r="651" ht="16.899999999999999" customHeight="1"/>
    <row r="652" ht="16.899999999999999" customHeight="1"/>
    <row r="653" ht="16.899999999999999" customHeight="1"/>
    <row r="654" ht="16.899999999999999" customHeight="1"/>
    <row r="655" ht="16.899999999999999" customHeight="1"/>
    <row r="656" ht="16.899999999999999" customHeight="1"/>
    <row r="657" ht="16.899999999999999" customHeight="1"/>
    <row r="658" ht="16.899999999999999" customHeight="1"/>
    <row r="659" ht="16.899999999999999" customHeight="1"/>
    <row r="660" ht="16.899999999999999" customHeight="1"/>
    <row r="661" ht="16.899999999999999" customHeight="1"/>
    <row r="662" ht="16.899999999999999" customHeight="1"/>
    <row r="663" ht="16.899999999999999" customHeight="1"/>
    <row r="664" ht="16.899999999999999" customHeight="1"/>
    <row r="665" ht="16.899999999999999" customHeight="1"/>
    <row r="666" ht="16.899999999999999" customHeight="1"/>
    <row r="667" ht="16.899999999999999" customHeight="1"/>
    <row r="668" ht="16.899999999999999" customHeight="1"/>
    <row r="669" ht="16.899999999999999" customHeight="1"/>
    <row r="670" ht="16.899999999999999" customHeight="1"/>
    <row r="671" ht="16.899999999999999" customHeight="1"/>
    <row r="672" ht="16.899999999999999" customHeight="1"/>
    <row r="673" ht="16.899999999999999" customHeight="1"/>
    <row r="674" ht="16.899999999999999" customHeight="1"/>
    <row r="675" ht="16.899999999999999" customHeight="1"/>
    <row r="676" ht="16.899999999999999" customHeight="1"/>
    <row r="677" ht="16.899999999999999" customHeight="1"/>
    <row r="678" ht="16.899999999999999" customHeight="1"/>
    <row r="679" ht="16.899999999999999" customHeight="1"/>
    <row r="680" ht="16.899999999999999" customHeight="1"/>
    <row r="681" ht="16.899999999999999" customHeight="1"/>
    <row r="682" ht="16.899999999999999" customHeight="1"/>
    <row r="683" ht="16.899999999999999" customHeight="1"/>
    <row r="684" ht="16.899999999999999" customHeight="1"/>
    <row r="685" ht="16.899999999999999" customHeight="1"/>
    <row r="686" ht="16.899999999999999" customHeight="1"/>
    <row r="687" ht="16.899999999999999" customHeight="1"/>
    <row r="688" ht="16.899999999999999" customHeight="1"/>
    <row r="689" ht="16.899999999999999" customHeight="1"/>
    <row r="690" ht="16.899999999999999" customHeight="1"/>
    <row r="691" ht="16.899999999999999" customHeight="1"/>
    <row r="692" ht="16.899999999999999" customHeight="1"/>
    <row r="693" ht="16.899999999999999" customHeight="1"/>
    <row r="694" ht="16.899999999999999" customHeight="1"/>
    <row r="695" ht="16.899999999999999" customHeight="1"/>
    <row r="696" ht="16.899999999999999" customHeight="1"/>
    <row r="697" ht="16.899999999999999" customHeight="1"/>
    <row r="698" ht="16.899999999999999" customHeight="1"/>
    <row r="699" ht="16.899999999999999" customHeight="1"/>
    <row r="700" ht="16.899999999999999" customHeight="1"/>
    <row r="701" ht="16.899999999999999" customHeight="1"/>
    <row r="702" ht="16.899999999999999" customHeight="1"/>
    <row r="703" ht="16.899999999999999" customHeight="1"/>
    <row r="704" ht="16.899999999999999" customHeight="1"/>
    <row r="705" ht="16.899999999999999" customHeight="1"/>
    <row r="706" ht="16.899999999999999" customHeight="1"/>
    <row r="707" ht="16.899999999999999" customHeight="1"/>
    <row r="708" ht="16.899999999999999" customHeight="1"/>
    <row r="709" ht="16.899999999999999" customHeight="1"/>
    <row r="710" ht="16.899999999999999" customHeight="1"/>
    <row r="711" ht="16.899999999999999" customHeight="1"/>
    <row r="712" ht="16.899999999999999" customHeight="1"/>
    <row r="713" ht="16.899999999999999" customHeight="1"/>
    <row r="714" ht="16.899999999999999" customHeight="1"/>
    <row r="715" ht="16.899999999999999" customHeight="1"/>
    <row r="716" ht="16.899999999999999" customHeight="1"/>
    <row r="717" ht="16.899999999999999" customHeight="1"/>
    <row r="718" ht="16.899999999999999" customHeight="1"/>
    <row r="719" ht="16.899999999999999" customHeight="1"/>
    <row r="720" ht="16.899999999999999" customHeight="1"/>
    <row r="721" ht="16.899999999999999" customHeight="1"/>
    <row r="722" ht="16.899999999999999" customHeight="1"/>
    <row r="723" ht="16.899999999999999" customHeight="1"/>
    <row r="724" ht="16.899999999999999" customHeight="1"/>
    <row r="725" ht="16.899999999999999" customHeight="1"/>
    <row r="726" ht="16.899999999999999" customHeight="1"/>
    <row r="727" ht="16.899999999999999" customHeight="1"/>
    <row r="728" ht="16.899999999999999" customHeight="1"/>
    <row r="729" ht="16.899999999999999" customHeight="1"/>
    <row r="730" ht="16.899999999999999" customHeight="1"/>
    <row r="731" ht="16.899999999999999" customHeight="1"/>
    <row r="732" ht="16.899999999999999" customHeight="1"/>
    <row r="733" ht="16.899999999999999" customHeight="1"/>
    <row r="734" ht="16.899999999999999" customHeight="1"/>
    <row r="735" ht="16.899999999999999" customHeight="1"/>
    <row r="736" ht="16.899999999999999" customHeight="1"/>
    <row r="737" ht="16.899999999999999" customHeight="1"/>
    <row r="738" ht="16.899999999999999" customHeight="1"/>
    <row r="739" ht="16.899999999999999" customHeight="1"/>
    <row r="740" ht="16.899999999999999" customHeight="1"/>
    <row r="741" ht="16.899999999999999" customHeight="1"/>
    <row r="742" ht="16.899999999999999" customHeight="1"/>
    <row r="743" ht="16.899999999999999" customHeight="1"/>
    <row r="744" ht="16.899999999999999" customHeight="1"/>
    <row r="745" ht="16.899999999999999" customHeight="1"/>
    <row r="746" ht="16.899999999999999" customHeight="1"/>
    <row r="747" ht="16.899999999999999" customHeight="1"/>
    <row r="748" ht="16.899999999999999" customHeight="1"/>
    <row r="749" ht="16.899999999999999" customHeight="1"/>
    <row r="750" ht="16.899999999999999" customHeight="1"/>
    <row r="751" ht="16.899999999999999" customHeight="1"/>
    <row r="752" ht="16.899999999999999" customHeight="1"/>
    <row r="753" ht="16.899999999999999" customHeight="1"/>
    <row r="754" ht="16.899999999999999" customHeight="1"/>
    <row r="755" ht="16.899999999999999" customHeight="1"/>
    <row r="756" ht="16.899999999999999" customHeight="1"/>
    <row r="757" ht="16.899999999999999" customHeight="1"/>
    <row r="758" ht="16.899999999999999" customHeight="1"/>
    <row r="759" ht="16.899999999999999" customHeight="1"/>
    <row r="760" ht="16.899999999999999" customHeight="1"/>
    <row r="761" ht="16.899999999999999" customHeight="1"/>
    <row r="762" ht="16.899999999999999" customHeight="1"/>
    <row r="763" ht="16.899999999999999" customHeight="1"/>
    <row r="764" ht="16.899999999999999" customHeight="1"/>
    <row r="765" ht="16.899999999999999" customHeight="1"/>
    <row r="766" ht="16.899999999999999" customHeight="1"/>
    <row r="767" ht="16.899999999999999" customHeight="1"/>
    <row r="768" ht="16.899999999999999" customHeight="1"/>
    <row r="769" ht="16.899999999999999" customHeight="1"/>
    <row r="770" ht="16.899999999999999" customHeight="1"/>
    <row r="771" ht="16.899999999999999" customHeight="1"/>
    <row r="772" ht="16.899999999999999" customHeight="1"/>
    <row r="773" ht="16.899999999999999" customHeight="1"/>
    <row r="774" ht="16.899999999999999" customHeight="1"/>
    <row r="775" ht="16.899999999999999" customHeight="1"/>
    <row r="776" ht="16.899999999999999" customHeight="1"/>
    <row r="777" ht="16.899999999999999" customHeight="1"/>
    <row r="778" ht="16.899999999999999" customHeight="1"/>
    <row r="779" ht="16.899999999999999" customHeight="1"/>
    <row r="780" ht="16.899999999999999" customHeight="1"/>
    <row r="781" ht="16.899999999999999" customHeight="1"/>
    <row r="782" ht="16.899999999999999" customHeight="1"/>
    <row r="783" ht="16.899999999999999" customHeight="1"/>
    <row r="784" ht="16.899999999999999" customHeight="1"/>
    <row r="785" ht="16.899999999999999" customHeight="1"/>
    <row r="786" ht="16.899999999999999" customHeight="1"/>
    <row r="787" ht="16.899999999999999" customHeight="1"/>
    <row r="788" ht="16.899999999999999" customHeight="1"/>
    <row r="789" ht="16.899999999999999" customHeight="1"/>
    <row r="790" ht="16.899999999999999" customHeight="1"/>
    <row r="791" ht="16.899999999999999" customHeight="1"/>
    <row r="792" ht="16.899999999999999" customHeight="1"/>
    <row r="793" ht="16.899999999999999" customHeight="1"/>
    <row r="794" ht="16.899999999999999" customHeight="1"/>
    <row r="795" ht="16.899999999999999" customHeight="1"/>
    <row r="796" ht="16.899999999999999" customHeight="1"/>
    <row r="797" ht="16.899999999999999" customHeight="1"/>
    <row r="798" ht="16.899999999999999" customHeight="1"/>
    <row r="799" ht="16.899999999999999" customHeight="1"/>
    <row r="800" ht="16.899999999999999" customHeight="1"/>
    <row r="801" ht="16.899999999999999" customHeight="1"/>
    <row r="802" ht="16.899999999999999" customHeight="1"/>
    <row r="803" ht="16.899999999999999" customHeight="1"/>
    <row r="804" ht="16.899999999999999" customHeight="1"/>
    <row r="805" ht="16.899999999999999" customHeight="1"/>
    <row r="806" ht="16.899999999999999" customHeight="1"/>
    <row r="807" ht="16.899999999999999" customHeight="1"/>
    <row r="808" ht="16.899999999999999" customHeight="1"/>
    <row r="809" ht="16.899999999999999" customHeight="1"/>
    <row r="810" ht="16.899999999999999" customHeight="1"/>
    <row r="811" ht="16.899999999999999" customHeight="1"/>
    <row r="812" ht="16.899999999999999" customHeight="1"/>
    <row r="813" ht="16.899999999999999" customHeight="1"/>
    <row r="814" ht="16.899999999999999" customHeight="1"/>
    <row r="815" ht="16.899999999999999" customHeight="1"/>
    <row r="816" ht="16.899999999999999" customHeight="1"/>
    <row r="817" ht="16.899999999999999" customHeight="1"/>
    <row r="818" ht="16.899999999999999" customHeight="1"/>
    <row r="819" ht="16.899999999999999" customHeight="1"/>
    <row r="820" ht="16.899999999999999" customHeight="1"/>
    <row r="821" ht="16.899999999999999" customHeight="1"/>
    <row r="822" ht="16.899999999999999" customHeight="1"/>
    <row r="823" ht="16.899999999999999" customHeight="1"/>
    <row r="824" ht="16.899999999999999" customHeight="1"/>
    <row r="825" ht="16.899999999999999" customHeight="1"/>
    <row r="826" ht="16.899999999999999" customHeight="1"/>
    <row r="827" ht="16.899999999999999" customHeight="1"/>
    <row r="828" ht="16.899999999999999" customHeight="1"/>
    <row r="829" ht="16.899999999999999" customHeight="1"/>
    <row r="830" ht="16.899999999999999" customHeight="1"/>
    <row r="831" ht="16.899999999999999" customHeight="1"/>
    <row r="832" ht="16.899999999999999" customHeight="1"/>
    <row r="833" ht="16.899999999999999" customHeight="1"/>
    <row r="834" ht="16.899999999999999" customHeight="1"/>
    <row r="835" ht="16.899999999999999" customHeight="1"/>
    <row r="836" ht="16.899999999999999" customHeight="1"/>
    <row r="837" ht="16.899999999999999" customHeight="1"/>
    <row r="838" ht="16.899999999999999" customHeight="1"/>
    <row r="839" ht="16.899999999999999" customHeight="1"/>
    <row r="840" ht="16.899999999999999" customHeight="1"/>
    <row r="841" ht="16.899999999999999" customHeight="1"/>
    <row r="842" ht="16.899999999999999" customHeight="1"/>
    <row r="843" ht="16.899999999999999" customHeight="1"/>
    <row r="844" ht="16.899999999999999" customHeight="1"/>
    <row r="845" ht="16.899999999999999" customHeight="1"/>
    <row r="846" ht="16.899999999999999" customHeight="1"/>
    <row r="847" ht="16.899999999999999" customHeight="1"/>
    <row r="848" ht="16.899999999999999" customHeight="1"/>
    <row r="849" ht="16.899999999999999" customHeight="1"/>
    <row r="850" ht="16.899999999999999" customHeight="1"/>
    <row r="851" ht="16.899999999999999" customHeight="1"/>
    <row r="852" ht="16.899999999999999" customHeight="1"/>
    <row r="853" ht="16.899999999999999" customHeight="1"/>
    <row r="854" ht="16.899999999999999" customHeight="1"/>
    <row r="855" ht="16.899999999999999" customHeight="1"/>
    <row r="856" ht="16.899999999999999" customHeight="1"/>
    <row r="857" ht="16.899999999999999" customHeight="1"/>
    <row r="858" ht="16.899999999999999" customHeight="1"/>
    <row r="859" ht="16.899999999999999" customHeight="1"/>
    <row r="860" ht="16.899999999999999" customHeight="1"/>
    <row r="861" ht="16.899999999999999" customHeight="1"/>
    <row r="862" ht="16.899999999999999" customHeight="1"/>
    <row r="863" ht="16.899999999999999" customHeight="1"/>
    <row r="864" ht="16.899999999999999" customHeight="1"/>
    <row r="865" ht="16.899999999999999" customHeight="1"/>
    <row r="866" ht="16.899999999999999" customHeight="1"/>
    <row r="867" ht="16.899999999999999" customHeight="1"/>
    <row r="868" ht="16.899999999999999" customHeight="1"/>
    <row r="869" ht="16.899999999999999" customHeight="1"/>
    <row r="870" ht="16.899999999999999" customHeight="1"/>
    <row r="871" ht="16.899999999999999" customHeight="1"/>
    <row r="872" ht="16.899999999999999" customHeight="1"/>
    <row r="873" ht="16.899999999999999" customHeight="1"/>
    <row r="874" ht="16.899999999999999" customHeight="1"/>
    <row r="875" ht="16.899999999999999" customHeight="1"/>
    <row r="876" ht="16.899999999999999" customHeight="1"/>
    <row r="877" ht="16.899999999999999" customHeight="1"/>
    <row r="878" ht="16.899999999999999" customHeight="1"/>
    <row r="879" ht="16.899999999999999" customHeight="1"/>
    <row r="880" ht="16.899999999999999" customHeight="1"/>
    <row r="881" ht="16.899999999999999" customHeight="1"/>
    <row r="882" ht="16.899999999999999" customHeight="1"/>
    <row r="883" ht="16.899999999999999" customHeight="1"/>
    <row r="884" ht="16.899999999999999" customHeight="1"/>
    <row r="885" ht="16.899999999999999" customHeight="1"/>
    <row r="886" ht="16.899999999999999" customHeight="1"/>
    <row r="887" ht="16.899999999999999" customHeight="1"/>
    <row r="888" ht="16.899999999999999" customHeight="1"/>
    <row r="889" ht="16.899999999999999" customHeight="1"/>
    <row r="890" ht="16.899999999999999" customHeight="1"/>
    <row r="891" ht="16.899999999999999" customHeight="1"/>
    <row r="892" ht="16.899999999999999" customHeight="1"/>
    <row r="893" ht="16.899999999999999" customHeight="1"/>
    <row r="894" ht="16.899999999999999" customHeight="1"/>
    <row r="895" ht="16.899999999999999" customHeight="1"/>
    <row r="896" ht="16.899999999999999" customHeight="1"/>
    <row r="897" ht="16.899999999999999" customHeight="1"/>
    <row r="898" ht="16.899999999999999" customHeight="1"/>
    <row r="899" ht="16.899999999999999" customHeight="1"/>
    <row r="900" ht="16.899999999999999" customHeight="1"/>
    <row r="901" ht="16.899999999999999" customHeight="1"/>
    <row r="902" ht="16.899999999999999" customHeight="1"/>
    <row r="903" ht="16.899999999999999" customHeight="1"/>
    <row r="904" ht="16.899999999999999" customHeight="1"/>
    <row r="905" ht="16.899999999999999" customHeight="1"/>
    <row r="906" ht="16.899999999999999" customHeight="1"/>
    <row r="907" ht="16.899999999999999" customHeight="1"/>
    <row r="908" ht="16.899999999999999" customHeight="1"/>
    <row r="909" ht="16.899999999999999" customHeight="1"/>
    <row r="910" ht="16.899999999999999" customHeight="1"/>
    <row r="911" ht="16.899999999999999" customHeight="1"/>
    <row r="912" ht="16.899999999999999" customHeight="1"/>
    <row r="913" ht="16.899999999999999" customHeight="1"/>
    <row r="914" ht="16.899999999999999" customHeight="1"/>
    <row r="915" ht="16.899999999999999" customHeight="1"/>
    <row r="916" ht="16.899999999999999" customHeight="1"/>
    <row r="917" ht="16.899999999999999" customHeight="1"/>
    <row r="918" ht="16.899999999999999" customHeight="1"/>
    <row r="919" ht="16.899999999999999" customHeight="1"/>
    <row r="920" ht="16.899999999999999" customHeight="1"/>
    <row r="921" ht="16.899999999999999" customHeight="1"/>
    <row r="922" ht="16.899999999999999" customHeight="1"/>
    <row r="923" ht="16.899999999999999" customHeight="1"/>
    <row r="924" ht="16.899999999999999" customHeight="1"/>
    <row r="925" ht="16.899999999999999" customHeight="1"/>
    <row r="926" ht="16.899999999999999" customHeight="1"/>
    <row r="927" ht="16.899999999999999" customHeight="1"/>
    <row r="928" ht="16.899999999999999" customHeight="1"/>
    <row r="929" ht="16.899999999999999" customHeight="1"/>
    <row r="930" ht="16.899999999999999" customHeight="1"/>
    <row r="931" ht="16.899999999999999" customHeight="1"/>
    <row r="932" ht="16.899999999999999" customHeight="1"/>
    <row r="933" ht="16.899999999999999" customHeight="1"/>
    <row r="934" ht="16.899999999999999" customHeight="1"/>
    <row r="935" ht="16.899999999999999" customHeight="1"/>
    <row r="936" ht="16.899999999999999" customHeight="1"/>
    <row r="937" ht="16.899999999999999" customHeight="1"/>
    <row r="938" ht="16.899999999999999" customHeight="1"/>
    <row r="939" ht="16.899999999999999" customHeight="1"/>
    <row r="940" ht="16.899999999999999" customHeight="1"/>
    <row r="941" ht="16.899999999999999" customHeight="1"/>
    <row r="942" ht="16.899999999999999" customHeight="1"/>
    <row r="943" ht="16.899999999999999" customHeight="1"/>
    <row r="944" ht="16.899999999999999" customHeight="1"/>
    <row r="945" ht="16.899999999999999" customHeight="1"/>
    <row r="946" ht="16.899999999999999" customHeight="1"/>
    <row r="947" ht="16.899999999999999" customHeight="1"/>
    <row r="948" ht="16.899999999999999" customHeight="1"/>
    <row r="949" ht="16.899999999999999" customHeight="1"/>
    <row r="950" ht="16.899999999999999" customHeight="1"/>
    <row r="951" ht="16.899999999999999" customHeight="1"/>
    <row r="952" ht="16.899999999999999" customHeight="1"/>
    <row r="953" ht="16.899999999999999" customHeight="1"/>
    <row r="954" ht="16.899999999999999" customHeight="1"/>
    <row r="955" ht="16.899999999999999" customHeight="1"/>
    <row r="956" ht="16.899999999999999" customHeight="1"/>
    <row r="957" ht="16.899999999999999" customHeight="1"/>
    <row r="958" ht="16.899999999999999" customHeight="1"/>
    <row r="959" ht="16.899999999999999" customHeight="1"/>
    <row r="960" ht="16.899999999999999" customHeight="1"/>
    <row r="961" ht="16.899999999999999" customHeight="1"/>
    <row r="962" ht="16.899999999999999" customHeight="1"/>
    <row r="963" ht="16.899999999999999" customHeight="1"/>
    <row r="964" ht="16.899999999999999" customHeight="1"/>
    <row r="965" ht="16.899999999999999" customHeight="1"/>
    <row r="966" ht="16.899999999999999" customHeight="1"/>
    <row r="967" ht="16.899999999999999" customHeight="1"/>
    <row r="968" ht="16.899999999999999" customHeight="1"/>
    <row r="969" ht="16.899999999999999" customHeight="1"/>
    <row r="970" ht="16.899999999999999" customHeight="1"/>
    <row r="971" ht="16.899999999999999" customHeight="1"/>
    <row r="972" ht="16.899999999999999" customHeight="1"/>
    <row r="973" ht="16.899999999999999" customHeight="1"/>
    <row r="974" ht="16.899999999999999" customHeight="1"/>
    <row r="975" ht="16.899999999999999" customHeight="1"/>
    <row r="976" ht="16.899999999999999" customHeight="1"/>
    <row r="977" ht="16.899999999999999" customHeight="1"/>
    <row r="978" ht="16.899999999999999" customHeight="1"/>
    <row r="979" ht="16.899999999999999" customHeight="1"/>
    <row r="980" ht="16.899999999999999" customHeight="1"/>
    <row r="981" ht="16.899999999999999" customHeight="1"/>
    <row r="982" ht="16.899999999999999" customHeight="1"/>
    <row r="983" ht="16.899999999999999" customHeight="1"/>
    <row r="984" ht="16.899999999999999" customHeight="1"/>
    <row r="985" ht="16.899999999999999" customHeight="1"/>
    <row r="986" ht="16.899999999999999" customHeight="1"/>
    <row r="987" ht="16.899999999999999" customHeight="1"/>
    <row r="988" ht="16.899999999999999" customHeight="1"/>
    <row r="989" ht="16.899999999999999" customHeight="1"/>
    <row r="990" ht="16.899999999999999" customHeight="1"/>
    <row r="991" ht="16.899999999999999" customHeight="1"/>
    <row r="992" ht="16.899999999999999" customHeight="1"/>
    <row r="993" ht="16.899999999999999" customHeight="1"/>
    <row r="994" ht="16.899999999999999" customHeight="1"/>
    <row r="995" ht="16.899999999999999" customHeight="1"/>
    <row r="996" ht="16.899999999999999" customHeight="1"/>
    <row r="997" ht="16.899999999999999" customHeight="1"/>
    <row r="998" ht="16.899999999999999" customHeight="1"/>
    <row r="999" ht="16.899999999999999" customHeight="1"/>
    <row r="1000" ht="16.899999999999999" customHeight="1"/>
    <row r="1001" ht="16.899999999999999" customHeight="1"/>
    <row r="1002" ht="16.899999999999999" customHeight="1"/>
    <row r="1003" ht="16.899999999999999" customHeight="1"/>
    <row r="1004" ht="16.899999999999999" customHeight="1"/>
    <row r="1005" ht="16.899999999999999" customHeight="1"/>
    <row r="1006" ht="16.899999999999999" customHeight="1"/>
    <row r="1007" ht="16.899999999999999" customHeight="1"/>
    <row r="1008" ht="16.899999999999999" customHeight="1"/>
    <row r="1009" ht="16.899999999999999" customHeight="1"/>
    <row r="1010" ht="16.899999999999999" customHeight="1"/>
    <row r="1011" ht="16.899999999999999" customHeight="1"/>
    <row r="1012" ht="16.899999999999999" customHeight="1"/>
    <row r="1013" ht="16.899999999999999" customHeight="1"/>
    <row r="1014" ht="16.899999999999999" customHeight="1"/>
    <row r="1015" ht="16.899999999999999" customHeight="1"/>
    <row r="1016" ht="16.899999999999999" customHeight="1"/>
    <row r="1017" ht="16.899999999999999" customHeight="1"/>
    <row r="1018" ht="16.899999999999999" customHeight="1"/>
    <row r="1019" ht="16.899999999999999" customHeight="1"/>
    <row r="1020" ht="16.899999999999999" customHeight="1"/>
    <row r="1021" ht="16.899999999999999" customHeight="1"/>
    <row r="1022" ht="16.899999999999999" customHeight="1"/>
    <row r="1023" ht="16.899999999999999" customHeight="1"/>
    <row r="1024" ht="16.899999999999999" customHeight="1"/>
    <row r="1025" ht="16.899999999999999" customHeight="1"/>
    <row r="1026" ht="16.899999999999999" customHeight="1"/>
    <row r="1027" ht="16.899999999999999" customHeight="1"/>
    <row r="1028" ht="16.899999999999999" customHeight="1"/>
    <row r="1029" ht="16.899999999999999" customHeight="1"/>
    <row r="1030" ht="16.899999999999999" customHeight="1"/>
    <row r="1031" ht="16.899999999999999" customHeight="1"/>
    <row r="1032" ht="16.899999999999999" customHeight="1"/>
    <row r="1033" ht="16.899999999999999" customHeight="1"/>
    <row r="1034" ht="16.899999999999999" customHeight="1"/>
    <row r="1035" ht="16.899999999999999" customHeight="1"/>
    <row r="1036" ht="16.899999999999999" customHeight="1"/>
    <row r="1037" ht="16.899999999999999" customHeight="1"/>
    <row r="1038" ht="16.899999999999999" customHeight="1"/>
    <row r="1039" ht="16.899999999999999" customHeight="1"/>
    <row r="1040" ht="16.899999999999999" customHeight="1"/>
    <row r="1041" ht="16.899999999999999" customHeight="1"/>
    <row r="1042" ht="16.899999999999999" customHeight="1"/>
    <row r="1043" ht="16.899999999999999" customHeight="1"/>
    <row r="1044" ht="16.899999999999999" customHeight="1"/>
    <row r="1045" ht="16.899999999999999" customHeight="1"/>
    <row r="1046" ht="16.899999999999999" customHeight="1"/>
    <row r="1047" ht="16.899999999999999" customHeight="1"/>
    <row r="1048" ht="16.899999999999999" customHeight="1"/>
    <row r="1049" ht="16.899999999999999" customHeight="1"/>
    <row r="1050" ht="16.899999999999999" customHeight="1"/>
    <row r="1051" ht="16.899999999999999" customHeight="1"/>
    <row r="1052" ht="16.899999999999999" customHeight="1"/>
    <row r="1053" ht="16.899999999999999" customHeight="1"/>
    <row r="1054" ht="16.899999999999999" customHeight="1"/>
    <row r="1055" ht="16.899999999999999" customHeight="1"/>
    <row r="1056" ht="16.899999999999999" customHeight="1"/>
    <row r="1057" ht="16.899999999999999" customHeight="1"/>
    <row r="1058" ht="16.899999999999999" customHeight="1"/>
    <row r="1059" ht="16.899999999999999" customHeight="1"/>
    <row r="1060" ht="16.899999999999999" customHeight="1"/>
    <row r="1061" ht="16.899999999999999" customHeight="1"/>
    <row r="1062" ht="16.899999999999999" customHeight="1"/>
    <row r="1063" ht="16.899999999999999" customHeight="1"/>
    <row r="1064" ht="16.899999999999999" customHeight="1"/>
    <row r="1065" ht="16.899999999999999" customHeight="1"/>
    <row r="1066" ht="16.899999999999999" customHeight="1"/>
    <row r="1067" ht="16.899999999999999" customHeight="1"/>
    <row r="1068" ht="16.899999999999999" customHeight="1"/>
    <row r="1069" ht="16.899999999999999" customHeight="1"/>
    <row r="1070" ht="16.899999999999999" customHeight="1"/>
    <row r="1071" ht="16.899999999999999" customHeight="1"/>
    <row r="1072" ht="16.899999999999999" customHeight="1"/>
    <row r="1073" ht="16.899999999999999" customHeight="1"/>
    <row r="1074" ht="16.899999999999999" customHeight="1"/>
    <row r="1075" ht="16.899999999999999" customHeight="1"/>
    <row r="1076" ht="16.899999999999999" customHeight="1"/>
    <row r="1077" ht="16.899999999999999" customHeight="1"/>
    <row r="1078" ht="16.899999999999999" customHeight="1"/>
    <row r="1079" ht="16.899999999999999" customHeight="1"/>
    <row r="1080" ht="16.899999999999999" customHeight="1"/>
    <row r="1081" ht="16.899999999999999" customHeight="1"/>
    <row r="1082" ht="16.899999999999999" customHeight="1"/>
    <row r="1083" ht="16.899999999999999" customHeight="1"/>
    <row r="1084" ht="16.899999999999999" customHeight="1"/>
    <row r="1085" ht="16.899999999999999" customHeight="1"/>
    <row r="1086" ht="16.899999999999999" customHeight="1"/>
    <row r="1087" ht="16.899999999999999" customHeight="1"/>
    <row r="1088" ht="16.899999999999999" customHeight="1"/>
  </sheetData>
  <sheetProtection password="CCE3" sheet="1" objects="1" scenarios="1" autoFilter="0"/>
  <autoFilter ref="A2:T194"/>
  <mergeCells count="546">
    <mergeCell ref="K13:K14"/>
    <mergeCell ref="N13:N14"/>
    <mergeCell ref="O13:O14"/>
    <mergeCell ref="P13:P14"/>
    <mergeCell ref="Q13:Q14"/>
    <mergeCell ref="R13:R14"/>
    <mergeCell ref="S13:S14"/>
    <mergeCell ref="T13:T14"/>
    <mergeCell ref="U13:U14"/>
    <mergeCell ref="A13:A14"/>
    <mergeCell ref="B13:B14"/>
    <mergeCell ref="C13:C14"/>
    <mergeCell ref="E13:E14"/>
    <mergeCell ref="F13:F14"/>
    <mergeCell ref="G13:G14"/>
    <mergeCell ref="H13:H14"/>
    <mergeCell ref="I13:I14"/>
    <mergeCell ref="J13:J14"/>
    <mergeCell ref="D13:D14"/>
    <mergeCell ref="T32:T33"/>
    <mergeCell ref="U32:U33"/>
    <mergeCell ref="J32:J33"/>
    <mergeCell ref="K32:K33"/>
    <mergeCell ref="N32:N33"/>
    <mergeCell ref="O32:O33"/>
    <mergeCell ref="P32:P33"/>
    <mergeCell ref="Q32:Q33"/>
    <mergeCell ref="R32:R33"/>
    <mergeCell ref="S32:S33"/>
    <mergeCell ref="A32:A33"/>
    <mergeCell ref="B32:B33"/>
    <mergeCell ref="C32:C33"/>
    <mergeCell ref="D32:D33"/>
    <mergeCell ref="E32:E33"/>
    <mergeCell ref="F32:F33"/>
    <mergeCell ref="G32:G33"/>
    <mergeCell ref="H32:H33"/>
    <mergeCell ref="I32:I33"/>
    <mergeCell ref="U36:U37"/>
    <mergeCell ref="A34:A35"/>
    <mergeCell ref="B34:B35"/>
    <mergeCell ref="C34:C35"/>
    <mergeCell ref="D34:D35"/>
    <mergeCell ref="E34:E35"/>
    <mergeCell ref="F34:F35"/>
    <mergeCell ref="G34:G35"/>
    <mergeCell ref="H34:H35"/>
    <mergeCell ref="I34:I35"/>
    <mergeCell ref="J34:J35"/>
    <mergeCell ref="K34:K35"/>
    <mergeCell ref="N34:N35"/>
    <mergeCell ref="O34:O35"/>
    <mergeCell ref="P34:P35"/>
    <mergeCell ref="Q34:Q35"/>
    <mergeCell ref="R34:R35"/>
    <mergeCell ref="S34:S35"/>
    <mergeCell ref="T34:T35"/>
    <mergeCell ref="U34:U35"/>
    <mergeCell ref="L36:L37"/>
    <mergeCell ref="J36:J37"/>
    <mergeCell ref="K36:K37"/>
    <mergeCell ref="N36:N37"/>
    <mergeCell ref="O36:O37"/>
    <mergeCell ref="P36:P37"/>
    <mergeCell ref="Q36:Q37"/>
    <mergeCell ref="R36:R37"/>
    <mergeCell ref="S36:S37"/>
    <mergeCell ref="T36:T37"/>
    <mergeCell ref="A36:A37"/>
    <mergeCell ref="B36:B37"/>
    <mergeCell ref="C36:C37"/>
    <mergeCell ref="D36:D37"/>
    <mergeCell ref="E36:E37"/>
    <mergeCell ref="F36:F37"/>
    <mergeCell ref="G36:G37"/>
    <mergeCell ref="H36:H37"/>
    <mergeCell ref="I36:I37"/>
    <mergeCell ref="U48:U49"/>
    <mergeCell ref="K46:K47"/>
    <mergeCell ref="A46:A47"/>
    <mergeCell ref="B46:B47"/>
    <mergeCell ref="C46:C47"/>
    <mergeCell ref="D46:D47"/>
    <mergeCell ref="E46:E47"/>
    <mergeCell ref="F46:F47"/>
    <mergeCell ref="G46:G47"/>
    <mergeCell ref="H46:H47"/>
    <mergeCell ref="I46:I47"/>
    <mergeCell ref="J46:J47"/>
    <mergeCell ref="N46:N47"/>
    <mergeCell ref="O46:O47"/>
    <mergeCell ref="P46:P47"/>
    <mergeCell ref="Q46:Q47"/>
    <mergeCell ref="R46:R47"/>
    <mergeCell ref="S46:S47"/>
    <mergeCell ref="T46:T47"/>
    <mergeCell ref="U46:U47"/>
    <mergeCell ref="J48:J49"/>
    <mergeCell ref="N48:N49"/>
    <mergeCell ref="O48:O49"/>
    <mergeCell ref="P48:P49"/>
    <mergeCell ref="Q48:Q49"/>
    <mergeCell ref="R48:R49"/>
    <mergeCell ref="S48:S49"/>
    <mergeCell ref="T48:T49"/>
    <mergeCell ref="A48:A49"/>
    <mergeCell ref="B48:B49"/>
    <mergeCell ref="C48:C49"/>
    <mergeCell ref="D48:D49"/>
    <mergeCell ref="E48:E49"/>
    <mergeCell ref="F48:F49"/>
    <mergeCell ref="G48:G49"/>
    <mergeCell ref="H48:H49"/>
    <mergeCell ref="I48:I49"/>
    <mergeCell ref="U50:U51"/>
    <mergeCell ref="J50:J51"/>
    <mergeCell ref="N50:N51"/>
    <mergeCell ref="O50:O51"/>
    <mergeCell ref="P50:P51"/>
    <mergeCell ref="Q50:Q51"/>
    <mergeCell ref="R50:R51"/>
    <mergeCell ref="S50:S51"/>
    <mergeCell ref="T50:T51"/>
    <mergeCell ref="L50:L51"/>
    <mergeCell ref="A50:A51"/>
    <mergeCell ref="B50:B51"/>
    <mergeCell ref="C50:C51"/>
    <mergeCell ref="D50:D51"/>
    <mergeCell ref="E50:E51"/>
    <mergeCell ref="F50:F51"/>
    <mergeCell ref="G50:G51"/>
    <mergeCell ref="H50:H51"/>
    <mergeCell ref="I50:I51"/>
    <mergeCell ref="U54:U55"/>
    <mergeCell ref="A56:A57"/>
    <mergeCell ref="B56:B57"/>
    <mergeCell ref="C56:C57"/>
    <mergeCell ref="D56:D57"/>
    <mergeCell ref="E56:E57"/>
    <mergeCell ref="F56:F57"/>
    <mergeCell ref="G56:G57"/>
    <mergeCell ref="H56:H57"/>
    <mergeCell ref="I56:I57"/>
    <mergeCell ref="J56:J57"/>
    <mergeCell ref="K56:K57"/>
    <mergeCell ref="L56:L57"/>
    <mergeCell ref="N56:N57"/>
    <mergeCell ref="O56:O57"/>
    <mergeCell ref="P56:P57"/>
    <mergeCell ref="Q56:Q57"/>
    <mergeCell ref="R56:R57"/>
    <mergeCell ref="S56:S57"/>
    <mergeCell ref="T56:T57"/>
    <mergeCell ref="U56:U57"/>
    <mergeCell ref="K54:K55"/>
    <mergeCell ref="J54:J55"/>
    <mergeCell ref="L54:L55"/>
    <mergeCell ref="N54:N55"/>
    <mergeCell ref="O54:O55"/>
    <mergeCell ref="P54:P55"/>
    <mergeCell ref="Q54:Q55"/>
    <mergeCell ref="R54:R55"/>
    <mergeCell ref="S54:S55"/>
    <mergeCell ref="T54:T55"/>
    <mergeCell ref="A54:A55"/>
    <mergeCell ref="B54:B55"/>
    <mergeCell ref="C54:C55"/>
    <mergeCell ref="D54:D55"/>
    <mergeCell ref="E54:E55"/>
    <mergeCell ref="F54:F55"/>
    <mergeCell ref="G54:G55"/>
    <mergeCell ref="H54:H55"/>
    <mergeCell ref="I54:I55"/>
    <mergeCell ref="J52:J53"/>
    <mergeCell ref="N52:N53"/>
    <mergeCell ref="O52:O53"/>
    <mergeCell ref="P52:P53"/>
    <mergeCell ref="Q52:Q53"/>
    <mergeCell ref="R52:R53"/>
    <mergeCell ref="S52:S53"/>
    <mergeCell ref="T52:T53"/>
    <mergeCell ref="U52:U53"/>
    <mergeCell ref="L52:L53"/>
    <mergeCell ref="K52:K53"/>
    <mergeCell ref="A52:A53"/>
    <mergeCell ref="B52:B53"/>
    <mergeCell ref="C52:C53"/>
    <mergeCell ref="D52:D53"/>
    <mergeCell ref="E52:E53"/>
    <mergeCell ref="F52:F53"/>
    <mergeCell ref="G52:G53"/>
    <mergeCell ref="H52:H53"/>
    <mergeCell ref="I52:I53"/>
    <mergeCell ref="U58:U59"/>
    <mergeCell ref="J58:J59"/>
    <mergeCell ref="N58:N59"/>
    <mergeCell ref="O58:O59"/>
    <mergeCell ref="P58:P59"/>
    <mergeCell ref="Q58:Q59"/>
    <mergeCell ref="R58:R59"/>
    <mergeCell ref="S58:S59"/>
    <mergeCell ref="T58:T59"/>
    <mergeCell ref="K58:K59"/>
    <mergeCell ref="A58:A59"/>
    <mergeCell ref="B58:B59"/>
    <mergeCell ref="C58:C59"/>
    <mergeCell ref="D58:D59"/>
    <mergeCell ref="E58:E59"/>
    <mergeCell ref="F58:F59"/>
    <mergeCell ref="G58:G59"/>
    <mergeCell ref="H58:H59"/>
    <mergeCell ref="I58:I59"/>
    <mergeCell ref="T66:T67"/>
    <mergeCell ref="U66:U67"/>
    <mergeCell ref="J66:J67"/>
    <mergeCell ref="K66:K67"/>
    <mergeCell ref="L66:L67"/>
    <mergeCell ref="N66:N67"/>
    <mergeCell ref="O66:O67"/>
    <mergeCell ref="P66:P67"/>
    <mergeCell ref="Q66:Q67"/>
    <mergeCell ref="R66:R67"/>
    <mergeCell ref="S66:S67"/>
    <mergeCell ref="A66:A67"/>
    <mergeCell ref="B66:B67"/>
    <mergeCell ref="C66:C67"/>
    <mergeCell ref="D66:D67"/>
    <mergeCell ref="E66:E67"/>
    <mergeCell ref="F66:F67"/>
    <mergeCell ref="G66:G67"/>
    <mergeCell ref="H66:H67"/>
    <mergeCell ref="I66:I67"/>
    <mergeCell ref="T68:T69"/>
    <mergeCell ref="U68:U69"/>
    <mergeCell ref="J68:J69"/>
    <mergeCell ref="K68:K69"/>
    <mergeCell ref="L68:L69"/>
    <mergeCell ref="N68:N69"/>
    <mergeCell ref="O68:O69"/>
    <mergeCell ref="P68:P69"/>
    <mergeCell ref="Q68:Q69"/>
    <mergeCell ref="R68:R69"/>
    <mergeCell ref="S68:S69"/>
    <mergeCell ref="A68:A69"/>
    <mergeCell ref="B68:B69"/>
    <mergeCell ref="C68:C69"/>
    <mergeCell ref="D68:D69"/>
    <mergeCell ref="E68:E69"/>
    <mergeCell ref="F68:F69"/>
    <mergeCell ref="G68:G69"/>
    <mergeCell ref="H68:H69"/>
    <mergeCell ref="I68:I69"/>
    <mergeCell ref="F78:F79"/>
    <mergeCell ref="G78:G79"/>
    <mergeCell ref="H78:H79"/>
    <mergeCell ref="I78:I79"/>
    <mergeCell ref="J78:J79"/>
    <mergeCell ref="K82:K83"/>
    <mergeCell ref="L82:L83"/>
    <mergeCell ref="P80:P81"/>
    <mergeCell ref="Q80:Q81"/>
    <mergeCell ref="R80:R81"/>
    <mergeCell ref="S80:S81"/>
    <mergeCell ref="T80:T81"/>
    <mergeCell ref="U80:U81"/>
    <mergeCell ref="T78:T79"/>
    <mergeCell ref="U78:U79"/>
    <mergeCell ref="K80:K81"/>
    <mergeCell ref="L80:L81"/>
    <mergeCell ref="N80:N81"/>
    <mergeCell ref="O80:O81"/>
    <mergeCell ref="N78:N79"/>
    <mergeCell ref="O78:O79"/>
    <mergeCell ref="P78:P79"/>
    <mergeCell ref="Q78:Q79"/>
    <mergeCell ref="R78:R79"/>
    <mergeCell ref="S78:S79"/>
    <mergeCell ref="K78:K79"/>
    <mergeCell ref="P84:P85"/>
    <mergeCell ref="Q84:Q85"/>
    <mergeCell ref="R84:R85"/>
    <mergeCell ref="S84:S85"/>
    <mergeCell ref="T84:T85"/>
    <mergeCell ref="U84:U85"/>
    <mergeCell ref="T82:T83"/>
    <mergeCell ref="U82:U83"/>
    <mergeCell ref="A84:A85"/>
    <mergeCell ref="B84:B85"/>
    <mergeCell ref="C84:C85"/>
    <mergeCell ref="E84:E85"/>
    <mergeCell ref="K84:K85"/>
    <mergeCell ref="L84:L85"/>
    <mergeCell ref="N84:N85"/>
    <mergeCell ref="O84:O85"/>
    <mergeCell ref="N82:N83"/>
    <mergeCell ref="O82:O83"/>
    <mergeCell ref="P82:P83"/>
    <mergeCell ref="Q82:Q83"/>
    <mergeCell ref="R82:R83"/>
    <mergeCell ref="S82:S83"/>
    <mergeCell ref="A82:A83"/>
    <mergeCell ref="B82:B83"/>
    <mergeCell ref="F84:F85"/>
    <mergeCell ref="F82:F83"/>
    <mergeCell ref="F80:F81"/>
    <mergeCell ref="G84:G85"/>
    <mergeCell ref="H84:H85"/>
    <mergeCell ref="I84:I85"/>
    <mergeCell ref="J84:J85"/>
    <mergeCell ref="J80:J81"/>
    <mergeCell ref="G82:G83"/>
    <mergeCell ref="H82:H83"/>
    <mergeCell ref="I82:I83"/>
    <mergeCell ref="J82:J83"/>
    <mergeCell ref="G80:G81"/>
    <mergeCell ref="H80:H81"/>
    <mergeCell ref="I80:I81"/>
    <mergeCell ref="A70:A71"/>
    <mergeCell ref="B70:B71"/>
    <mergeCell ref="C70:C71"/>
    <mergeCell ref="D70:D71"/>
    <mergeCell ref="E70:E71"/>
    <mergeCell ref="D84:D85"/>
    <mergeCell ref="D82:D83"/>
    <mergeCell ref="D80:D81"/>
    <mergeCell ref="D78:D79"/>
    <mergeCell ref="C82:C83"/>
    <mergeCell ref="E82:E83"/>
    <mergeCell ref="A80:A81"/>
    <mergeCell ref="B80:B81"/>
    <mergeCell ref="C80:C81"/>
    <mergeCell ref="E80:E81"/>
    <mergeCell ref="A78:A79"/>
    <mergeCell ref="B78:B79"/>
    <mergeCell ref="C78:C79"/>
    <mergeCell ref="E78:E79"/>
    <mergeCell ref="A72:A73"/>
    <mergeCell ref="B72:B73"/>
    <mergeCell ref="C72:C73"/>
    <mergeCell ref="D72:D73"/>
    <mergeCell ref="E72:E73"/>
    <mergeCell ref="J72:J73"/>
    <mergeCell ref="K72:K73"/>
    <mergeCell ref="L72:L73"/>
    <mergeCell ref="K70:K71"/>
    <mergeCell ref="N70:N71"/>
    <mergeCell ref="O70:O71"/>
    <mergeCell ref="P70:P71"/>
    <mergeCell ref="Q70:Q71"/>
    <mergeCell ref="F70:F71"/>
    <mergeCell ref="G70:G71"/>
    <mergeCell ref="H70:H71"/>
    <mergeCell ref="I70:I71"/>
    <mergeCell ref="J70:J71"/>
    <mergeCell ref="F72:F73"/>
    <mergeCell ref="G72:G73"/>
    <mergeCell ref="H72:H73"/>
    <mergeCell ref="I72:I73"/>
    <mergeCell ref="A74:A75"/>
    <mergeCell ref="B74:B75"/>
    <mergeCell ref="C74:C75"/>
    <mergeCell ref="D74:D75"/>
    <mergeCell ref="E74:E75"/>
    <mergeCell ref="F74:F75"/>
    <mergeCell ref="G74:G75"/>
    <mergeCell ref="H74:H75"/>
    <mergeCell ref="I74:I75"/>
    <mergeCell ref="J76:J77"/>
    <mergeCell ref="K76:K77"/>
    <mergeCell ref="L76:L77"/>
    <mergeCell ref="N76:N77"/>
    <mergeCell ref="O76:O77"/>
    <mergeCell ref="O74:O75"/>
    <mergeCell ref="P74:P75"/>
    <mergeCell ref="Q74:Q75"/>
    <mergeCell ref="R74:R75"/>
    <mergeCell ref="J74:J75"/>
    <mergeCell ref="K74:K75"/>
    <mergeCell ref="L74:L75"/>
    <mergeCell ref="N74:N75"/>
    <mergeCell ref="A76:A77"/>
    <mergeCell ref="B76:B77"/>
    <mergeCell ref="C76:C77"/>
    <mergeCell ref="D76:D77"/>
    <mergeCell ref="E76:E77"/>
    <mergeCell ref="F76:F77"/>
    <mergeCell ref="G76:G77"/>
    <mergeCell ref="H76:H77"/>
    <mergeCell ref="I76:I77"/>
    <mergeCell ref="U76:U77"/>
    <mergeCell ref="L70:L71"/>
    <mergeCell ref="P76:P77"/>
    <mergeCell ref="Q76:Q77"/>
    <mergeCell ref="R76:R77"/>
    <mergeCell ref="S76:S77"/>
    <mergeCell ref="T76:T77"/>
    <mergeCell ref="T74:T75"/>
    <mergeCell ref="U74:U75"/>
    <mergeCell ref="S74:S75"/>
    <mergeCell ref="S72:S73"/>
    <mergeCell ref="T72:T73"/>
    <mergeCell ref="U72:U73"/>
    <mergeCell ref="N72:N73"/>
    <mergeCell ref="O72:O73"/>
    <mergeCell ref="P72:P73"/>
    <mergeCell ref="Q72:Q73"/>
    <mergeCell ref="R72:R73"/>
    <mergeCell ref="R70:R71"/>
    <mergeCell ref="S70:S71"/>
    <mergeCell ref="T70:T71"/>
    <mergeCell ref="U70:U71"/>
    <mergeCell ref="N60:N61"/>
    <mergeCell ref="O60:O61"/>
    <mergeCell ref="P60:P61"/>
    <mergeCell ref="Q60:Q61"/>
    <mergeCell ref="R60:R61"/>
    <mergeCell ref="S60:S61"/>
    <mergeCell ref="A60:A61"/>
    <mergeCell ref="B60:B61"/>
    <mergeCell ref="C60:C61"/>
    <mergeCell ref="D60:D61"/>
    <mergeCell ref="E60:E61"/>
    <mergeCell ref="F60:F61"/>
    <mergeCell ref="G60:G61"/>
    <mergeCell ref="H60:H61"/>
    <mergeCell ref="I60:I61"/>
    <mergeCell ref="T60:T61"/>
    <mergeCell ref="U60:U61"/>
    <mergeCell ref="A62:A63"/>
    <mergeCell ref="B62:B63"/>
    <mergeCell ref="C62:C63"/>
    <mergeCell ref="D62:D63"/>
    <mergeCell ref="E62:E63"/>
    <mergeCell ref="F62:F63"/>
    <mergeCell ref="G62:G63"/>
    <mergeCell ref="H62:H63"/>
    <mergeCell ref="I62:I63"/>
    <mergeCell ref="J62:J63"/>
    <mergeCell ref="K62:K63"/>
    <mergeCell ref="L62:L63"/>
    <mergeCell ref="N62:N63"/>
    <mergeCell ref="O62:O63"/>
    <mergeCell ref="P62:P63"/>
    <mergeCell ref="Q62:Q63"/>
    <mergeCell ref="R62:R63"/>
    <mergeCell ref="S62:S63"/>
    <mergeCell ref="T62:T63"/>
    <mergeCell ref="U62:U63"/>
    <mergeCell ref="J60:J61"/>
    <mergeCell ref="L60:L61"/>
    <mergeCell ref="A64:A65"/>
    <mergeCell ref="B64:B65"/>
    <mergeCell ref="C64:C65"/>
    <mergeCell ref="D64:D65"/>
    <mergeCell ref="E64:E65"/>
    <mergeCell ref="F64:F65"/>
    <mergeCell ref="G64:G65"/>
    <mergeCell ref="H64:H65"/>
    <mergeCell ref="I64:I65"/>
    <mergeCell ref="T64:T65"/>
    <mergeCell ref="U64:U65"/>
    <mergeCell ref="J64:J65"/>
    <mergeCell ref="K64:K65"/>
    <mergeCell ref="L64:L65"/>
    <mergeCell ref="N64:N65"/>
    <mergeCell ref="O64:O65"/>
    <mergeCell ref="P64:P65"/>
    <mergeCell ref="Q64:Q65"/>
    <mergeCell ref="R64:R65"/>
    <mergeCell ref="S64:S65"/>
    <mergeCell ref="Q40:Q41"/>
    <mergeCell ref="R40:R41"/>
    <mergeCell ref="S40:S41"/>
    <mergeCell ref="T40:T41"/>
    <mergeCell ref="A40:A41"/>
    <mergeCell ref="B40:B41"/>
    <mergeCell ref="C40:C41"/>
    <mergeCell ref="D40:D41"/>
    <mergeCell ref="E40:E41"/>
    <mergeCell ref="F40:F41"/>
    <mergeCell ref="G40:G41"/>
    <mergeCell ref="H40:H41"/>
    <mergeCell ref="I40:I41"/>
    <mergeCell ref="U40:U41"/>
    <mergeCell ref="A42:A43"/>
    <mergeCell ref="B42:B43"/>
    <mergeCell ref="C42:C43"/>
    <mergeCell ref="D42:D43"/>
    <mergeCell ref="E42:E43"/>
    <mergeCell ref="G42:G43"/>
    <mergeCell ref="H42:H43"/>
    <mergeCell ref="I42:I43"/>
    <mergeCell ref="J42:J43"/>
    <mergeCell ref="N42:N43"/>
    <mergeCell ref="O42:O43"/>
    <mergeCell ref="P42:P43"/>
    <mergeCell ref="Q42:Q43"/>
    <mergeCell ref="R42:R43"/>
    <mergeCell ref="S42:S43"/>
    <mergeCell ref="T42:T43"/>
    <mergeCell ref="U42:U43"/>
    <mergeCell ref="K42:K43"/>
    <mergeCell ref="J40:J41"/>
    <mergeCell ref="K40:K41"/>
    <mergeCell ref="N40:N41"/>
    <mergeCell ref="O40:O41"/>
    <mergeCell ref="P40:P41"/>
    <mergeCell ref="P44:P45"/>
    <mergeCell ref="Q44:Q45"/>
    <mergeCell ref="R44:R45"/>
    <mergeCell ref="S44:S45"/>
    <mergeCell ref="T44:T45"/>
    <mergeCell ref="K44:K45"/>
    <mergeCell ref="A44:A45"/>
    <mergeCell ref="B44:B45"/>
    <mergeCell ref="C44:C45"/>
    <mergeCell ref="D44:D45"/>
    <mergeCell ref="E44:E45"/>
    <mergeCell ref="F44:F45"/>
    <mergeCell ref="G44:G45"/>
    <mergeCell ref="H44:H45"/>
    <mergeCell ref="I44:I45"/>
    <mergeCell ref="L42:L43"/>
    <mergeCell ref="U44:U45"/>
    <mergeCell ref="A38:A39"/>
    <mergeCell ref="B38:B39"/>
    <mergeCell ref="C38:C39"/>
    <mergeCell ref="D38:D39"/>
    <mergeCell ref="E38:E39"/>
    <mergeCell ref="F38:F39"/>
    <mergeCell ref="G38:G39"/>
    <mergeCell ref="H38:H39"/>
    <mergeCell ref="I38:I39"/>
    <mergeCell ref="J38:J39"/>
    <mergeCell ref="N38:N39"/>
    <mergeCell ref="O38:O39"/>
    <mergeCell ref="P38:P39"/>
    <mergeCell ref="Q38:Q39"/>
    <mergeCell ref="R38:R39"/>
    <mergeCell ref="S38:S39"/>
    <mergeCell ref="T38:T39"/>
    <mergeCell ref="U38:U39"/>
    <mergeCell ref="F42:F43"/>
    <mergeCell ref="J44:J45"/>
    <mergeCell ref="N44:N45"/>
    <mergeCell ref="O44:O45"/>
  </mergeCells>
  <phoneticPr fontId="2"/>
  <conditionalFormatting sqref="I3:U194">
    <cfRule type="containsBlanks" dxfId="410" priority="726">
      <formula>LEN(TRIM(I3))=0</formula>
    </cfRule>
  </conditionalFormatting>
  <conditionalFormatting sqref="O3:S194">
    <cfRule type="expression" dxfId="409" priority="575">
      <formula>$T3&lt;&gt;"MAX"</formula>
    </cfRule>
  </conditionalFormatting>
  <conditionalFormatting sqref="M3:M194">
    <cfRule type="expression" dxfId="408" priority="722">
      <formula>K3="回復"</formula>
    </cfRule>
    <cfRule type="expression" dxfId="407" priority="723">
      <formula>K3="デバフ"</formula>
    </cfRule>
    <cfRule type="expression" dxfId="406" priority="724">
      <formula>K3="バフ"</formula>
    </cfRule>
    <cfRule type="expression" dxfId="405" priority="725">
      <formula>K3="特殊"</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66FF33"/>
  </sheetPr>
  <dimension ref="A1:Q1049"/>
  <sheetViews>
    <sheetView zoomScale="85" zoomScaleNormal="85" workbookViewId="0">
      <pane xSplit="3" ySplit="2" topLeftCell="E3" activePane="bottomRight" state="frozen"/>
      <selection pane="topRight"/>
      <selection pane="bottomLeft"/>
      <selection pane="bottomRight"/>
    </sheetView>
  </sheetViews>
  <sheetFormatPr defaultRowHeight="13.5"/>
  <cols>
    <col min="1" max="1" width="6.625" style="130" customWidth="1"/>
    <col min="2" max="2" width="7.125" customWidth="1"/>
    <col min="3" max="3" width="26.875" customWidth="1"/>
    <col min="4" max="4" width="2" style="127" hidden="1" customWidth="1"/>
    <col min="5" max="5" width="8.5" customWidth="1"/>
    <col min="6" max="6" width="6.875" bestFit="1" customWidth="1"/>
    <col min="7" max="7" width="16.5" customWidth="1"/>
    <col min="8" max="8" width="104.625" customWidth="1"/>
    <col min="9" max="9" width="9.625" bestFit="1" customWidth="1"/>
    <col min="10" max="14" width="7.875" customWidth="1"/>
    <col min="15" max="15" width="5.25" bestFit="1" customWidth="1"/>
    <col min="16" max="16" width="0" hidden="1" customWidth="1"/>
  </cols>
  <sheetData>
    <row r="1" spans="1:17" s="2" customFormat="1">
      <c r="A1" s="162" t="s">
        <v>13</v>
      </c>
      <c r="B1" s="36" t="s">
        <v>12</v>
      </c>
      <c r="C1" s="36" t="s">
        <v>2977</v>
      </c>
      <c r="D1" s="126"/>
      <c r="E1" s="40" t="s">
        <v>16</v>
      </c>
      <c r="F1" s="163" t="s">
        <v>109</v>
      </c>
      <c r="G1" s="163" t="s">
        <v>10</v>
      </c>
      <c r="H1" s="36" t="s">
        <v>108</v>
      </c>
      <c r="I1" s="36" t="s">
        <v>96</v>
      </c>
      <c r="J1" s="164" t="s">
        <v>15</v>
      </c>
      <c r="K1" s="165" t="s">
        <v>7</v>
      </c>
      <c r="L1" s="166" t="s">
        <v>8</v>
      </c>
      <c r="M1" s="167" t="s">
        <v>9</v>
      </c>
      <c r="N1" s="168" t="s">
        <v>14</v>
      </c>
      <c r="O1" s="40" t="s">
        <v>3906</v>
      </c>
      <c r="Q1" s="12" t="s">
        <v>6061</v>
      </c>
    </row>
    <row r="2" spans="1:17" ht="18.600000000000001" customHeight="1">
      <c r="A2" s="13"/>
      <c r="B2" s="1"/>
      <c r="C2" s="1"/>
      <c r="E2" s="1"/>
      <c r="F2" s="1"/>
      <c r="G2" s="1"/>
      <c r="H2" s="1"/>
      <c r="I2" s="1"/>
      <c r="J2" s="1"/>
      <c r="K2" s="1"/>
      <c r="L2" s="1"/>
      <c r="M2" s="1"/>
      <c r="N2" s="1"/>
      <c r="O2" s="1"/>
      <c r="Q2" s="396">
        <f>COUNTA(B3:B194)</f>
        <v>93</v>
      </c>
    </row>
    <row r="3" spans="1:17" ht="16.899999999999999" customHeight="1">
      <c r="A3" s="940" t="s">
        <v>5991</v>
      </c>
      <c r="B3" s="936" t="s">
        <v>6054</v>
      </c>
      <c r="C3" s="937" t="s">
        <v>6053</v>
      </c>
      <c r="D3" s="955" t="str">
        <f t="shared" ref="D3:D4" si="0">B3&amp;" "&amp;" "&amp;C3</f>
        <v>E盾-16  勇者の盾 [EX]</v>
      </c>
      <c r="E3" s="678" t="s">
        <v>5012</v>
      </c>
      <c r="F3" s="943" t="s">
        <v>37</v>
      </c>
      <c r="G3" s="937" t="s">
        <v>5626</v>
      </c>
      <c r="H3" s="938" t="s">
        <v>6060</v>
      </c>
      <c r="I3" s="937" t="s">
        <v>94</v>
      </c>
      <c r="J3" s="945">
        <v>200</v>
      </c>
      <c r="K3" s="946">
        <v>120</v>
      </c>
      <c r="L3" s="947">
        <v>60</v>
      </c>
      <c r="M3" s="948">
        <v>780</v>
      </c>
      <c r="N3" s="949">
        <v>1000</v>
      </c>
      <c r="O3" s="950" t="s">
        <v>3905</v>
      </c>
      <c r="P3" s="944">
        <v>5</v>
      </c>
    </row>
    <row r="4" spans="1:17" ht="16.899999999999999" customHeight="1">
      <c r="A4" s="940" t="s">
        <v>5991</v>
      </c>
      <c r="B4" s="936" t="s">
        <v>6055</v>
      </c>
      <c r="C4" s="937" t="s">
        <v>6052</v>
      </c>
      <c r="D4" s="955" t="str">
        <f t="shared" si="0"/>
        <v>E盾-15  トルナードの盾 [EX]</v>
      </c>
      <c r="E4" s="678" t="s">
        <v>5012</v>
      </c>
      <c r="F4" s="951" t="s">
        <v>21</v>
      </c>
      <c r="G4" s="937" t="s">
        <v>3</v>
      </c>
      <c r="H4" s="938" t="s">
        <v>6089</v>
      </c>
      <c r="I4" s="937" t="s">
        <v>94</v>
      </c>
      <c r="J4" s="945">
        <v>0</v>
      </c>
      <c r="K4" s="946">
        <v>100</v>
      </c>
      <c r="L4" s="947">
        <v>100</v>
      </c>
      <c r="M4" s="948">
        <v>860</v>
      </c>
      <c r="N4" s="949">
        <v>1090</v>
      </c>
      <c r="O4" s="950" t="s">
        <v>3905</v>
      </c>
      <c r="P4" s="944">
        <v>5</v>
      </c>
    </row>
    <row r="5" spans="1:17" ht="16.899999999999999" customHeight="1">
      <c r="A5" s="923" t="s">
        <v>5991</v>
      </c>
      <c r="B5" s="920" t="s">
        <v>6042</v>
      </c>
      <c r="C5" s="921" t="s">
        <v>6041</v>
      </c>
      <c r="D5" s="935" t="str">
        <f t="shared" ref="D5" si="1">B5&amp;" "&amp;" "&amp;C5</f>
        <v>E盾-14  堕天使の盾 [EX]</v>
      </c>
      <c r="E5" s="678" t="s">
        <v>5012</v>
      </c>
      <c r="F5" s="270" t="s">
        <v>3250</v>
      </c>
      <c r="G5" s="924" t="s">
        <v>131</v>
      </c>
      <c r="H5" s="938" t="s">
        <v>6088</v>
      </c>
      <c r="I5" s="921" t="s">
        <v>6043</v>
      </c>
      <c r="J5" s="927">
        <v>0</v>
      </c>
      <c r="K5" s="928">
        <v>70</v>
      </c>
      <c r="L5" s="929">
        <v>70</v>
      </c>
      <c r="M5" s="930">
        <v>1010</v>
      </c>
      <c r="N5" s="931">
        <v>1010</v>
      </c>
      <c r="O5" s="932" t="s">
        <v>3905</v>
      </c>
      <c r="P5" s="933">
        <v>5</v>
      </c>
    </row>
    <row r="6" spans="1:17" ht="16.899999999999999" customHeight="1">
      <c r="A6" s="881" t="s">
        <v>5991</v>
      </c>
      <c r="B6" s="876" t="s">
        <v>5997</v>
      </c>
      <c r="C6" s="877" t="s">
        <v>6000</v>
      </c>
      <c r="D6" s="894" t="str">
        <f t="shared" ref="D6:D7" si="2">B6&amp;" "&amp;" "&amp;C6</f>
        <v>E盾-13  時空の盾 [EX]</v>
      </c>
      <c r="E6" s="678" t="s">
        <v>5012</v>
      </c>
      <c r="F6" s="883" t="s">
        <v>21</v>
      </c>
      <c r="G6" s="877" t="s">
        <v>3</v>
      </c>
      <c r="H6" s="938" t="s">
        <v>6090</v>
      </c>
      <c r="I6" s="877" t="s">
        <v>83</v>
      </c>
      <c r="J6" s="884">
        <v>0</v>
      </c>
      <c r="K6" s="885">
        <v>60</v>
      </c>
      <c r="L6" s="886">
        <v>60</v>
      </c>
      <c r="M6" s="887">
        <v>920</v>
      </c>
      <c r="N6" s="888">
        <v>1120</v>
      </c>
      <c r="O6" s="889" t="s">
        <v>3905</v>
      </c>
      <c r="P6" s="890">
        <v>5</v>
      </c>
    </row>
    <row r="7" spans="1:17" ht="16.899999999999999" customHeight="1">
      <c r="A7" s="881" t="s">
        <v>5991</v>
      </c>
      <c r="B7" s="876" t="s">
        <v>5998</v>
      </c>
      <c r="C7" s="877" t="s">
        <v>5999</v>
      </c>
      <c r="D7" s="894" t="str">
        <f t="shared" si="2"/>
        <v>E盾-12  シャハルの鏡 [EX]</v>
      </c>
      <c r="E7" s="678" t="s">
        <v>5012</v>
      </c>
      <c r="F7" s="883" t="s">
        <v>21</v>
      </c>
      <c r="G7" s="877" t="s">
        <v>3</v>
      </c>
      <c r="H7" s="938" t="s">
        <v>6015</v>
      </c>
      <c r="I7" s="880" t="s">
        <v>490</v>
      </c>
      <c r="J7" s="884">
        <v>0</v>
      </c>
      <c r="K7" s="885">
        <v>0</v>
      </c>
      <c r="L7" s="886">
        <v>220</v>
      </c>
      <c r="M7" s="887">
        <v>1050</v>
      </c>
      <c r="N7" s="888">
        <v>880</v>
      </c>
      <c r="O7" s="889" t="s">
        <v>3905</v>
      </c>
      <c r="P7" s="890">
        <v>5</v>
      </c>
    </row>
    <row r="8" spans="1:17" ht="16.899999999999999" customHeight="1">
      <c r="A8" s="855" t="s">
        <v>5493</v>
      </c>
      <c r="B8" s="853" t="s">
        <v>5746</v>
      </c>
      <c r="C8" s="850" t="s">
        <v>5744</v>
      </c>
      <c r="D8" s="868" t="str">
        <f t="shared" ref="D8:D9" si="3">B8&amp;" "&amp;" "&amp;C8</f>
        <v>E盾-11  魔影参謀の盾 [EX]</v>
      </c>
      <c r="E8" s="678" t="s">
        <v>5012</v>
      </c>
      <c r="F8" s="858" t="s">
        <v>21</v>
      </c>
      <c r="G8" s="854" t="s">
        <v>5372</v>
      </c>
      <c r="H8" s="938" t="s">
        <v>5764</v>
      </c>
      <c r="I8" s="850" t="s">
        <v>83</v>
      </c>
      <c r="J8" s="859">
        <v>0</v>
      </c>
      <c r="K8" s="860">
        <v>60</v>
      </c>
      <c r="L8" s="861">
        <v>110</v>
      </c>
      <c r="M8" s="862">
        <v>1100</v>
      </c>
      <c r="N8" s="863">
        <v>840</v>
      </c>
      <c r="O8" s="856" t="s">
        <v>3905</v>
      </c>
      <c r="P8" s="857">
        <v>5</v>
      </c>
    </row>
    <row r="9" spans="1:17" ht="16.899999999999999" customHeight="1">
      <c r="A9" s="855" t="s">
        <v>5493</v>
      </c>
      <c r="B9" s="853" t="s">
        <v>5745</v>
      </c>
      <c r="C9" s="850" t="s">
        <v>5743</v>
      </c>
      <c r="D9" s="868" t="str">
        <f t="shared" si="3"/>
        <v>E盾-10  竜魔人の盾 [EX]</v>
      </c>
      <c r="E9" s="678" t="s">
        <v>5012</v>
      </c>
      <c r="F9" s="858" t="s">
        <v>21</v>
      </c>
      <c r="G9" s="850" t="s">
        <v>3</v>
      </c>
      <c r="H9" s="938" t="s">
        <v>5766</v>
      </c>
      <c r="I9" s="850" t="s">
        <v>94</v>
      </c>
      <c r="J9" s="859">
        <v>80</v>
      </c>
      <c r="K9" s="860">
        <v>80</v>
      </c>
      <c r="L9" s="861">
        <v>0</v>
      </c>
      <c r="M9" s="862">
        <v>870</v>
      </c>
      <c r="N9" s="863">
        <v>1120</v>
      </c>
      <c r="O9" s="856" t="s">
        <v>3905</v>
      </c>
      <c r="P9" s="857">
        <v>5</v>
      </c>
    </row>
    <row r="10" spans="1:17" ht="16.899999999999999" customHeight="1">
      <c r="A10" s="855" t="s">
        <v>5493</v>
      </c>
      <c r="B10" s="853" t="s">
        <v>5734</v>
      </c>
      <c r="C10" s="850" t="s">
        <v>5771</v>
      </c>
      <c r="D10" s="868" t="str">
        <f t="shared" ref="D10" si="4">B10&amp;" "&amp;" "&amp;C10</f>
        <v>E盾-09  大魔王の大盾 [EX]</v>
      </c>
      <c r="E10" s="678" t="s">
        <v>5012</v>
      </c>
      <c r="F10" s="270" t="s">
        <v>3250</v>
      </c>
      <c r="G10" s="854" t="s">
        <v>131</v>
      </c>
      <c r="H10" s="938" t="s">
        <v>5765</v>
      </c>
      <c r="I10" s="854" t="s">
        <v>496</v>
      </c>
      <c r="J10" s="859">
        <v>200</v>
      </c>
      <c r="K10" s="860">
        <v>0</v>
      </c>
      <c r="L10" s="861">
        <v>0</v>
      </c>
      <c r="M10" s="862">
        <v>1050</v>
      </c>
      <c r="N10" s="863">
        <v>900</v>
      </c>
      <c r="O10" s="856" t="s">
        <v>3905</v>
      </c>
      <c r="P10" s="857">
        <v>5</v>
      </c>
    </row>
    <row r="11" spans="1:17" ht="16.899999999999999" customHeight="1">
      <c r="A11" s="803" t="s">
        <v>5493</v>
      </c>
      <c r="B11" s="799" t="s">
        <v>5622</v>
      </c>
      <c r="C11" s="802" t="s">
        <v>5624</v>
      </c>
      <c r="D11" s="814" t="str">
        <f t="shared" ref="D11:D12" si="5">B11&amp;" "&amp;" "&amp;C11</f>
        <v>E盾-08  ひかりのたて [EX]</v>
      </c>
      <c r="E11" s="678" t="s">
        <v>5012</v>
      </c>
      <c r="F11" s="813" t="s">
        <v>37</v>
      </c>
      <c r="G11" s="802" t="s">
        <v>5626</v>
      </c>
      <c r="H11" s="938" t="s">
        <v>5763</v>
      </c>
      <c r="I11" s="801" t="s">
        <v>490</v>
      </c>
      <c r="J11" s="808">
        <v>0</v>
      </c>
      <c r="K11" s="809">
        <v>130</v>
      </c>
      <c r="L11" s="810">
        <v>0</v>
      </c>
      <c r="M11" s="811">
        <v>940</v>
      </c>
      <c r="N11" s="812">
        <v>1080</v>
      </c>
      <c r="O11" s="805" t="s">
        <v>3905</v>
      </c>
      <c r="P11" s="806">
        <v>5</v>
      </c>
    </row>
    <row r="12" spans="1:17" ht="16.899999999999999" customHeight="1">
      <c r="A12" s="803" t="s">
        <v>5493</v>
      </c>
      <c r="B12" s="799" t="s">
        <v>5623</v>
      </c>
      <c r="C12" s="802" t="s">
        <v>5625</v>
      </c>
      <c r="D12" s="814" t="str">
        <f t="shared" si="5"/>
        <v>E盾-07  超越魔王の盾 [EX]</v>
      </c>
      <c r="E12" s="678" t="s">
        <v>5012</v>
      </c>
      <c r="F12" s="807" t="s">
        <v>21</v>
      </c>
      <c r="G12" s="802" t="s">
        <v>3</v>
      </c>
      <c r="H12" s="938" t="s">
        <v>5767</v>
      </c>
      <c r="I12" s="802" t="s">
        <v>83</v>
      </c>
      <c r="J12" s="808">
        <v>0</v>
      </c>
      <c r="K12" s="809">
        <v>140</v>
      </c>
      <c r="L12" s="810">
        <v>140</v>
      </c>
      <c r="M12" s="811">
        <v>850</v>
      </c>
      <c r="N12" s="812">
        <v>1000</v>
      </c>
      <c r="O12" s="805" t="s">
        <v>3905</v>
      </c>
      <c r="P12" s="806">
        <v>5</v>
      </c>
    </row>
    <row r="13" spans="1:17" ht="16.899999999999999" customHeight="1">
      <c r="A13" s="764" t="s">
        <v>5493</v>
      </c>
      <c r="B13" s="762" t="s">
        <v>5494</v>
      </c>
      <c r="C13" s="767" t="s">
        <v>5495</v>
      </c>
      <c r="D13" s="779" t="str">
        <f t="shared" ref="D13" si="6">B13&amp;" "&amp;" "&amp;C13</f>
        <v>E盾-06  てんくうのたて [EX]</v>
      </c>
      <c r="E13" s="678" t="s">
        <v>5012</v>
      </c>
      <c r="F13" s="776" t="s">
        <v>21</v>
      </c>
      <c r="G13" s="767" t="s">
        <v>3</v>
      </c>
      <c r="H13" s="938" t="s">
        <v>5590</v>
      </c>
      <c r="I13" s="767" t="s">
        <v>83</v>
      </c>
      <c r="J13" s="769">
        <v>0</v>
      </c>
      <c r="K13" s="770">
        <v>200</v>
      </c>
      <c r="L13" s="771">
        <v>200</v>
      </c>
      <c r="M13" s="772">
        <v>660</v>
      </c>
      <c r="N13" s="773">
        <v>1100</v>
      </c>
      <c r="O13" s="774" t="s">
        <v>3905</v>
      </c>
      <c r="P13" s="768">
        <v>5</v>
      </c>
    </row>
    <row r="14" spans="1:17" ht="16.899999999999999" customHeight="1">
      <c r="A14" s="705" t="s">
        <v>5016</v>
      </c>
      <c r="B14" s="707" t="s">
        <v>5381</v>
      </c>
      <c r="C14" s="703" t="s">
        <v>5294</v>
      </c>
      <c r="D14" s="722" t="str">
        <f t="shared" ref="D14" si="7">B14&amp;" "&amp;" "&amp;C14</f>
        <v>E盾-05  氷炎将軍の盾 [EX]</v>
      </c>
      <c r="E14" s="678" t="s">
        <v>5012</v>
      </c>
      <c r="F14" s="721" t="s">
        <v>37</v>
      </c>
      <c r="G14" s="703" t="s">
        <v>20</v>
      </c>
      <c r="H14" s="938" t="s">
        <v>5589</v>
      </c>
      <c r="I14" s="703" t="s">
        <v>83</v>
      </c>
      <c r="J14" s="713">
        <v>0</v>
      </c>
      <c r="K14" s="714">
        <v>0</v>
      </c>
      <c r="L14" s="715">
        <v>170</v>
      </c>
      <c r="M14" s="716">
        <v>960</v>
      </c>
      <c r="N14" s="717">
        <v>990</v>
      </c>
      <c r="O14" s="718" t="s">
        <v>3905</v>
      </c>
      <c r="P14" s="711">
        <v>5</v>
      </c>
    </row>
    <row r="15" spans="1:17" ht="16.899999999999999" customHeight="1">
      <c r="A15" s="683" t="s">
        <v>5016</v>
      </c>
      <c r="B15" s="679" t="s">
        <v>5231</v>
      </c>
      <c r="C15" s="680" t="s">
        <v>5232</v>
      </c>
      <c r="D15" s="693" t="str">
        <f t="shared" ref="D15" si="8">B15&amp;" "&amp;" "&amp;C15</f>
        <v>E盾-04  ちからのたて [EX]</v>
      </c>
      <c r="E15" s="678" t="s">
        <v>5012</v>
      </c>
      <c r="F15" s="11" t="s">
        <v>81</v>
      </c>
      <c r="G15" s="680" t="s">
        <v>81</v>
      </c>
      <c r="H15" s="938" t="s">
        <v>5233</v>
      </c>
      <c r="I15" s="681" t="s">
        <v>490</v>
      </c>
      <c r="J15" s="685">
        <v>220</v>
      </c>
      <c r="K15" s="686">
        <v>0</v>
      </c>
      <c r="L15" s="687">
        <v>200</v>
      </c>
      <c r="M15" s="688">
        <v>610</v>
      </c>
      <c r="N15" s="689">
        <v>1130</v>
      </c>
      <c r="O15" s="696" t="s">
        <v>3905</v>
      </c>
      <c r="P15" s="684">
        <v>5</v>
      </c>
    </row>
    <row r="16" spans="1:17" ht="16.899999999999999" customHeight="1">
      <c r="A16" s="666" t="s">
        <v>5016</v>
      </c>
      <c r="B16" s="659" t="s">
        <v>5191</v>
      </c>
      <c r="C16" s="660" t="s">
        <v>5192</v>
      </c>
      <c r="D16" s="677" t="str">
        <f t="shared" ref="D16" si="9">B16&amp;" "&amp;" "&amp;C16</f>
        <v>E盾-03  ロトの盾 [EX]</v>
      </c>
      <c r="E16" s="678" t="s">
        <v>5012</v>
      </c>
      <c r="F16" s="674" t="s">
        <v>21</v>
      </c>
      <c r="G16" s="660" t="s">
        <v>3</v>
      </c>
      <c r="H16" s="938" t="s">
        <v>5234</v>
      </c>
      <c r="I16" s="660" t="s">
        <v>83</v>
      </c>
      <c r="J16" s="668">
        <v>100</v>
      </c>
      <c r="K16" s="669">
        <v>160</v>
      </c>
      <c r="L16" s="670">
        <v>160</v>
      </c>
      <c r="M16" s="671">
        <v>600</v>
      </c>
      <c r="N16" s="672">
        <v>1130</v>
      </c>
      <c r="O16" s="673" t="s">
        <v>3905</v>
      </c>
      <c r="P16" s="667">
        <v>5</v>
      </c>
    </row>
    <row r="17" spans="1:16" ht="16.899999999999999" customHeight="1">
      <c r="A17" s="631" t="s">
        <v>5016</v>
      </c>
      <c r="B17" s="628" t="s">
        <v>5164</v>
      </c>
      <c r="C17" s="629" t="s">
        <v>5165</v>
      </c>
      <c r="D17" s="650" t="str">
        <f t="shared" ref="D17" si="10">B17&amp;" "&amp;" "&amp;C17</f>
        <v>E盾-02  メタスラの盾 [EX]</v>
      </c>
      <c r="E17" s="603" t="s">
        <v>5012</v>
      </c>
      <c r="F17" s="637" t="s">
        <v>21</v>
      </c>
      <c r="G17" s="632" t="s">
        <v>131</v>
      </c>
      <c r="H17" s="938" t="s">
        <v>5185</v>
      </c>
      <c r="I17" s="629" t="s">
        <v>83</v>
      </c>
      <c r="J17" s="638">
        <v>110</v>
      </c>
      <c r="K17" s="639">
        <v>0</v>
      </c>
      <c r="L17" s="640">
        <v>110</v>
      </c>
      <c r="M17" s="641">
        <v>1080</v>
      </c>
      <c r="N17" s="642">
        <v>820</v>
      </c>
      <c r="O17" s="635" t="s">
        <v>3905</v>
      </c>
      <c r="P17" s="636">
        <v>5</v>
      </c>
    </row>
    <row r="18" spans="1:16" ht="16.899999999999999" customHeight="1">
      <c r="A18" s="582" t="s">
        <v>5016</v>
      </c>
      <c r="B18" s="578" t="s">
        <v>5021</v>
      </c>
      <c r="C18" s="577" t="s">
        <v>5020</v>
      </c>
      <c r="D18" s="593" t="str">
        <f t="shared" ref="D18" si="11">B18&amp;" "&amp;" "&amp;C18</f>
        <v>E盾-01  ダイのてつの盾 [EX]</v>
      </c>
      <c r="E18" s="603" t="s">
        <v>5012</v>
      </c>
      <c r="F18" s="583" t="s">
        <v>21</v>
      </c>
      <c r="G18" s="577" t="s">
        <v>3</v>
      </c>
      <c r="H18" s="938" t="s">
        <v>5118</v>
      </c>
      <c r="I18" s="577" t="s">
        <v>83</v>
      </c>
      <c r="J18" s="584">
        <v>130</v>
      </c>
      <c r="K18" s="585">
        <v>230</v>
      </c>
      <c r="L18" s="586">
        <v>0</v>
      </c>
      <c r="M18" s="587">
        <v>690</v>
      </c>
      <c r="N18" s="588">
        <v>1060</v>
      </c>
      <c r="O18" s="618" t="s">
        <v>3905</v>
      </c>
      <c r="P18" s="612">
        <v>5</v>
      </c>
    </row>
    <row r="19" spans="1:16" ht="15.6" customHeight="1">
      <c r="A19" s="975" t="s">
        <v>4602</v>
      </c>
      <c r="B19" s="984" t="s">
        <v>5135</v>
      </c>
      <c r="C19" s="976" t="s">
        <v>4874</v>
      </c>
      <c r="D19" s="1065" t="str">
        <f>B19&amp;" "&amp;" "&amp;C19</f>
        <v>S盾-18  堕天使の盾 [超]</v>
      </c>
      <c r="E19" s="1066" t="s">
        <v>446</v>
      </c>
      <c r="F19" s="560" t="s">
        <v>37</v>
      </c>
      <c r="G19" s="538" t="s">
        <v>98</v>
      </c>
      <c r="H19" s="938" t="s">
        <v>4891</v>
      </c>
      <c r="I19" s="969" t="s">
        <v>1226</v>
      </c>
      <c r="J19" s="1052">
        <v>0</v>
      </c>
      <c r="K19" s="1053">
        <v>120</v>
      </c>
      <c r="L19" s="1054">
        <v>120</v>
      </c>
      <c r="M19" s="1055">
        <v>900</v>
      </c>
      <c r="N19" s="1056">
        <v>900</v>
      </c>
      <c r="O19" s="1057" t="s">
        <v>3904</v>
      </c>
      <c r="P19" s="1048">
        <v>5</v>
      </c>
    </row>
    <row r="20" spans="1:16" ht="15.6" customHeight="1">
      <c r="A20" s="975" t="s">
        <v>4602</v>
      </c>
      <c r="B20" s="984"/>
      <c r="C20" s="976" t="s">
        <v>4874</v>
      </c>
      <c r="D20" s="1065"/>
      <c r="E20" s="1066" t="s">
        <v>446</v>
      </c>
      <c r="F20" s="270" t="s">
        <v>3250</v>
      </c>
      <c r="G20" s="537" t="s">
        <v>131</v>
      </c>
      <c r="H20" s="938" t="s">
        <v>4892</v>
      </c>
      <c r="I20" s="969" t="s">
        <v>1226</v>
      </c>
      <c r="J20" s="1052"/>
      <c r="K20" s="1053"/>
      <c r="L20" s="1054"/>
      <c r="M20" s="1055"/>
      <c r="N20" s="1056"/>
      <c r="O20" s="1057" t="s">
        <v>3904</v>
      </c>
      <c r="P20" s="1048"/>
    </row>
    <row r="21" spans="1:16" ht="15.6" customHeight="1">
      <c r="A21" s="975" t="s">
        <v>4602</v>
      </c>
      <c r="B21" s="984" t="s">
        <v>4872</v>
      </c>
      <c r="C21" s="976" t="s">
        <v>4871</v>
      </c>
      <c r="D21" s="1065" t="str">
        <f>B21&amp;" "&amp;" "&amp;C21</f>
        <v>S盾-17  メタルキングの盾 [超]</v>
      </c>
      <c r="E21" s="1066" t="s">
        <v>446</v>
      </c>
      <c r="F21" s="551" t="s">
        <v>21</v>
      </c>
      <c r="G21" s="537" t="s">
        <v>131</v>
      </c>
      <c r="H21" s="938" t="s">
        <v>4890</v>
      </c>
      <c r="I21" s="969" t="s">
        <v>1226</v>
      </c>
      <c r="J21" s="1052">
        <v>100</v>
      </c>
      <c r="K21" s="1053">
        <v>100</v>
      </c>
      <c r="L21" s="1054">
        <v>0</v>
      </c>
      <c r="M21" s="1055">
        <v>970</v>
      </c>
      <c r="N21" s="1056">
        <v>850</v>
      </c>
      <c r="O21" s="1057" t="s">
        <v>3904</v>
      </c>
      <c r="P21" s="1048">
        <v>5</v>
      </c>
    </row>
    <row r="22" spans="1:16" ht="15.6" customHeight="1">
      <c r="A22" s="975" t="s">
        <v>4602</v>
      </c>
      <c r="B22" s="984"/>
      <c r="C22" s="976" t="s">
        <v>4871</v>
      </c>
      <c r="D22" s="1065"/>
      <c r="E22" s="1066" t="s">
        <v>446</v>
      </c>
      <c r="F22" s="551" t="s">
        <v>21</v>
      </c>
      <c r="G22" s="538" t="s">
        <v>3</v>
      </c>
      <c r="H22" s="51" t="s">
        <v>4893</v>
      </c>
      <c r="I22" s="969" t="s">
        <v>1226</v>
      </c>
      <c r="J22" s="1052"/>
      <c r="K22" s="1053"/>
      <c r="L22" s="1054"/>
      <c r="M22" s="1055"/>
      <c r="N22" s="1056"/>
      <c r="O22" s="1057" t="s">
        <v>3904</v>
      </c>
      <c r="P22" s="1048"/>
    </row>
    <row r="23" spans="1:16" ht="15.6" customHeight="1">
      <c r="A23" s="975" t="s">
        <v>4602</v>
      </c>
      <c r="B23" s="984" t="s">
        <v>4873</v>
      </c>
      <c r="C23" s="976" t="s">
        <v>4737</v>
      </c>
      <c r="D23" s="1065" t="str">
        <f>B23&amp;" "&amp;" "&amp;C23</f>
        <v>S盾-16  鎧の魔槍の盾 [超]</v>
      </c>
      <c r="E23" s="1066" t="s">
        <v>446</v>
      </c>
      <c r="F23" s="1059" t="s">
        <v>349</v>
      </c>
      <c r="G23" s="969" t="s">
        <v>4751</v>
      </c>
      <c r="H23" s="938" t="s">
        <v>4765</v>
      </c>
      <c r="I23" s="969" t="s">
        <v>1226</v>
      </c>
      <c r="J23" s="1052">
        <v>0</v>
      </c>
      <c r="K23" s="1053">
        <v>100</v>
      </c>
      <c r="L23" s="1054">
        <v>0</v>
      </c>
      <c r="M23" s="1055">
        <v>1110</v>
      </c>
      <c r="N23" s="1056">
        <v>800</v>
      </c>
      <c r="O23" s="1057" t="s">
        <v>3904</v>
      </c>
      <c r="P23" s="1048">
        <v>5</v>
      </c>
    </row>
    <row r="24" spans="1:16" ht="15.6" customHeight="1">
      <c r="A24" s="975" t="s">
        <v>4602</v>
      </c>
      <c r="B24" s="984"/>
      <c r="C24" s="976" t="s">
        <v>4737</v>
      </c>
      <c r="D24" s="1065"/>
      <c r="E24" s="1066" t="s">
        <v>446</v>
      </c>
      <c r="F24" s="1059" t="s">
        <v>349</v>
      </c>
      <c r="G24" s="969" t="s">
        <v>4751</v>
      </c>
      <c r="H24" s="938" t="s">
        <v>4739</v>
      </c>
      <c r="I24" s="969" t="s">
        <v>1226</v>
      </c>
      <c r="J24" s="1052"/>
      <c r="K24" s="1053"/>
      <c r="L24" s="1054"/>
      <c r="M24" s="1055"/>
      <c r="N24" s="1056"/>
      <c r="O24" s="1057" t="s">
        <v>3904</v>
      </c>
      <c r="P24" s="1048"/>
    </row>
    <row r="25" spans="1:16" ht="15.6" customHeight="1">
      <c r="A25" s="975" t="s">
        <v>4245</v>
      </c>
      <c r="B25" s="984" t="s">
        <v>4738</v>
      </c>
      <c r="C25" s="976" t="s">
        <v>4520</v>
      </c>
      <c r="D25" s="1065" t="str">
        <f>B25&amp;" "&amp;" "&amp;C25</f>
        <v>S盾-15  女神の盾 [超]</v>
      </c>
      <c r="E25" s="1066" t="s">
        <v>446</v>
      </c>
      <c r="F25" s="1059" t="s">
        <v>349</v>
      </c>
      <c r="G25" s="428" t="s">
        <v>3</v>
      </c>
      <c r="H25" s="938" t="s">
        <v>4526</v>
      </c>
      <c r="I25" s="969" t="s">
        <v>1226</v>
      </c>
      <c r="J25" s="1052">
        <v>0</v>
      </c>
      <c r="K25" s="1053">
        <v>0</v>
      </c>
      <c r="L25" s="1054">
        <v>160</v>
      </c>
      <c r="M25" s="1055">
        <v>1060</v>
      </c>
      <c r="N25" s="1056">
        <v>810</v>
      </c>
      <c r="O25" s="1057" t="s">
        <v>3904</v>
      </c>
      <c r="P25" s="1048">
        <v>5</v>
      </c>
    </row>
    <row r="26" spans="1:16" ht="15.6" customHeight="1">
      <c r="A26" s="975" t="s">
        <v>4245</v>
      </c>
      <c r="B26" s="984"/>
      <c r="C26" s="976" t="s">
        <v>4520</v>
      </c>
      <c r="D26" s="1065"/>
      <c r="E26" s="1066" t="s">
        <v>446</v>
      </c>
      <c r="F26" s="1059" t="s">
        <v>349</v>
      </c>
      <c r="G26" s="426" t="s">
        <v>131</v>
      </c>
      <c r="H26" s="938" t="s">
        <v>4524</v>
      </c>
      <c r="I26" s="969" t="s">
        <v>1226</v>
      </c>
      <c r="J26" s="1052"/>
      <c r="K26" s="1053"/>
      <c r="L26" s="1054"/>
      <c r="M26" s="1055"/>
      <c r="N26" s="1056"/>
      <c r="O26" s="1057" t="s">
        <v>3904</v>
      </c>
      <c r="P26" s="1048"/>
    </row>
    <row r="27" spans="1:16" ht="15.6" customHeight="1">
      <c r="A27" s="975" t="s">
        <v>4245</v>
      </c>
      <c r="B27" s="984" t="s">
        <v>4522</v>
      </c>
      <c r="C27" s="976" t="s">
        <v>4519</v>
      </c>
      <c r="D27" s="1065" t="str">
        <f>B27&amp;" "&amp;" "&amp;C27</f>
        <v>S盾-14  トルナードの盾 [超]</v>
      </c>
      <c r="E27" s="1066" t="s">
        <v>446</v>
      </c>
      <c r="F27" s="1059" t="s">
        <v>349</v>
      </c>
      <c r="G27" s="969" t="s">
        <v>348</v>
      </c>
      <c r="H27" s="938" t="s">
        <v>4525</v>
      </c>
      <c r="I27" s="969" t="s">
        <v>1226</v>
      </c>
      <c r="J27" s="1052">
        <v>0</v>
      </c>
      <c r="K27" s="1053">
        <v>120</v>
      </c>
      <c r="L27" s="1054">
        <v>120</v>
      </c>
      <c r="M27" s="1055">
        <v>820</v>
      </c>
      <c r="N27" s="1056">
        <v>980</v>
      </c>
      <c r="O27" s="1057" t="s">
        <v>3904</v>
      </c>
      <c r="P27" s="1048">
        <v>5</v>
      </c>
    </row>
    <row r="28" spans="1:16" ht="15.6" customHeight="1">
      <c r="A28" s="975" t="s">
        <v>4245</v>
      </c>
      <c r="B28" s="984"/>
      <c r="C28" s="976" t="s">
        <v>4519</v>
      </c>
      <c r="D28" s="1065"/>
      <c r="E28" s="1066" t="s">
        <v>446</v>
      </c>
      <c r="F28" s="1059" t="s">
        <v>349</v>
      </c>
      <c r="G28" s="969" t="s">
        <v>348</v>
      </c>
      <c r="H28" s="938" t="s">
        <v>4523</v>
      </c>
      <c r="I28" s="969" t="s">
        <v>1226</v>
      </c>
      <c r="J28" s="1052"/>
      <c r="K28" s="1053"/>
      <c r="L28" s="1054"/>
      <c r="M28" s="1055"/>
      <c r="N28" s="1056"/>
      <c r="O28" s="1057" t="s">
        <v>3904</v>
      </c>
      <c r="P28" s="1048"/>
    </row>
    <row r="29" spans="1:16" ht="15.6" customHeight="1">
      <c r="A29" s="975" t="s">
        <v>4245</v>
      </c>
      <c r="B29" s="984" t="s">
        <v>4521</v>
      </c>
      <c r="C29" s="976" t="s">
        <v>4510</v>
      </c>
      <c r="D29" s="1065" t="str">
        <f>B29&amp;" "&amp;" "&amp;C29</f>
        <v>S盾-13  超越魔王の盾 [超]</v>
      </c>
      <c r="E29" s="1066" t="s">
        <v>446</v>
      </c>
      <c r="F29" s="1059" t="s">
        <v>349</v>
      </c>
      <c r="G29" s="969" t="s">
        <v>348</v>
      </c>
      <c r="H29" s="938" t="s">
        <v>4512</v>
      </c>
      <c r="I29" s="969" t="s">
        <v>4352</v>
      </c>
      <c r="J29" s="1052">
        <v>0</v>
      </c>
      <c r="K29" s="1053">
        <v>200</v>
      </c>
      <c r="L29" s="1054">
        <v>200</v>
      </c>
      <c r="M29" s="1055">
        <v>800</v>
      </c>
      <c r="N29" s="1056">
        <v>800</v>
      </c>
      <c r="O29" s="1057" t="s">
        <v>3904</v>
      </c>
      <c r="P29" s="1048">
        <v>5</v>
      </c>
    </row>
    <row r="30" spans="1:16" ht="15.6" customHeight="1">
      <c r="A30" s="975" t="s">
        <v>4245</v>
      </c>
      <c r="B30" s="984"/>
      <c r="C30" s="976" t="s">
        <v>4510</v>
      </c>
      <c r="D30" s="1065"/>
      <c r="E30" s="1066" t="s">
        <v>446</v>
      </c>
      <c r="F30" s="1059" t="s">
        <v>349</v>
      </c>
      <c r="G30" s="969" t="s">
        <v>348</v>
      </c>
      <c r="H30" s="938" t="s">
        <v>4513</v>
      </c>
      <c r="I30" s="969" t="s">
        <v>4352</v>
      </c>
      <c r="J30" s="1052"/>
      <c r="K30" s="1053"/>
      <c r="L30" s="1054"/>
      <c r="M30" s="1055"/>
      <c r="N30" s="1056"/>
      <c r="O30" s="1057" t="s">
        <v>3904</v>
      </c>
      <c r="P30" s="1048"/>
    </row>
    <row r="31" spans="1:16" ht="15.6" customHeight="1">
      <c r="A31" s="975" t="s">
        <v>4245</v>
      </c>
      <c r="B31" s="984" t="s">
        <v>4508</v>
      </c>
      <c r="C31" s="976" t="s">
        <v>4509</v>
      </c>
      <c r="D31" s="1065" t="str">
        <f>B31&amp;" "&amp;" "&amp;C31</f>
        <v>S盾-12  スフィーダの盾 [超]</v>
      </c>
      <c r="E31" s="1066" t="s">
        <v>446</v>
      </c>
      <c r="F31" s="420" t="s">
        <v>21</v>
      </c>
      <c r="G31" s="419" t="s">
        <v>3</v>
      </c>
      <c r="H31" s="938" t="s">
        <v>4514</v>
      </c>
      <c r="I31" s="969" t="s">
        <v>1226</v>
      </c>
      <c r="J31" s="1052">
        <v>0</v>
      </c>
      <c r="K31" s="1053">
        <v>120</v>
      </c>
      <c r="L31" s="1054">
        <v>120</v>
      </c>
      <c r="M31" s="1055">
        <v>980</v>
      </c>
      <c r="N31" s="1056">
        <v>820</v>
      </c>
      <c r="O31" s="1057" t="s">
        <v>3904</v>
      </c>
      <c r="P31" s="1048">
        <v>5</v>
      </c>
    </row>
    <row r="32" spans="1:16" ht="15.6" customHeight="1">
      <c r="A32" s="975" t="s">
        <v>4245</v>
      </c>
      <c r="B32" s="984"/>
      <c r="C32" s="976" t="s">
        <v>4509</v>
      </c>
      <c r="D32" s="1065"/>
      <c r="E32" s="1066" t="s">
        <v>446</v>
      </c>
      <c r="F32" s="421" t="s">
        <v>37</v>
      </c>
      <c r="G32" s="419" t="s">
        <v>4506</v>
      </c>
      <c r="H32" s="938" t="s">
        <v>4511</v>
      </c>
      <c r="I32" s="969" t="s">
        <v>1226</v>
      </c>
      <c r="J32" s="1052"/>
      <c r="K32" s="1053"/>
      <c r="L32" s="1054"/>
      <c r="M32" s="1055"/>
      <c r="N32" s="1056"/>
      <c r="O32" s="1057" t="s">
        <v>3904</v>
      </c>
      <c r="P32" s="1048"/>
    </row>
    <row r="33" spans="1:16" ht="15.6" customHeight="1">
      <c r="A33" s="975" t="s">
        <v>3918</v>
      </c>
      <c r="B33" s="984" t="s">
        <v>4507</v>
      </c>
      <c r="C33" s="976" t="s">
        <v>4121</v>
      </c>
      <c r="D33" s="1065" t="str">
        <f>B33&amp;" "&amp;" "&amp;C33</f>
        <v>S盾-11  冥竜王の盾 [超]</v>
      </c>
      <c r="E33" s="1066" t="s">
        <v>446</v>
      </c>
      <c r="F33" s="270" t="s">
        <v>3250</v>
      </c>
      <c r="G33" s="279" t="s">
        <v>3249</v>
      </c>
      <c r="H33" s="938" t="s">
        <v>4139</v>
      </c>
      <c r="I33" s="969" t="s">
        <v>1226</v>
      </c>
      <c r="J33" s="1052">
        <v>0</v>
      </c>
      <c r="K33" s="1053">
        <v>210</v>
      </c>
      <c r="L33" s="1054">
        <v>0</v>
      </c>
      <c r="M33" s="1055">
        <v>780</v>
      </c>
      <c r="N33" s="1056">
        <v>1070</v>
      </c>
      <c r="O33" s="1057" t="s">
        <v>3904</v>
      </c>
      <c r="P33" s="1048">
        <v>5</v>
      </c>
    </row>
    <row r="34" spans="1:16" ht="15.6" customHeight="1">
      <c r="A34" s="975" t="s">
        <v>3918</v>
      </c>
      <c r="B34" s="984"/>
      <c r="C34" s="976" t="s">
        <v>4121</v>
      </c>
      <c r="D34" s="1065"/>
      <c r="E34" s="1066" t="s">
        <v>446</v>
      </c>
      <c r="F34" s="288" t="s">
        <v>21</v>
      </c>
      <c r="G34" s="279" t="s">
        <v>3249</v>
      </c>
      <c r="H34" s="938" t="s">
        <v>6091</v>
      </c>
      <c r="I34" s="969" t="s">
        <v>1226</v>
      </c>
      <c r="J34" s="1052"/>
      <c r="K34" s="1053"/>
      <c r="L34" s="1054"/>
      <c r="M34" s="1055"/>
      <c r="N34" s="1056"/>
      <c r="O34" s="1057" t="s">
        <v>3904</v>
      </c>
      <c r="P34" s="1048"/>
    </row>
    <row r="35" spans="1:16" ht="15.6" customHeight="1">
      <c r="A35" s="975" t="s">
        <v>3918</v>
      </c>
      <c r="B35" s="984" t="s">
        <v>4205</v>
      </c>
      <c r="C35" s="976" t="s">
        <v>5136</v>
      </c>
      <c r="D35" s="1065" t="str">
        <f>B35&amp;" "&amp;" "&amp;C35</f>
        <v>S盾-10  ちからのたて [超]</v>
      </c>
      <c r="E35" s="1066" t="s">
        <v>446</v>
      </c>
      <c r="F35" s="1067" t="s">
        <v>80</v>
      </c>
      <c r="G35" s="969" t="s">
        <v>80</v>
      </c>
      <c r="H35" s="938" t="s">
        <v>5137</v>
      </c>
      <c r="I35" s="969" t="s">
        <v>2465</v>
      </c>
      <c r="J35" s="1052">
        <v>120</v>
      </c>
      <c r="K35" s="1053">
        <v>0</v>
      </c>
      <c r="L35" s="1054">
        <v>210</v>
      </c>
      <c r="M35" s="1055">
        <v>900</v>
      </c>
      <c r="N35" s="1056">
        <v>820</v>
      </c>
      <c r="O35" s="1057" t="s">
        <v>3904</v>
      </c>
      <c r="P35" s="1048">
        <v>5</v>
      </c>
    </row>
    <row r="36" spans="1:16" ht="15.6" customHeight="1">
      <c r="A36" s="975" t="s">
        <v>3918</v>
      </c>
      <c r="B36" s="984"/>
      <c r="C36" s="976" t="s">
        <v>4120</v>
      </c>
      <c r="D36" s="1065"/>
      <c r="E36" s="1066" t="s">
        <v>446</v>
      </c>
      <c r="F36" s="1067" t="s">
        <v>80</v>
      </c>
      <c r="G36" s="969" t="s">
        <v>80</v>
      </c>
      <c r="H36" s="938" t="s">
        <v>5138</v>
      </c>
      <c r="I36" s="969" t="s">
        <v>2465</v>
      </c>
      <c r="J36" s="1052"/>
      <c r="K36" s="1053"/>
      <c r="L36" s="1054"/>
      <c r="M36" s="1055"/>
      <c r="N36" s="1056"/>
      <c r="O36" s="1057" t="s">
        <v>3904</v>
      </c>
      <c r="P36" s="1048"/>
    </row>
    <row r="37" spans="1:16" ht="15.6" customHeight="1">
      <c r="A37" s="975" t="s">
        <v>3918</v>
      </c>
      <c r="B37" s="984" t="s">
        <v>4206</v>
      </c>
      <c r="C37" s="976" t="s">
        <v>4120</v>
      </c>
      <c r="D37" s="1065" t="str">
        <f>B37&amp;" "&amp;" "&amp;C37</f>
        <v>S盾-09  竜の騎士の大盾 [超]</v>
      </c>
      <c r="E37" s="1066" t="s">
        <v>446</v>
      </c>
      <c r="F37" s="295" t="s">
        <v>37</v>
      </c>
      <c r="G37" s="282" t="s">
        <v>454</v>
      </c>
      <c r="H37" s="938" t="s">
        <v>4138</v>
      </c>
      <c r="I37" s="969" t="s">
        <v>1226</v>
      </c>
      <c r="J37" s="1052">
        <v>160</v>
      </c>
      <c r="K37" s="1053">
        <v>40</v>
      </c>
      <c r="L37" s="1054">
        <v>0</v>
      </c>
      <c r="M37" s="1055">
        <v>770</v>
      </c>
      <c r="N37" s="1056">
        <v>1060</v>
      </c>
      <c r="O37" s="1057" t="s">
        <v>3904</v>
      </c>
      <c r="P37" s="1048">
        <v>5</v>
      </c>
    </row>
    <row r="38" spans="1:16" ht="15.6" customHeight="1">
      <c r="A38" s="975" t="s">
        <v>3918</v>
      </c>
      <c r="B38" s="984"/>
      <c r="C38" s="976" t="s">
        <v>4120</v>
      </c>
      <c r="D38" s="1065"/>
      <c r="E38" s="1066" t="s">
        <v>446</v>
      </c>
      <c r="F38" s="288" t="s">
        <v>21</v>
      </c>
      <c r="G38" s="279" t="s">
        <v>3</v>
      </c>
      <c r="H38" s="938" t="s">
        <v>4140</v>
      </c>
      <c r="I38" s="969" t="s">
        <v>1226</v>
      </c>
      <c r="J38" s="1052"/>
      <c r="K38" s="1053"/>
      <c r="L38" s="1054"/>
      <c r="M38" s="1055"/>
      <c r="N38" s="1056"/>
      <c r="O38" s="1057" t="s">
        <v>3904</v>
      </c>
      <c r="P38" s="1048"/>
    </row>
    <row r="39" spans="1:16" ht="15.6" customHeight="1">
      <c r="A39" s="975" t="s">
        <v>2635</v>
      </c>
      <c r="B39" s="984" t="s">
        <v>4207</v>
      </c>
      <c r="C39" s="976" t="s">
        <v>3826</v>
      </c>
      <c r="D39" s="1065" t="str">
        <f>B39&amp;" "&amp;" "&amp;C39</f>
        <v>S盾-08  魔剣士の盾 [超]</v>
      </c>
      <c r="E39" s="1066" t="s">
        <v>446</v>
      </c>
      <c r="F39" s="1061" t="s">
        <v>3250</v>
      </c>
      <c r="G39" s="217" t="s">
        <v>106</v>
      </c>
      <c r="H39" s="938" t="s">
        <v>3866</v>
      </c>
      <c r="I39" s="976" t="s">
        <v>1213</v>
      </c>
      <c r="J39" s="1052">
        <v>0</v>
      </c>
      <c r="K39" s="1053">
        <v>240</v>
      </c>
      <c r="L39" s="1054">
        <v>160</v>
      </c>
      <c r="M39" s="1055">
        <v>850</v>
      </c>
      <c r="N39" s="1056">
        <v>770</v>
      </c>
      <c r="O39" s="1057" t="s">
        <v>3904</v>
      </c>
      <c r="P39" s="1048">
        <v>5</v>
      </c>
    </row>
    <row r="40" spans="1:16" ht="15.6" customHeight="1">
      <c r="A40" s="975" t="s">
        <v>2635</v>
      </c>
      <c r="B40" s="984"/>
      <c r="C40" s="976" t="s">
        <v>3826</v>
      </c>
      <c r="D40" s="1065"/>
      <c r="E40" s="1066" t="s">
        <v>446</v>
      </c>
      <c r="F40" s="1061" t="s">
        <v>3250</v>
      </c>
      <c r="G40" s="217" t="s">
        <v>107</v>
      </c>
      <c r="H40" s="938" t="s">
        <v>3867</v>
      </c>
      <c r="I40" s="976" t="s">
        <v>1213</v>
      </c>
      <c r="J40" s="1052"/>
      <c r="K40" s="1053"/>
      <c r="L40" s="1054"/>
      <c r="M40" s="1055"/>
      <c r="N40" s="1056"/>
      <c r="O40" s="1057" t="s">
        <v>3904</v>
      </c>
      <c r="P40" s="1048"/>
    </row>
    <row r="41" spans="1:16" ht="15.6" customHeight="1">
      <c r="A41" s="975" t="s">
        <v>2635</v>
      </c>
      <c r="B41" s="984" t="s">
        <v>4208</v>
      </c>
      <c r="C41" s="976" t="s">
        <v>3827</v>
      </c>
      <c r="D41" s="1065" t="str">
        <f>B41&amp;" "&amp;" "&amp;C41</f>
        <v>S盾-07  聖女の盾 [超]</v>
      </c>
      <c r="E41" s="1066" t="s">
        <v>446</v>
      </c>
      <c r="F41" s="1061" t="s">
        <v>3250</v>
      </c>
      <c r="G41" s="969" t="s">
        <v>3249</v>
      </c>
      <c r="H41" s="938" t="s">
        <v>3868</v>
      </c>
      <c r="I41" s="969" t="s">
        <v>1226</v>
      </c>
      <c r="J41" s="1052">
        <v>80</v>
      </c>
      <c r="K41" s="1053">
        <v>0</v>
      </c>
      <c r="L41" s="1054">
        <v>100</v>
      </c>
      <c r="M41" s="1055">
        <v>860</v>
      </c>
      <c r="N41" s="1056">
        <v>1000</v>
      </c>
      <c r="O41" s="1057" t="s">
        <v>3904</v>
      </c>
      <c r="P41" s="1048">
        <v>5</v>
      </c>
    </row>
    <row r="42" spans="1:16" ht="15.6" customHeight="1">
      <c r="A42" s="975" t="s">
        <v>2635</v>
      </c>
      <c r="B42" s="984"/>
      <c r="C42" s="976" t="s">
        <v>3827</v>
      </c>
      <c r="D42" s="1065"/>
      <c r="E42" s="1066" t="s">
        <v>446</v>
      </c>
      <c r="F42" s="1061" t="s">
        <v>3250</v>
      </c>
      <c r="G42" s="969" t="s">
        <v>3249</v>
      </c>
      <c r="H42" s="938" t="s">
        <v>3869</v>
      </c>
      <c r="I42" s="969" t="s">
        <v>1226</v>
      </c>
      <c r="J42" s="1052"/>
      <c r="K42" s="1053"/>
      <c r="L42" s="1054"/>
      <c r="M42" s="1055"/>
      <c r="N42" s="1056"/>
      <c r="O42" s="1057" t="s">
        <v>3904</v>
      </c>
      <c r="P42" s="1048"/>
    </row>
    <row r="43" spans="1:16" ht="15.6" customHeight="1">
      <c r="A43" s="975" t="s">
        <v>2635</v>
      </c>
      <c r="B43" s="984" t="s">
        <v>4209</v>
      </c>
      <c r="C43" s="976" t="s">
        <v>3243</v>
      </c>
      <c r="D43" s="1065" t="str">
        <f>B43&amp;" "&amp;" "&amp;C43</f>
        <v>S盾-06  大魔王の大盾 [超]</v>
      </c>
      <c r="E43" s="1066" t="s">
        <v>446</v>
      </c>
      <c r="F43" s="1061" t="s">
        <v>3250</v>
      </c>
      <c r="G43" s="969" t="s">
        <v>3251</v>
      </c>
      <c r="H43" s="938" t="s">
        <v>3841</v>
      </c>
      <c r="I43" s="969" t="s">
        <v>1226</v>
      </c>
      <c r="J43" s="1052">
        <v>160</v>
      </c>
      <c r="K43" s="1053">
        <v>160</v>
      </c>
      <c r="L43" s="1054">
        <v>160</v>
      </c>
      <c r="M43" s="1055">
        <v>780</v>
      </c>
      <c r="N43" s="1056">
        <v>780</v>
      </c>
      <c r="O43" s="1057" t="s">
        <v>3904</v>
      </c>
      <c r="P43" s="1048">
        <v>5</v>
      </c>
    </row>
    <row r="44" spans="1:16" ht="15.6" customHeight="1">
      <c r="A44" s="975" t="s">
        <v>2635</v>
      </c>
      <c r="B44" s="984"/>
      <c r="C44" s="976" t="s">
        <v>3243</v>
      </c>
      <c r="D44" s="1065"/>
      <c r="E44" s="1066" t="s">
        <v>446</v>
      </c>
      <c r="F44" s="1061" t="s">
        <v>3250</v>
      </c>
      <c r="G44" s="969" t="s">
        <v>3251</v>
      </c>
      <c r="H44" s="938" t="s">
        <v>3267</v>
      </c>
      <c r="I44" s="969" t="s">
        <v>1226</v>
      </c>
      <c r="J44" s="1052"/>
      <c r="K44" s="1053"/>
      <c r="L44" s="1054"/>
      <c r="M44" s="1055"/>
      <c r="N44" s="1056"/>
      <c r="O44" s="1057" t="s">
        <v>3904</v>
      </c>
      <c r="P44" s="1048"/>
    </row>
    <row r="45" spans="1:16" ht="15.6" customHeight="1">
      <c r="A45" s="975" t="s">
        <v>2635</v>
      </c>
      <c r="B45" s="984" t="s">
        <v>4210</v>
      </c>
      <c r="C45" s="976" t="s">
        <v>3244</v>
      </c>
      <c r="D45" s="1065" t="str">
        <f>B45&amp;" "&amp;" "&amp;C45</f>
        <v>S盾-05  はぐメタの盾 [超]</v>
      </c>
      <c r="E45" s="1066" t="s">
        <v>446</v>
      </c>
      <c r="F45" s="1059" t="s">
        <v>349</v>
      </c>
      <c r="G45" s="969" t="s">
        <v>348</v>
      </c>
      <c r="H45" s="938" t="s">
        <v>3260</v>
      </c>
      <c r="I45" s="976" t="s">
        <v>1213</v>
      </c>
      <c r="J45" s="1052">
        <v>0</v>
      </c>
      <c r="K45" s="1053">
        <v>0</v>
      </c>
      <c r="L45" s="1054">
        <v>0</v>
      </c>
      <c r="M45" s="1055">
        <v>1010</v>
      </c>
      <c r="N45" s="1056">
        <v>1010</v>
      </c>
      <c r="O45" s="1057" t="s">
        <v>3904</v>
      </c>
      <c r="P45" s="1048">
        <v>5</v>
      </c>
    </row>
    <row r="46" spans="1:16" ht="15.6" customHeight="1">
      <c r="A46" s="975" t="s">
        <v>2635</v>
      </c>
      <c r="B46" s="984"/>
      <c r="C46" s="976" t="s">
        <v>3244</v>
      </c>
      <c r="D46" s="1065"/>
      <c r="E46" s="1066" t="s">
        <v>446</v>
      </c>
      <c r="F46" s="1059" t="s">
        <v>349</v>
      </c>
      <c r="G46" s="969" t="s">
        <v>348</v>
      </c>
      <c r="H46" s="938" t="s">
        <v>3215</v>
      </c>
      <c r="I46" s="976" t="s">
        <v>1213</v>
      </c>
      <c r="J46" s="1052"/>
      <c r="K46" s="1053"/>
      <c r="L46" s="1054"/>
      <c r="M46" s="1055"/>
      <c r="N46" s="1056"/>
      <c r="O46" s="1057" t="s">
        <v>3904</v>
      </c>
      <c r="P46" s="1048"/>
    </row>
    <row r="47" spans="1:16" ht="15.6" customHeight="1">
      <c r="A47" s="975" t="s">
        <v>0</v>
      </c>
      <c r="B47" s="984" t="s">
        <v>4211</v>
      </c>
      <c r="C47" s="976" t="s">
        <v>447</v>
      </c>
      <c r="D47" s="1065" t="str">
        <f>B47&amp;" "&amp;" "&amp;C47</f>
        <v>S盾-04  竜魔人の盾 [超]</v>
      </c>
      <c r="E47" s="1066" t="s">
        <v>446</v>
      </c>
      <c r="F47" s="1059" t="s">
        <v>349</v>
      </c>
      <c r="G47" s="969" t="s">
        <v>348</v>
      </c>
      <c r="H47" s="938" t="s">
        <v>3842</v>
      </c>
      <c r="I47" s="976" t="s">
        <v>1213</v>
      </c>
      <c r="J47" s="1052">
        <v>100</v>
      </c>
      <c r="K47" s="1053">
        <v>100</v>
      </c>
      <c r="L47" s="1054">
        <v>0</v>
      </c>
      <c r="M47" s="1055">
        <v>850</v>
      </c>
      <c r="N47" s="1056">
        <v>970</v>
      </c>
      <c r="O47" s="1057" t="s">
        <v>3904</v>
      </c>
      <c r="P47" s="1048">
        <v>5</v>
      </c>
    </row>
    <row r="48" spans="1:16" ht="15.6" customHeight="1">
      <c r="A48" s="975" t="s">
        <v>0</v>
      </c>
      <c r="B48" s="984"/>
      <c r="C48" s="976" t="s">
        <v>447</v>
      </c>
      <c r="D48" s="1065"/>
      <c r="E48" s="1066" t="s">
        <v>446</v>
      </c>
      <c r="F48" s="1059" t="s">
        <v>349</v>
      </c>
      <c r="G48" s="969" t="s">
        <v>348</v>
      </c>
      <c r="H48" s="938" t="s">
        <v>1236</v>
      </c>
      <c r="I48" s="976" t="s">
        <v>1213</v>
      </c>
      <c r="J48" s="1052"/>
      <c r="K48" s="1053"/>
      <c r="L48" s="1054"/>
      <c r="M48" s="1055"/>
      <c r="N48" s="1056"/>
      <c r="O48" s="1057" t="s">
        <v>3904</v>
      </c>
      <c r="P48" s="1048"/>
    </row>
    <row r="49" spans="1:16" ht="15.6" customHeight="1">
      <c r="A49" s="975" t="s">
        <v>0</v>
      </c>
      <c r="B49" s="984" t="s">
        <v>4212</v>
      </c>
      <c r="C49" s="976" t="s">
        <v>448</v>
      </c>
      <c r="D49" s="1065" t="str">
        <f t="shared" ref="D49" si="12">B49&amp;" "&amp;" "&amp;C49</f>
        <v>S盾-03  ロトの盾 [超]</v>
      </c>
      <c r="E49" s="1066" t="s">
        <v>446</v>
      </c>
      <c r="F49" s="1059" t="s">
        <v>349</v>
      </c>
      <c r="G49" s="969" t="s">
        <v>348</v>
      </c>
      <c r="H49" s="938" t="s">
        <v>3843</v>
      </c>
      <c r="I49" s="969" t="s">
        <v>1226</v>
      </c>
      <c r="J49" s="1052">
        <v>0</v>
      </c>
      <c r="K49" s="1053">
        <v>80</v>
      </c>
      <c r="L49" s="1054">
        <v>80</v>
      </c>
      <c r="M49" s="1055">
        <v>690</v>
      </c>
      <c r="N49" s="1056">
        <v>1180</v>
      </c>
      <c r="O49" s="1057" t="s">
        <v>3904</v>
      </c>
      <c r="P49" s="1048">
        <v>5</v>
      </c>
    </row>
    <row r="50" spans="1:16" ht="15.6" customHeight="1">
      <c r="A50" s="975" t="s">
        <v>0</v>
      </c>
      <c r="B50" s="984"/>
      <c r="C50" s="976" t="s">
        <v>448</v>
      </c>
      <c r="D50" s="1065"/>
      <c r="E50" s="1066" t="s">
        <v>446</v>
      </c>
      <c r="F50" s="1059" t="s">
        <v>349</v>
      </c>
      <c r="G50" s="969" t="s">
        <v>348</v>
      </c>
      <c r="H50" s="938" t="s">
        <v>1237</v>
      </c>
      <c r="I50" s="969" t="s">
        <v>1226</v>
      </c>
      <c r="J50" s="1052"/>
      <c r="K50" s="1053"/>
      <c r="L50" s="1054"/>
      <c r="M50" s="1055"/>
      <c r="N50" s="1056"/>
      <c r="O50" s="1057" t="s">
        <v>3904</v>
      </c>
      <c r="P50" s="1048"/>
    </row>
    <row r="51" spans="1:16" ht="15.6" customHeight="1">
      <c r="A51" s="975" t="s">
        <v>0</v>
      </c>
      <c r="B51" s="984" t="s">
        <v>4204</v>
      </c>
      <c r="C51" s="976" t="s">
        <v>450</v>
      </c>
      <c r="D51" s="1065" t="str">
        <f t="shared" ref="D51" si="13">B51&amp;" "&amp;" "&amp;C51</f>
        <v>S盾-02  ひかりのたて [超]</v>
      </c>
      <c r="E51" s="1066" t="s">
        <v>446</v>
      </c>
      <c r="F51" s="1059" t="s">
        <v>349</v>
      </c>
      <c r="G51" s="969" t="s">
        <v>348</v>
      </c>
      <c r="H51" s="938" t="s">
        <v>3844</v>
      </c>
      <c r="I51" s="969" t="s">
        <v>1226</v>
      </c>
      <c r="J51" s="1052">
        <v>0</v>
      </c>
      <c r="K51" s="1053">
        <v>80</v>
      </c>
      <c r="L51" s="1054">
        <v>0</v>
      </c>
      <c r="M51" s="1055">
        <v>940</v>
      </c>
      <c r="N51" s="1056">
        <v>1030</v>
      </c>
      <c r="O51" s="1057" t="s">
        <v>3904</v>
      </c>
      <c r="P51" s="1048">
        <v>5</v>
      </c>
    </row>
    <row r="52" spans="1:16" ht="15.6" customHeight="1">
      <c r="A52" s="975" t="s">
        <v>0</v>
      </c>
      <c r="B52" s="984"/>
      <c r="C52" s="976" t="s">
        <v>450</v>
      </c>
      <c r="D52" s="1065"/>
      <c r="E52" s="1066" t="s">
        <v>446</v>
      </c>
      <c r="F52" s="1059" t="s">
        <v>349</v>
      </c>
      <c r="G52" s="969" t="s">
        <v>348</v>
      </c>
      <c r="H52" s="938" t="s">
        <v>4764</v>
      </c>
      <c r="I52" s="969" t="s">
        <v>1226</v>
      </c>
      <c r="J52" s="1052"/>
      <c r="K52" s="1053"/>
      <c r="L52" s="1054"/>
      <c r="M52" s="1055"/>
      <c r="N52" s="1056"/>
      <c r="O52" s="1057" t="s">
        <v>3904</v>
      </c>
      <c r="P52" s="1048"/>
    </row>
    <row r="53" spans="1:16" ht="15.6" customHeight="1">
      <c r="A53" s="975" t="s">
        <v>0</v>
      </c>
      <c r="B53" s="984" t="s">
        <v>4203</v>
      </c>
      <c r="C53" s="976" t="s">
        <v>449</v>
      </c>
      <c r="D53" s="1065" t="str">
        <f>B53&amp;" "&amp;" "&amp;C53</f>
        <v>S盾-01  ドラゴンシールド [超]</v>
      </c>
      <c r="E53" s="1066" t="s">
        <v>446</v>
      </c>
      <c r="F53" s="1059" t="s">
        <v>349</v>
      </c>
      <c r="G53" s="969" t="s">
        <v>348</v>
      </c>
      <c r="H53" s="938" t="s">
        <v>3845</v>
      </c>
      <c r="I53" s="969" t="s">
        <v>1226</v>
      </c>
      <c r="J53" s="1052">
        <v>240</v>
      </c>
      <c r="K53" s="1053">
        <v>0</v>
      </c>
      <c r="L53" s="1054">
        <v>0</v>
      </c>
      <c r="M53" s="1055">
        <v>800</v>
      </c>
      <c r="N53" s="1056">
        <v>960</v>
      </c>
      <c r="O53" s="1057" t="s">
        <v>3904</v>
      </c>
      <c r="P53" s="1048">
        <v>5</v>
      </c>
    </row>
    <row r="54" spans="1:16" ht="15.6" customHeight="1">
      <c r="A54" s="975" t="s">
        <v>0</v>
      </c>
      <c r="B54" s="984"/>
      <c r="C54" s="976" t="s">
        <v>449</v>
      </c>
      <c r="D54" s="1065"/>
      <c r="E54" s="1066" t="s">
        <v>446</v>
      </c>
      <c r="F54" s="1059" t="s">
        <v>349</v>
      </c>
      <c r="G54" s="969" t="s">
        <v>348</v>
      </c>
      <c r="H54" s="938" t="s">
        <v>1237</v>
      </c>
      <c r="I54" s="969" t="s">
        <v>1226</v>
      </c>
      <c r="J54" s="1052"/>
      <c r="K54" s="1053"/>
      <c r="L54" s="1054"/>
      <c r="M54" s="1055"/>
      <c r="N54" s="1056"/>
      <c r="O54" s="1057" t="s">
        <v>3904</v>
      </c>
      <c r="P54" s="1048"/>
    </row>
    <row r="55" spans="1:16" ht="16.899999999999999" customHeight="1">
      <c r="A55" s="545" t="s">
        <v>4750</v>
      </c>
      <c r="B55" s="539" t="s">
        <v>4869</v>
      </c>
      <c r="C55" s="537" t="s">
        <v>4870</v>
      </c>
      <c r="D55" s="561" t="str">
        <f>B55&amp;" "&amp;" "&amp;C55</f>
        <v>盾-059  ウルベアの大盾</v>
      </c>
      <c r="E55" s="550" t="s">
        <v>386</v>
      </c>
      <c r="F55" s="551" t="s">
        <v>21</v>
      </c>
      <c r="G55" s="538" t="s">
        <v>3</v>
      </c>
      <c r="H55" s="938" t="s">
        <v>4894</v>
      </c>
      <c r="I55" s="538" t="s">
        <v>83</v>
      </c>
      <c r="J55" s="553">
        <v>110</v>
      </c>
      <c r="K55" s="554">
        <v>0</v>
      </c>
      <c r="L55" s="555">
        <v>0</v>
      </c>
      <c r="M55" s="556">
        <v>930</v>
      </c>
      <c r="N55" s="557">
        <v>1070</v>
      </c>
      <c r="O55" s="792" t="s">
        <v>3905</v>
      </c>
      <c r="P55" s="791">
        <v>20</v>
      </c>
    </row>
    <row r="56" spans="1:16" ht="16.899999999999999" customHeight="1">
      <c r="A56" s="385" t="s">
        <v>4365</v>
      </c>
      <c r="B56" s="379" t="s">
        <v>4359</v>
      </c>
      <c r="C56" s="378" t="s">
        <v>4360</v>
      </c>
      <c r="D56" s="395" t="str">
        <f>B56&amp;" "&amp;" "&amp;C56</f>
        <v>盾-058  はめつの盾</v>
      </c>
      <c r="E56" s="386" t="s">
        <v>386</v>
      </c>
      <c r="F56" s="394" t="s">
        <v>99</v>
      </c>
      <c r="G56" s="378" t="s">
        <v>131</v>
      </c>
      <c r="H56" s="938" t="s">
        <v>4452</v>
      </c>
      <c r="I56" s="378" t="s">
        <v>496</v>
      </c>
      <c r="J56" s="387">
        <v>0</v>
      </c>
      <c r="K56" s="388">
        <v>90</v>
      </c>
      <c r="L56" s="389">
        <v>90</v>
      </c>
      <c r="M56" s="390">
        <v>850</v>
      </c>
      <c r="N56" s="391">
        <v>1110</v>
      </c>
      <c r="O56" s="523" t="s">
        <v>3905</v>
      </c>
      <c r="P56" s="399">
        <v>17</v>
      </c>
    </row>
    <row r="57" spans="1:16" ht="16.899999999999999" customHeight="1">
      <c r="A57" s="283" t="s">
        <v>4088</v>
      </c>
      <c r="B57" s="278" t="s">
        <v>3209</v>
      </c>
      <c r="C57" s="282" t="s">
        <v>4123</v>
      </c>
      <c r="D57" s="296" t="str">
        <f>B57&amp;" "&amp;" "&amp;C57</f>
        <v>盾-057  ゴメちゃんシールド</v>
      </c>
      <c r="E57" s="285" t="s">
        <v>386</v>
      </c>
      <c r="F57" s="295" t="s">
        <v>37</v>
      </c>
      <c r="G57" s="282" t="s">
        <v>101</v>
      </c>
      <c r="H57" s="938" t="s">
        <v>1036</v>
      </c>
      <c r="I57" s="282" t="s">
        <v>490</v>
      </c>
      <c r="J57" s="289">
        <v>210</v>
      </c>
      <c r="K57" s="290">
        <v>0</v>
      </c>
      <c r="L57" s="291">
        <v>0</v>
      </c>
      <c r="M57" s="292">
        <v>1020</v>
      </c>
      <c r="N57" s="293">
        <v>900</v>
      </c>
      <c r="O57" s="351" t="s">
        <v>3905</v>
      </c>
      <c r="P57" s="353">
        <v>3</v>
      </c>
    </row>
    <row r="58" spans="1:16" ht="16.899999999999999" customHeight="1">
      <c r="A58" s="283" t="s">
        <v>4088</v>
      </c>
      <c r="B58" s="278" t="s">
        <v>420</v>
      </c>
      <c r="C58" s="282" t="s">
        <v>4122</v>
      </c>
      <c r="D58" s="296" t="str">
        <f>B58&amp;" "&amp;" "&amp;C58</f>
        <v>盾-056  銀の竜の騎士の大盾</v>
      </c>
      <c r="E58" s="285" t="s">
        <v>386</v>
      </c>
      <c r="F58" s="288" t="s">
        <v>21</v>
      </c>
      <c r="G58" s="279" t="s">
        <v>3</v>
      </c>
      <c r="H58" s="938" t="s">
        <v>4137</v>
      </c>
      <c r="I58" s="298" t="s">
        <v>83</v>
      </c>
      <c r="J58" s="289">
        <v>90</v>
      </c>
      <c r="K58" s="290">
        <v>90</v>
      </c>
      <c r="L58" s="291">
        <v>0</v>
      </c>
      <c r="M58" s="292">
        <v>720</v>
      </c>
      <c r="N58" s="293">
        <v>900</v>
      </c>
      <c r="O58" s="286" t="s">
        <v>3905</v>
      </c>
      <c r="P58" s="287">
        <v>1</v>
      </c>
    </row>
    <row r="59" spans="1:16" ht="16.899999999999999" customHeight="1">
      <c r="A59" s="135" t="s">
        <v>3199</v>
      </c>
      <c r="B59" s="131" t="s">
        <v>421</v>
      </c>
      <c r="C59" s="132" t="s">
        <v>3216</v>
      </c>
      <c r="D59" s="145" t="str">
        <f t="shared" ref="D59" si="14">B59&amp;" "&amp;" "&amp;C59</f>
        <v>盾-055  まかいのたて</v>
      </c>
      <c r="E59" s="169" t="s">
        <v>386</v>
      </c>
      <c r="F59" s="143" t="s">
        <v>21</v>
      </c>
      <c r="G59" s="133" t="s">
        <v>131</v>
      </c>
      <c r="H59" s="51" t="s">
        <v>3219</v>
      </c>
      <c r="I59" s="132" t="s">
        <v>83</v>
      </c>
      <c r="J59" s="195">
        <v>0</v>
      </c>
      <c r="K59" s="196">
        <v>120</v>
      </c>
      <c r="L59" s="197">
        <v>40</v>
      </c>
      <c r="M59" s="198">
        <v>880</v>
      </c>
      <c r="N59" s="199">
        <v>1050</v>
      </c>
      <c r="O59" s="235" t="s">
        <v>3905</v>
      </c>
      <c r="P59" s="133">
        <v>9</v>
      </c>
    </row>
    <row r="60" spans="1:16" ht="16.899999999999999" customHeight="1">
      <c r="A60" s="121" t="s">
        <v>451</v>
      </c>
      <c r="B60" s="88" t="s">
        <v>422</v>
      </c>
      <c r="C60" s="10" t="s">
        <v>445</v>
      </c>
      <c r="D60" s="125" t="str">
        <f>B60&amp;" "&amp;" "&amp;C60</f>
        <v>盾-054  金の竜の騎士の大盾</v>
      </c>
      <c r="E60" s="169" t="s">
        <v>386</v>
      </c>
      <c r="F60" s="9" t="s">
        <v>21</v>
      </c>
      <c r="G60" s="3" t="s">
        <v>3</v>
      </c>
      <c r="H60" s="938" t="s">
        <v>3846</v>
      </c>
      <c r="I60" s="3" t="s">
        <v>83</v>
      </c>
      <c r="J60" s="195">
        <v>0</v>
      </c>
      <c r="K60" s="196">
        <v>90</v>
      </c>
      <c r="L60" s="197">
        <v>0</v>
      </c>
      <c r="M60" s="198">
        <v>780</v>
      </c>
      <c r="N60" s="199">
        <v>940</v>
      </c>
      <c r="O60" s="235" t="s">
        <v>3905</v>
      </c>
      <c r="P60" s="201">
        <v>1</v>
      </c>
    </row>
    <row r="61" spans="1:16" ht="16.899999999999999" customHeight="1">
      <c r="A61" s="121" t="s">
        <v>455</v>
      </c>
      <c r="B61" s="88" t="s">
        <v>423</v>
      </c>
      <c r="C61" s="3" t="s">
        <v>444</v>
      </c>
      <c r="D61" s="125" t="str">
        <f t="shared" ref="D61:D113" si="15">B61&amp;" "&amp;" "&amp;C61</f>
        <v>盾-053  邪眼の大盾</v>
      </c>
      <c r="E61" s="169" t="s">
        <v>386</v>
      </c>
      <c r="F61" s="8" t="s">
        <v>99</v>
      </c>
      <c r="G61" s="10" t="s">
        <v>452</v>
      </c>
      <c r="H61" s="938" t="s">
        <v>1235</v>
      </c>
      <c r="I61" s="42" t="s">
        <v>496</v>
      </c>
      <c r="J61" s="195">
        <v>0</v>
      </c>
      <c r="K61" s="196">
        <v>0</v>
      </c>
      <c r="L61" s="197">
        <v>137</v>
      </c>
      <c r="M61" s="198">
        <v>772</v>
      </c>
      <c r="N61" s="199">
        <v>910</v>
      </c>
      <c r="O61" s="10">
        <v>8</v>
      </c>
      <c r="P61" s="55">
        <v>4</v>
      </c>
    </row>
    <row r="62" spans="1:16" ht="16.899999999999999" customHeight="1">
      <c r="A62" s="121" t="s">
        <v>455</v>
      </c>
      <c r="B62" s="88" t="s">
        <v>424</v>
      </c>
      <c r="C62" s="3" t="s">
        <v>443</v>
      </c>
      <c r="D62" s="125" t="str">
        <f t="shared" si="15"/>
        <v>盾-052  メタルキングの盾</v>
      </c>
      <c r="E62" s="169" t="s">
        <v>386</v>
      </c>
      <c r="F62" s="9" t="s">
        <v>21</v>
      </c>
      <c r="G62" s="10" t="s">
        <v>452</v>
      </c>
      <c r="H62" s="938" t="s">
        <v>3847</v>
      </c>
      <c r="I62" s="41" t="s">
        <v>83</v>
      </c>
      <c r="J62" s="195">
        <v>110</v>
      </c>
      <c r="K62" s="196">
        <v>110</v>
      </c>
      <c r="L62" s="197">
        <v>0</v>
      </c>
      <c r="M62" s="198">
        <v>1010</v>
      </c>
      <c r="N62" s="199">
        <v>900</v>
      </c>
      <c r="O62" s="235" t="s">
        <v>3905</v>
      </c>
      <c r="P62" s="201">
        <v>20</v>
      </c>
    </row>
    <row r="63" spans="1:16" ht="16.899999999999999" customHeight="1">
      <c r="A63" s="121" t="s">
        <v>1225</v>
      </c>
      <c r="B63" s="88" t="s">
        <v>425</v>
      </c>
      <c r="C63" s="3" t="s">
        <v>442</v>
      </c>
      <c r="D63" s="125" t="str">
        <f t="shared" si="15"/>
        <v>盾-051  トルナードの盾</v>
      </c>
      <c r="E63" s="169" t="s">
        <v>386</v>
      </c>
      <c r="F63" s="9" t="s">
        <v>21</v>
      </c>
      <c r="G63" s="3" t="s">
        <v>3</v>
      </c>
      <c r="H63" s="938" t="s">
        <v>3848</v>
      </c>
      <c r="I63" s="41" t="s">
        <v>83</v>
      </c>
      <c r="J63" s="195">
        <v>0</v>
      </c>
      <c r="K63" s="196">
        <v>120</v>
      </c>
      <c r="L63" s="197">
        <v>120</v>
      </c>
      <c r="M63" s="198">
        <v>810</v>
      </c>
      <c r="N63" s="199">
        <v>970</v>
      </c>
      <c r="O63" s="523" t="s">
        <v>3905</v>
      </c>
      <c r="P63" s="55">
        <v>7</v>
      </c>
    </row>
    <row r="64" spans="1:16" ht="16.899999999999999" customHeight="1">
      <c r="A64" s="121" t="s">
        <v>1225</v>
      </c>
      <c r="B64" s="88" t="s">
        <v>426</v>
      </c>
      <c r="C64" s="3" t="s">
        <v>441</v>
      </c>
      <c r="D64" s="125" t="str">
        <f t="shared" si="15"/>
        <v>盾-050  女神の盾</v>
      </c>
      <c r="E64" s="169" t="s">
        <v>386</v>
      </c>
      <c r="F64" s="9" t="s">
        <v>21</v>
      </c>
      <c r="G64" s="3" t="s">
        <v>3</v>
      </c>
      <c r="H64" s="938" t="s">
        <v>3849</v>
      </c>
      <c r="I64" s="41" t="s">
        <v>83</v>
      </c>
      <c r="J64" s="195">
        <v>0</v>
      </c>
      <c r="K64" s="196">
        <v>0</v>
      </c>
      <c r="L64" s="197">
        <v>160</v>
      </c>
      <c r="M64" s="198">
        <v>1070</v>
      </c>
      <c r="N64" s="199">
        <v>820</v>
      </c>
      <c r="O64" s="235" t="s">
        <v>3905</v>
      </c>
      <c r="P64" s="567">
        <v>20</v>
      </c>
    </row>
    <row r="65" spans="1:16" ht="16.899999999999999" customHeight="1">
      <c r="A65" s="121" t="s">
        <v>1225</v>
      </c>
      <c r="B65" s="88" t="s">
        <v>427</v>
      </c>
      <c r="C65" s="10" t="s">
        <v>440</v>
      </c>
      <c r="D65" s="125" t="str">
        <f t="shared" si="15"/>
        <v>盾-049  オリハルコンの盾</v>
      </c>
      <c r="E65" s="169" t="s">
        <v>386</v>
      </c>
      <c r="F65" s="9" t="s">
        <v>21</v>
      </c>
      <c r="G65" s="3" t="s">
        <v>3</v>
      </c>
      <c r="H65" s="938" t="s">
        <v>1238</v>
      </c>
      <c r="I65" s="41" t="s">
        <v>83</v>
      </c>
      <c r="J65" s="195">
        <v>120</v>
      </c>
      <c r="K65" s="196">
        <v>0</v>
      </c>
      <c r="L65" s="197">
        <v>0</v>
      </c>
      <c r="M65" s="198">
        <v>890</v>
      </c>
      <c r="N65" s="199">
        <v>1010</v>
      </c>
      <c r="O65" s="235" t="s">
        <v>3905</v>
      </c>
      <c r="P65" s="55">
        <v>11</v>
      </c>
    </row>
    <row r="66" spans="1:16" ht="16.899999999999999" customHeight="1">
      <c r="A66" s="121" t="s">
        <v>1224</v>
      </c>
      <c r="B66" s="88" t="s">
        <v>428</v>
      </c>
      <c r="C66" s="10" t="s">
        <v>439</v>
      </c>
      <c r="D66" s="125" t="str">
        <f t="shared" si="15"/>
        <v>盾-048  えいえんの盾</v>
      </c>
      <c r="E66" s="169" t="s">
        <v>386</v>
      </c>
      <c r="F66" s="9" t="s">
        <v>21</v>
      </c>
      <c r="G66" s="3" t="s">
        <v>3</v>
      </c>
      <c r="H66" s="938" t="s">
        <v>1239</v>
      </c>
      <c r="I66" s="41" t="s">
        <v>83</v>
      </c>
      <c r="J66" s="195">
        <v>0</v>
      </c>
      <c r="K66" s="196">
        <v>100</v>
      </c>
      <c r="L66" s="197">
        <v>100</v>
      </c>
      <c r="M66" s="198">
        <v>830</v>
      </c>
      <c r="N66" s="199">
        <v>950</v>
      </c>
      <c r="O66" s="235" t="s">
        <v>3905</v>
      </c>
      <c r="P66" s="201">
        <v>20</v>
      </c>
    </row>
    <row r="67" spans="1:16" ht="16.899999999999999" customHeight="1">
      <c r="A67" s="121" t="s">
        <v>1224</v>
      </c>
      <c r="B67" s="88" t="s">
        <v>429</v>
      </c>
      <c r="C67" s="10" t="s">
        <v>438</v>
      </c>
      <c r="D67" s="125" t="str">
        <f t="shared" si="15"/>
        <v>盾-047  アバンの大盾</v>
      </c>
      <c r="E67" s="169" t="s">
        <v>386</v>
      </c>
      <c r="F67" s="9" t="s">
        <v>21</v>
      </c>
      <c r="G67" s="3" t="s">
        <v>3</v>
      </c>
      <c r="H67" s="938" t="s">
        <v>3850</v>
      </c>
      <c r="I67" s="42" t="s">
        <v>490</v>
      </c>
      <c r="J67" s="195">
        <v>150</v>
      </c>
      <c r="K67" s="196">
        <v>0</v>
      </c>
      <c r="L67" s="197">
        <v>0</v>
      </c>
      <c r="M67" s="198">
        <v>749</v>
      </c>
      <c r="N67" s="199">
        <v>977</v>
      </c>
      <c r="O67" s="10">
        <v>14</v>
      </c>
      <c r="P67" s="55">
        <v>6</v>
      </c>
    </row>
    <row r="68" spans="1:16" ht="16.899999999999999" customHeight="1">
      <c r="A68" s="121" t="s">
        <v>1224</v>
      </c>
      <c r="B68" s="88" t="s">
        <v>430</v>
      </c>
      <c r="C68" s="3" t="s">
        <v>437</v>
      </c>
      <c r="D68" s="125" t="str">
        <f t="shared" si="15"/>
        <v>盾-046  シャハルの鏡</v>
      </c>
      <c r="E68" s="169" t="s">
        <v>386</v>
      </c>
      <c r="F68" s="7" t="s">
        <v>37</v>
      </c>
      <c r="G68" s="10" t="s">
        <v>101</v>
      </c>
      <c r="H68" s="938" t="s">
        <v>1228</v>
      </c>
      <c r="I68" s="41" t="s">
        <v>83</v>
      </c>
      <c r="J68" s="195">
        <v>0</v>
      </c>
      <c r="K68" s="196">
        <v>0</v>
      </c>
      <c r="L68" s="197">
        <v>200</v>
      </c>
      <c r="M68" s="198">
        <v>960</v>
      </c>
      <c r="N68" s="199">
        <v>840</v>
      </c>
      <c r="O68" s="235" t="s">
        <v>3905</v>
      </c>
      <c r="P68" s="55">
        <v>16</v>
      </c>
    </row>
    <row r="69" spans="1:16" ht="16.899999999999999" customHeight="1">
      <c r="A69" s="121" t="s">
        <v>1223</v>
      </c>
      <c r="B69" s="88" t="s">
        <v>431</v>
      </c>
      <c r="C69" s="3" t="s">
        <v>436</v>
      </c>
      <c r="D69" s="125" t="str">
        <f t="shared" si="15"/>
        <v>盾-045  魔剣士の盾</v>
      </c>
      <c r="E69" s="169" t="s">
        <v>386</v>
      </c>
      <c r="F69" s="9" t="s">
        <v>21</v>
      </c>
      <c r="G69" s="3" t="s">
        <v>3</v>
      </c>
      <c r="H69" s="938" t="s">
        <v>1240</v>
      </c>
      <c r="I69" s="41" t="s">
        <v>83</v>
      </c>
      <c r="J69" s="195">
        <v>0</v>
      </c>
      <c r="K69" s="196">
        <v>180</v>
      </c>
      <c r="L69" s="197">
        <v>140</v>
      </c>
      <c r="M69" s="198">
        <v>760</v>
      </c>
      <c r="N69" s="199">
        <v>840</v>
      </c>
      <c r="O69" s="235" t="s">
        <v>3905</v>
      </c>
      <c r="P69" s="201">
        <v>20</v>
      </c>
    </row>
    <row r="70" spans="1:16" ht="16.899999999999999" customHeight="1">
      <c r="A70" s="121" t="s">
        <v>1223</v>
      </c>
      <c r="B70" s="88" t="s">
        <v>432</v>
      </c>
      <c r="C70" s="3" t="s">
        <v>435</v>
      </c>
      <c r="D70" s="125" t="str">
        <f t="shared" si="15"/>
        <v>盾-044  てんくうのたて</v>
      </c>
      <c r="E70" s="169" t="s">
        <v>386</v>
      </c>
      <c r="F70" s="9" t="s">
        <v>21</v>
      </c>
      <c r="G70" s="10" t="s">
        <v>452</v>
      </c>
      <c r="H70" s="938" t="s">
        <v>1229</v>
      </c>
      <c r="I70" s="10" t="s">
        <v>494</v>
      </c>
      <c r="J70" s="195">
        <v>0</v>
      </c>
      <c r="K70" s="196">
        <v>123</v>
      </c>
      <c r="L70" s="197">
        <v>123</v>
      </c>
      <c r="M70" s="198">
        <v>697</v>
      </c>
      <c r="N70" s="199">
        <v>634</v>
      </c>
      <c r="O70" s="10">
        <v>4</v>
      </c>
      <c r="P70" s="55">
        <v>2</v>
      </c>
    </row>
    <row r="71" spans="1:16" ht="16.899999999999999" customHeight="1">
      <c r="A71" s="121" t="s">
        <v>1223</v>
      </c>
      <c r="B71" s="88" t="s">
        <v>433</v>
      </c>
      <c r="C71" s="3" t="s">
        <v>434</v>
      </c>
      <c r="D71" s="125" t="str">
        <f t="shared" si="15"/>
        <v>盾-043  ふうじんのたて</v>
      </c>
      <c r="E71" s="169" t="s">
        <v>386</v>
      </c>
      <c r="F71" s="8" t="s">
        <v>99</v>
      </c>
      <c r="G71" s="10" t="s">
        <v>452</v>
      </c>
      <c r="H71" s="938" t="s">
        <v>3851</v>
      </c>
      <c r="I71" s="42" t="s">
        <v>496</v>
      </c>
      <c r="J71" s="195">
        <v>0</v>
      </c>
      <c r="K71" s="196">
        <v>0</v>
      </c>
      <c r="L71" s="197">
        <v>190</v>
      </c>
      <c r="M71" s="198">
        <v>800</v>
      </c>
      <c r="N71" s="199">
        <v>910</v>
      </c>
      <c r="O71" s="235" t="s">
        <v>3905</v>
      </c>
      <c r="P71" s="55">
        <v>5</v>
      </c>
    </row>
    <row r="72" spans="1:16" ht="16.899999999999999" customHeight="1">
      <c r="A72" s="121" t="s">
        <v>1223</v>
      </c>
      <c r="B72" s="88" t="s">
        <v>350</v>
      </c>
      <c r="C72" s="10" t="s">
        <v>419</v>
      </c>
      <c r="D72" s="125" t="str">
        <f t="shared" si="15"/>
        <v>盾-042  はぐメタの盾</v>
      </c>
      <c r="E72" s="169" t="s">
        <v>386</v>
      </c>
      <c r="F72" s="9" t="s">
        <v>21</v>
      </c>
      <c r="G72" s="3" t="s">
        <v>3</v>
      </c>
      <c r="H72" s="938" t="s">
        <v>3852</v>
      </c>
      <c r="I72" s="42" t="s">
        <v>494</v>
      </c>
      <c r="J72" s="195">
        <v>80</v>
      </c>
      <c r="K72" s="196">
        <v>0</v>
      </c>
      <c r="L72" s="197">
        <v>0</v>
      </c>
      <c r="M72" s="198">
        <v>920</v>
      </c>
      <c r="N72" s="199">
        <v>860</v>
      </c>
      <c r="O72" s="235" t="s">
        <v>3905</v>
      </c>
      <c r="P72" s="55">
        <v>10</v>
      </c>
    </row>
    <row r="73" spans="1:16" ht="16.899999999999999" customHeight="1">
      <c r="A73" s="121" t="s">
        <v>1222</v>
      </c>
      <c r="B73" s="88" t="s">
        <v>351</v>
      </c>
      <c r="C73" s="10" t="s">
        <v>418</v>
      </c>
      <c r="D73" s="125" t="str">
        <f t="shared" si="15"/>
        <v>盾-041  アバンの盾</v>
      </c>
      <c r="E73" s="169" t="s">
        <v>386</v>
      </c>
      <c r="F73" s="9" t="s">
        <v>21</v>
      </c>
      <c r="G73" s="3" t="s">
        <v>3</v>
      </c>
      <c r="H73" s="37" t="s">
        <v>3853</v>
      </c>
      <c r="I73" s="3" t="s">
        <v>494</v>
      </c>
      <c r="J73" s="195">
        <v>0</v>
      </c>
      <c r="K73" s="196">
        <v>112</v>
      </c>
      <c r="L73" s="197">
        <v>112</v>
      </c>
      <c r="M73" s="198">
        <v>655</v>
      </c>
      <c r="N73" s="199">
        <v>738</v>
      </c>
      <c r="O73" s="10">
        <v>13</v>
      </c>
      <c r="P73" s="55">
        <v>3</v>
      </c>
    </row>
    <row r="74" spans="1:16" ht="16.899999999999999" customHeight="1">
      <c r="A74" s="121" t="s">
        <v>1222</v>
      </c>
      <c r="B74" s="88" t="s">
        <v>352</v>
      </c>
      <c r="C74" s="10" t="s">
        <v>417</v>
      </c>
      <c r="D74" s="125" t="str">
        <f t="shared" si="15"/>
        <v>盾-040  ちからのたて</v>
      </c>
      <c r="E74" s="169" t="s">
        <v>386</v>
      </c>
      <c r="F74" s="11" t="s">
        <v>81</v>
      </c>
      <c r="G74" s="3" t="s">
        <v>81</v>
      </c>
      <c r="H74" s="938" t="s">
        <v>3854</v>
      </c>
      <c r="I74" s="10" t="s">
        <v>490</v>
      </c>
      <c r="J74" s="195">
        <v>104</v>
      </c>
      <c r="K74" s="196">
        <v>0</v>
      </c>
      <c r="L74" s="197">
        <v>162</v>
      </c>
      <c r="M74" s="198">
        <v>725</v>
      </c>
      <c r="N74" s="199">
        <v>668</v>
      </c>
      <c r="O74" s="10">
        <v>15</v>
      </c>
      <c r="P74" s="55">
        <v>8</v>
      </c>
    </row>
    <row r="75" spans="1:16" ht="16.899999999999999" customHeight="1">
      <c r="A75" s="121" t="s">
        <v>1222</v>
      </c>
      <c r="B75" s="88" t="s">
        <v>353</v>
      </c>
      <c r="C75" s="3" t="s">
        <v>416</v>
      </c>
      <c r="D75" s="125" t="str">
        <f t="shared" si="15"/>
        <v>盾-039  ローレシアの盾</v>
      </c>
      <c r="E75" s="169" t="s">
        <v>386</v>
      </c>
      <c r="F75" s="9" t="s">
        <v>21</v>
      </c>
      <c r="G75" s="10" t="s">
        <v>452</v>
      </c>
      <c r="H75" s="938" t="s">
        <v>1230</v>
      </c>
      <c r="I75" s="10" t="s">
        <v>494</v>
      </c>
      <c r="J75" s="195">
        <v>270</v>
      </c>
      <c r="K75" s="196">
        <v>0</v>
      </c>
      <c r="L75" s="197">
        <v>0</v>
      </c>
      <c r="M75" s="198">
        <v>520</v>
      </c>
      <c r="N75" s="199">
        <v>870</v>
      </c>
      <c r="O75" s="618" t="s">
        <v>3905</v>
      </c>
      <c r="P75" s="612">
        <v>20</v>
      </c>
    </row>
    <row r="76" spans="1:16" ht="16.899999999999999" customHeight="1">
      <c r="A76" s="121" t="s">
        <v>1222</v>
      </c>
      <c r="B76" s="88" t="s">
        <v>354</v>
      </c>
      <c r="C76" s="3" t="s">
        <v>415</v>
      </c>
      <c r="D76" s="125" t="str">
        <f t="shared" si="15"/>
        <v>盾-038  竜の騎士の大盾</v>
      </c>
      <c r="E76" s="169" t="s">
        <v>386</v>
      </c>
      <c r="F76" s="9" t="s">
        <v>21</v>
      </c>
      <c r="G76" s="3" t="s">
        <v>3</v>
      </c>
      <c r="H76" s="39" t="s">
        <v>1241</v>
      </c>
      <c r="I76" s="42" t="s">
        <v>496</v>
      </c>
      <c r="J76" s="195">
        <v>130</v>
      </c>
      <c r="K76" s="196">
        <v>40</v>
      </c>
      <c r="L76" s="197">
        <v>0</v>
      </c>
      <c r="M76" s="198">
        <v>650</v>
      </c>
      <c r="N76" s="199">
        <v>900</v>
      </c>
      <c r="O76" s="235" t="s">
        <v>3905</v>
      </c>
      <c r="P76" s="55">
        <v>12</v>
      </c>
    </row>
    <row r="77" spans="1:16" ht="16.899999999999999" customHeight="1">
      <c r="A77" s="121" t="s">
        <v>1222</v>
      </c>
      <c r="B77" s="88" t="s">
        <v>355</v>
      </c>
      <c r="C77" s="3" t="s">
        <v>414</v>
      </c>
      <c r="D77" s="125" t="str">
        <f t="shared" si="15"/>
        <v>盾-037  ほのおの盾</v>
      </c>
      <c r="E77" s="169" t="s">
        <v>386</v>
      </c>
      <c r="F77" s="9" t="s">
        <v>21</v>
      </c>
      <c r="G77" s="10" t="s">
        <v>452</v>
      </c>
      <c r="H77" s="938" t="s">
        <v>1231</v>
      </c>
      <c r="I77" s="41" t="s">
        <v>83</v>
      </c>
      <c r="J77" s="195">
        <v>36</v>
      </c>
      <c r="K77" s="196">
        <v>82</v>
      </c>
      <c r="L77" s="197">
        <v>82</v>
      </c>
      <c r="M77" s="198">
        <v>718</v>
      </c>
      <c r="N77" s="199">
        <v>605</v>
      </c>
      <c r="O77" s="10">
        <v>13</v>
      </c>
      <c r="P77" s="55">
        <v>11</v>
      </c>
    </row>
    <row r="78" spans="1:16" ht="16.899999999999999" customHeight="1">
      <c r="A78" s="121" t="s">
        <v>1221</v>
      </c>
      <c r="B78" s="88" t="s">
        <v>356</v>
      </c>
      <c r="C78" s="3" t="s">
        <v>413</v>
      </c>
      <c r="D78" s="125" t="str">
        <f t="shared" si="15"/>
        <v>盾-036  勇者の盾</v>
      </c>
      <c r="E78" s="169" t="s">
        <v>386</v>
      </c>
      <c r="F78" s="9" t="s">
        <v>21</v>
      </c>
      <c r="G78" s="3" t="s">
        <v>3</v>
      </c>
      <c r="H78" s="938" t="s">
        <v>1242</v>
      </c>
      <c r="I78" s="41" t="s">
        <v>83</v>
      </c>
      <c r="J78" s="195">
        <v>0</v>
      </c>
      <c r="K78" s="196">
        <v>160</v>
      </c>
      <c r="L78" s="197">
        <v>90</v>
      </c>
      <c r="M78" s="198">
        <v>730</v>
      </c>
      <c r="N78" s="199">
        <v>640</v>
      </c>
      <c r="O78" s="523" t="s">
        <v>3905</v>
      </c>
      <c r="P78" s="55">
        <v>4</v>
      </c>
    </row>
    <row r="79" spans="1:16" ht="16.899999999999999" customHeight="1">
      <c r="A79" s="121" t="s">
        <v>1221</v>
      </c>
      <c r="B79" s="88" t="s">
        <v>357</v>
      </c>
      <c r="C79" s="10" t="s">
        <v>412</v>
      </c>
      <c r="D79" s="125" t="str">
        <f t="shared" si="15"/>
        <v>盾-035  デルカダールの盾</v>
      </c>
      <c r="E79" s="169" t="s">
        <v>386</v>
      </c>
      <c r="F79" s="9" t="s">
        <v>21</v>
      </c>
      <c r="G79" s="3" t="s">
        <v>3</v>
      </c>
      <c r="H79" s="938" t="s">
        <v>3855</v>
      </c>
      <c r="I79" s="42" t="s">
        <v>494</v>
      </c>
      <c r="J79" s="195">
        <v>90</v>
      </c>
      <c r="K79" s="196">
        <v>0</v>
      </c>
      <c r="L79" s="197">
        <v>0</v>
      </c>
      <c r="M79" s="198">
        <v>730</v>
      </c>
      <c r="N79" s="199">
        <v>800</v>
      </c>
      <c r="O79" s="235" t="s">
        <v>3905</v>
      </c>
      <c r="P79" s="55">
        <v>2</v>
      </c>
    </row>
    <row r="80" spans="1:16" ht="16.899999999999999" customHeight="1">
      <c r="A80" s="121" t="s">
        <v>1221</v>
      </c>
      <c r="B80" s="88" t="s">
        <v>358</v>
      </c>
      <c r="C80" s="10" t="s">
        <v>411</v>
      </c>
      <c r="D80" s="125" t="str">
        <f t="shared" si="15"/>
        <v>盾-034  時空の盾</v>
      </c>
      <c r="E80" s="169" t="s">
        <v>386</v>
      </c>
      <c r="F80" s="9" t="s">
        <v>21</v>
      </c>
      <c r="G80" s="3" t="s">
        <v>3</v>
      </c>
      <c r="H80" s="37" t="s">
        <v>3856</v>
      </c>
      <c r="I80" s="42" t="s">
        <v>494</v>
      </c>
      <c r="J80" s="195">
        <v>0</v>
      </c>
      <c r="K80" s="196">
        <v>90</v>
      </c>
      <c r="L80" s="197">
        <v>90</v>
      </c>
      <c r="M80" s="198">
        <v>600</v>
      </c>
      <c r="N80" s="199">
        <v>840</v>
      </c>
      <c r="O80" s="235" t="s">
        <v>3905</v>
      </c>
      <c r="P80" s="55">
        <v>12</v>
      </c>
    </row>
    <row r="81" spans="1:16" ht="16.899999999999999" customHeight="1">
      <c r="A81" s="121" t="s">
        <v>1220</v>
      </c>
      <c r="B81" s="88" t="s">
        <v>359</v>
      </c>
      <c r="C81" s="10" t="s">
        <v>410</v>
      </c>
      <c r="D81" s="125" t="str">
        <f t="shared" si="15"/>
        <v>盾-033  ひかりのたて</v>
      </c>
      <c r="E81" s="169" t="s">
        <v>386</v>
      </c>
      <c r="F81" s="9" t="s">
        <v>21</v>
      </c>
      <c r="G81" s="3" t="s">
        <v>3</v>
      </c>
      <c r="H81" s="938" t="s">
        <v>1243</v>
      </c>
      <c r="I81" s="10" t="s">
        <v>494</v>
      </c>
      <c r="J81" s="195">
        <v>0</v>
      </c>
      <c r="K81" s="196">
        <v>80</v>
      </c>
      <c r="L81" s="197">
        <v>0</v>
      </c>
      <c r="M81" s="198">
        <v>690</v>
      </c>
      <c r="N81" s="199">
        <v>760</v>
      </c>
      <c r="O81" s="235" t="s">
        <v>3905</v>
      </c>
      <c r="P81" s="55">
        <v>5</v>
      </c>
    </row>
    <row r="82" spans="1:16" ht="16.899999999999999" customHeight="1">
      <c r="A82" s="121" t="s">
        <v>1220</v>
      </c>
      <c r="B82" s="88" t="s">
        <v>360</v>
      </c>
      <c r="C82" s="3" t="s">
        <v>409</v>
      </c>
      <c r="D82" s="125" t="str">
        <f t="shared" si="15"/>
        <v>盾-032  メタスラの盾</v>
      </c>
      <c r="E82" s="169" t="s">
        <v>386</v>
      </c>
      <c r="F82" s="9" t="s">
        <v>21</v>
      </c>
      <c r="G82" s="3" t="s">
        <v>3</v>
      </c>
      <c r="H82" s="938" t="s">
        <v>3857</v>
      </c>
      <c r="I82" s="41" t="s">
        <v>83</v>
      </c>
      <c r="J82" s="195">
        <v>64</v>
      </c>
      <c r="K82" s="196">
        <v>0</v>
      </c>
      <c r="L82" s="197">
        <v>64</v>
      </c>
      <c r="M82" s="198">
        <v>705</v>
      </c>
      <c r="N82" s="199">
        <v>453</v>
      </c>
      <c r="O82" s="10">
        <v>5</v>
      </c>
      <c r="P82" s="55">
        <v>2</v>
      </c>
    </row>
    <row r="83" spans="1:16" ht="16.899999999999999" customHeight="1">
      <c r="A83" s="121" t="s">
        <v>1220</v>
      </c>
      <c r="B83" s="88" t="s">
        <v>361</v>
      </c>
      <c r="C83" s="3" t="s">
        <v>408</v>
      </c>
      <c r="D83" s="125" t="str">
        <f t="shared" si="15"/>
        <v>盾-031  六軍団の盾</v>
      </c>
      <c r="E83" s="169" t="s">
        <v>386</v>
      </c>
      <c r="F83" s="9" t="s">
        <v>21</v>
      </c>
      <c r="G83" s="3" t="s">
        <v>3</v>
      </c>
      <c r="H83" s="938" t="s">
        <v>3858</v>
      </c>
      <c r="I83" s="41" t="s">
        <v>83</v>
      </c>
      <c r="J83" s="195">
        <v>145</v>
      </c>
      <c r="K83" s="196">
        <v>76</v>
      </c>
      <c r="L83" s="197">
        <v>0</v>
      </c>
      <c r="M83" s="198">
        <v>522</v>
      </c>
      <c r="N83" s="199">
        <v>736</v>
      </c>
      <c r="O83" s="10">
        <v>17</v>
      </c>
      <c r="P83" s="55">
        <v>13</v>
      </c>
    </row>
    <row r="84" spans="1:16" ht="16.899999999999999" customHeight="1">
      <c r="A84" s="121" t="s">
        <v>1220</v>
      </c>
      <c r="B84" s="88" t="s">
        <v>362</v>
      </c>
      <c r="C84" s="3" t="s">
        <v>407</v>
      </c>
      <c r="D84" s="125" t="str">
        <f t="shared" si="15"/>
        <v>盾-030  超越魔王の盾</v>
      </c>
      <c r="E84" s="169" t="s">
        <v>386</v>
      </c>
      <c r="F84" s="9" t="s">
        <v>21</v>
      </c>
      <c r="G84" s="3" t="s">
        <v>3</v>
      </c>
      <c r="H84" s="938" t="s">
        <v>1244</v>
      </c>
      <c r="I84" s="41" t="s">
        <v>83</v>
      </c>
      <c r="J84" s="195">
        <v>0</v>
      </c>
      <c r="K84" s="196">
        <v>150</v>
      </c>
      <c r="L84" s="197">
        <v>150</v>
      </c>
      <c r="M84" s="198">
        <v>610</v>
      </c>
      <c r="N84" s="199">
        <v>610</v>
      </c>
      <c r="O84" s="235" t="s">
        <v>3905</v>
      </c>
      <c r="P84" s="55">
        <v>12</v>
      </c>
    </row>
    <row r="85" spans="1:16" ht="16.899999999999999" customHeight="1">
      <c r="A85" s="121" t="s">
        <v>1220</v>
      </c>
      <c r="B85" s="88" t="s">
        <v>363</v>
      </c>
      <c r="C85" s="3" t="s">
        <v>406</v>
      </c>
      <c r="D85" s="125" t="str">
        <f t="shared" si="15"/>
        <v>盾-029  ドラゴンシールド</v>
      </c>
      <c r="E85" s="169" t="s">
        <v>386</v>
      </c>
      <c r="F85" s="9" t="s">
        <v>21</v>
      </c>
      <c r="G85" s="3" t="s">
        <v>3</v>
      </c>
      <c r="H85" s="938" t="s">
        <v>3859</v>
      </c>
      <c r="I85" s="41" t="s">
        <v>83</v>
      </c>
      <c r="J85" s="195">
        <v>230</v>
      </c>
      <c r="K85" s="196">
        <v>0</v>
      </c>
      <c r="L85" s="197">
        <v>0</v>
      </c>
      <c r="M85" s="198">
        <v>610</v>
      </c>
      <c r="N85" s="199">
        <v>690</v>
      </c>
      <c r="O85" s="235" t="s">
        <v>3905</v>
      </c>
      <c r="P85" s="55">
        <v>10</v>
      </c>
    </row>
    <row r="86" spans="1:16" ht="16.899999999999999" customHeight="1">
      <c r="A86" s="121" t="s">
        <v>1220</v>
      </c>
      <c r="B86" s="88" t="s">
        <v>364</v>
      </c>
      <c r="C86" s="10" t="s">
        <v>405</v>
      </c>
      <c r="D86" s="125" t="str">
        <f t="shared" si="15"/>
        <v>盾-028  魔影参謀の盾</v>
      </c>
      <c r="E86" s="169" t="s">
        <v>386</v>
      </c>
      <c r="F86" s="9" t="s">
        <v>21</v>
      </c>
      <c r="G86" s="10" t="s">
        <v>452</v>
      </c>
      <c r="H86" s="938" t="s">
        <v>1232</v>
      </c>
      <c r="I86" s="41" t="s">
        <v>83</v>
      </c>
      <c r="J86" s="195">
        <v>0</v>
      </c>
      <c r="K86" s="196">
        <v>0</v>
      </c>
      <c r="L86" s="197">
        <v>80</v>
      </c>
      <c r="M86" s="198">
        <v>840</v>
      </c>
      <c r="N86" s="199">
        <v>610</v>
      </c>
      <c r="O86" s="235" t="s">
        <v>3905</v>
      </c>
      <c r="P86" s="567">
        <v>20</v>
      </c>
    </row>
    <row r="87" spans="1:16" ht="16.899999999999999" customHeight="1">
      <c r="A87" s="121" t="s">
        <v>1218</v>
      </c>
      <c r="B87" s="88" t="s">
        <v>365</v>
      </c>
      <c r="C87" s="10" t="s">
        <v>404</v>
      </c>
      <c r="D87" s="125" t="str">
        <f t="shared" si="15"/>
        <v>盾-027  超魔生物の盾</v>
      </c>
      <c r="E87" s="169" t="s">
        <v>386</v>
      </c>
      <c r="F87" s="11" t="s">
        <v>81</v>
      </c>
      <c r="G87" s="3" t="s">
        <v>81</v>
      </c>
      <c r="H87" s="938" t="s">
        <v>1227</v>
      </c>
      <c r="I87" s="3" t="s">
        <v>492</v>
      </c>
      <c r="J87" s="195">
        <v>140</v>
      </c>
      <c r="K87" s="196">
        <v>0</v>
      </c>
      <c r="L87" s="197">
        <v>80</v>
      </c>
      <c r="M87" s="198">
        <v>580</v>
      </c>
      <c r="N87" s="199">
        <v>650</v>
      </c>
      <c r="O87" s="523" t="s">
        <v>3905</v>
      </c>
      <c r="P87" s="55">
        <v>14</v>
      </c>
    </row>
    <row r="88" spans="1:16" ht="16.899999999999999" customHeight="1">
      <c r="A88" s="121" t="s">
        <v>1218</v>
      </c>
      <c r="B88" s="88" t="s">
        <v>366</v>
      </c>
      <c r="C88" s="10" t="s">
        <v>403</v>
      </c>
      <c r="D88" s="125" t="str">
        <f t="shared" si="15"/>
        <v>盾-026  ラダトームの盾</v>
      </c>
      <c r="E88" s="169" t="s">
        <v>386</v>
      </c>
      <c r="F88" s="9" t="s">
        <v>21</v>
      </c>
      <c r="G88" s="3" t="s">
        <v>3</v>
      </c>
      <c r="H88" s="938" t="s">
        <v>3860</v>
      </c>
      <c r="I88" s="41" t="s">
        <v>83</v>
      </c>
      <c r="J88" s="195">
        <v>119</v>
      </c>
      <c r="K88" s="196">
        <v>0</v>
      </c>
      <c r="L88" s="197">
        <v>0</v>
      </c>
      <c r="M88" s="198">
        <v>617</v>
      </c>
      <c r="N88" s="199">
        <v>497</v>
      </c>
      <c r="O88" s="10">
        <v>7</v>
      </c>
      <c r="P88" s="55">
        <v>3</v>
      </c>
    </row>
    <row r="89" spans="1:16" ht="16.899999999999999" customHeight="1">
      <c r="A89" s="121" t="s">
        <v>1218</v>
      </c>
      <c r="B89" s="88" t="s">
        <v>367</v>
      </c>
      <c r="C89" s="3" t="s">
        <v>402</v>
      </c>
      <c r="D89" s="125" t="str">
        <f t="shared" si="15"/>
        <v>盾-025  ロトの盾</v>
      </c>
      <c r="E89" s="169" t="s">
        <v>386</v>
      </c>
      <c r="F89" s="9" t="s">
        <v>21</v>
      </c>
      <c r="G89" s="10" t="s">
        <v>452</v>
      </c>
      <c r="H89" s="938" t="s">
        <v>1233</v>
      </c>
      <c r="I89" s="41" t="s">
        <v>83</v>
      </c>
      <c r="J89" s="195">
        <v>0</v>
      </c>
      <c r="K89" s="196">
        <v>69</v>
      </c>
      <c r="L89" s="197">
        <v>69</v>
      </c>
      <c r="M89" s="198">
        <v>452</v>
      </c>
      <c r="N89" s="199">
        <v>710</v>
      </c>
      <c r="O89" s="10">
        <v>10</v>
      </c>
      <c r="P89" s="55">
        <v>2</v>
      </c>
    </row>
    <row r="90" spans="1:16" ht="16.899999999999999" customHeight="1">
      <c r="A90" s="121" t="s">
        <v>1218</v>
      </c>
      <c r="B90" s="88" t="s">
        <v>368</v>
      </c>
      <c r="C90" s="3" t="s">
        <v>401</v>
      </c>
      <c r="D90" s="125" t="str">
        <f t="shared" si="15"/>
        <v>盾-024  みかがみの盾</v>
      </c>
      <c r="E90" s="169" t="s">
        <v>386</v>
      </c>
      <c r="F90" s="9" t="s">
        <v>21</v>
      </c>
      <c r="G90" s="3" t="s">
        <v>3</v>
      </c>
      <c r="H90" s="938" t="s">
        <v>3857</v>
      </c>
      <c r="I90" s="41" t="s">
        <v>83</v>
      </c>
      <c r="J90" s="195">
        <v>0</v>
      </c>
      <c r="K90" s="196">
        <v>0</v>
      </c>
      <c r="L90" s="197">
        <v>80</v>
      </c>
      <c r="M90" s="198">
        <v>800</v>
      </c>
      <c r="N90" s="199">
        <v>580</v>
      </c>
      <c r="O90" s="523" t="s">
        <v>3905</v>
      </c>
      <c r="P90" s="55">
        <v>9</v>
      </c>
    </row>
    <row r="91" spans="1:16" ht="16.899999999999999" customHeight="1">
      <c r="A91" s="121" t="s">
        <v>1218</v>
      </c>
      <c r="B91" s="88" t="s">
        <v>369</v>
      </c>
      <c r="C91" s="3" t="s">
        <v>400</v>
      </c>
      <c r="D91" s="125" t="str">
        <f t="shared" si="15"/>
        <v>盾-023  カールの盾</v>
      </c>
      <c r="E91" s="169" t="s">
        <v>386</v>
      </c>
      <c r="F91" s="9" t="s">
        <v>21</v>
      </c>
      <c r="G91" s="3" t="s">
        <v>3</v>
      </c>
      <c r="H91" s="938" t="s">
        <v>6092</v>
      </c>
      <c r="I91" s="41" t="s">
        <v>83</v>
      </c>
      <c r="J91" s="195">
        <v>136</v>
      </c>
      <c r="K91" s="196">
        <v>67</v>
      </c>
      <c r="L91" s="197">
        <v>0</v>
      </c>
      <c r="M91" s="198">
        <v>537</v>
      </c>
      <c r="N91" s="199">
        <v>615</v>
      </c>
      <c r="O91" s="10">
        <v>18</v>
      </c>
      <c r="P91" s="55">
        <v>11</v>
      </c>
    </row>
    <row r="92" spans="1:16" ht="16.899999999999999" customHeight="1">
      <c r="A92" s="121" t="s">
        <v>1218</v>
      </c>
      <c r="B92" s="88" t="s">
        <v>370</v>
      </c>
      <c r="C92" s="3" t="s">
        <v>399</v>
      </c>
      <c r="D92" s="125" t="str">
        <f t="shared" si="15"/>
        <v>盾-022  竜魔人の盾</v>
      </c>
      <c r="E92" s="169" t="s">
        <v>386</v>
      </c>
      <c r="F92" s="9" t="s">
        <v>21</v>
      </c>
      <c r="G92" s="3" t="s">
        <v>3</v>
      </c>
      <c r="H92" s="938" t="s">
        <v>3861</v>
      </c>
      <c r="I92" s="10" t="s">
        <v>494</v>
      </c>
      <c r="J92" s="195">
        <v>80</v>
      </c>
      <c r="K92" s="196">
        <v>80</v>
      </c>
      <c r="L92" s="197">
        <v>0</v>
      </c>
      <c r="M92" s="198">
        <v>680</v>
      </c>
      <c r="N92" s="199">
        <v>720</v>
      </c>
      <c r="O92" s="235" t="s">
        <v>3905</v>
      </c>
      <c r="P92" s="201">
        <v>20</v>
      </c>
    </row>
    <row r="93" spans="1:16" ht="16.899999999999999" customHeight="1">
      <c r="A93" s="121" t="s">
        <v>1216</v>
      </c>
      <c r="B93" s="88" t="s">
        <v>371</v>
      </c>
      <c r="C93" s="10" t="s">
        <v>398</v>
      </c>
      <c r="D93" s="125" t="str">
        <f t="shared" si="15"/>
        <v>盾-021  鎧の魔槍の盾</v>
      </c>
      <c r="E93" s="169" t="s">
        <v>386</v>
      </c>
      <c r="F93" s="7" t="s">
        <v>37</v>
      </c>
      <c r="G93" s="3" t="s">
        <v>506</v>
      </c>
      <c r="H93" s="938" t="s">
        <v>6093</v>
      </c>
      <c r="I93" s="41" t="s">
        <v>83</v>
      </c>
      <c r="J93" s="195">
        <v>0</v>
      </c>
      <c r="K93" s="196">
        <v>80</v>
      </c>
      <c r="L93" s="197">
        <v>0</v>
      </c>
      <c r="M93" s="198">
        <v>750</v>
      </c>
      <c r="N93" s="199">
        <v>540</v>
      </c>
      <c r="O93" s="523" t="s">
        <v>3905</v>
      </c>
      <c r="P93" s="55">
        <v>8</v>
      </c>
    </row>
    <row r="94" spans="1:16" ht="16.899999999999999" customHeight="1">
      <c r="A94" s="121" t="s">
        <v>1216</v>
      </c>
      <c r="B94" s="88" t="s">
        <v>372</v>
      </c>
      <c r="C94" s="10" t="s">
        <v>1692</v>
      </c>
      <c r="D94" s="125" t="str">
        <f t="shared" si="15"/>
        <v>盾-020  パプニカ王国戦士の盾</v>
      </c>
      <c r="E94" s="169" t="s">
        <v>386</v>
      </c>
      <c r="F94" s="9" t="s">
        <v>21</v>
      </c>
      <c r="G94" s="3" t="s">
        <v>3</v>
      </c>
      <c r="H94" s="938" t="s">
        <v>6094</v>
      </c>
      <c r="I94" s="41" t="s">
        <v>83</v>
      </c>
      <c r="J94" s="195">
        <v>0</v>
      </c>
      <c r="K94" s="196">
        <v>40</v>
      </c>
      <c r="L94" s="197">
        <v>40</v>
      </c>
      <c r="M94" s="198">
        <v>570</v>
      </c>
      <c r="N94" s="199">
        <v>650</v>
      </c>
      <c r="O94" s="235" t="s">
        <v>3905</v>
      </c>
      <c r="P94" s="201">
        <v>20</v>
      </c>
    </row>
    <row r="95" spans="1:16" ht="16.899999999999999" customHeight="1">
      <c r="A95" s="121" t="s">
        <v>1216</v>
      </c>
      <c r="B95" s="88" t="s">
        <v>373</v>
      </c>
      <c r="C95" s="10" t="s">
        <v>397</v>
      </c>
      <c r="D95" s="125" t="str">
        <f t="shared" si="15"/>
        <v>盾-019  ロモス王国兵の盾</v>
      </c>
      <c r="E95" s="169" t="s">
        <v>386</v>
      </c>
      <c r="F95" s="9" t="s">
        <v>21</v>
      </c>
      <c r="G95" s="3" t="s">
        <v>3</v>
      </c>
      <c r="H95" s="938" t="s">
        <v>1245</v>
      </c>
      <c r="I95" s="41" t="s">
        <v>83</v>
      </c>
      <c r="J95" s="195">
        <v>40</v>
      </c>
      <c r="K95" s="196">
        <v>40</v>
      </c>
      <c r="L95" s="197">
        <v>0</v>
      </c>
      <c r="M95" s="198">
        <v>570</v>
      </c>
      <c r="N95" s="199">
        <v>650</v>
      </c>
      <c r="O95" s="235" t="s">
        <v>3905</v>
      </c>
      <c r="P95" s="201">
        <v>20</v>
      </c>
    </row>
    <row r="96" spans="1:16" ht="16.899999999999999" customHeight="1">
      <c r="A96" s="121" t="s">
        <v>1216</v>
      </c>
      <c r="B96" s="88" t="s">
        <v>374</v>
      </c>
      <c r="C96" s="3" t="s">
        <v>396</v>
      </c>
      <c r="D96" s="125" t="str">
        <f t="shared" si="15"/>
        <v>盾-018  プラチナシールド</v>
      </c>
      <c r="E96" s="169" t="s">
        <v>386</v>
      </c>
      <c r="F96" s="7" t="s">
        <v>37</v>
      </c>
      <c r="G96" s="10" t="s">
        <v>454</v>
      </c>
      <c r="H96" s="938" t="s">
        <v>3862</v>
      </c>
      <c r="I96" s="41" t="s">
        <v>83</v>
      </c>
      <c r="J96" s="195">
        <v>62</v>
      </c>
      <c r="K96" s="196">
        <v>0</v>
      </c>
      <c r="L96" s="197">
        <v>0</v>
      </c>
      <c r="M96" s="198">
        <v>495</v>
      </c>
      <c r="N96" s="199">
        <v>687</v>
      </c>
      <c r="O96" s="10">
        <v>13</v>
      </c>
      <c r="P96" s="55"/>
    </row>
    <row r="97" spans="1:16" ht="16.899999999999999" customHeight="1">
      <c r="A97" s="121" t="s">
        <v>1216</v>
      </c>
      <c r="B97" s="88" t="s">
        <v>375</v>
      </c>
      <c r="C97" s="3" t="s">
        <v>395</v>
      </c>
      <c r="D97" s="125" t="str">
        <f t="shared" si="15"/>
        <v>盾-017  赤胴の盾</v>
      </c>
      <c r="E97" s="169" t="s">
        <v>386</v>
      </c>
      <c r="F97" s="9" t="s">
        <v>21</v>
      </c>
      <c r="G97" s="10" t="s">
        <v>452</v>
      </c>
      <c r="H97" s="938" t="s">
        <v>1234</v>
      </c>
      <c r="I97" s="10" t="s">
        <v>496</v>
      </c>
      <c r="J97" s="195">
        <v>48</v>
      </c>
      <c r="K97" s="196">
        <v>28</v>
      </c>
      <c r="L97" s="197">
        <v>0</v>
      </c>
      <c r="M97" s="198">
        <v>549</v>
      </c>
      <c r="N97" s="199">
        <v>626</v>
      </c>
      <c r="O97" s="10">
        <v>17</v>
      </c>
      <c r="P97" s="55">
        <v>5</v>
      </c>
    </row>
    <row r="98" spans="1:16" ht="16.899999999999999" customHeight="1">
      <c r="A98" s="121" t="s">
        <v>1216</v>
      </c>
      <c r="B98" s="88" t="s">
        <v>376</v>
      </c>
      <c r="C98" s="3" t="s">
        <v>394</v>
      </c>
      <c r="D98" s="125" t="str">
        <f t="shared" si="15"/>
        <v>盾-016  氷炎将軍の盾</v>
      </c>
      <c r="E98" s="169" t="s">
        <v>386</v>
      </c>
      <c r="F98" s="9" t="s">
        <v>21</v>
      </c>
      <c r="G98" s="3" t="s">
        <v>3</v>
      </c>
      <c r="H98" s="938" t="s">
        <v>3863</v>
      </c>
      <c r="I98" s="41" t="s">
        <v>83</v>
      </c>
      <c r="J98" s="195">
        <v>0</v>
      </c>
      <c r="K98" s="196">
        <v>0</v>
      </c>
      <c r="L98" s="197">
        <v>74</v>
      </c>
      <c r="M98" s="198">
        <v>640</v>
      </c>
      <c r="N98" s="199">
        <v>565</v>
      </c>
      <c r="O98" s="10">
        <v>15</v>
      </c>
      <c r="P98" s="55">
        <v>7</v>
      </c>
    </row>
    <row r="99" spans="1:16" ht="16.899999999999999" customHeight="1">
      <c r="A99" s="121" t="s">
        <v>1212</v>
      </c>
      <c r="B99" s="88" t="s">
        <v>377</v>
      </c>
      <c r="C99" s="3" t="s">
        <v>393</v>
      </c>
      <c r="D99" s="125" t="str">
        <f t="shared" si="15"/>
        <v>盾-015  せいれいの盾</v>
      </c>
      <c r="E99" s="169" t="s">
        <v>386</v>
      </c>
      <c r="F99" s="7" t="s">
        <v>37</v>
      </c>
      <c r="G99" s="10" t="s">
        <v>453</v>
      </c>
      <c r="H99" s="938" t="s">
        <v>3864</v>
      </c>
      <c r="I99" s="10" t="s">
        <v>1214</v>
      </c>
      <c r="J99" s="195">
        <v>0</v>
      </c>
      <c r="K99" s="196">
        <v>0</v>
      </c>
      <c r="L99" s="197">
        <v>66</v>
      </c>
      <c r="M99" s="198">
        <v>537</v>
      </c>
      <c r="N99" s="199">
        <v>471</v>
      </c>
      <c r="O99" s="10">
        <v>7</v>
      </c>
      <c r="P99" s="55">
        <v>7</v>
      </c>
    </row>
    <row r="100" spans="1:16" ht="16.899999999999999" customHeight="1">
      <c r="A100" s="121" t="s">
        <v>1212</v>
      </c>
      <c r="B100" s="88" t="s">
        <v>378</v>
      </c>
      <c r="C100" s="10" t="s">
        <v>392</v>
      </c>
      <c r="D100" s="125" t="str">
        <f t="shared" si="15"/>
        <v>盾-014  ふうまの盾</v>
      </c>
      <c r="E100" s="169" t="s">
        <v>386</v>
      </c>
      <c r="F100" s="9" t="s">
        <v>21</v>
      </c>
      <c r="G100" s="3" t="s">
        <v>3</v>
      </c>
      <c r="H100" s="938" t="s">
        <v>3865</v>
      </c>
      <c r="I100" s="41" t="s">
        <v>83</v>
      </c>
      <c r="J100" s="195">
        <v>0</v>
      </c>
      <c r="K100" s="196">
        <v>32</v>
      </c>
      <c r="L100" s="197">
        <v>32</v>
      </c>
      <c r="M100" s="198">
        <v>427</v>
      </c>
      <c r="N100" s="199">
        <v>491</v>
      </c>
      <c r="O100" s="10">
        <v>5</v>
      </c>
      <c r="P100" s="55">
        <v>3</v>
      </c>
    </row>
    <row r="101" spans="1:16" ht="16.899999999999999" customHeight="1">
      <c r="A101" s="121" t="s">
        <v>1212</v>
      </c>
      <c r="B101" s="88" t="s">
        <v>379</v>
      </c>
      <c r="C101" s="10" t="s">
        <v>391</v>
      </c>
      <c r="D101" s="125" t="str">
        <f t="shared" si="15"/>
        <v>盾-013  聖騎士の大盾</v>
      </c>
      <c r="E101" s="169" t="s">
        <v>386</v>
      </c>
      <c r="F101" s="9" t="s">
        <v>21</v>
      </c>
      <c r="G101" s="3" t="s">
        <v>3</v>
      </c>
      <c r="H101" s="938" t="s">
        <v>1246</v>
      </c>
      <c r="I101" s="42" t="s">
        <v>1214</v>
      </c>
      <c r="J101" s="195">
        <v>0</v>
      </c>
      <c r="K101" s="196">
        <v>112</v>
      </c>
      <c r="L101" s="197">
        <v>0</v>
      </c>
      <c r="M101" s="198">
        <v>327</v>
      </c>
      <c r="N101" s="199">
        <v>665</v>
      </c>
      <c r="O101" s="10">
        <v>9</v>
      </c>
      <c r="P101" s="55"/>
    </row>
    <row r="102" spans="1:16" ht="16.899999999999999" customHeight="1">
      <c r="A102" s="121" t="s">
        <v>1212</v>
      </c>
      <c r="B102" s="88" t="s">
        <v>380</v>
      </c>
      <c r="C102" s="10" t="s">
        <v>390</v>
      </c>
      <c r="D102" s="125" t="str">
        <f t="shared" si="15"/>
        <v>盾-012  オーガシールド</v>
      </c>
      <c r="E102" s="169" t="s">
        <v>386</v>
      </c>
      <c r="F102" s="9" t="s">
        <v>21</v>
      </c>
      <c r="G102" s="3" t="s">
        <v>3</v>
      </c>
      <c r="H102" s="938" t="s">
        <v>1247</v>
      </c>
      <c r="I102" s="41" t="s">
        <v>83</v>
      </c>
      <c r="J102" s="195">
        <v>117</v>
      </c>
      <c r="K102" s="196">
        <v>0</v>
      </c>
      <c r="L102" s="197">
        <v>0</v>
      </c>
      <c r="M102" s="198">
        <v>342</v>
      </c>
      <c r="N102" s="199">
        <v>694</v>
      </c>
      <c r="O102" s="10">
        <v>12</v>
      </c>
      <c r="P102" s="55">
        <v>5</v>
      </c>
    </row>
    <row r="103" spans="1:16" ht="16.899999999999999" customHeight="1">
      <c r="A103" s="121" t="s">
        <v>1212</v>
      </c>
      <c r="B103" s="88" t="s">
        <v>381</v>
      </c>
      <c r="C103" s="3" t="s">
        <v>389</v>
      </c>
      <c r="D103" s="125" t="str">
        <f t="shared" si="15"/>
        <v>盾-011  ダイのてつの盾</v>
      </c>
      <c r="E103" s="169" t="s">
        <v>386</v>
      </c>
      <c r="F103" s="9" t="s">
        <v>21</v>
      </c>
      <c r="G103" s="3" t="s">
        <v>3</v>
      </c>
      <c r="H103" s="938" t="s">
        <v>1248</v>
      </c>
      <c r="I103" s="41" t="s">
        <v>83</v>
      </c>
      <c r="J103" s="195">
        <v>37</v>
      </c>
      <c r="K103" s="196">
        <v>37</v>
      </c>
      <c r="L103" s="197">
        <v>0</v>
      </c>
      <c r="M103" s="198">
        <v>502</v>
      </c>
      <c r="N103" s="199">
        <v>578</v>
      </c>
      <c r="O103" s="10">
        <v>16</v>
      </c>
      <c r="P103" s="55">
        <v>6</v>
      </c>
    </row>
    <row r="104" spans="1:16" ht="16.899999999999999" customHeight="1">
      <c r="A104" s="121" t="s">
        <v>1210</v>
      </c>
      <c r="B104" s="88" t="s">
        <v>382</v>
      </c>
      <c r="C104" s="3" t="s">
        <v>388</v>
      </c>
      <c r="D104" s="125" t="str">
        <f t="shared" si="15"/>
        <v>盾-010  オニグモの盾</v>
      </c>
      <c r="E104" s="169" t="s">
        <v>386</v>
      </c>
      <c r="F104" s="9" t="s">
        <v>21</v>
      </c>
      <c r="G104" s="3" t="s">
        <v>3</v>
      </c>
      <c r="H104" s="938" t="s">
        <v>1249</v>
      </c>
      <c r="I104" s="42" t="s">
        <v>1214</v>
      </c>
      <c r="J104" s="195">
        <v>0</v>
      </c>
      <c r="K104" s="196">
        <v>62</v>
      </c>
      <c r="L104" s="197">
        <v>0</v>
      </c>
      <c r="M104" s="198">
        <v>475</v>
      </c>
      <c r="N104" s="199">
        <v>637</v>
      </c>
      <c r="O104" s="10">
        <v>12</v>
      </c>
      <c r="P104" s="55">
        <v>2</v>
      </c>
    </row>
    <row r="105" spans="1:16" ht="16.899999999999999" customHeight="1">
      <c r="A105" s="121" t="s">
        <v>1210</v>
      </c>
      <c r="B105" s="88" t="s">
        <v>383</v>
      </c>
      <c r="C105" s="3" t="s">
        <v>387</v>
      </c>
      <c r="D105" s="125" t="str">
        <f t="shared" si="15"/>
        <v>盾-009  カイトバックラー</v>
      </c>
      <c r="E105" s="169" t="s">
        <v>386</v>
      </c>
      <c r="F105" s="9" t="s">
        <v>21</v>
      </c>
      <c r="G105" s="3" t="s">
        <v>3</v>
      </c>
      <c r="H105" s="938" t="s">
        <v>1250</v>
      </c>
      <c r="I105" s="42" t="s">
        <v>1214</v>
      </c>
      <c r="J105" s="195">
        <v>113</v>
      </c>
      <c r="K105" s="196">
        <v>0</v>
      </c>
      <c r="L105" s="197">
        <v>0</v>
      </c>
      <c r="M105" s="198">
        <v>341</v>
      </c>
      <c r="N105" s="199">
        <v>682</v>
      </c>
      <c r="O105" s="10">
        <v>16</v>
      </c>
      <c r="P105" s="55">
        <v>6</v>
      </c>
    </row>
    <row r="106" spans="1:16" ht="16.899999999999999" customHeight="1">
      <c r="A106" s="121" t="s">
        <v>1210</v>
      </c>
      <c r="B106" s="88" t="s">
        <v>384</v>
      </c>
      <c r="C106" s="3" t="s">
        <v>385</v>
      </c>
      <c r="D106" s="125" t="str">
        <f t="shared" si="15"/>
        <v>盾-008  まほうの盾</v>
      </c>
      <c r="E106" s="169" t="s">
        <v>386</v>
      </c>
      <c r="F106" s="9" t="s">
        <v>21</v>
      </c>
      <c r="G106" s="3" t="s">
        <v>3</v>
      </c>
      <c r="H106" s="938" t="s">
        <v>1246</v>
      </c>
      <c r="I106" s="10" t="s">
        <v>1214</v>
      </c>
      <c r="J106" s="195">
        <v>0</v>
      </c>
      <c r="K106" s="196">
        <v>0</v>
      </c>
      <c r="L106" s="197">
        <v>62</v>
      </c>
      <c r="M106" s="198">
        <v>537</v>
      </c>
      <c r="N106" s="199">
        <v>475</v>
      </c>
      <c r="O106" s="10">
        <v>12</v>
      </c>
      <c r="P106" s="55">
        <v>15</v>
      </c>
    </row>
    <row r="107" spans="1:16" ht="16.899999999999999" customHeight="1">
      <c r="A107" s="121" t="s">
        <v>1212</v>
      </c>
      <c r="B107" s="88" t="s">
        <v>345</v>
      </c>
      <c r="C107" s="10" t="s">
        <v>342</v>
      </c>
      <c r="D107" s="125" t="str">
        <f t="shared" si="15"/>
        <v>盾-007  プラチナトレイ</v>
      </c>
      <c r="E107" s="171" t="s">
        <v>347</v>
      </c>
      <c r="F107" s="9" t="s">
        <v>21</v>
      </c>
      <c r="G107" s="3" t="s">
        <v>3</v>
      </c>
      <c r="H107" s="938" t="s">
        <v>1251</v>
      </c>
      <c r="I107" s="3" t="s">
        <v>83</v>
      </c>
      <c r="J107" s="195">
        <v>0</v>
      </c>
      <c r="K107" s="196">
        <v>60</v>
      </c>
      <c r="L107" s="197">
        <v>0</v>
      </c>
      <c r="M107" s="198">
        <v>480</v>
      </c>
      <c r="N107" s="199">
        <v>540</v>
      </c>
      <c r="O107" s="235" t="s">
        <v>3905</v>
      </c>
      <c r="P107" s="201">
        <v>20</v>
      </c>
    </row>
    <row r="108" spans="1:16" ht="16.899999999999999" customHeight="1">
      <c r="A108" s="121" t="s">
        <v>1212</v>
      </c>
      <c r="B108" s="88" t="s">
        <v>344</v>
      </c>
      <c r="C108" s="10" t="s">
        <v>341</v>
      </c>
      <c r="D108" s="125" t="str">
        <f t="shared" si="15"/>
        <v>盾-006  はがねの盾</v>
      </c>
      <c r="E108" s="171" t="s">
        <v>347</v>
      </c>
      <c r="F108" s="9" t="s">
        <v>21</v>
      </c>
      <c r="G108" s="3" t="s">
        <v>3</v>
      </c>
      <c r="H108" s="938" t="s">
        <v>1252</v>
      </c>
      <c r="I108" s="3" t="s">
        <v>83</v>
      </c>
      <c r="J108" s="195">
        <v>0</v>
      </c>
      <c r="K108" s="196">
        <v>0</v>
      </c>
      <c r="L108" s="197">
        <v>0</v>
      </c>
      <c r="M108" s="198">
        <v>430</v>
      </c>
      <c r="N108" s="199">
        <v>640</v>
      </c>
      <c r="O108" s="235" t="s">
        <v>3905</v>
      </c>
      <c r="P108" s="201">
        <v>20</v>
      </c>
    </row>
    <row r="109" spans="1:16" ht="16.899999999999999" customHeight="1">
      <c r="A109" s="121" t="s">
        <v>1210</v>
      </c>
      <c r="B109" s="88" t="s">
        <v>335</v>
      </c>
      <c r="C109" s="3" t="s">
        <v>339</v>
      </c>
      <c r="D109" s="125" t="str">
        <f t="shared" si="15"/>
        <v>盾-004  ブルーバックラー</v>
      </c>
      <c r="E109" s="171" t="s">
        <v>347</v>
      </c>
      <c r="F109" s="10"/>
      <c r="G109" s="10"/>
      <c r="H109" s="4"/>
      <c r="I109" s="10"/>
      <c r="J109" s="195">
        <v>0</v>
      </c>
      <c r="K109" s="196">
        <v>0</v>
      </c>
      <c r="L109" s="197">
        <v>0</v>
      </c>
      <c r="M109" s="198">
        <v>590</v>
      </c>
      <c r="N109" s="199">
        <v>400</v>
      </c>
      <c r="O109" s="235" t="s">
        <v>3905</v>
      </c>
      <c r="P109" s="201">
        <v>20</v>
      </c>
    </row>
    <row r="110" spans="1:16" ht="16.899999999999999" customHeight="1">
      <c r="A110" s="121" t="s">
        <v>1210</v>
      </c>
      <c r="B110" s="88" t="s">
        <v>334</v>
      </c>
      <c r="C110" s="3" t="s">
        <v>338</v>
      </c>
      <c r="D110" s="125" t="str">
        <f t="shared" si="15"/>
        <v>盾-003  せいどうのたて</v>
      </c>
      <c r="E110" s="171" t="s">
        <v>347</v>
      </c>
      <c r="F110" s="10"/>
      <c r="G110" s="10"/>
      <c r="H110" s="4"/>
      <c r="I110" s="10"/>
      <c r="J110" s="195">
        <v>100</v>
      </c>
      <c r="K110" s="196">
        <v>0</v>
      </c>
      <c r="L110" s="197">
        <v>0</v>
      </c>
      <c r="M110" s="198">
        <v>300</v>
      </c>
      <c r="N110" s="199">
        <v>590</v>
      </c>
      <c r="O110" s="235" t="s">
        <v>3905</v>
      </c>
      <c r="P110" s="201">
        <v>20</v>
      </c>
    </row>
    <row r="111" spans="1:16" ht="16.899999999999999" customHeight="1">
      <c r="A111" s="121" t="s">
        <v>1210</v>
      </c>
      <c r="B111" s="88" t="s">
        <v>343</v>
      </c>
      <c r="C111" s="10" t="s">
        <v>340</v>
      </c>
      <c r="D111" s="125" t="str">
        <f t="shared" si="15"/>
        <v>盾-005  シルバートレイ</v>
      </c>
      <c r="E111" s="171" t="s">
        <v>347</v>
      </c>
      <c r="F111" s="10"/>
      <c r="G111" s="10"/>
      <c r="H111" s="4"/>
      <c r="I111" s="10"/>
      <c r="J111" s="195">
        <v>0</v>
      </c>
      <c r="K111" s="196">
        <v>50</v>
      </c>
      <c r="L111" s="197">
        <v>0</v>
      </c>
      <c r="M111" s="198">
        <v>440</v>
      </c>
      <c r="N111" s="199">
        <v>500</v>
      </c>
      <c r="O111" s="235" t="s">
        <v>3905</v>
      </c>
      <c r="P111" s="201">
        <v>20</v>
      </c>
    </row>
    <row r="112" spans="1:16" ht="16.899999999999999" customHeight="1">
      <c r="A112" s="121" t="s">
        <v>1210</v>
      </c>
      <c r="B112" s="88" t="s">
        <v>333</v>
      </c>
      <c r="C112" s="3" t="s">
        <v>337</v>
      </c>
      <c r="D112" s="125" t="str">
        <f t="shared" si="15"/>
        <v>盾-002  ライトバックラー</v>
      </c>
      <c r="E112" s="172" t="s">
        <v>346</v>
      </c>
      <c r="F112" s="10"/>
      <c r="G112" s="10"/>
      <c r="H112" s="4"/>
      <c r="I112" s="10"/>
      <c r="J112" s="195">
        <v>0</v>
      </c>
      <c r="K112" s="196">
        <v>50</v>
      </c>
      <c r="L112" s="197">
        <v>0</v>
      </c>
      <c r="M112" s="198">
        <v>360</v>
      </c>
      <c r="N112" s="199">
        <v>420</v>
      </c>
      <c r="O112" s="235" t="s">
        <v>3905</v>
      </c>
      <c r="P112" s="201">
        <v>20</v>
      </c>
    </row>
    <row r="113" spans="1:16" ht="16.899999999999999" customHeight="1">
      <c r="A113" s="121" t="s">
        <v>1210</v>
      </c>
      <c r="B113" s="88" t="s">
        <v>332</v>
      </c>
      <c r="C113" s="3" t="s">
        <v>336</v>
      </c>
      <c r="D113" s="125" t="str">
        <f t="shared" si="15"/>
        <v>盾-001  かわのたて</v>
      </c>
      <c r="E113" s="172" t="s">
        <v>346</v>
      </c>
      <c r="F113" s="10"/>
      <c r="G113" s="10"/>
      <c r="H113" s="4"/>
      <c r="I113" s="10"/>
      <c r="J113" s="195">
        <v>0</v>
      </c>
      <c r="K113" s="196">
        <v>0</v>
      </c>
      <c r="L113" s="197">
        <v>0</v>
      </c>
      <c r="M113" s="198">
        <v>500</v>
      </c>
      <c r="N113" s="199">
        <v>330</v>
      </c>
      <c r="O113" s="235" t="s">
        <v>3905</v>
      </c>
      <c r="P113" s="201">
        <v>20</v>
      </c>
    </row>
    <row r="114" spans="1:16" ht="16.899999999999999" customHeight="1"/>
    <row r="115" spans="1:16" ht="16.899999999999999" customHeight="1"/>
    <row r="116" spans="1:16" ht="16.899999999999999" customHeight="1"/>
    <row r="117" spans="1:16" ht="16.899999999999999" customHeight="1"/>
    <row r="118" spans="1:16" ht="16.899999999999999" customHeight="1"/>
    <row r="119" spans="1:16" ht="16.899999999999999" customHeight="1"/>
    <row r="120" spans="1:16" ht="16.899999999999999" customHeight="1"/>
    <row r="121" spans="1:16" ht="16.899999999999999" customHeight="1"/>
    <row r="122" spans="1:16" ht="16.899999999999999" customHeight="1"/>
    <row r="123" spans="1:16" ht="16.899999999999999" customHeight="1"/>
    <row r="124" spans="1:16" ht="16.899999999999999" customHeight="1"/>
    <row r="125" spans="1:16" ht="16.899999999999999" customHeight="1"/>
    <row r="126" spans="1:16" ht="16.899999999999999" customHeight="1"/>
    <row r="127" spans="1:16" ht="16.899999999999999" customHeight="1"/>
    <row r="128" spans="1:16" ht="16.899999999999999" customHeight="1"/>
    <row r="129" ht="16.899999999999999" customHeight="1"/>
    <row r="130" ht="16.899999999999999" customHeight="1"/>
    <row r="131" ht="16.899999999999999" customHeight="1"/>
    <row r="132" ht="16.899999999999999" customHeight="1"/>
    <row r="133" ht="16.899999999999999" customHeight="1"/>
    <row r="134" ht="16.899999999999999" customHeight="1"/>
    <row r="135" ht="16.899999999999999" customHeight="1"/>
    <row r="136" ht="16.899999999999999" customHeight="1"/>
    <row r="137" ht="16.899999999999999" customHeight="1"/>
    <row r="138" ht="16.899999999999999" customHeight="1"/>
    <row r="139" ht="16.899999999999999" customHeight="1"/>
    <row r="140" ht="16.899999999999999" customHeight="1"/>
    <row r="141" ht="16.899999999999999" customHeight="1"/>
    <row r="142" ht="16.899999999999999" customHeight="1"/>
    <row r="143" ht="16.899999999999999" customHeight="1"/>
    <row r="144" ht="16.899999999999999" customHeight="1"/>
    <row r="145" ht="16.899999999999999" customHeight="1"/>
    <row r="146" ht="16.899999999999999" customHeight="1"/>
    <row r="147" ht="16.899999999999999" customHeight="1"/>
    <row r="148" ht="16.899999999999999" customHeight="1"/>
    <row r="149" ht="16.899999999999999" customHeight="1"/>
    <row r="150" ht="16.899999999999999" customHeight="1"/>
    <row r="151" ht="16.899999999999999" customHeight="1"/>
    <row r="152" ht="16.899999999999999" customHeight="1"/>
    <row r="153" ht="16.899999999999999" customHeight="1"/>
    <row r="154" ht="16.899999999999999" customHeight="1"/>
    <row r="155" ht="16.899999999999999" customHeight="1"/>
    <row r="156" ht="16.899999999999999" customHeight="1"/>
    <row r="157" ht="16.899999999999999" customHeight="1"/>
    <row r="158" ht="16.899999999999999" customHeight="1"/>
    <row r="159" ht="16.899999999999999" customHeight="1"/>
    <row r="160" ht="16.899999999999999" customHeight="1"/>
    <row r="161" ht="16.899999999999999" customHeight="1"/>
    <row r="162" ht="16.899999999999999" customHeight="1"/>
    <row r="163" ht="16.899999999999999" customHeight="1"/>
    <row r="164" ht="16.899999999999999" customHeight="1"/>
    <row r="165" ht="16.899999999999999" customHeight="1"/>
    <row r="166" ht="16.899999999999999" customHeight="1"/>
    <row r="167" ht="16.899999999999999" customHeight="1"/>
    <row r="168" ht="16.899999999999999" customHeight="1"/>
    <row r="169" ht="16.899999999999999" customHeight="1"/>
    <row r="170" ht="16.899999999999999" customHeight="1"/>
    <row r="171" ht="16.899999999999999" customHeight="1"/>
    <row r="172" ht="16.899999999999999" customHeight="1"/>
    <row r="173" ht="16.899999999999999" customHeight="1"/>
    <row r="174" ht="16.899999999999999" customHeight="1"/>
    <row r="175" ht="16.899999999999999" customHeight="1"/>
    <row r="176" ht="16.899999999999999" customHeight="1"/>
    <row r="177" ht="16.899999999999999" customHeight="1"/>
    <row r="178" ht="16.899999999999999" customHeight="1"/>
    <row r="179" ht="16.899999999999999" customHeight="1"/>
    <row r="180" ht="16.899999999999999" customHeight="1"/>
    <row r="181" ht="16.899999999999999" customHeight="1"/>
    <row r="182" ht="16.899999999999999" customHeight="1"/>
    <row r="183" ht="16.899999999999999" customHeight="1"/>
    <row r="184" ht="16.899999999999999" customHeight="1"/>
    <row r="185" ht="16.899999999999999" customHeight="1"/>
    <row r="186" ht="16.899999999999999" customHeight="1"/>
    <row r="187" ht="16.899999999999999" customHeight="1"/>
    <row r="188" ht="16.899999999999999" customHeight="1"/>
    <row r="189" ht="16.899999999999999" customHeight="1"/>
    <row r="190" ht="16.899999999999999" customHeight="1"/>
    <row r="191" ht="16.899999999999999" customHeight="1"/>
    <row r="192" ht="16.899999999999999" customHeight="1"/>
    <row r="193" ht="16.899999999999999" customHeight="1"/>
    <row r="194" ht="16.899999999999999" customHeight="1"/>
    <row r="195" ht="16.899999999999999" customHeight="1"/>
    <row r="196" ht="16.899999999999999" customHeight="1"/>
    <row r="197" ht="16.899999999999999" customHeight="1"/>
    <row r="198" ht="16.899999999999999" customHeight="1"/>
    <row r="199" ht="16.899999999999999" customHeight="1"/>
    <row r="200" ht="16.899999999999999" customHeight="1"/>
    <row r="201" ht="16.899999999999999" customHeight="1"/>
    <row r="202" ht="16.899999999999999" customHeight="1"/>
    <row r="203" ht="16.899999999999999" customHeight="1"/>
    <row r="204" ht="16.899999999999999" customHeight="1"/>
    <row r="205" ht="16.899999999999999" customHeight="1"/>
    <row r="206" ht="16.899999999999999" customHeight="1"/>
    <row r="207" ht="16.899999999999999" customHeight="1"/>
    <row r="208" ht="16.899999999999999" customHeight="1"/>
    <row r="209" ht="16.899999999999999" customHeight="1"/>
    <row r="210" ht="16.899999999999999" customHeight="1"/>
    <row r="211" ht="16.899999999999999" customHeight="1"/>
    <row r="212" ht="16.899999999999999" customHeight="1"/>
    <row r="213" ht="16.899999999999999" customHeight="1"/>
    <row r="214" ht="16.899999999999999" customHeight="1"/>
    <row r="215" ht="16.899999999999999" customHeight="1"/>
    <row r="216" ht="16.899999999999999" customHeight="1"/>
    <row r="217" ht="16.899999999999999" customHeight="1"/>
    <row r="218" ht="16.899999999999999" customHeight="1"/>
    <row r="219" ht="16.899999999999999" customHeight="1"/>
    <row r="220" ht="16.899999999999999" customHeight="1"/>
    <row r="221" ht="16.899999999999999" customHeight="1"/>
    <row r="222" ht="16.899999999999999" customHeight="1"/>
    <row r="223" ht="16.899999999999999" customHeight="1"/>
    <row r="224" ht="16.899999999999999" customHeight="1"/>
    <row r="225" ht="16.899999999999999" customHeight="1"/>
    <row r="226" ht="16.899999999999999" customHeight="1"/>
    <row r="227" ht="16.899999999999999" customHeight="1"/>
    <row r="228" ht="16.899999999999999" customHeight="1"/>
    <row r="229" ht="16.899999999999999" customHeight="1"/>
    <row r="230" ht="16.899999999999999" customHeight="1"/>
    <row r="231" ht="16.899999999999999" customHeight="1"/>
    <row r="232" ht="16.899999999999999" customHeight="1"/>
    <row r="233" ht="16.899999999999999" customHeight="1"/>
    <row r="234" ht="16.899999999999999" customHeight="1"/>
    <row r="235" ht="16.899999999999999" customHeight="1"/>
    <row r="236" ht="16.899999999999999" customHeight="1"/>
    <row r="237" ht="16.899999999999999" customHeight="1"/>
    <row r="238" ht="16.899999999999999" customHeight="1"/>
    <row r="239" ht="16.899999999999999" customHeight="1"/>
    <row r="240" ht="16.899999999999999" customHeight="1"/>
    <row r="241" ht="16.899999999999999" customHeight="1"/>
    <row r="242" ht="16.899999999999999" customHeight="1"/>
    <row r="243" ht="16.899999999999999" customHeight="1"/>
    <row r="244" ht="16.899999999999999" customHeight="1"/>
    <row r="245" ht="16.899999999999999" customHeight="1"/>
    <row r="246" ht="16.899999999999999" customHeight="1"/>
    <row r="247" ht="16.899999999999999" customHeight="1"/>
    <row r="248" ht="16.899999999999999" customHeight="1"/>
    <row r="249" ht="16.899999999999999" customHeight="1"/>
    <row r="250" ht="16.899999999999999" customHeight="1"/>
    <row r="251" ht="16.899999999999999" customHeight="1"/>
    <row r="252" ht="16.899999999999999" customHeight="1"/>
    <row r="253" ht="16.899999999999999" customHeight="1"/>
    <row r="254" ht="16.899999999999999" customHeight="1"/>
    <row r="255" ht="16.899999999999999" customHeight="1"/>
    <row r="256" ht="16.899999999999999" customHeight="1"/>
    <row r="257" ht="16.899999999999999" customHeight="1"/>
    <row r="258" ht="16.899999999999999" customHeight="1"/>
    <row r="259" ht="16.899999999999999" customHeight="1"/>
    <row r="260" ht="16.899999999999999" customHeight="1"/>
    <row r="261" ht="16.899999999999999" customHeight="1"/>
    <row r="262" ht="16.899999999999999" customHeight="1"/>
    <row r="263" ht="16.899999999999999" customHeight="1"/>
    <row r="264" ht="16.899999999999999" customHeight="1"/>
    <row r="265" ht="16.899999999999999" customHeight="1"/>
    <row r="266" ht="16.899999999999999" customHeight="1"/>
    <row r="267" ht="16.899999999999999" customHeight="1"/>
    <row r="268" ht="16.899999999999999" customHeight="1"/>
    <row r="269" ht="16.899999999999999" customHeight="1"/>
    <row r="270" ht="16.899999999999999" customHeight="1"/>
    <row r="271" ht="16.899999999999999" customHeight="1"/>
    <row r="272" ht="16.899999999999999" customHeight="1"/>
    <row r="273" ht="16.899999999999999" customHeight="1"/>
    <row r="274" ht="16.899999999999999" customHeight="1"/>
    <row r="275" ht="16.899999999999999" customHeight="1"/>
    <row r="276" ht="16.899999999999999" customHeight="1"/>
    <row r="277" ht="16.899999999999999" customHeight="1"/>
    <row r="278" ht="16.899999999999999" customHeight="1"/>
    <row r="279" ht="16.899999999999999" customHeight="1"/>
    <row r="280" ht="16.899999999999999" customHeight="1"/>
    <row r="281" ht="16.899999999999999" customHeight="1"/>
    <row r="282" ht="16.899999999999999" customHeight="1"/>
    <row r="283" ht="16.899999999999999" customHeight="1"/>
    <row r="284" ht="16.899999999999999" customHeight="1"/>
    <row r="285" ht="16.899999999999999" customHeight="1"/>
    <row r="286" ht="16.899999999999999" customHeight="1"/>
    <row r="287" ht="16.899999999999999" customHeight="1"/>
    <row r="288" ht="16.899999999999999" customHeight="1"/>
    <row r="289" ht="16.899999999999999" customHeight="1"/>
    <row r="290" ht="16.899999999999999" customHeight="1"/>
    <row r="291" ht="16.899999999999999" customHeight="1"/>
    <row r="292" ht="16.899999999999999" customHeight="1"/>
    <row r="293" ht="16.899999999999999" customHeight="1"/>
    <row r="294" ht="16.899999999999999" customHeight="1"/>
    <row r="295" ht="16.899999999999999" customHeight="1"/>
    <row r="296" ht="16.899999999999999" customHeight="1"/>
    <row r="297" ht="16.899999999999999" customHeight="1"/>
    <row r="298" ht="16.899999999999999" customHeight="1"/>
    <row r="299" ht="16.899999999999999" customHeight="1"/>
    <row r="300" ht="16.899999999999999" customHeight="1"/>
    <row r="301" ht="16.899999999999999" customHeight="1"/>
    <row r="302" ht="16.899999999999999" customHeight="1"/>
    <row r="303" ht="16.899999999999999" customHeight="1"/>
    <row r="304" ht="16.899999999999999" customHeight="1"/>
    <row r="305" ht="16.899999999999999" customHeight="1"/>
    <row r="306" ht="16.899999999999999" customHeight="1"/>
    <row r="307" ht="16.899999999999999" customHeight="1"/>
    <row r="308" ht="16.899999999999999" customHeight="1"/>
    <row r="309" ht="16.899999999999999" customHeight="1"/>
    <row r="310" ht="16.899999999999999" customHeight="1"/>
    <row r="311" ht="16.899999999999999" customHeight="1"/>
    <row r="312" ht="16.899999999999999" customHeight="1"/>
    <row r="313" ht="16.899999999999999" customHeight="1"/>
    <row r="314" ht="16.899999999999999" customHeight="1"/>
    <row r="315" ht="16.899999999999999" customHeight="1"/>
    <row r="316" ht="16.899999999999999" customHeight="1"/>
    <row r="317" ht="16.899999999999999" customHeight="1"/>
    <row r="318" ht="16.899999999999999" customHeight="1"/>
    <row r="319" ht="16.899999999999999" customHeight="1"/>
    <row r="320" ht="16.899999999999999" customHeight="1"/>
    <row r="321" ht="16.899999999999999" customHeight="1"/>
    <row r="322" ht="16.899999999999999" customHeight="1"/>
    <row r="323" ht="16.899999999999999" customHeight="1"/>
    <row r="324" ht="16.899999999999999" customHeight="1"/>
    <row r="325" ht="16.899999999999999" customHeight="1"/>
    <row r="326" ht="16.899999999999999" customHeight="1"/>
    <row r="327" ht="16.899999999999999" customHeight="1"/>
    <row r="328" ht="16.899999999999999" customHeight="1"/>
    <row r="329" ht="16.899999999999999" customHeight="1"/>
    <row r="330" ht="16.899999999999999" customHeight="1"/>
    <row r="331" ht="16.899999999999999" customHeight="1"/>
    <row r="332" ht="16.899999999999999" customHeight="1"/>
    <row r="333" ht="16.899999999999999" customHeight="1"/>
    <row r="334" ht="16.899999999999999" customHeight="1"/>
    <row r="335" ht="16.899999999999999" customHeight="1"/>
    <row r="336" ht="16.899999999999999" customHeight="1"/>
    <row r="337" ht="16.899999999999999" customHeight="1"/>
    <row r="338" ht="16.899999999999999" customHeight="1"/>
    <row r="339" ht="16.899999999999999" customHeight="1"/>
    <row r="340" ht="16.899999999999999" customHeight="1"/>
    <row r="341" ht="16.899999999999999" customHeight="1"/>
    <row r="342" ht="16.899999999999999" customHeight="1"/>
    <row r="343" ht="16.899999999999999" customHeight="1"/>
    <row r="344" ht="16.899999999999999" customHeight="1"/>
    <row r="345" ht="16.899999999999999" customHeight="1"/>
    <row r="346" ht="16.899999999999999" customHeight="1"/>
    <row r="347" ht="16.899999999999999" customHeight="1"/>
    <row r="348" ht="16.899999999999999" customHeight="1"/>
    <row r="349" ht="16.899999999999999" customHeight="1"/>
    <row r="350" ht="16.899999999999999" customHeight="1"/>
    <row r="351" ht="16.899999999999999" customHeight="1"/>
    <row r="352" ht="16.899999999999999" customHeight="1"/>
    <row r="353" ht="16.899999999999999" customHeight="1"/>
    <row r="354" ht="16.899999999999999" customHeight="1"/>
    <row r="355" ht="16.899999999999999" customHeight="1"/>
    <row r="356" ht="16.899999999999999" customHeight="1"/>
    <row r="357" ht="16.899999999999999" customHeight="1"/>
    <row r="358" ht="16.899999999999999" customHeight="1"/>
    <row r="359" ht="16.899999999999999" customHeight="1"/>
    <row r="360" ht="16.899999999999999" customHeight="1"/>
    <row r="361" ht="16.899999999999999" customHeight="1"/>
    <row r="362" ht="16.899999999999999" customHeight="1"/>
    <row r="363" ht="16.899999999999999" customHeight="1"/>
    <row r="364" ht="16.899999999999999" customHeight="1"/>
    <row r="365" ht="16.899999999999999" customHeight="1"/>
    <row r="366" ht="16.899999999999999" customHeight="1"/>
    <row r="367" ht="16.899999999999999" customHeight="1"/>
    <row r="368" ht="16.899999999999999" customHeight="1"/>
    <row r="369" ht="16.899999999999999" customHeight="1"/>
    <row r="370" ht="16.899999999999999" customHeight="1"/>
    <row r="371" ht="16.899999999999999" customHeight="1"/>
    <row r="372" ht="16.899999999999999" customHeight="1"/>
    <row r="373" ht="16.899999999999999" customHeight="1"/>
    <row r="374" ht="16.899999999999999" customHeight="1"/>
    <row r="375" ht="16.899999999999999" customHeight="1"/>
    <row r="376" ht="16.899999999999999" customHeight="1"/>
    <row r="377" ht="16.899999999999999" customHeight="1"/>
    <row r="378" ht="16.899999999999999" customHeight="1"/>
    <row r="379" ht="16.899999999999999" customHeight="1"/>
    <row r="380" ht="16.899999999999999" customHeight="1"/>
    <row r="381" ht="16.899999999999999" customHeight="1"/>
    <row r="382" ht="16.899999999999999" customHeight="1"/>
    <row r="383" ht="16.899999999999999" customHeight="1"/>
    <row r="384" ht="16.899999999999999" customHeight="1"/>
    <row r="385" ht="16.899999999999999" customHeight="1"/>
    <row r="386" ht="16.899999999999999" customHeight="1"/>
    <row r="387" ht="16.899999999999999" customHeight="1"/>
    <row r="388" ht="16.899999999999999" customHeight="1"/>
    <row r="389" ht="16.899999999999999" customHeight="1"/>
    <row r="390" ht="16.899999999999999" customHeight="1"/>
    <row r="391" ht="16.899999999999999" customHeight="1"/>
    <row r="392" ht="16.899999999999999" customHeight="1"/>
    <row r="393" ht="16.899999999999999" customHeight="1"/>
    <row r="394" ht="16.899999999999999" customHeight="1"/>
    <row r="395" ht="16.899999999999999" customHeight="1"/>
    <row r="396" ht="16.899999999999999" customHeight="1"/>
    <row r="397" ht="16.899999999999999" customHeight="1"/>
    <row r="398" ht="16.899999999999999" customHeight="1"/>
    <row r="399" ht="16.899999999999999" customHeight="1"/>
    <row r="400" ht="16.899999999999999" customHeight="1"/>
    <row r="401" ht="16.899999999999999" customHeight="1"/>
    <row r="402" ht="16.899999999999999" customHeight="1"/>
    <row r="403" ht="16.899999999999999" customHeight="1"/>
    <row r="404" ht="16.899999999999999" customHeight="1"/>
    <row r="405" ht="16.899999999999999" customHeight="1"/>
    <row r="406" ht="16.899999999999999" customHeight="1"/>
    <row r="407" ht="16.899999999999999" customHeight="1"/>
    <row r="408" ht="16.899999999999999" customHeight="1"/>
    <row r="409" ht="16.899999999999999" customHeight="1"/>
    <row r="410" ht="16.899999999999999" customHeight="1"/>
    <row r="411" ht="16.899999999999999" customHeight="1"/>
    <row r="412" ht="16.899999999999999" customHeight="1"/>
    <row r="413" ht="16.899999999999999" customHeight="1"/>
    <row r="414" ht="16.899999999999999" customHeight="1"/>
    <row r="415" ht="16.899999999999999" customHeight="1"/>
    <row r="416" ht="16.899999999999999" customHeight="1"/>
    <row r="417" ht="16.899999999999999" customHeight="1"/>
    <row r="418" ht="16.899999999999999" customHeight="1"/>
    <row r="419" ht="16.899999999999999" customHeight="1"/>
    <row r="420" ht="16.899999999999999" customHeight="1"/>
    <row r="421" ht="16.899999999999999" customHeight="1"/>
    <row r="422" ht="16.899999999999999" customHeight="1"/>
    <row r="423" ht="16.899999999999999" customHeight="1"/>
    <row r="424" ht="16.899999999999999" customHeight="1"/>
    <row r="425" ht="16.899999999999999" customHeight="1"/>
    <row r="426" ht="16.899999999999999" customHeight="1"/>
    <row r="427" ht="16.899999999999999" customHeight="1"/>
    <row r="428" ht="16.899999999999999" customHeight="1"/>
    <row r="429" ht="16.899999999999999" customHeight="1"/>
    <row r="430" ht="16.899999999999999" customHeight="1"/>
    <row r="431" ht="16.899999999999999" customHeight="1"/>
    <row r="432" ht="16.899999999999999" customHeight="1"/>
    <row r="433" ht="16.899999999999999" customHeight="1"/>
    <row r="434" ht="16.899999999999999" customHeight="1"/>
    <row r="435" ht="16.899999999999999" customHeight="1"/>
    <row r="436" ht="16.899999999999999" customHeight="1"/>
    <row r="437" ht="16.899999999999999" customHeight="1"/>
    <row r="438" ht="16.899999999999999" customHeight="1"/>
    <row r="439" ht="16.899999999999999" customHeight="1"/>
    <row r="440" ht="16.899999999999999" customHeight="1"/>
    <row r="441" ht="16.899999999999999" customHeight="1"/>
    <row r="442" ht="16.899999999999999" customHeight="1"/>
    <row r="443" ht="16.899999999999999" customHeight="1"/>
    <row r="444" ht="16.899999999999999" customHeight="1"/>
    <row r="445" ht="16.899999999999999" customHeight="1"/>
    <row r="446" ht="16.899999999999999" customHeight="1"/>
    <row r="447" ht="16.899999999999999" customHeight="1"/>
    <row r="448" ht="16.899999999999999" customHeight="1"/>
    <row r="449" ht="16.899999999999999" customHeight="1"/>
    <row r="450" ht="16.899999999999999" customHeight="1"/>
    <row r="451" ht="16.899999999999999" customHeight="1"/>
    <row r="452" ht="16.899999999999999" customHeight="1"/>
    <row r="453" ht="16.899999999999999" customHeight="1"/>
    <row r="454" ht="16.899999999999999" customHeight="1"/>
    <row r="455" ht="16.899999999999999" customHeight="1"/>
    <row r="456" ht="16.899999999999999" customHeight="1"/>
    <row r="457" ht="16.899999999999999" customHeight="1"/>
    <row r="458" ht="16.899999999999999" customHeight="1"/>
    <row r="459" ht="16.899999999999999" customHeight="1"/>
    <row r="460" ht="16.899999999999999" customHeight="1"/>
    <row r="461" ht="16.899999999999999" customHeight="1"/>
    <row r="462" ht="16.899999999999999" customHeight="1"/>
    <row r="463" ht="16.899999999999999" customHeight="1"/>
    <row r="464" ht="16.899999999999999" customHeight="1"/>
    <row r="465" ht="16.899999999999999" customHeight="1"/>
    <row r="466" ht="16.899999999999999" customHeight="1"/>
    <row r="467" ht="16.899999999999999" customHeight="1"/>
    <row r="468" ht="16.899999999999999" customHeight="1"/>
    <row r="469" ht="16.899999999999999" customHeight="1"/>
    <row r="470" ht="16.899999999999999" customHeight="1"/>
    <row r="471" ht="16.899999999999999" customHeight="1"/>
    <row r="472" ht="16.899999999999999" customHeight="1"/>
    <row r="473" ht="16.899999999999999" customHeight="1"/>
    <row r="474" ht="16.899999999999999" customHeight="1"/>
    <row r="475" ht="16.899999999999999" customHeight="1"/>
    <row r="476" ht="16.899999999999999" customHeight="1"/>
    <row r="477" ht="16.899999999999999" customHeight="1"/>
    <row r="478" ht="16.899999999999999" customHeight="1"/>
    <row r="479" ht="16.899999999999999" customHeight="1"/>
    <row r="480" ht="16.899999999999999" customHeight="1"/>
    <row r="481" ht="16.899999999999999" customHeight="1"/>
    <row r="482" ht="16.899999999999999" customHeight="1"/>
    <row r="483" ht="16.899999999999999" customHeight="1"/>
    <row r="484" ht="16.899999999999999" customHeight="1"/>
    <row r="485" ht="16.899999999999999" customHeight="1"/>
    <row r="486" ht="16.899999999999999" customHeight="1"/>
    <row r="487" ht="16.899999999999999" customHeight="1"/>
    <row r="488" ht="16.899999999999999" customHeight="1"/>
    <row r="489" ht="16.899999999999999" customHeight="1"/>
    <row r="490" ht="16.899999999999999" customHeight="1"/>
    <row r="491" ht="16.899999999999999" customHeight="1"/>
    <row r="492" ht="16.899999999999999" customHeight="1"/>
    <row r="493" ht="16.899999999999999" customHeight="1"/>
    <row r="494" ht="16.899999999999999" customHeight="1"/>
    <row r="495" ht="16.899999999999999" customHeight="1"/>
    <row r="496" ht="16.899999999999999" customHeight="1"/>
    <row r="497" ht="16.899999999999999" customHeight="1"/>
    <row r="498" ht="16.899999999999999" customHeight="1"/>
    <row r="499" ht="16.899999999999999" customHeight="1"/>
    <row r="500" ht="16.899999999999999" customHeight="1"/>
    <row r="501" ht="16.899999999999999" customHeight="1"/>
    <row r="502" ht="16.899999999999999" customHeight="1"/>
    <row r="503" ht="16.899999999999999" customHeight="1"/>
    <row r="504" ht="16.899999999999999" customHeight="1"/>
    <row r="505" ht="16.899999999999999" customHeight="1"/>
    <row r="506" ht="16.899999999999999" customHeight="1"/>
    <row r="507" ht="16.899999999999999" customHeight="1"/>
    <row r="508" ht="16.899999999999999" customHeight="1"/>
    <row r="509" ht="16.899999999999999" customHeight="1"/>
    <row r="510" ht="16.899999999999999" customHeight="1"/>
    <row r="511" ht="16.899999999999999" customHeight="1"/>
    <row r="512" ht="16.899999999999999" customHeight="1"/>
    <row r="513" ht="16.899999999999999" customHeight="1"/>
    <row r="514" ht="16.899999999999999" customHeight="1"/>
    <row r="515" ht="16.899999999999999" customHeight="1"/>
    <row r="516" ht="16.899999999999999" customHeight="1"/>
    <row r="517" ht="16.899999999999999" customHeight="1"/>
    <row r="518" ht="16.899999999999999" customHeight="1"/>
    <row r="519" ht="16.899999999999999" customHeight="1"/>
    <row r="520" ht="16.899999999999999" customHeight="1"/>
    <row r="521" ht="16.899999999999999" customHeight="1"/>
    <row r="522" ht="16.899999999999999" customHeight="1"/>
    <row r="523" ht="16.899999999999999" customHeight="1"/>
    <row r="524" ht="16.899999999999999" customHeight="1"/>
    <row r="525" ht="16.899999999999999" customHeight="1"/>
    <row r="526" ht="16.899999999999999" customHeight="1"/>
    <row r="527" ht="16.899999999999999" customHeight="1"/>
    <row r="528" ht="16.899999999999999" customHeight="1"/>
    <row r="529" ht="16.899999999999999" customHeight="1"/>
    <row r="530" ht="16.899999999999999" customHeight="1"/>
    <row r="531" ht="16.899999999999999" customHeight="1"/>
    <row r="532" ht="16.899999999999999" customHeight="1"/>
    <row r="533" ht="16.899999999999999" customHeight="1"/>
    <row r="534" ht="16.899999999999999" customHeight="1"/>
    <row r="535" ht="16.899999999999999" customHeight="1"/>
    <row r="536" ht="16.899999999999999" customHeight="1"/>
    <row r="537" ht="16.899999999999999" customHeight="1"/>
    <row r="538" ht="16.899999999999999" customHeight="1"/>
    <row r="539" ht="16.899999999999999" customHeight="1"/>
    <row r="540" ht="16.899999999999999" customHeight="1"/>
    <row r="541" ht="16.899999999999999" customHeight="1"/>
    <row r="542" ht="16.899999999999999" customHeight="1"/>
    <row r="543" ht="16.899999999999999" customHeight="1"/>
    <row r="544" ht="16.899999999999999" customHeight="1"/>
    <row r="545" ht="16.899999999999999" customHeight="1"/>
    <row r="546" ht="16.899999999999999" customHeight="1"/>
    <row r="547" ht="16.899999999999999" customHeight="1"/>
    <row r="548" ht="16.899999999999999" customHeight="1"/>
    <row r="549" ht="16.899999999999999" customHeight="1"/>
    <row r="550" ht="16.899999999999999" customHeight="1"/>
    <row r="551" ht="16.899999999999999" customHeight="1"/>
    <row r="552" ht="16.899999999999999" customHeight="1"/>
    <row r="553" ht="16.899999999999999" customHeight="1"/>
    <row r="554" ht="16.899999999999999" customHeight="1"/>
    <row r="555" ht="16.899999999999999" customHeight="1"/>
    <row r="556" ht="16.899999999999999" customHeight="1"/>
    <row r="557" ht="16.899999999999999" customHeight="1"/>
    <row r="558" ht="16.899999999999999" customHeight="1"/>
    <row r="559" ht="16.899999999999999" customHeight="1"/>
    <row r="560" ht="16.899999999999999" customHeight="1"/>
    <row r="561" ht="16.899999999999999" customHeight="1"/>
    <row r="562" ht="16.899999999999999" customHeight="1"/>
    <row r="563" ht="16.899999999999999" customHeight="1"/>
    <row r="564" ht="16.899999999999999" customHeight="1"/>
    <row r="565" ht="16.899999999999999" customHeight="1"/>
    <row r="566" ht="16.899999999999999" customHeight="1"/>
    <row r="567" ht="16.899999999999999" customHeight="1"/>
    <row r="568" ht="16.899999999999999" customHeight="1"/>
    <row r="569" ht="16.899999999999999" customHeight="1"/>
    <row r="570" ht="16.899999999999999" customHeight="1"/>
    <row r="571" ht="16.899999999999999" customHeight="1"/>
    <row r="572" ht="16.899999999999999" customHeight="1"/>
    <row r="573" ht="16.899999999999999" customHeight="1"/>
    <row r="574" ht="16.899999999999999" customHeight="1"/>
    <row r="575" ht="16.899999999999999" customHeight="1"/>
    <row r="576" ht="16.899999999999999" customHeight="1"/>
    <row r="577" ht="16.899999999999999" customHeight="1"/>
    <row r="578" ht="16.899999999999999" customHeight="1"/>
    <row r="579" ht="16.899999999999999" customHeight="1"/>
    <row r="580" ht="16.899999999999999" customHeight="1"/>
    <row r="581" ht="16.899999999999999" customHeight="1"/>
    <row r="582" ht="16.899999999999999" customHeight="1"/>
    <row r="583" ht="16.899999999999999" customHeight="1"/>
    <row r="584" ht="16.899999999999999" customHeight="1"/>
    <row r="585" ht="16.899999999999999" customHeight="1"/>
    <row r="586" ht="16.899999999999999" customHeight="1"/>
    <row r="587" ht="16.899999999999999" customHeight="1"/>
    <row r="588" ht="16.899999999999999" customHeight="1"/>
    <row r="589" ht="16.899999999999999" customHeight="1"/>
    <row r="590" ht="16.899999999999999" customHeight="1"/>
    <row r="591" ht="16.899999999999999" customHeight="1"/>
    <row r="592" ht="16.899999999999999" customHeight="1"/>
    <row r="593" ht="16.899999999999999" customHeight="1"/>
    <row r="594" ht="16.899999999999999" customHeight="1"/>
    <row r="595" ht="16.899999999999999" customHeight="1"/>
    <row r="596" ht="16.899999999999999" customHeight="1"/>
    <row r="597" ht="16.899999999999999" customHeight="1"/>
    <row r="598" ht="16.899999999999999" customHeight="1"/>
    <row r="599" ht="16.899999999999999" customHeight="1"/>
    <row r="600" ht="16.899999999999999" customHeight="1"/>
    <row r="601" ht="16.899999999999999" customHeight="1"/>
    <row r="602" ht="16.899999999999999" customHeight="1"/>
    <row r="603" ht="16.899999999999999" customHeight="1"/>
    <row r="604" ht="16.899999999999999" customHeight="1"/>
    <row r="605" ht="16.899999999999999" customHeight="1"/>
    <row r="606" ht="16.899999999999999" customHeight="1"/>
    <row r="607" ht="16.899999999999999" customHeight="1"/>
    <row r="608" ht="16.899999999999999" customHeight="1"/>
    <row r="609" ht="16.899999999999999" customHeight="1"/>
    <row r="610" ht="16.899999999999999" customHeight="1"/>
    <row r="611" ht="16.899999999999999" customHeight="1"/>
    <row r="612" ht="16.899999999999999" customHeight="1"/>
    <row r="613" ht="16.899999999999999" customHeight="1"/>
    <row r="614" ht="16.899999999999999" customHeight="1"/>
    <row r="615" ht="16.899999999999999" customHeight="1"/>
    <row r="616" ht="16.899999999999999" customHeight="1"/>
    <row r="617" ht="16.899999999999999" customHeight="1"/>
    <row r="618" ht="16.899999999999999" customHeight="1"/>
    <row r="619" ht="16.899999999999999" customHeight="1"/>
    <row r="620" ht="16.899999999999999" customHeight="1"/>
    <row r="621" ht="16.899999999999999" customHeight="1"/>
    <row r="622" ht="16.899999999999999" customHeight="1"/>
    <row r="623" ht="16.899999999999999" customHeight="1"/>
    <row r="624" ht="16.899999999999999" customHeight="1"/>
    <row r="625" ht="16.899999999999999" customHeight="1"/>
    <row r="626" ht="16.899999999999999" customHeight="1"/>
    <row r="627" ht="16.899999999999999" customHeight="1"/>
    <row r="628" ht="16.899999999999999" customHeight="1"/>
    <row r="629" ht="16.899999999999999" customHeight="1"/>
    <row r="630" ht="16.899999999999999" customHeight="1"/>
    <row r="631" ht="16.899999999999999" customHeight="1"/>
    <row r="632" ht="16.899999999999999" customHeight="1"/>
    <row r="633" ht="16.899999999999999" customHeight="1"/>
    <row r="634" ht="16.899999999999999" customHeight="1"/>
    <row r="635" ht="16.899999999999999" customHeight="1"/>
    <row r="636" ht="16.899999999999999" customHeight="1"/>
    <row r="637" ht="16.899999999999999" customHeight="1"/>
    <row r="638" ht="16.899999999999999" customHeight="1"/>
    <row r="639" ht="16.899999999999999" customHeight="1"/>
    <row r="640" ht="16.899999999999999" customHeight="1"/>
    <row r="641" ht="16.899999999999999" customHeight="1"/>
    <row r="642" ht="16.899999999999999" customHeight="1"/>
    <row r="643" ht="16.899999999999999" customHeight="1"/>
    <row r="644" ht="16.899999999999999" customHeight="1"/>
    <row r="645" ht="16.899999999999999" customHeight="1"/>
    <row r="646" ht="16.899999999999999" customHeight="1"/>
    <row r="647" ht="16.899999999999999" customHeight="1"/>
    <row r="648" ht="16.899999999999999" customHeight="1"/>
    <row r="649" ht="16.899999999999999" customHeight="1"/>
    <row r="650" ht="16.899999999999999" customHeight="1"/>
    <row r="651" ht="16.899999999999999" customHeight="1"/>
    <row r="652" ht="16.899999999999999" customHeight="1"/>
    <row r="653" ht="16.899999999999999" customHeight="1"/>
    <row r="654" ht="16.899999999999999" customHeight="1"/>
    <row r="655" ht="16.899999999999999" customHeight="1"/>
    <row r="656" ht="16.899999999999999" customHeight="1"/>
    <row r="657" ht="16.899999999999999" customHeight="1"/>
    <row r="658" ht="16.899999999999999" customHeight="1"/>
    <row r="659" ht="16.899999999999999" customHeight="1"/>
    <row r="660" ht="16.899999999999999" customHeight="1"/>
    <row r="661" ht="16.899999999999999" customHeight="1"/>
    <row r="662" ht="16.899999999999999" customHeight="1"/>
    <row r="663" ht="16.899999999999999" customHeight="1"/>
    <row r="664" ht="16.899999999999999" customHeight="1"/>
    <row r="665" ht="16.899999999999999" customHeight="1"/>
    <row r="666" ht="16.899999999999999" customHeight="1"/>
    <row r="667" ht="16.899999999999999" customHeight="1"/>
    <row r="668" ht="16.899999999999999" customHeight="1"/>
    <row r="669" ht="16.899999999999999" customHeight="1"/>
    <row r="670" ht="16.899999999999999" customHeight="1"/>
    <row r="671" ht="16.899999999999999" customHeight="1"/>
    <row r="672" ht="16.899999999999999" customHeight="1"/>
    <row r="673" ht="16.899999999999999" customHeight="1"/>
    <row r="674" ht="16.899999999999999" customHeight="1"/>
    <row r="675" ht="16.899999999999999" customHeight="1"/>
    <row r="676" ht="16.899999999999999" customHeight="1"/>
    <row r="677" ht="16.899999999999999" customHeight="1"/>
    <row r="678" ht="16.899999999999999" customHeight="1"/>
    <row r="679" ht="16.899999999999999" customHeight="1"/>
    <row r="680" ht="16.899999999999999" customHeight="1"/>
    <row r="681" ht="16.899999999999999" customHeight="1"/>
    <row r="682" ht="16.899999999999999" customHeight="1"/>
    <row r="683" ht="16.899999999999999" customHeight="1"/>
    <row r="684" ht="16.899999999999999" customHeight="1"/>
    <row r="685" ht="16.899999999999999" customHeight="1"/>
    <row r="686" ht="16.899999999999999" customHeight="1"/>
    <row r="687" ht="16.899999999999999" customHeight="1"/>
    <row r="688" ht="16.899999999999999" customHeight="1"/>
    <row r="689" ht="16.899999999999999" customHeight="1"/>
    <row r="690" ht="16.899999999999999" customHeight="1"/>
    <row r="691" ht="16.899999999999999" customHeight="1"/>
    <row r="692" ht="16.899999999999999" customHeight="1"/>
    <row r="693" ht="16.899999999999999" customHeight="1"/>
    <row r="694" ht="16.899999999999999" customHeight="1"/>
    <row r="695" ht="16.899999999999999" customHeight="1"/>
    <row r="696" ht="16.899999999999999" customHeight="1"/>
    <row r="697" ht="16.899999999999999" customHeight="1"/>
    <row r="698" ht="16.899999999999999" customHeight="1"/>
    <row r="699" ht="16.899999999999999" customHeight="1"/>
    <row r="700" ht="16.899999999999999" customHeight="1"/>
    <row r="701" ht="16.899999999999999" customHeight="1"/>
    <row r="702" ht="16.899999999999999" customHeight="1"/>
    <row r="703" ht="16.899999999999999" customHeight="1"/>
    <row r="704" ht="16.899999999999999" customHeight="1"/>
    <row r="705" ht="16.899999999999999" customHeight="1"/>
    <row r="706" ht="16.899999999999999" customHeight="1"/>
    <row r="707" ht="16.899999999999999" customHeight="1"/>
    <row r="708" ht="16.899999999999999" customHeight="1"/>
    <row r="709" ht="16.899999999999999" customHeight="1"/>
    <row r="710" ht="16.899999999999999" customHeight="1"/>
    <row r="711" ht="16.899999999999999" customHeight="1"/>
    <row r="712" ht="16.899999999999999" customHeight="1"/>
    <row r="713" ht="16.899999999999999" customHeight="1"/>
    <row r="714" ht="16.899999999999999" customHeight="1"/>
    <row r="715" ht="16.899999999999999" customHeight="1"/>
    <row r="716" ht="16.899999999999999" customHeight="1"/>
    <row r="717" ht="16.899999999999999" customHeight="1"/>
    <row r="718" ht="16.899999999999999" customHeight="1"/>
    <row r="719" ht="16.899999999999999" customHeight="1"/>
    <row r="720" ht="16.899999999999999" customHeight="1"/>
    <row r="721" ht="16.899999999999999" customHeight="1"/>
    <row r="722" ht="16.899999999999999" customHeight="1"/>
    <row r="723" ht="16.899999999999999" customHeight="1"/>
    <row r="724" ht="16.899999999999999" customHeight="1"/>
    <row r="725" ht="16.899999999999999" customHeight="1"/>
    <row r="726" ht="16.899999999999999" customHeight="1"/>
    <row r="727" ht="16.899999999999999" customHeight="1"/>
    <row r="728" ht="16.899999999999999" customHeight="1"/>
    <row r="729" ht="16.899999999999999" customHeight="1"/>
    <row r="730" ht="16.899999999999999" customHeight="1"/>
    <row r="731" ht="16.899999999999999" customHeight="1"/>
    <row r="732" ht="16.899999999999999" customHeight="1"/>
    <row r="733" ht="16.899999999999999" customHeight="1"/>
    <row r="734" ht="16.899999999999999" customHeight="1"/>
    <row r="735" ht="16.899999999999999" customHeight="1"/>
    <row r="736" ht="16.899999999999999" customHeight="1"/>
    <row r="737" ht="16.899999999999999" customHeight="1"/>
    <row r="738" ht="16.899999999999999" customHeight="1"/>
    <row r="739" ht="16.899999999999999" customHeight="1"/>
    <row r="740" ht="16.899999999999999" customHeight="1"/>
    <row r="741" ht="16.899999999999999" customHeight="1"/>
    <row r="742" ht="16.899999999999999" customHeight="1"/>
    <row r="743" ht="16.899999999999999" customHeight="1"/>
    <row r="744" ht="16.899999999999999" customHeight="1"/>
    <row r="745" ht="16.899999999999999" customHeight="1"/>
    <row r="746" ht="16.899999999999999" customHeight="1"/>
    <row r="747" ht="16.899999999999999" customHeight="1"/>
    <row r="748" ht="16.899999999999999" customHeight="1"/>
    <row r="749" ht="16.899999999999999" customHeight="1"/>
    <row r="750" ht="16.899999999999999" customHeight="1"/>
    <row r="751" ht="16.899999999999999" customHeight="1"/>
    <row r="752" ht="16.899999999999999" customHeight="1"/>
    <row r="753" ht="16.899999999999999" customHeight="1"/>
    <row r="754" ht="16.899999999999999" customHeight="1"/>
    <row r="755" ht="16.899999999999999" customHeight="1"/>
    <row r="756" ht="16.899999999999999" customHeight="1"/>
    <row r="757" ht="16.899999999999999" customHeight="1"/>
    <row r="758" ht="16.899999999999999" customHeight="1"/>
    <row r="759" ht="16.899999999999999" customHeight="1"/>
    <row r="760" ht="16.899999999999999" customHeight="1"/>
    <row r="761" ht="16.899999999999999" customHeight="1"/>
    <row r="762" ht="16.899999999999999" customHeight="1"/>
    <row r="763" ht="16.899999999999999" customHeight="1"/>
    <row r="764" ht="16.899999999999999" customHeight="1"/>
    <row r="765" ht="16.899999999999999" customHeight="1"/>
    <row r="766" ht="16.899999999999999" customHeight="1"/>
    <row r="767" ht="16.899999999999999" customHeight="1"/>
    <row r="768" ht="16.899999999999999" customHeight="1"/>
    <row r="769" ht="16.899999999999999" customHeight="1"/>
    <row r="770" ht="16.899999999999999" customHeight="1"/>
    <row r="771" ht="16.899999999999999" customHeight="1"/>
    <row r="772" ht="16.899999999999999" customHeight="1"/>
    <row r="773" ht="16.899999999999999" customHeight="1"/>
    <row r="774" ht="16.899999999999999" customHeight="1"/>
    <row r="775" ht="16.899999999999999" customHeight="1"/>
    <row r="776" ht="16.899999999999999" customHeight="1"/>
    <row r="777" ht="16.899999999999999" customHeight="1"/>
    <row r="778" ht="16.899999999999999" customHeight="1"/>
    <row r="779" ht="16.899999999999999" customHeight="1"/>
    <row r="780" ht="16.899999999999999" customHeight="1"/>
    <row r="781" ht="16.899999999999999" customHeight="1"/>
    <row r="782" ht="16.899999999999999" customHeight="1"/>
    <row r="783" ht="16.899999999999999" customHeight="1"/>
    <row r="784" ht="16.899999999999999" customHeight="1"/>
    <row r="785" ht="16.899999999999999" customHeight="1"/>
    <row r="786" ht="16.899999999999999" customHeight="1"/>
    <row r="787" ht="16.899999999999999" customHeight="1"/>
    <row r="788" ht="16.899999999999999" customHeight="1"/>
    <row r="789" ht="16.899999999999999" customHeight="1"/>
    <row r="790" ht="16.899999999999999" customHeight="1"/>
    <row r="791" ht="16.899999999999999" customHeight="1"/>
    <row r="792" ht="16.899999999999999" customHeight="1"/>
    <row r="793" ht="16.899999999999999" customHeight="1"/>
    <row r="794" ht="16.899999999999999" customHeight="1"/>
    <row r="795" ht="16.899999999999999" customHeight="1"/>
    <row r="796" ht="16.899999999999999" customHeight="1"/>
    <row r="797" ht="16.899999999999999" customHeight="1"/>
    <row r="798" ht="16.899999999999999" customHeight="1"/>
    <row r="799" ht="16.899999999999999" customHeight="1"/>
    <row r="800" ht="16.899999999999999" customHeight="1"/>
    <row r="801" ht="16.899999999999999" customHeight="1"/>
    <row r="802" ht="16.899999999999999" customHeight="1"/>
    <row r="803" ht="16.899999999999999" customHeight="1"/>
    <row r="804" ht="16.899999999999999" customHeight="1"/>
    <row r="805" ht="16.899999999999999" customHeight="1"/>
    <row r="806" ht="16.899999999999999" customHeight="1"/>
    <row r="807" ht="16.899999999999999" customHeight="1"/>
    <row r="808" ht="16.899999999999999" customHeight="1"/>
    <row r="809" ht="16.899999999999999" customHeight="1"/>
    <row r="810" ht="16.899999999999999" customHeight="1"/>
    <row r="811" ht="16.899999999999999" customHeight="1"/>
    <row r="812" ht="16.899999999999999" customHeight="1"/>
    <row r="813" ht="16.899999999999999" customHeight="1"/>
    <row r="814" ht="16.899999999999999" customHeight="1"/>
    <row r="815" ht="16.899999999999999" customHeight="1"/>
    <row r="816" ht="16.899999999999999" customHeight="1"/>
    <row r="817" ht="16.899999999999999" customHeight="1"/>
    <row r="818" ht="16.899999999999999" customHeight="1"/>
    <row r="819" ht="16.899999999999999" customHeight="1"/>
    <row r="820" ht="16.899999999999999" customHeight="1"/>
    <row r="821" ht="16.899999999999999" customHeight="1"/>
    <row r="822" ht="16.899999999999999" customHeight="1"/>
    <row r="823" ht="16.899999999999999" customHeight="1"/>
    <row r="824" ht="16.899999999999999" customHeight="1"/>
    <row r="825" ht="16.899999999999999" customHeight="1"/>
    <row r="826" ht="16.899999999999999" customHeight="1"/>
    <row r="827" ht="16.899999999999999" customHeight="1"/>
    <row r="828" ht="16.899999999999999" customHeight="1"/>
    <row r="829" ht="16.899999999999999" customHeight="1"/>
    <row r="830" ht="16.899999999999999" customHeight="1"/>
    <row r="831" ht="16.899999999999999" customHeight="1"/>
    <row r="832" ht="16.899999999999999" customHeight="1"/>
    <row r="833" ht="16.899999999999999" customHeight="1"/>
    <row r="834" ht="16.899999999999999" customHeight="1"/>
    <row r="835" ht="16.899999999999999" customHeight="1"/>
    <row r="836" ht="16.899999999999999" customHeight="1"/>
    <row r="837" ht="16.899999999999999" customHeight="1"/>
    <row r="838" ht="16.899999999999999" customHeight="1"/>
    <row r="839" ht="16.899999999999999" customHeight="1"/>
    <row r="840" ht="16.899999999999999" customHeight="1"/>
    <row r="841" ht="16.899999999999999" customHeight="1"/>
    <row r="842" ht="16.899999999999999" customHeight="1"/>
    <row r="843" ht="16.899999999999999" customHeight="1"/>
    <row r="844" ht="16.899999999999999" customHeight="1"/>
    <row r="845" ht="16.899999999999999" customHeight="1"/>
    <row r="846" ht="16.899999999999999" customHeight="1"/>
    <row r="847" ht="16.899999999999999" customHeight="1"/>
    <row r="848" ht="16.899999999999999" customHeight="1"/>
    <row r="849" ht="16.899999999999999" customHeight="1"/>
    <row r="850" ht="16.899999999999999" customHeight="1"/>
    <row r="851" ht="16.899999999999999" customHeight="1"/>
    <row r="852" ht="16.899999999999999" customHeight="1"/>
    <row r="853" ht="16.899999999999999" customHeight="1"/>
    <row r="854" ht="16.899999999999999" customHeight="1"/>
    <row r="855" ht="16.899999999999999" customHeight="1"/>
    <row r="856" ht="16.899999999999999" customHeight="1"/>
    <row r="857" ht="16.899999999999999" customHeight="1"/>
    <row r="858" ht="16.899999999999999" customHeight="1"/>
    <row r="859" ht="16.899999999999999" customHeight="1"/>
    <row r="860" ht="16.899999999999999" customHeight="1"/>
    <row r="861" ht="16.899999999999999" customHeight="1"/>
    <row r="862" ht="16.899999999999999" customHeight="1"/>
    <row r="863" ht="16.899999999999999" customHeight="1"/>
    <row r="864" ht="16.899999999999999" customHeight="1"/>
    <row r="865" ht="16.899999999999999" customHeight="1"/>
    <row r="866" ht="16.899999999999999" customHeight="1"/>
    <row r="867" ht="16.899999999999999" customHeight="1"/>
    <row r="868" ht="16.899999999999999" customHeight="1"/>
    <row r="869" ht="16.899999999999999" customHeight="1"/>
    <row r="870" ht="16.899999999999999" customHeight="1"/>
    <row r="871" ht="16.899999999999999" customHeight="1"/>
    <row r="872" ht="16.899999999999999" customHeight="1"/>
    <row r="873" ht="16.899999999999999" customHeight="1"/>
    <row r="874" ht="16.899999999999999" customHeight="1"/>
    <row r="875" ht="16.899999999999999" customHeight="1"/>
    <row r="876" ht="16.899999999999999" customHeight="1"/>
    <row r="877" ht="16.899999999999999" customHeight="1"/>
    <row r="878" ht="16.899999999999999" customHeight="1"/>
    <row r="879" ht="16.899999999999999" customHeight="1"/>
    <row r="880" ht="16.899999999999999" customHeight="1"/>
    <row r="881" ht="16.899999999999999" customHeight="1"/>
    <row r="882" ht="16.899999999999999" customHeight="1"/>
    <row r="883" ht="16.899999999999999" customHeight="1"/>
    <row r="884" ht="16.899999999999999" customHeight="1"/>
    <row r="885" ht="16.899999999999999" customHeight="1"/>
    <row r="886" ht="16.899999999999999" customHeight="1"/>
    <row r="887" ht="16.899999999999999" customHeight="1"/>
    <row r="888" ht="16.899999999999999" customHeight="1"/>
    <row r="889" ht="16.899999999999999" customHeight="1"/>
    <row r="890" ht="16.899999999999999" customHeight="1"/>
    <row r="891" ht="16.899999999999999" customHeight="1"/>
    <row r="892" ht="16.899999999999999" customHeight="1"/>
    <row r="893" ht="16.899999999999999" customHeight="1"/>
    <row r="894" ht="16.899999999999999" customHeight="1"/>
    <row r="895" ht="16.899999999999999" customHeight="1"/>
    <row r="896" ht="16.899999999999999" customHeight="1"/>
    <row r="897" ht="16.899999999999999" customHeight="1"/>
    <row r="898" ht="16.899999999999999" customHeight="1"/>
    <row r="899" ht="16.899999999999999" customHeight="1"/>
    <row r="900" ht="16.899999999999999" customHeight="1"/>
    <row r="901" ht="16.899999999999999" customHeight="1"/>
    <row r="902" ht="16.899999999999999" customHeight="1"/>
    <row r="903" ht="16.899999999999999" customHeight="1"/>
    <row r="904" ht="16.899999999999999" customHeight="1"/>
    <row r="905" ht="16.899999999999999" customHeight="1"/>
    <row r="906" ht="16.899999999999999" customHeight="1"/>
    <row r="907" ht="16.899999999999999" customHeight="1"/>
    <row r="908" ht="16.899999999999999" customHeight="1"/>
    <row r="909" ht="16.899999999999999" customHeight="1"/>
    <row r="910" ht="16.899999999999999" customHeight="1"/>
    <row r="911" ht="16.899999999999999" customHeight="1"/>
    <row r="912" ht="16.899999999999999" customHeight="1"/>
    <row r="913" ht="16.899999999999999" customHeight="1"/>
    <row r="914" ht="16.899999999999999" customHeight="1"/>
    <row r="915" ht="16.899999999999999" customHeight="1"/>
    <row r="916" ht="16.899999999999999" customHeight="1"/>
    <row r="917" ht="16.899999999999999" customHeight="1"/>
    <row r="918" ht="16.899999999999999" customHeight="1"/>
    <row r="919" ht="16.899999999999999" customHeight="1"/>
    <row r="920" ht="16.899999999999999" customHeight="1"/>
    <row r="921" ht="16.899999999999999" customHeight="1"/>
    <row r="922" ht="16.899999999999999" customHeight="1"/>
    <row r="923" ht="16.899999999999999" customHeight="1"/>
    <row r="924" ht="16.899999999999999" customHeight="1"/>
    <row r="925" ht="16.899999999999999" customHeight="1"/>
    <row r="926" ht="16.899999999999999" customHeight="1"/>
    <row r="927" ht="16.899999999999999" customHeight="1"/>
    <row r="928" ht="16.899999999999999" customHeight="1"/>
    <row r="929" ht="16.899999999999999" customHeight="1"/>
    <row r="930" ht="16.899999999999999" customHeight="1"/>
    <row r="931" ht="16.899999999999999" customHeight="1"/>
    <row r="932" ht="16.899999999999999" customHeight="1"/>
    <row r="933" ht="16.899999999999999" customHeight="1"/>
    <row r="934" ht="16.899999999999999" customHeight="1"/>
    <row r="935" ht="16.899999999999999" customHeight="1"/>
    <row r="936" ht="16.899999999999999" customHeight="1"/>
    <row r="937" ht="16.899999999999999" customHeight="1"/>
    <row r="938" ht="16.899999999999999" customHeight="1"/>
    <row r="939" ht="16.899999999999999" customHeight="1"/>
    <row r="940" ht="16.899999999999999" customHeight="1"/>
    <row r="941" ht="16.899999999999999" customHeight="1"/>
    <row r="942" ht="16.899999999999999" customHeight="1"/>
    <row r="943" ht="16.899999999999999" customHeight="1"/>
    <row r="944" ht="16.899999999999999" customHeight="1"/>
    <row r="945" ht="16.899999999999999" customHeight="1"/>
    <row r="946" ht="16.899999999999999" customHeight="1"/>
    <row r="947" ht="16.899999999999999" customHeight="1"/>
    <row r="948" ht="16.899999999999999" customHeight="1"/>
    <row r="949" ht="16.899999999999999" customHeight="1"/>
    <row r="950" ht="16.899999999999999" customHeight="1"/>
    <row r="951" ht="16.899999999999999" customHeight="1"/>
    <row r="952" ht="16.899999999999999" customHeight="1"/>
    <row r="953" ht="16.899999999999999" customHeight="1"/>
    <row r="954" ht="16.899999999999999" customHeight="1"/>
    <row r="955" ht="16.899999999999999" customHeight="1"/>
    <row r="956" ht="16.899999999999999" customHeight="1"/>
    <row r="957" ht="16.899999999999999" customHeight="1"/>
    <row r="958" ht="16.899999999999999" customHeight="1"/>
    <row r="959" ht="16.899999999999999" customHeight="1"/>
    <row r="960" ht="16.899999999999999" customHeight="1"/>
    <row r="961" ht="16.899999999999999" customHeight="1"/>
    <row r="962" ht="16.899999999999999" customHeight="1"/>
    <row r="963" ht="16.899999999999999" customHeight="1"/>
    <row r="964" ht="16.899999999999999" customHeight="1"/>
    <row r="965" ht="16.899999999999999" customHeight="1"/>
    <row r="966" ht="16.899999999999999" customHeight="1"/>
    <row r="967" ht="16.899999999999999" customHeight="1"/>
    <row r="968" ht="16.899999999999999" customHeight="1"/>
    <row r="969" ht="16.899999999999999" customHeight="1"/>
    <row r="970" ht="16.899999999999999" customHeight="1"/>
    <row r="971" ht="16.899999999999999" customHeight="1"/>
    <row r="972" ht="16.899999999999999" customHeight="1"/>
    <row r="973" ht="16.899999999999999" customHeight="1"/>
    <row r="974" ht="16.899999999999999" customHeight="1"/>
    <row r="975" ht="16.899999999999999" customHeight="1"/>
    <row r="976" ht="16.899999999999999" customHeight="1"/>
    <row r="977" ht="16.899999999999999" customHeight="1"/>
    <row r="978" ht="16.899999999999999" customHeight="1"/>
    <row r="979" ht="16.899999999999999" customHeight="1"/>
    <row r="980" ht="16.899999999999999" customHeight="1"/>
    <row r="981" ht="16.899999999999999" customHeight="1"/>
    <row r="982" ht="16.899999999999999" customHeight="1"/>
    <row r="983" ht="16.899999999999999" customHeight="1"/>
    <row r="984" ht="16.899999999999999" customHeight="1"/>
    <row r="985" ht="16.899999999999999" customHeight="1"/>
    <row r="986" ht="16.899999999999999" customHeight="1"/>
    <row r="987" ht="16.899999999999999" customHeight="1"/>
    <row r="988" ht="16.899999999999999" customHeight="1"/>
    <row r="989" ht="16.899999999999999" customHeight="1"/>
    <row r="990" ht="16.899999999999999" customHeight="1"/>
    <row r="991" ht="16.899999999999999" customHeight="1"/>
    <row r="992" ht="16.899999999999999" customHeight="1"/>
    <row r="993" ht="16.899999999999999" customHeight="1"/>
    <row r="994" ht="16.899999999999999" customHeight="1"/>
    <row r="995" ht="16.899999999999999" customHeight="1"/>
    <row r="996" ht="16.899999999999999" customHeight="1"/>
    <row r="997" ht="16.899999999999999" customHeight="1"/>
    <row r="998" ht="16.899999999999999" customHeight="1"/>
    <row r="999" ht="16.899999999999999" customHeight="1"/>
    <row r="1000" ht="16.899999999999999" customHeight="1"/>
    <row r="1001" ht="16.899999999999999" customHeight="1"/>
    <row r="1002" ht="16.899999999999999" customHeight="1"/>
    <row r="1003" ht="16.899999999999999" customHeight="1"/>
    <row r="1004" ht="16.899999999999999" customHeight="1"/>
    <row r="1005" ht="16.899999999999999" customHeight="1"/>
    <row r="1006" ht="16.899999999999999" customHeight="1"/>
    <row r="1007" ht="16.899999999999999" customHeight="1"/>
    <row r="1008" ht="16.899999999999999" customHeight="1"/>
    <row r="1009" ht="16.899999999999999" customHeight="1"/>
    <row r="1010" ht="16.899999999999999" customHeight="1"/>
    <row r="1011" ht="16.899999999999999" customHeight="1"/>
    <row r="1012" ht="16.899999999999999" customHeight="1"/>
    <row r="1013" ht="16.899999999999999" customHeight="1"/>
    <row r="1014" ht="16.899999999999999" customHeight="1"/>
    <row r="1015" ht="16.899999999999999" customHeight="1"/>
    <row r="1016" ht="16.899999999999999" customHeight="1"/>
    <row r="1017" ht="16.899999999999999" customHeight="1"/>
    <row r="1018" ht="16.899999999999999" customHeight="1"/>
    <row r="1019" ht="16.899999999999999" customHeight="1"/>
    <row r="1020" ht="16.899999999999999" customHeight="1"/>
    <row r="1021" ht="16.899999999999999" customHeight="1"/>
    <row r="1022" ht="16.899999999999999" customHeight="1"/>
    <row r="1023" ht="16.899999999999999" customHeight="1"/>
    <row r="1024" ht="16.899999999999999" customHeight="1"/>
    <row r="1025" ht="16.899999999999999" customHeight="1"/>
    <row r="1026" ht="16.899999999999999" customHeight="1"/>
    <row r="1027" ht="16.899999999999999" customHeight="1"/>
    <row r="1028" ht="16.899999999999999" customHeight="1"/>
    <row r="1029" ht="16.899999999999999" customHeight="1"/>
    <row r="1030" ht="16.899999999999999" customHeight="1"/>
    <row r="1031" ht="16.899999999999999" customHeight="1"/>
    <row r="1032" ht="16.899999999999999" customHeight="1"/>
    <row r="1033" ht="16.899999999999999" customHeight="1"/>
    <row r="1034" ht="16.899999999999999" customHeight="1"/>
    <row r="1035" ht="16.899999999999999" customHeight="1"/>
    <row r="1036" ht="16.899999999999999" customHeight="1"/>
    <row r="1037" ht="16.899999999999999" customHeight="1"/>
    <row r="1038" ht="16.899999999999999" customHeight="1"/>
    <row r="1039" ht="16.899999999999999" customHeight="1"/>
    <row r="1040" ht="16.899999999999999" customHeight="1"/>
    <row r="1041" ht="16.899999999999999" customHeight="1"/>
    <row r="1042" ht="16.899999999999999" customHeight="1"/>
    <row r="1043" ht="16.899999999999999" customHeight="1"/>
    <row r="1044" ht="16.899999999999999" customHeight="1"/>
    <row r="1045" ht="16.899999999999999" customHeight="1"/>
    <row r="1046" ht="16.899999999999999" customHeight="1"/>
    <row r="1047" ht="16.899999999999999" customHeight="1"/>
    <row r="1048" ht="16.899999999999999" customHeight="1"/>
    <row r="1049" ht="16.899999999999999" customHeight="1"/>
  </sheetData>
  <sheetProtection password="CCE3" sheet="1" objects="1" scenarios="1" autoFilter="0"/>
  <autoFilter ref="A2:O113"/>
  <sortState ref="A40:I46">
    <sortCondition descending="1" ref="B40"/>
  </sortState>
  <mergeCells count="258">
    <mergeCell ref="M35:M36"/>
    <mergeCell ref="N35:N36"/>
    <mergeCell ref="O35:O36"/>
    <mergeCell ref="P35:P36"/>
    <mergeCell ref="F35:F36"/>
    <mergeCell ref="G35:G36"/>
    <mergeCell ref="A35:A36"/>
    <mergeCell ref="B35:B36"/>
    <mergeCell ref="C35:C36"/>
    <mergeCell ref="D35:D36"/>
    <mergeCell ref="E35:E36"/>
    <mergeCell ref="I35:I36"/>
    <mergeCell ref="J35:J36"/>
    <mergeCell ref="K35:K36"/>
    <mergeCell ref="L35:L36"/>
    <mergeCell ref="A21:A22"/>
    <mergeCell ref="B21:B22"/>
    <mergeCell ref="C21:C22"/>
    <mergeCell ref="D21:D22"/>
    <mergeCell ref="E21:E22"/>
    <mergeCell ref="I21:I22"/>
    <mergeCell ref="J21:J22"/>
    <mergeCell ref="K21:K22"/>
    <mergeCell ref="L21:L22"/>
    <mergeCell ref="A19:A20"/>
    <mergeCell ref="B19:B20"/>
    <mergeCell ref="C19:C20"/>
    <mergeCell ref="D19:D20"/>
    <mergeCell ref="E19:E20"/>
    <mergeCell ref="I19:I20"/>
    <mergeCell ref="J19:J20"/>
    <mergeCell ref="K19:K20"/>
    <mergeCell ref="L19:L20"/>
    <mergeCell ref="M19:M20"/>
    <mergeCell ref="N19:N20"/>
    <mergeCell ref="O19:O20"/>
    <mergeCell ref="P19:P20"/>
    <mergeCell ref="O25:O26"/>
    <mergeCell ref="P25:P26"/>
    <mergeCell ref="F25:F26"/>
    <mergeCell ref="M27:M28"/>
    <mergeCell ref="N27:N28"/>
    <mergeCell ref="O27:O28"/>
    <mergeCell ref="P27:P28"/>
    <mergeCell ref="G23:G24"/>
    <mergeCell ref="L23:L24"/>
    <mergeCell ref="M23:M24"/>
    <mergeCell ref="N23:N24"/>
    <mergeCell ref="O23:O24"/>
    <mergeCell ref="P23:P24"/>
    <mergeCell ref="M21:M22"/>
    <mergeCell ref="N21:N22"/>
    <mergeCell ref="O21:O22"/>
    <mergeCell ref="P21:P22"/>
    <mergeCell ref="C27:C28"/>
    <mergeCell ref="D27:D28"/>
    <mergeCell ref="E27:E28"/>
    <mergeCell ref="F27:F28"/>
    <mergeCell ref="G27:G28"/>
    <mergeCell ref="I27:I28"/>
    <mergeCell ref="J27:J28"/>
    <mergeCell ref="M25:M26"/>
    <mergeCell ref="N25:N26"/>
    <mergeCell ref="K29:K30"/>
    <mergeCell ref="L29:L30"/>
    <mergeCell ref="A25:A26"/>
    <mergeCell ref="B25:B26"/>
    <mergeCell ref="C25:C26"/>
    <mergeCell ref="D25:D26"/>
    <mergeCell ref="E25:E26"/>
    <mergeCell ref="I25:I26"/>
    <mergeCell ref="J25:J26"/>
    <mergeCell ref="K25:K26"/>
    <mergeCell ref="F29:F30"/>
    <mergeCell ref="G29:G30"/>
    <mergeCell ref="A29:A30"/>
    <mergeCell ref="B29:B30"/>
    <mergeCell ref="C29:C30"/>
    <mergeCell ref="D29:D30"/>
    <mergeCell ref="E29:E30"/>
    <mergeCell ref="I29:I30"/>
    <mergeCell ref="J29:J30"/>
    <mergeCell ref="L25:L26"/>
    <mergeCell ref="K27:K28"/>
    <mergeCell ref="L27:L28"/>
    <mergeCell ref="A27:A28"/>
    <mergeCell ref="B27:B28"/>
    <mergeCell ref="A31:A32"/>
    <mergeCell ref="B31:B32"/>
    <mergeCell ref="C31:C32"/>
    <mergeCell ref="D31:D32"/>
    <mergeCell ref="E31:E32"/>
    <mergeCell ref="I31:I32"/>
    <mergeCell ref="J31:J32"/>
    <mergeCell ref="K31:K32"/>
    <mergeCell ref="L31:L32"/>
    <mergeCell ref="L33:L34"/>
    <mergeCell ref="P33:P34"/>
    <mergeCell ref="M29:M30"/>
    <mergeCell ref="N29:N30"/>
    <mergeCell ref="O29:O30"/>
    <mergeCell ref="P29:P30"/>
    <mergeCell ref="M31:M32"/>
    <mergeCell ref="N31:N32"/>
    <mergeCell ref="O31:O32"/>
    <mergeCell ref="P31:P32"/>
    <mergeCell ref="M37:M38"/>
    <mergeCell ref="N37:N38"/>
    <mergeCell ref="O37:O38"/>
    <mergeCell ref="P37:P38"/>
    <mergeCell ref="A33:A34"/>
    <mergeCell ref="B33:B34"/>
    <mergeCell ref="C33:C34"/>
    <mergeCell ref="D33:D34"/>
    <mergeCell ref="E33:E34"/>
    <mergeCell ref="I33:I34"/>
    <mergeCell ref="J33:J34"/>
    <mergeCell ref="K33:K34"/>
    <mergeCell ref="A37:A38"/>
    <mergeCell ref="B37:B38"/>
    <mergeCell ref="C37:C38"/>
    <mergeCell ref="D37:D38"/>
    <mergeCell ref="E37:E38"/>
    <mergeCell ref="I37:I38"/>
    <mergeCell ref="J37:J38"/>
    <mergeCell ref="K37:K38"/>
    <mergeCell ref="L37:L38"/>
    <mergeCell ref="M33:M34"/>
    <mergeCell ref="N33:N34"/>
    <mergeCell ref="O33:O34"/>
    <mergeCell ref="I41:I42"/>
    <mergeCell ref="J41:J42"/>
    <mergeCell ref="K41:K42"/>
    <mergeCell ref="A39:A40"/>
    <mergeCell ref="B39:B40"/>
    <mergeCell ref="C39:C40"/>
    <mergeCell ref="D39:D40"/>
    <mergeCell ref="E39:E40"/>
    <mergeCell ref="A41:A42"/>
    <mergeCell ref="B41:B42"/>
    <mergeCell ref="C41:C42"/>
    <mergeCell ref="D41:D42"/>
    <mergeCell ref="E41:E42"/>
    <mergeCell ref="N43:N44"/>
    <mergeCell ref="O43:O44"/>
    <mergeCell ref="P43:P44"/>
    <mergeCell ref="F43:F44"/>
    <mergeCell ref="G43:G44"/>
    <mergeCell ref="I43:I44"/>
    <mergeCell ref="J43:J44"/>
    <mergeCell ref="K43:K44"/>
    <mergeCell ref="P39:P40"/>
    <mergeCell ref="F39:F40"/>
    <mergeCell ref="I39:I40"/>
    <mergeCell ref="J39:J40"/>
    <mergeCell ref="K39:K40"/>
    <mergeCell ref="L39:L40"/>
    <mergeCell ref="M39:M40"/>
    <mergeCell ref="N39:N40"/>
    <mergeCell ref="O39:O40"/>
    <mergeCell ref="L41:L42"/>
    <mergeCell ref="M41:M42"/>
    <mergeCell ref="N41:N42"/>
    <mergeCell ref="O41:O42"/>
    <mergeCell ref="P41:P42"/>
    <mergeCell ref="F41:F42"/>
    <mergeCell ref="G41:G42"/>
    <mergeCell ref="A45:A46"/>
    <mergeCell ref="B45:B46"/>
    <mergeCell ref="C45:C46"/>
    <mergeCell ref="L43:L44"/>
    <mergeCell ref="M43:M44"/>
    <mergeCell ref="I51:I52"/>
    <mergeCell ref="I53:I54"/>
    <mergeCell ref="I47:I48"/>
    <mergeCell ref="I49:I50"/>
    <mergeCell ref="G49:G50"/>
    <mergeCell ref="G51:G52"/>
    <mergeCell ref="G53:G54"/>
    <mergeCell ref="A43:A44"/>
    <mergeCell ref="B43:B44"/>
    <mergeCell ref="C43:C44"/>
    <mergeCell ref="D43:D44"/>
    <mergeCell ref="E43:E44"/>
    <mergeCell ref="E49:E50"/>
    <mergeCell ref="E51:E52"/>
    <mergeCell ref="E53:E54"/>
    <mergeCell ref="F51:F52"/>
    <mergeCell ref="F53:F54"/>
    <mergeCell ref="C49:C50"/>
    <mergeCell ref="C51:C52"/>
    <mergeCell ref="C53:C54"/>
    <mergeCell ref="A49:A50"/>
    <mergeCell ref="A51:A52"/>
    <mergeCell ref="A53:A54"/>
    <mergeCell ref="B53:B54"/>
    <mergeCell ref="B49:B50"/>
    <mergeCell ref="B51:B52"/>
    <mergeCell ref="M47:M48"/>
    <mergeCell ref="N47:N48"/>
    <mergeCell ref="J49:J50"/>
    <mergeCell ref="K49:K50"/>
    <mergeCell ref="L49:L50"/>
    <mergeCell ref="M49:M50"/>
    <mergeCell ref="N49:N50"/>
    <mergeCell ref="G47:G48"/>
    <mergeCell ref="A47:A48"/>
    <mergeCell ref="B47:B48"/>
    <mergeCell ref="C47:C48"/>
    <mergeCell ref="E47:E48"/>
    <mergeCell ref="D47:D48"/>
    <mergeCell ref="F49:F50"/>
    <mergeCell ref="F47:F48"/>
    <mergeCell ref="J51:J52"/>
    <mergeCell ref="K51:K52"/>
    <mergeCell ref="L51:L52"/>
    <mergeCell ref="M51:M52"/>
    <mergeCell ref="N51:N52"/>
    <mergeCell ref="D49:D50"/>
    <mergeCell ref="D51:D52"/>
    <mergeCell ref="D53:D54"/>
    <mergeCell ref="P47:P48"/>
    <mergeCell ref="P49:P50"/>
    <mergeCell ref="P51:P52"/>
    <mergeCell ref="P53:P54"/>
    <mergeCell ref="O51:O52"/>
    <mergeCell ref="O53:O54"/>
    <mergeCell ref="O47:O48"/>
    <mergeCell ref="O49:O50"/>
    <mergeCell ref="J53:J54"/>
    <mergeCell ref="K53:K54"/>
    <mergeCell ref="L53:L54"/>
    <mergeCell ref="M53:M54"/>
    <mergeCell ref="N53:N54"/>
    <mergeCell ref="J47:J48"/>
    <mergeCell ref="K47:K48"/>
    <mergeCell ref="L47:L48"/>
    <mergeCell ref="N45:N46"/>
    <mergeCell ref="O45:O46"/>
    <mergeCell ref="P45:P46"/>
    <mergeCell ref="D45:D46"/>
    <mergeCell ref="E45:E46"/>
    <mergeCell ref="F45:F46"/>
    <mergeCell ref="G45:G46"/>
    <mergeCell ref="I45:I46"/>
    <mergeCell ref="J45:J46"/>
    <mergeCell ref="K45:K46"/>
    <mergeCell ref="L45:L46"/>
    <mergeCell ref="M45:M46"/>
    <mergeCell ref="A23:A24"/>
    <mergeCell ref="B23:B24"/>
    <mergeCell ref="C23:C24"/>
    <mergeCell ref="D23:D24"/>
    <mergeCell ref="E23:E24"/>
    <mergeCell ref="F23:F24"/>
    <mergeCell ref="I23:I24"/>
    <mergeCell ref="J23:J24"/>
    <mergeCell ref="K23:K24"/>
  </mergeCells>
  <phoneticPr fontId="1"/>
  <conditionalFormatting sqref="F3:P113">
    <cfRule type="containsBlanks" dxfId="404" priority="259">
      <formula>LEN(TRIM(F3))=0</formula>
    </cfRule>
  </conditionalFormatting>
  <conditionalFormatting sqref="J3:N113">
    <cfRule type="expression" dxfId="403" priority="178">
      <formula>$O3&lt;&gt;"MAX"</formula>
    </cfRule>
  </conditionalFormatting>
  <conditionalFormatting sqref="H3:H113">
    <cfRule type="expression" dxfId="402" priority="351">
      <formula>F3="回復"</formula>
    </cfRule>
    <cfRule type="expression" dxfId="401" priority="352">
      <formula>F3="デバフ"</formula>
    </cfRule>
    <cfRule type="expression" dxfId="400" priority="353">
      <formula>F3="バフ"</formula>
    </cfRule>
    <cfRule type="expression" dxfId="399" priority="354">
      <formula>F3="特殊"</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6FF33"/>
  </sheetPr>
  <dimension ref="A1:Q1091"/>
  <sheetViews>
    <sheetView zoomScale="85" zoomScaleNormal="85" workbookViewId="0">
      <pane xSplit="3" ySplit="2" topLeftCell="E3" activePane="bottomRight" state="frozen"/>
      <selection pane="topRight"/>
      <selection pane="bottomLeft"/>
      <selection pane="bottomRight"/>
    </sheetView>
  </sheetViews>
  <sheetFormatPr defaultRowHeight="13.5"/>
  <cols>
    <col min="1" max="1" width="6.625" style="130" customWidth="1"/>
    <col min="2" max="2" width="7.125" customWidth="1"/>
    <col min="3" max="3" width="26.875" customWidth="1"/>
    <col min="4" max="4" width="8.25" style="127" hidden="1" customWidth="1"/>
    <col min="5" max="5" width="8.5" customWidth="1"/>
    <col min="6" max="6" width="6.875" bestFit="1" customWidth="1"/>
    <col min="7" max="7" width="16.5" customWidth="1"/>
    <col min="8" max="8" width="104.625" customWidth="1"/>
    <col min="9" max="9" width="9.625" bestFit="1" customWidth="1"/>
    <col min="10" max="14" width="7.875" customWidth="1"/>
    <col min="15" max="15" width="5.25" bestFit="1" customWidth="1"/>
    <col min="16" max="16" width="0" hidden="1" customWidth="1"/>
  </cols>
  <sheetData>
    <row r="1" spans="1:17" s="2" customFormat="1">
      <c r="A1" s="162" t="s">
        <v>13</v>
      </c>
      <c r="B1" s="36" t="s">
        <v>12</v>
      </c>
      <c r="C1" s="36" t="s">
        <v>2977</v>
      </c>
      <c r="D1" s="126"/>
      <c r="E1" s="40" t="s">
        <v>16</v>
      </c>
      <c r="F1" s="163" t="s">
        <v>109</v>
      </c>
      <c r="G1" s="163" t="s">
        <v>10</v>
      </c>
      <c r="H1" s="36" t="s">
        <v>108</v>
      </c>
      <c r="I1" s="36" t="s">
        <v>96</v>
      </c>
      <c r="J1" s="164" t="s">
        <v>15</v>
      </c>
      <c r="K1" s="165" t="s">
        <v>7</v>
      </c>
      <c r="L1" s="166" t="s">
        <v>8</v>
      </c>
      <c r="M1" s="167" t="s">
        <v>9</v>
      </c>
      <c r="N1" s="168" t="s">
        <v>14</v>
      </c>
      <c r="O1" s="40" t="s">
        <v>3906</v>
      </c>
      <c r="Q1" s="12" t="s">
        <v>6061</v>
      </c>
    </row>
    <row r="2" spans="1:17" ht="18.600000000000001" customHeight="1">
      <c r="A2" s="13"/>
      <c r="B2" s="1"/>
      <c r="C2" s="1"/>
      <c r="E2" s="1"/>
      <c r="F2" s="1"/>
      <c r="G2" s="1"/>
      <c r="H2" s="1"/>
      <c r="I2" s="1"/>
      <c r="J2" s="1"/>
      <c r="K2" s="1"/>
      <c r="L2" s="1"/>
      <c r="M2" s="1"/>
      <c r="N2" s="1"/>
      <c r="O2" s="1"/>
      <c r="Q2" s="396">
        <f>COUNTA(B3:B255)</f>
        <v>230</v>
      </c>
    </row>
    <row r="3" spans="1:17" ht="16.899999999999999" customHeight="1">
      <c r="A3" s="940" t="s">
        <v>5986</v>
      </c>
      <c r="B3" s="936" t="s">
        <v>6068</v>
      </c>
      <c r="C3" s="937" t="s">
        <v>6273</v>
      </c>
      <c r="D3" s="128" t="str">
        <f t="shared" ref="D3" si="0">B3&amp;" "&amp;" "&amp;C3</f>
        <v>Eア-20  神の涙 [EX]</v>
      </c>
      <c r="E3" s="678" t="s">
        <v>5012</v>
      </c>
      <c r="F3" s="943" t="s">
        <v>37</v>
      </c>
      <c r="G3" s="941" t="s">
        <v>131</v>
      </c>
      <c r="H3" s="51" t="s">
        <v>6070</v>
      </c>
      <c r="I3" s="941" t="s">
        <v>83</v>
      </c>
      <c r="J3" s="945">
        <v>1000</v>
      </c>
      <c r="K3" s="946">
        <v>20</v>
      </c>
      <c r="L3" s="947">
        <v>20</v>
      </c>
      <c r="M3" s="948">
        <v>20</v>
      </c>
      <c r="N3" s="949">
        <v>20</v>
      </c>
      <c r="O3" s="950" t="s">
        <v>3905</v>
      </c>
      <c r="P3" s="944">
        <v>5</v>
      </c>
    </row>
    <row r="4" spans="1:17" ht="16.899999999999999" customHeight="1">
      <c r="A4" s="940" t="s">
        <v>5986</v>
      </c>
      <c r="B4" s="936" t="s">
        <v>6062</v>
      </c>
      <c r="C4" s="937" t="s">
        <v>6069</v>
      </c>
      <c r="D4" s="128" t="str">
        <f t="shared" ref="D4:D6" si="1">B4&amp;" "&amp;" "&amp;C4</f>
        <v>Eア-19  超越大魔王のローブ [EX]</v>
      </c>
      <c r="E4" s="678" t="s">
        <v>5012</v>
      </c>
      <c r="F4" s="953" t="s">
        <v>99</v>
      </c>
      <c r="G4" s="941" t="s">
        <v>131</v>
      </c>
      <c r="H4" s="51" t="s">
        <v>6072</v>
      </c>
      <c r="I4" s="941" t="s">
        <v>496</v>
      </c>
      <c r="J4" s="945">
        <v>840</v>
      </c>
      <c r="K4" s="946">
        <v>0</v>
      </c>
      <c r="L4" s="947">
        <v>230</v>
      </c>
      <c r="M4" s="948">
        <v>0</v>
      </c>
      <c r="N4" s="949">
        <v>0</v>
      </c>
      <c r="O4" s="950" t="s">
        <v>3905</v>
      </c>
      <c r="P4" s="944">
        <v>5</v>
      </c>
    </row>
    <row r="5" spans="1:17" ht="16.899999999999999" customHeight="1">
      <c r="A5" s="940" t="s">
        <v>5986</v>
      </c>
      <c r="B5" s="936" t="s">
        <v>6063</v>
      </c>
      <c r="C5" s="937" t="s">
        <v>6066</v>
      </c>
      <c r="D5" s="128" t="str">
        <f t="shared" si="1"/>
        <v>Eア-18  ラプソーンのまもり [EX]</v>
      </c>
      <c r="E5" s="678" t="s">
        <v>5012</v>
      </c>
      <c r="F5" s="951" t="s">
        <v>21</v>
      </c>
      <c r="G5" s="937" t="s">
        <v>106</v>
      </c>
      <c r="H5" s="51" t="s">
        <v>6071</v>
      </c>
      <c r="I5" s="937" t="s">
        <v>85</v>
      </c>
      <c r="J5" s="945">
        <v>710</v>
      </c>
      <c r="K5" s="946">
        <v>180</v>
      </c>
      <c r="L5" s="947">
        <v>180</v>
      </c>
      <c r="M5" s="948">
        <v>0</v>
      </c>
      <c r="N5" s="949">
        <v>0</v>
      </c>
      <c r="O5" s="950" t="s">
        <v>3905</v>
      </c>
      <c r="P5" s="944">
        <v>5</v>
      </c>
    </row>
    <row r="6" spans="1:17" ht="16.899999999999999" customHeight="1">
      <c r="A6" s="940" t="s">
        <v>5986</v>
      </c>
      <c r="B6" s="936" t="s">
        <v>6064</v>
      </c>
      <c r="C6" s="937" t="s">
        <v>6065</v>
      </c>
      <c r="D6" s="955" t="str">
        <f t="shared" si="1"/>
        <v>Eア-17  ゴールドフェザー [EX]</v>
      </c>
      <c r="E6" s="678" t="s">
        <v>5186</v>
      </c>
      <c r="F6" s="951" t="s">
        <v>21</v>
      </c>
      <c r="G6" s="941" t="s">
        <v>131</v>
      </c>
      <c r="H6" s="51" t="s">
        <v>6073</v>
      </c>
      <c r="I6" s="941" t="s">
        <v>496</v>
      </c>
      <c r="J6" s="945">
        <v>760</v>
      </c>
      <c r="K6" s="946">
        <v>0</v>
      </c>
      <c r="L6" s="947">
        <v>200</v>
      </c>
      <c r="M6" s="948">
        <v>120</v>
      </c>
      <c r="N6" s="949">
        <v>0</v>
      </c>
      <c r="O6" s="950" t="s">
        <v>3904</v>
      </c>
      <c r="P6" s="944">
        <v>5</v>
      </c>
    </row>
    <row r="7" spans="1:17" ht="16.899999999999999" customHeight="1">
      <c r="A7" s="881" t="s">
        <v>5986</v>
      </c>
      <c r="B7" s="876" t="s">
        <v>5989</v>
      </c>
      <c r="C7" s="877" t="s">
        <v>5988</v>
      </c>
      <c r="D7" s="128" t="str">
        <f t="shared" ref="D7" si="2">B7&amp;" "&amp;" "&amp;C7</f>
        <v>Eア-16  勇者のかぶと [EX]</v>
      </c>
      <c r="E7" s="678" t="s">
        <v>5012</v>
      </c>
      <c r="F7" s="892" t="s">
        <v>37</v>
      </c>
      <c r="G7" s="877" t="s">
        <v>98</v>
      </c>
      <c r="H7" s="37" t="s">
        <v>5995</v>
      </c>
      <c r="I7" s="880" t="s">
        <v>86</v>
      </c>
      <c r="J7" s="884">
        <v>590</v>
      </c>
      <c r="K7" s="885">
        <v>120</v>
      </c>
      <c r="L7" s="886">
        <v>120</v>
      </c>
      <c r="M7" s="887">
        <v>120</v>
      </c>
      <c r="N7" s="888">
        <v>120</v>
      </c>
      <c r="O7" s="889" t="s">
        <v>3905</v>
      </c>
      <c r="P7" s="890">
        <v>5</v>
      </c>
    </row>
    <row r="8" spans="1:17" ht="16.899999999999999" customHeight="1">
      <c r="A8" s="855" t="s">
        <v>5500</v>
      </c>
      <c r="B8" s="853" t="s">
        <v>5735</v>
      </c>
      <c r="C8" s="850" t="s">
        <v>5736</v>
      </c>
      <c r="D8" s="128" t="str">
        <f t="shared" ref="D8" si="3">B8&amp;" "&amp;" "&amp;C8</f>
        <v>Eア-15  超魔生物ハドラーの鎧 [EX]</v>
      </c>
      <c r="E8" s="678" t="s">
        <v>5012</v>
      </c>
      <c r="F8" s="858" t="s">
        <v>21</v>
      </c>
      <c r="G8" s="850" t="s">
        <v>3</v>
      </c>
      <c r="H8" s="37" t="s">
        <v>5770</v>
      </c>
      <c r="I8" s="850" t="s">
        <v>85</v>
      </c>
      <c r="J8" s="859">
        <v>940</v>
      </c>
      <c r="K8" s="860">
        <v>30</v>
      </c>
      <c r="L8" s="861">
        <v>30</v>
      </c>
      <c r="M8" s="862">
        <v>30</v>
      </c>
      <c r="N8" s="863">
        <v>30</v>
      </c>
      <c r="O8" s="856" t="s">
        <v>3905</v>
      </c>
      <c r="P8" s="857">
        <v>5</v>
      </c>
    </row>
    <row r="9" spans="1:17" ht="16.899999999999999" customHeight="1">
      <c r="A9" s="828" t="s">
        <v>5500</v>
      </c>
      <c r="B9" s="820" t="s">
        <v>5696</v>
      </c>
      <c r="C9" s="824" t="s">
        <v>5695</v>
      </c>
      <c r="D9" s="842" t="str">
        <f t="shared" ref="D9:D10" si="4">B9&amp;" "&amp;" "&amp;C9</f>
        <v>Eア-14  てんくうのかぶと [EX]</v>
      </c>
      <c r="E9" s="678" t="s">
        <v>5186</v>
      </c>
      <c r="F9" s="837" t="s">
        <v>21</v>
      </c>
      <c r="G9" s="823" t="s">
        <v>131</v>
      </c>
      <c r="H9" s="51" t="s">
        <v>5769</v>
      </c>
      <c r="I9" s="823" t="s">
        <v>83</v>
      </c>
      <c r="J9" s="831">
        <v>750</v>
      </c>
      <c r="K9" s="832">
        <v>160</v>
      </c>
      <c r="L9" s="833">
        <v>160</v>
      </c>
      <c r="M9" s="834">
        <v>0</v>
      </c>
      <c r="N9" s="835">
        <v>0</v>
      </c>
      <c r="O9" s="836" t="s">
        <v>3904</v>
      </c>
      <c r="P9" s="829">
        <v>5</v>
      </c>
    </row>
    <row r="10" spans="1:17" ht="16.899999999999999" customHeight="1">
      <c r="A10" s="828" t="s">
        <v>5500</v>
      </c>
      <c r="B10" s="820" t="s">
        <v>5697</v>
      </c>
      <c r="C10" s="824" t="s">
        <v>5694</v>
      </c>
      <c r="D10" s="128" t="str">
        <f t="shared" si="4"/>
        <v>Eア-13  超魔生物のツノ [EX]</v>
      </c>
      <c r="E10" s="678" t="s">
        <v>5012</v>
      </c>
      <c r="F10" s="841" t="s">
        <v>37</v>
      </c>
      <c r="G10" s="823" t="s">
        <v>101</v>
      </c>
      <c r="H10" s="51" t="s">
        <v>5768</v>
      </c>
      <c r="I10" s="823" t="s">
        <v>490</v>
      </c>
      <c r="J10" s="831">
        <v>920</v>
      </c>
      <c r="K10" s="832">
        <v>130</v>
      </c>
      <c r="L10" s="833">
        <v>0</v>
      </c>
      <c r="M10" s="834">
        <v>0</v>
      </c>
      <c r="N10" s="835">
        <v>0</v>
      </c>
      <c r="O10" s="836" t="s">
        <v>3905</v>
      </c>
      <c r="P10" s="829">
        <v>5</v>
      </c>
    </row>
    <row r="11" spans="1:17" ht="16.899999999999999" customHeight="1">
      <c r="A11" s="764" t="s">
        <v>5500</v>
      </c>
      <c r="B11" s="762" t="s">
        <v>5497</v>
      </c>
      <c r="C11" s="767" t="s">
        <v>5504</v>
      </c>
      <c r="D11" s="779" t="str">
        <f t="shared" ref="D11:D14" si="5">B11&amp;" "&amp;" "&amp;C11</f>
        <v>Eア-12  大魔王のエンブレム [EX]</v>
      </c>
      <c r="E11" s="678" t="s">
        <v>5186</v>
      </c>
      <c r="F11" s="776" t="s">
        <v>21</v>
      </c>
      <c r="G11" s="765" t="s">
        <v>131</v>
      </c>
      <c r="H11" s="51" t="s">
        <v>5591</v>
      </c>
      <c r="I11" s="767" t="s">
        <v>5506</v>
      </c>
      <c r="J11" s="769">
        <v>810</v>
      </c>
      <c r="K11" s="770">
        <v>130</v>
      </c>
      <c r="L11" s="771">
        <v>130</v>
      </c>
      <c r="M11" s="772">
        <v>0</v>
      </c>
      <c r="N11" s="773">
        <v>0</v>
      </c>
      <c r="O11" s="774" t="s">
        <v>3904</v>
      </c>
      <c r="P11" s="768">
        <v>5</v>
      </c>
    </row>
    <row r="12" spans="1:17" ht="16.899999999999999" customHeight="1">
      <c r="A12" s="764" t="s">
        <v>5500</v>
      </c>
      <c r="B12" s="762" t="s">
        <v>5498</v>
      </c>
      <c r="C12" s="767" t="s">
        <v>5503</v>
      </c>
      <c r="D12" s="128" t="str">
        <f t="shared" si="5"/>
        <v>Eア-11  時空の兜 [EX]</v>
      </c>
      <c r="E12" s="678" t="s">
        <v>5012</v>
      </c>
      <c r="F12" s="778" t="s">
        <v>37</v>
      </c>
      <c r="G12" s="765" t="s">
        <v>5507</v>
      </c>
      <c r="H12" s="51" t="s">
        <v>5505</v>
      </c>
      <c r="I12" s="765" t="s">
        <v>83</v>
      </c>
      <c r="J12" s="769">
        <v>520</v>
      </c>
      <c r="K12" s="770">
        <v>150</v>
      </c>
      <c r="L12" s="771">
        <v>150</v>
      </c>
      <c r="M12" s="772">
        <v>130</v>
      </c>
      <c r="N12" s="773">
        <v>130</v>
      </c>
      <c r="O12" s="774" t="s">
        <v>3905</v>
      </c>
      <c r="P12" s="768">
        <v>5</v>
      </c>
    </row>
    <row r="13" spans="1:17" ht="16.899999999999999" customHeight="1">
      <c r="A13" s="764" t="s">
        <v>5500</v>
      </c>
      <c r="B13" s="762" t="s">
        <v>5499</v>
      </c>
      <c r="C13" s="767" t="s">
        <v>5502</v>
      </c>
      <c r="D13" s="128" t="str">
        <f t="shared" si="5"/>
        <v>Eア-10  やすらぎのローブ [EX]</v>
      </c>
      <c r="E13" s="678" t="s">
        <v>5012</v>
      </c>
      <c r="F13" s="776" t="s">
        <v>21</v>
      </c>
      <c r="G13" s="767" t="s">
        <v>506</v>
      </c>
      <c r="H13" s="51" t="s">
        <v>5592</v>
      </c>
      <c r="I13" s="765" t="s">
        <v>83</v>
      </c>
      <c r="J13" s="769">
        <v>710</v>
      </c>
      <c r="K13" s="770">
        <v>0</v>
      </c>
      <c r="L13" s="771">
        <v>200</v>
      </c>
      <c r="M13" s="772">
        <v>0</v>
      </c>
      <c r="N13" s="773">
        <v>160</v>
      </c>
      <c r="O13" s="774" t="s">
        <v>3905</v>
      </c>
      <c r="P13" s="768">
        <v>5</v>
      </c>
    </row>
    <row r="14" spans="1:17" ht="16.899999999999999" customHeight="1">
      <c r="A14" s="764" t="s">
        <v>5500</v>
      </c>
      <c r="B14" s="762" t="s">
        <v>5496</v>
      </c>
      <c r="C14" s="767" t="s">
        <v>5501</v>
      </c>
      <c r="D14" s="128" t="str">
        <f t="shared" si="5"/>
        <v>Eア-09  竜の血 [EX]</v>
      </c>
      <c r="E14" s="678" t="s">
        <v>5012</v>
      </c>
      <c r="F14" s="11" t="s">
        <v>81</v>
      </c>
      <c r="G14" s="767" t="s">
        <v>81</v>
      </c>
      <c r="H14" s="51" t="s">
        <v>6074</v>
      </c>
      <c r="I14" s="765" t="s">
        <v>86</v>
      </c>
      <c r="J14" s="769">
        <v>850</v>
      </c>
      <c r="K14" s="770">
        <v>110</v>
      </c>
      <c r="L14" s="771">
        <v>0</v>
      </c>
      <c r="M14" s="772">
        <v>50</v>
      </c>
      <c r="N14" s="773">
        <v>50</v>
      </c>
      <c r="O14" s="774" t="s">
        <v>3905</v>
      </c>
      <c r="P14" s="768">
        <v>5</v>
      </c>
    </row>
    <row r="15" spans="1:17" ht="16.899999999999999" customHeight="1">
      <c r="A15" s="725" t="s">
        <v>5016</v>
      </c>
      <c r="B15" s="723" t="s">
        <v>5383</v>
      </c>
      <c r="C15" s="727" t="s">
        <v>5367</v>
      </c>
      <c r="D15" s="128" t="str">
        <f t="shared" ref="D15" si="6">B15&amp;" "&amp;" "&amp;C15</f>
        <v>Eア-08  時空のネックレス [EX]</v>
      </c>
      <c r="E15" s="678" t="s">
        <v>5012</v>
      </c>
      <c r="F15" s="740" t="s">
        <v>99</v>
      </c>
      <c r="G15" s="726" t="s">
        <v>131</v>
      </c>
      <c r="H15" s="51" t="s">
        <v>5373</v>
      </c>
      <c r="I15" s="726" t="s">
        <v>83</v>
      </c>
      <c r="J15" s="733">
        <v>690</v>
      </c>
      <c r="K15" s="734">
        <v>60</v>
      </c>
      <c r="L15" s="735">
        <v>130</v>
      </c>
      <c r="M15" s="736">
        <v>60</v>
      </c>
      <c r="N15" s="737">
        <v>130</v>
      </c>
      <c r="O15" s="730" t="s">
        <v>3904</v>
      </c>
      <c r="P15" s="731">
        <v>5</v>
      </c>
    </row>
    <row r="16" spans="1:17" ht="16.899999999999999" customHeight="1">
      <c r="A16" s="725" t="s">
        <v>5016</v>
      </c>
      <c r="B16" s="723" t="s">
        <v>5382</v>
      </c>
      <c r="C16" s="727" t="s">
        <v>5366</v>
      </c>
      <c r="D16" s="128" t="str">
        <f t="shared" ref="D16" si="7">B16&amp;" "&amp;" "&amp;C16</f>
        <v>Eア-07  シルバーフェザー [EX]</v>
      </c>
      <c r="E16" s="678" t="s">
        <v>5012</v>
      </c>
      <c r="F16" s="739" t="s">
        <v>37</v>
      </c>
      <c r="G16" s="727" t="s">
        <v>98</v>
      </c>
      <c r="H16" s="269" t="s">
        <v>5374</v>
      </c>
      <c r="I16" s="726" t="s">
        <v>490</v>
      </c>
      <c r="J16" s="733">
        <v>750</v>
      </c>
      <c r="K16" s="734">
        <v>0</v>
      </c>
      <c r="L16" s="735">
        <v>230</v>
      </c>
      <c r="M16" s="736">
        <v>100</v>
      </c>
      <c r="N16" s="737">
        <v>0</v>
      </c>
      <c r="O16" s="730" t="s">
        <v>3904</v>
      </c>
      <c r="P16" s="731">
        <v>5</v>
      </c>
    </row>
    <row r="17" spans="1:16" ht="16.899999999999999" customHeight="1">
      <c r="A17" s="683" t="s">
        <v>5016</v>
      </c>
      <c r="B17" s="679" t="s">
        <v>5229</v>
      </c>
      <c r="C17" s="680" t="s">
        <v>5230</v>
      </c>
      <c r="D17" s="128" t="str">
        <f t="shared" ref="D17" si="8">B17&amp;" "&amp;" "&amp;C17</f>
        <v>Eア-06  竜の牙 [EX]</v>
      </c>
      <c r="E17" s="678" t="s">
        <v>5012</v>
      </c>
      <c r="F17" s="690" t="s">
        <v>21</v>
      </c>
      <c r="G17" s="681" t="s">
        <v>131</v>
      </c>
      <c r="H17" s="51" t="s">
        <v>6075</v>
      </c>
      <c r="I17" s="681" t="s">
        <v>83</v>
      </c>
      <c r="J17" s="685">
        <v>710</v>
      </c>
      <c r="K17" s="686">
        <v>170</v>
      </c>
      <c r="L17" s="687">
        <v>60</v>
      </c>
      <c r="M17" s="688">
        <v>110</v>
      </c>
      <c r="N17" s="689">
        <v>0</v>
      </c>
      <c r="O17" s="701" t="s">
        <v>3904</v>
      </c>
      <c r="P17" s="684">
        <v>5</v>
      </c>
    </row>
    <row r="18" spans="1:16" ht="16.899999999999999" customHeight="1">
      <c r="A18" s="666" t="s">
        <v>5016</v>
      </c>
      <c r="B18" s="659" t="s">
        <v>5193</v>
      </c>
      <c r="C18" s="660" t="s">
        <v>5194</v>
      </c>
      <c r="D18" s="128" t="str">
        <f t="shared" ref="D18" si="9">B18&amp;" "&amp;" "&amp;C18</f>
        <v>Eア-05  アバンの冠 [EX]</v>
      </c>
      <c r="E18" s="678" t="s">
        <v>5012</v>
      </c>
      <c r="F18" s="676" t="s">
        <v>37</v>
      </c>
      <c r="G18" s="660" t="s">
        <v>98</v>
      </c>
      <c r="H18" s="51" t="s">
        <v>5196</v>
      </c>
      <c r="I18" s="664" t="s">
        <v>490</v>
      </c>
      <c r="J18" s="668">
        <v>830</v>
      </c>
      <c r="K18" s="669">
        <v>80</v>
      </c>
      <c r="L18" s="670">
        <v>40</v>
      </c>
      <c r="M18" s="671">
        <v>40</v>
      </c>
      <c r="N18" s="672">
        <v>80</v>
      </c>
      <c r="O18" s="694" t="s">
        <v>3904</v>
      </c>
      <c r="P18" s="667">
        <v>5</v>
      </c>
    </row>
    <row r="19" spans="1:16" ht="16.899999999999999" customHeight="1">
      <c r="A19" s="666" t="s">
        <v>4911</v>
      </c>
      <c r="B19" s="659" t="s">
        <v>5173</v>
      </c>
      <c r="C19" s="660" t="s">
        <v>5172</v>
      </c>
      <c r="D19" s="677" t="str">
        <f t="shared" ref="D19" si="10">B19&amp;" "&amp;" "&amp;C19</f>
        <v>Eア-04  カールのまもり [EX]</v>
      </c>
      <c r="E19" s="678" t="s">
        <v>5186</v>
      </c>
      <c r="F19" s="648" t="s">
        <v>37</v>
      </c>
      <c r="G19" s="629" t="s">
        <v>272</v>
      </c>
      <c r="H19" s="269" t="s">
        <v>5195</v>
      </c>
      <c r="I19" s="660" t="s">
        <v>2465</v>
      </c>
      <c r="J19" s="668">
        <v>920</v>
      </c>
      <c r="K19" s="669">
        <v>30</v>
      </c>
      <c r="L19" s="670">
        <v>30</v>
      </c>
      <c r="M19" s="671">
        <v>30</v>
      </c>
      <c r="N19" s="672">
        <v>30</v>
      </c>
      <c r="O19" s="673" t="s">
        <v>3904</v>
      </c>
      <c r="P19" s="667">
        <v>5</v>
      </c>
    </row>
    <row r="20" spans="1:16" ht="16.899999999999999" customHeight="1">
      <c r="A20" s="582" t="s">
        <v>5016</v>
      </c>
      <c r="B20" s="578" t="s">
        <v>5026</v>
      </c>
      <c r="C20" s="577" t="s">
        <v>5027</v>
      </c>
      <c r="D20" s="128" t="str">
        <f t="shared" ref="D20" si="11">B20&amp;" "&amp;" "&amp;C20</f>
        <v>Eア-03  ひかりのたま [EX]</v>
      </c>
      <c r="E20" s="603" t="s">
        <v>5012</v>
      </c>
      <c r="F20" s="583" t="s">
        <v>21</v>
      </c>
      <c r="G20" s="576" t="s">
        <v>131</v>
      </c>
      <c r="H20" s="51" t="s">
        <v>5120</v>
      </c>
      <c r="I20" s="576" t="s">
        <v>496</v>
      </c>
      <c r="J20" s="584">
        <v>630</v>
      </c>
      <c r="K20" s="585">
        <v>60</v>
      </c>
      <c r="L20" s="586">
        <v>60</v>
      </c>
      <c r="M20" s="587">
        <v>180</v>
      </c>
      <c r="N20" s="588">
        <v>150</v>
      </c>
      <c r="O20" s="618" t="s">
        <v>3905</v>
      </c>
      <c r="P20" s="612">
        <v>5</v>
      </c>
    </row>
    <row r="21" spans="1:16" ht="16.899999999999999" customHeight="1">
      <c r="A21" s="582" t="s">
        <v>5016</v>
      </c>
      <c r="B21" s="578" t="s">
        <v>5023</v>
      </c>
      <c r="C21" s="577" t="s">
        <v>5025</v>
      </c>
      <c r="D21" s="128" t="str">
        <f t="shared" ref="D21:D22" si="12">B21&amp;" "&amp;" "&amp;C21</f>
        <v>Eア-02  六星のレリーフ [EX]</v>
      </c>
      <c r="E21" s="603" t="s">
        <v>5012</v>
      </c>
      <c r="F21" s="583" t="s">
        <v>21</v>
      </c>
      <c r="G21" s="577" t="s">
        <v>270</v>
      </c>
      <c r="H21" s="51" t="s">
        <v>5119</v>
      </c>
      <c r="I21" s="576" t="s">
        <v>83</v>
      </c>
      <c r="J21" s="584">
        <v>660</v>
      </c>
      <c r="K21" s="585">
        <v>160</v>
      </c>
      <c r="L21" s="586">
        <v>160</v>
      </c>
      <c r="M21" s="587">
        <v>50</v>
      </c>
      <c r="N21" s="588">
        <v>50</v>
      </c>
      <c r="O21" s="620" t="s">
        <v>3905</v>
      </c>
      <c r="P21" s="621">
        <v>5</v>
      </c>
    </row>
    <row r="22" spans="1:16" ht="16.899999999999999" customHeight="1">
      <c r="A22" s="582" t="s">
        <v>5016</v>
      </c>
      <c r="B22" s="578" t="s">
        <v>5022</v>
      </c>
      <c r="C22" s="577" t="s">
        <v>5024</v>
      </c>
      <c r="D22" s="128" t="str">
        <f t="shared" si="12"/>
        <v>Eア-01  ロトのしるし [EX]</v>
      </c>
      <c r="E22" s="603" t="s">
        <v>5012</v>
      </c>
      <c r="F22" s="583" t="s">
        <v>21</v>
      </c>
      <c r="G22" s="576" t="s">
        <v>131</v>
      </c>
      <c r="H22" s="51" t="s">
        <v>5199</v>
      </c>
      <c r="I22" s="576" t="s">
        <v>83</v>
      </c>
      <c r="J22" s="584">
        <v>430</v>
      </c>
      <c r="K22" s="585">
        <v>160</v>
      </c>
      <c r="L22" s="586">
        <v>200</v>
      </c>
      <c r="M22" s="587">
        <v>140</v>
      </c>
      <c r="N22" s="588">
        <v>140</v>
      </c>
      <c r="O22" s="620" t="s">
        <v>3905</v>
      </c>
      <c r="P22" s="621">
        <v>5</v>
      </c>
    </row>
    <row r="23" spans="1:16" ht="15.6" customHeight="1">
      <c r="A23" s="975" t="s">
        <v>4602</v>
      </c>
      <c r="B23" s="984" t="s">
        <v>4901</v>
      </c>
      <c r="C23" s="976" t="s">
        <v>4904</v>
      </c>
      <c r="D23" s="1065" t="str">
        <f t="shared" ref="D23" si="13">B23&amp;" "&amp;" "&amp;C23</f>
        <v>Sア-23  超越大魔王のマント [超]</v>
      </c>
      <c r="E23" s="1066" t="s">
        <v>446</v>
      </c>
      <c r="F23" s="1047" t="s">
        <v>3212</v>
      </c>
      <c r="G23" s="565" t="s">
        <v>98</v>
      </c>
      <c r="H23" s="51" t="s">
        <v>4910</v>
      </c>
      <c r="I23" s="969" t="s">
        <v>2465</v>
      </c>
      <c r="J23" s="1052">
        <v>850</v>
      </c>
      <c r="K23" s="1053">
        <v>0</v>
      </c>
      <c r="L23" s="1054">
        <v>80</v>
      </c>
      <c r="M23" s="1055">
        <v>80</v>
      </c>
      <c r="N23" s="1056">
        <v>0</v>
      </c>
      <c r="O23" s="1057" t="s">
        <v>3904</v>
      </c>
      <c r="P23" s="1048">
        <v>5</v>
      </c>
    </row>
    <row r="24" spans="1:16" ht="15.6" customHeight="1">
      <c r="A24" s="975" t="s">
        <v>4602</v>
      </c>
      <c r="B24" s="984"/>
      <c r="C24" s="976" t="s">
        <v>4904</v>
      </c>
      <c r="D24" s="1065"/>
      <c r="E24" s="1066" t="s">
        <v>446</v>
      </c>
      <c r="F24" s="1047" t="s">
        <v>3212</v>
      </c>
      <c r="G24" s="565" t="s">
        <v>39</v>
      </c>
      <c r="H24" s="51" t="s">
        <v>4907</v>
      </c>
      <c r="I24" s="969" t="s">
        <v>2465</v>
      </c>
      <c r="J24" s="1052"/>
      <c r="K24" s="1053"/>
      <c r="L24" s="1054"/>
      <c r="M24" s="1055"/>
      <c r="N24" s="1056"/>
      <c r="O24" s="1057" t="s">
        <v>3904</v>
      </c>
      <c r="P24" s="1048"/>
    </row>
    <row r="25" spans="1:16" ht="15.6" customHeight="1">
      <c r="A25" s="975" t="s">
        <v>4602</v>
      </c>
      <c r="B25" s="984" t="s">
        <v>4902</v>
      </c>
      <c r="C25" s="976" t="s">
        <v>4903</v>
      </c>
      <c r="D25" s="1065" t="str">
        <f t="shared" ref="D25" si="14">B25&amp;" "&amp;" "&amp;C25</f>
        <v>Sア-22  真の勇者の証 [超]</v>
      </c>
      <c r="E25" s="1066" t="s">
        <v>446</v>
      </c>
      <c r="F25" s="1059" t="s">
        <v>349</v>
      </c>
      <c r="G25" s="565" t="s">
        <v>105</v>
      </c>
      <c r="H25" s="51" t="s">
        <v>4908</v>
      </c>
      <c r="I25" s="969" t="s">
        <v>1226</v>
      </c>
      <c r="J25" s="1052">
        <v>770</v>
      </c>
      <c r="K25" s="1053">
        <v>120</v>
      </c>
      <c r="L25" s="1054">
        <v>120</v>
      </c>
      <c r="M25" s="1055">
        <v>0</v>
      </c>
      <c r="N25" s="1056">
        <v>0</v>
      </c>
      <c r="O25" s="1057" t="s">
        <v>3904</v>
      </c>
      <c r="P25" s="1048">
        <v>5</v>
      </c>
    </row>
    <row r="26" spans="1:16" ht="15.6" customHeight="1">
      <c r="A26" s="975" t="s">
        <v>4602</v>
      </c>
      <c r="B26" s="984"/>
      <c r="C26" s="976" t="s">
        <v>4903</v>
      </c>
      <c r="D26" s="1065"/>
      <c r="E26" s="1066" t="s">
        <v>446</v>
      </c>
      <c r="F26" s="1059" t="s">
        <v>349</v>
      </c>
      <c r="G26" s="564" t="s">
        <v>131</v>
      </c>
      <c r="H26" s="51" t="s">
        <v>4909</v>
      </c>
      <c r="I26" s="969" t="s">
        <v>1226</v>
      </c>
      <c r="J26" s="1052"/>
      <c r="K26" s="1053"/>
      <c r="L26" s="1054"/>
      <c r="M26" s="1055"/>
      <c r="N26" s="1056"/>
      <c r="O26" s="1057" t="s">
        <v>3904</v>
      </c>
      <c r="P26" s="1048"/>
    </row>
    <row r="27" spans="1:16" ht="15.6" customHeight="1">
      <c r="A27" s="975" t="s">
        <v>4602</v>
      </c>
      <c r="B27" s="984" t="s">
        <v>4876</v>
      </c>
      <c r="C27" s="976" t="s">
        <v>4875</v>
      </c>
      <c r="D27" s="1065" t="str">
        <f t="shared" ref="D27" si="15">B27&amp;" "&amp;" "&amp;C27</f>
        <v>Sア-21  メタルキングヘルム [超]</v>
      </c>
      <c r="E27" s="1066" t="s">
        <v>446</v>
      </c>
      <c r="F27" s="1059" t="s">
        <v>349</v>
      </c>
      <c r="G27" s="969" t="s">
        <v>2262</v>
      </c>
      <c r="H27" s="51" t="s">
        <v>4883</v>
      </c>
      <c r="I27" s="969" t="s">
        <v>1226</v>
      </c>
      <c r="J27" s="1052">
        <v>700</v>
      </c>
      <c r="K27" s="1053">
        <v>0</v>
      </c>
      <c r="L27" s="1054">
        <v>0</v>
      </c>
      <c r="M27" s="1055">
        <v>200</v>
      </c>
      <c r="N27" s="1056">
        <v>100</v>
      </c>
      <c r="O27" s="1057" t="s">
        <v>3904</v>
      </c>
      <c r="P27" s="1048">
        <v>5</v>
      </c>
    </row>
    <row r="28" spans="1:16" ht="15.6" customHeight="1">
      <c r="A28" s="975" t="s">
        <v>4602</v>
      </c>
      <c r="B28" s="984"/>
      <c r="C28" s="976" t="s">
        <v>4875</v>
      </c>
      <c r="D28" s="1065"/>
      <c r="E28" s="1066" t="s">
        <v>446</v>
      </c>
      <c r="F28" s="1059" t="s">
        <v>349</v>
      </c>
      <c r="G28" s="969" t="s">
        <v>2262</v>
      </c>
      <c r="H28" s="51" t="s">
        <v>4884</v>
      </c>
      <c r="I28" s="969" t="s">
        <v>1226</v>
      </c>
      <c r="J28" s="1052"/>
      <c r="K28" s="1053"/>
      <c r="L28" s="1054"/>
      <c r="M28" s="1055"/>
      <c r="N28" s="1056"/>
      <c r="O28" s="1057" t="s">
        <v>3904</v>
      </c>
      <c r="P28" s="1048"/>
    </row>
    <row r="29" spans="1:16" ht="15.6" customHeight="1">
      <c r="A29" s="975" t="s">
        <v>4602</v>
      </c>
      <c r="B29" s="984" t="s">
        <v>4819</v>
      </c>
      <c r="C29" s="976" t="s">
        <v>4820</v>
      </c>
      <c r="D29" s="1065" t="str">
        <f t="shared" ref="D29" si="16">B29&amp;" "&amp;" "&amp;C29</f>
        <v>Sア-20  黄金のティアラ [超]</v>
      </c>
      <c r="E29" s="1066" t="s">
        <v>446</v>
      </c>
      <c r="F29" s="1059" t="s">
        <v>349</v>
      </c>
      <c r="G29" s="657" t="s">
        <v>104</v>
      </c>
      <c r="H29" s="51" t="s">
        <v>5197</v>
      </c>
      <c r="I29" s="969" t="s">
        <v>1226</v>
      </c>
      <c r="J29" s="1052">
        <v>720</v>
      </c>
      <c r="K29" s="1053">
        <v>0</v>
      </c>
      <c r="L29" s="1054">
        <v>140</v>
      </c>
      <c r="M29" s="1055">
        <v>140</v>
      </c>
      <c r="N29" s="1056">
        <v>0</v>
      </c>
      <c r="O29" s="1057" t="s">
        <v>3904</v>
      </c>
      <c r="P29" s="1048">
        <v>5</v>
      </c>
    </row>
    <row r="30" spans="1:16" ht="15.6" customHeight="1">
      <c r="A30" s="975" t="s">
        <v>4602</v>
      </c>
      <c r="B30" s="984"/>
      <c r="C30" s="976" t="s">
        <v>4820</v>
      </c>
      <c r="D30" s="1065"/>
      <c r="E30" s="1066" t="s">
        <v>446</v>
      </c>
      <c r="F30" s="1059" t="s">
        <v>349</v>
      </c>
      <c r="G30" s="657" t="s">
        <v>270</v>
      </c>
      <c r="H30" s="51" t="s">
        <v>5198</v>
      </c>
      <c r="I30" s="969" t="s">
        <v>1226</v>
      </c>
      <c r="J30" s="1052"/>
      <c r="K30" s="1053"/>
      <c r="L30" s="1054"/>
      <c r="M30" s="1055"/>
      <c r="N30" s="1056"/>
      <c r="O30" s="1057" t="s">
        <v>3904</v>
      </c>
      <c r="P30" s="1048"/>
    </row>
    <row r="31" spans="1:16" ht="15.6" customHeight="1">
      <c r="A31" s="975" t="s">
        <v>4602</v>
      </c>
      <c r="B31" s="984" t="s">
        <v>4753</v>
      </c>
      <c r="C31" s="976" t="s">
        <v>4752</v>
      </c>
      <c r="D31" s="1065" t="str">
        <f t="shared" ref="D31" si="17">B31&amp;" "&amp;" "&amp;C31</f>
        <v>Sア-19  ラプソーンのまもり [超]</v>
      </c>
      <c r="E31" s="1066" t="s">
        <v>446</v>
      </c>
      <c r="F31" s="1059" t="s">
        <v>349</v>
      </c>
      <c r="G31" s="969" t="s">
        <v>2262</v>
      </c>
      <c r="H31" s="51" t="s">
        <v>4770</v>
      </c>
      <c r="I31" s="969" t="s">
        <v>1226</v>
      </c>
      <c r="J31" s="1052">
        <v>670</v>
      </c>
      <c r="K31" s="1053">
        <v>180</v>
      </c>
      <c r="L31" s="1054">
        <v>180</v>
      </c>
      <c r="M31" s="1055">
        <v>0</v>
      </c>
      <c r="N31" s="1056">
        <v>0</v>
      </c>
      <c r="O31" s="1057" t="s">
        <v>3904</v>
      </c>
      <c r="P31" s="1048">
        <v>5</v>
      </c>
    </row>
    <row r="32" spans="1:16" ht="15.6" customHeight="1">
      <c r="A32" s="975" t="s">
        <v>4602</v>
      </c>
      <c r="B32" s="984"/>
      <c r="C32" s="976" t="s">
        <v>4752</v>
      </c>
      <c r="D32" s="1065"/>
      <c r="E32" s="1066" t="s">
        <v>446</v>
      </c>
      <c r="F32" s="1059" t="s">
        <v>349</v>
      </c>
      <c r="G32" s="969" t="s">
        <v>2262</v>
      </c>
      <c r="H32" s="51" t="s">
        <v>4767</v>
      </c>
      <c r="I32" s="969" t="s">
        <v>1226</v>
      </c>
      <c r="J32" s="1052"/>
      <c r="K32" s="1053"/>
      <c r="L32" s="1054"/>
      <c r="M32" s="1055"/>
      <c r="N32" s="1056"/>
      <c r="O32" s="1057" t="s">
        <v>3904</v>
      </c>
      <c r="P32" s="1048"/>
    </row>
    <row r="33" spans="1:16" ht="15.6" customHeight="1">
      <c r="A33" s="975" t="s">
        <v>4245</v>
      </c>
      <c r="B33" s="984" t="s">
        <v>4587</v>
      </c>
      <c r="C33" s="976" t="s">
        <v>4588</v>
      </c>
      <c r="D33" s="1065" t="str">
        <f t="shared" ref="D33" si="18">B33&amp;" "&amp;" "&amp;C33</f>
        <v>Sア-18  マァムのサークレット [超]</v>
      </c>
      <c r="E33" s="1066" t="s">
        <v>446</v>
      </c>
      <c r="F33" s="1059" t="s">
        <v>349</v>
      </c>
      <c r="G33" s="969" t="s">
        <v>348</v>
      </c>
      <c r="H33" s="51" t="s">
        <v>4877</v>
      </c>
      <c r="I33" s="969" t="s">
        <v>1226</v>
      </c>
      <c r="J33" s="1052">
        <v>860</v>
      </c>
      <c r="K33" s="1053">
        <v>40</v>
      </c>
      <c r="L33" s="1054">
        <v>60</v>
      </c>
      <c r="M33" s="1055">
        <v>0</v>
      </c>
      <c r="N33" s="1056">
        <v>0</v>
      </c>
      <c r="O33" s="1057" t="s">
        <v>3904</v>
      </c>
      <c r="P33" s="1048">
        <v>5</v>
      </c>
    </row>
    <row r="34" spans="1:16" ht="15.6" customHeight="1">
      <c r="A34" s="975" t="s">
        <v>4245</v>
      </c>
      <c r="B34" s="984"/>
      <c r="C34" s="976" t="s">
        <v>4588</v>
      </c>
      <c r="D34" s="1065"/>
      <c r="E34" s="1066" t="s">
        <v>446</v>
      </c>
      <c r="F34" s="1059" t="s">
        <v>349</v>
      </c>
      <c r="G34" s="969" t="s">
        <v>348</v>
      </c>
      <c r="H34" s="51" t="s">
        <v>4591</v>
      </c>
      <c r="I34" s="969" t="s">
        <v>1226</v>
      </c>
      <c r="J34" s="1052"/>
      <c r="K34" s="1053"/>
      <c r="L34" s="1054"/>
      <c r="M34" s="1055"/>
      <c r="N34" s="1056"/>
      <c r="O34" s="1057" t="s">
        <v>3904</v>
      </c>
      <c r="P34" s="1048"/>
    </row>
    <row r="35" spans="1:16" ht="15.6" customHeight="1">
      <c r="A35" s="975" t="s">
        <v>4245</v>
      </c>
      <c r="B35" s="984" t="s">
        <v>4505</v>
      </c>
      <c r="C35" s="976" t="s">
        <v>4503</v>
      </c>
      <c r="D35" s="1065" t="str">
        <f t="shared" ref="D35" si="19">B35&amp;" "&amp;" "&amp;C35</f>
        <v>Sア-17  ダムドのマント [超]</v>
      </c>
      <c r="E35" s="1066" t="s">
        <v>446</v>
      </c>
      <c r="F35" s="1047" t="s">
        <v>3212</v>
      </c>
      <c r="G35" s="969" t="s">
        <v>3741</v>
      </c>
      <c r="H35" s="51" t="s">
        <v>4878</v>
      </c>
      <c r="I35" s="969" t="s">
        <v>2465</v>
      </c>
      <c r="J35" s="1052">
        <v>840</v>
      </c>
      <c r="K35" s="1053">
        <v>80</v>
      </c>
      <c r="L35" s="1054">
        <v>0</v>
      </c>
      <c r="M35" s="1055">
        <v>0</v>
      </c>
      <c r="N35" s="1056">
        <v>0</v>
      </c>
      <c r="O35" s="1057" t="s">
        <v>3904</v>
      </c>
      <c r="P35" s="1048">
        <v>5</v>
      </c>
    </row>
    <row r="36" spans="1:16" ht="15.6" customHeight="1">
      <c r="A36" s="975" t="s">
        <v>4245</v>
      </c>
      <c r="B36" s="984"/>
      <c r="C36" s="976" t="s">
        <v>4503</v>
      </c>
      <c r="D36" s="1065"/>
      <c r="E36" s="1066" t="s">
        <v>446</v>
      </c>
      <c r="F36" s="1047" t="s">
        <v>3212</v>
      </c>
      <c r="G36" s="969" t="s">
        <v>3741</v>
      </c>
      <c r="H36" s="51" t="s">
        <v>4558</v>
      </c>
      <c r="I36" s="969" t="s">
        <v>2465</v>
      </c>
      <c r="J36" s="1052"/>
      <c r="K36" s="1053"/>
      <c r="L36" s="1054"/>
      <c r="M36" s="1055"/>
      <c r="N36" s="1056"/>
      <c r="O36" s="1057" t="s">
        <v>3904</v>
      </c>
      <c r="P36" s="1048"/>
    </row>
    <row r="37" spans="1:16" ht="15.6" customHeight="1">
      <c r="A37" s="975" t="s">
        <v>4245</v>
      </c>
      <c r="B37" s="984" t="s">
        <v>4504</v>
      </c>
      <c r="C37" s="976" t="s">
        <v>4502</v>
      </c>
      <c r="D37" s="1065" t="str">
        <f t="shared" ref="D37" si="20">B37&amp;" "&amp;" "&amp;C37</f>
        <v>Sア-16  セバスの兜 [超]</v>
      </c>
      <c r="E37" s="1066" t="s">
        <v>446</v>
      </c>
      <c r="F37" s="420" t="s">
        <v>21</v>
      </c>
      <c r="G37" s="419" t="s">
        <v>3</v>
      </c>
      <c r="H37" s="51" t="s">
        <v>4879</v>
      </c>
      <c r="I37" s="969" t="s">
        <v>2465</v>
      </c>
      <c r="J37" s="1052">
        <v>680</v>
      </c>
      <c r="K37" s="1053">
        <v>80</v>
      </c>
      <c r="L37" s="1054">
        <v>80</v>
      </c>
      <c r="M37" s="1055">
        <v>80</v>
      </c>
      <c r="N37" s="1056">
        <v>80</v>
      </c>
      <c r="O37" s="1057" t="s">
        <v>3904</v>
      </c>
      <c r="P37" s="1048">
        <v>5</v>
      </c>
    </row>
    <row r="38" spans="1:16" ht="15.6" customHeight="1">
      <c r="A38" s="975" t="s">
        <v>4245</v>
      </c>
      <c r="B38" s="984"/>
      <c r="C38" s="976" t="s">
        <v>4502</v>
      </c>
      <c r="D38" s="1065"/>
      <c r="E38" s="1066" t="s">
        <v>446</v>
      </c>
      <c r="F38" s="421" t="s">
        <v>37</v>
      </c>
      <c r="G38" s="419" t="s">
        <v>4506</v>
      </c>
      <c r="H38" s="51" t="s">
        <v>4560</v>
      </c>
      <c r="I38" s="969" t="s">
        <v>2465</v>
      </c>
      <c r="J38" s="1052"/>
      <c r="K38" s="1053"/>
      <c r="L38" s="1054"/>
      <c r="M38" s="1055"/>
      <c r="N38" s="1056"/>
      <c r="O38" s="1057" t="s">
        <v>3904</v>
      </c>
      <c r="P38" s="1048"/>
    </row>
    <row r="39" spans="1:16" ht="15.6" customHeight="1">
      <c r="A39" s="975" t="s">
        <v>4245</v>
      </c>
      <c r="B39" s="984" t="s">
        <v>4361</v>
      </c>
      <c r="C39" s="976" t="s">
        <v>4369</v>
      </c>
      <c r="D39" s="1065" t="str">
        <f t="shared" ref="D39" si="21">B39&amp;" "&amp;" "&amp;C39</f>
        <v>Sア-15  魔法の闘衣のマント [超]</v>
      </c>
      <c r="E39" s="1066" t="s">
        <v>446</v>
      </c>
      <c r="F39" s="1059" t="s">
        <v>349</v>
      </c>
      <c r="G39" s="969" t="s">
        <v>348</v>
      </c>
      <c r="H39" s="51" t="s">
        <v>4458</v>
      </c>
      <c r="I39" s="969" t="s">
        <v>1226</v>
      </c>
      <c r="J39" s="1052">
        <v>900</v>
      </c>
      <c r="K39" s="1053">
        <v>0</v>
      </c>
      <c r="L39" s="1054">
        <v>0</v>
      </c>
      <c r="M39" s="1055">
        <v>0</v>
      </c>
      <c r="N39" s="1056">
        <v>100</v>
      </c>
      <c r="O39" s="1057" t="s">
        <v>3904</v>
      </c>
      <c r="P39" s="1048">
        <v>5</v>
      </c>
    </row>
    <row r="40" spans="1:16" ht="15.6" customHeight="1">
      <c r="A40" s="975" t="s">
        <v>4245</v>
      </c>
      <c r="B40" s="984"/>
      <c r="C40" s="976" t="s">
        <v>4369</v>
      </c>
      <c r="D40" s="1065"/>
      <c r="E40" s="1066" t="s">
        <v>446</v>
      </c>
      <c r="F40" s="1059" t="s">
        <v>349</v>
      </c>
      <c r="G40" s="969" t="s">
        <v>348</v>
      </c>
      <c r="H40" s="51" t="s">
        <v>4453</v>
      </c>
      <c r="I40" s="969" t="s">
        <v>1226</v>
      </c>
      <c r="J40" s="1052"/>
      <c r="K40" s="1053"/>
      <c r="L40" s="1054"/>
      <c r="M40" s="1055"/>
      <c r="N40" s="1056"/>
      <c r="O40" s="1057" t="s">
        <v>3904</v>
      </c>
      <c r="P40" s="1048"/>
    </row>
    <row r="41" spans="1:16" ht="15.6" customHeight="1">
      <c r="A41" s="975" t="s">
        <v>4245</v>
      </c>
      <c r="B41" s="984" t="s">
        <v>4362</v>
      </c>
      <c r="C41" s="976" t="s">
        <v>4368</v>
      </c>
      <c r="D41" s="1065" t="str">
        <f t="shared" ref="D41" si="22">B41&amp;" "&amp;" "&amp;C41</f>
        <v>Sア-14  超魔生物ハドラーの鎧 [超]</v>
      </c>
      <c r="E41" s="1066" t="s">
        <v>446</v>
      </c>
      <c r="F41" s="1059" t="s">
        <v>349</v>
      </c>
      <c r="G41" s="969" t="s">
        <v>348</v>
      </c>
      <c r="H41" s="51" t="s">
        <v>4459</v>
      </c>
      <c r="I41" s="969" t="s">
        <v>1226</v>
      </c>
      <c r="J41" s="1052">
        <v>1000</v>
      </c>
      <c r="K41" s="1053">
        <v>0</v>
      </c>
      <c r="L41" s="1054">
        <v>0</v>
      </c>
      <c r="M41" s="1055">
        <v>0</v>
      </c>
      <c r="N41" s="1056">
        <v>0</v>
      </c>
      <c r="O41" s="1057" t="s">
        <v>3904</v>
      </c>
      <c r="P41" s="1048">
        <v>5</v>
      </c>
    </row>
    <row r="42" spans="1:16" ht="15.6" customHeight="1">
      <c r="A42" s="975" t="s">
        <v>4245</v>
      </c>
      <c r="B42" s="984"/>
      <c r="C42" s="976" t="s">
        <v>4368</v>
      </c>
      <c r="D42" s="1065"/>
      <c r="E42" s="1066" t="s">
        <v>446</v>
      </c>
      <c r="F42" s="1059" t="s">
        <v>349</v>
      </c>
      <c r="G42" s="969" t="s">
        <v>348</v>
      </c>
      <c r="H42" s="51" t="s">
        <v>4454</v>
      </c>
      <c r="I42" s="969" t="s">
        <v>1226</v>
      </c>
      <c r="J42" s="1052"/>
      <c r="K42" s="1053"/>
      <c r="L42" s="1054"/>
      <c r="M42" s="1055"/>
      <c r="N42" s="1056"/>
      <c r="O42" s="1057" t="s">
        <v>3904</v>
      </c>
      <c r="P42" s="1048"/>
    </row>
    <row r="43" spans="1:16" ht="15.6" customHeight="1">
      <c r="A43" s="975" t="s">
        <v>4245</v>
      </c>
      <c r="B43" s="984" t="s">
        <v>4363</v>
      </c>
      <c r="C43" s="976" t="s">
        <v>4367</v>
      </c>
      <c r="D43" s="1065" t="str">
        <f t="shared" ref="D43" si="23">B43&amp;" "&amp;" "&amp;C43</f>
        <v>Sア-13  竜の騎士のグローブ [超]</v>
      </c>
      <c r="E43" s="1066" t="s">
        <v>446</v>
      </c>
      <c r="F43" s="1059" t="s">
        <v>349</v>
      </c>
      <c r="G43" s="969" t="s">
        <v>3251</v>
      </c>
      <c r="H43" s="51" t="s">
        <v>4455</v>
      </c>
      <c r="I43" s="969" t="s">
        <v>1226</v>
      </c>
      <c r="J43" s="1052">
        <v>760</v>
      </c>
      <c r="K43" s="1053">
        <v>0</v>
      </c>
      <c r="L43" s="1054">
        <v>0</v>
      </c>
      <c r="M43" s="1055">
        <v>140</v>
      </c>
      <c r="N43" s="1056">
        <v>100</v>
      </c>
      <c r="O43" s="1057" t="s">
        <v>3904</v>
      </c>
      <c r="P43" s="1048">
        <v>5</v>
      </c>
    </row>
    <row r="44" spans="1:16" ht="15.6" customHeight="1">
      <c r="A44" s="975" t="s">
        <v>4245</v>
      </c>
      <c r="B44" s="984"/>
      <c r="C44" s="976" t="s">
        <v>4367</v>
      </c>
      <c r="D44" s="1065"/>
      <c r="E44" s="1066" t="s">
        <v>446</v>
      </c>
      <c r="F44" s="1059" t="s">
        <v>349</v>
      </c>
      <c r="G44" s="969" t="s">
        <v>3251</v>
      </c>
      <c r="H44" s="51" t="s">
        <v>6076</v>
      </c>
      <c r="I44" s="969" t="s">
        <v>1226</v>
      </c>
      <c r="J44" s="1052"/>
      <c r="K44" s="1053"/>
      <c r="L44" s="1054"/>
      <c r="M44" s="1055"/>
      <c r="N44" s="1056"/>
      <c r="O44" s="1057" t="s">
        <v>3904</v>
      </c>
      <c r="P44" s="1048"/>
    </row>
    <row r="45" spans="1:16" ht="15.6" customHeight="1">
      <c r="A45" s="975" t="s">
        <v>4245</v>
      </c>
      <c r="B45" s="984" t="s">
        <v>4364</v>
      </c>
      <c r="C45" s="976" t="s">
        <v>4366</v>
      </c>
      <c r="D45" s="1065" t="str">
        <f t="shared" ref="D45" si="24">B45&amp;" "&amp;" "&amp;C45</f>
        <v>Sア-12  超越大魔王のローブ [超]</v>
      </c>
      <c r="E45" s="1066" t="s">
        <v>446</v>
      </c>
      <c r="F45" s="1059" t="s">
        <v>349</v>
      </c>
      <c r="G45" s="378" t="s">
        <v>131</v>
      </c>
      <c r="H45" s="51" t="s">
        <v>4456</v>
      </c>
      <c r="I45" s="969" t="s">
        <v>1226</v>
      </c>
      <c r="J45" s="1052">
        <v>770</v>
      </c>
      <c r="K45" s="1053">
        <v>0</v>
      </c>
      <c r="L45" s="1054">
        <v>240</v>
      </c>
      <c r="M45" s="1055">
        <v>0</v>
      </c>
      <c r="N45" s="1056">
        <v>0</v>
      </c>
      <c r="O45" s="1057" t="s">
        <v>3904</v>
      </c>
      <c r="P45" s="1048">
        <v>5</v>
      </c>
    </row>
    <row r="46" spans="1:16" ht="15.6" customHeight="1">
      <c r="A46" s="975" t="s">
        <v>4245</v>
      </c>
      <c r="B46" s="984"/>
      <c r="C46" s="976" t="s">
        <v>4366</v>
      </c>
      <c r="D46" s="1065"/>
      <c r="E46" s="1066" t="s">
        <v>446</v>
      </c>
      <c r="F46" s="1059" t="s">
        <v>349</v>
      </c>
      <c r="G46" s="380" t="s">
        <v>105</v>
      </c>
      <c r="H46" s="51" t="s">
        <v>4457</v>
      </c>
      <c r="I46" s="969" t="s">
        <v>1226</v>
      </c>
      <c r="J46" s="1052"/>
      <c r="K46" s="1053"/>
      <c r="L46" s="1054"/>
      <c r="M46" s="1055"/>
      <c r="N46" s="1056"/>
      <c r="O46" s="1057" t="s">
        <v>3904</v>
      </c>
      <c r="P46" s="1048"/>
    </row>
    <row r="47" spans="1:16" ht="15.6" customHeight="1">
      <c r="A47" s="975" t="s">
        <v>3918</v>
      </c>
      <c r="B47" s="984" t="s">
        <v>4237</v>
      </c>
      <c r="C47" s="976" t="s">
        <v>4239</v>
      </c>
      <c r="D47" s="1065" t="str">
        <f t="shared" ref="D47" si="25">B47&amp;" "&amp;" "&amp;C47</f>
        <v>Sア-11  ゴールドフェザー [超]</v>
      </c>
      <c r="E47" s="1066" t="s">
        <v>446</v>
      </c>
      <c r="F47" s="1059" t="s">
        <v>349</v>
      </c>
      <c r="G47" s="969" t="s">
        <v>3251</v>
      </c>
      <c r="H47" s="51" t="s">
        <v>4240</v>
      </c>
      <c r="I47" s="969" t="s">
        <v>2465</v>
      </c>
      <c r="J47" s="1052">
        <v>800</v>
      </c>
      <c r="K47" s="1053">
        <v>0</v>
      </c>
      <c r="L47" s="1054">
        <v>160</v>
      </c>
      <c r="M47" s="1055">
        <v>40</v>
      </c>
      <c r="N47" s="1056">
        <v>0</v>
      </c>
      <c r="O47" s="1057" t="s">
        <v>3904</v>
      </c>
      <c r="P47" s="1048">
        <v>5</v>
      </c>
    </row>
    <row r="48" spans="1:16" ht="15.6" customHeight="1">
      <c r="A48" s="975" t="s">
        <v>3918</v>
      </c>
      <c r="B48" s="984"/>
      <c r="C48" s="976" t="s">
        <v>4239</v>
      </c>
      <c r="D48" s="1065"/>
      <c r="E48" s="1066" t="s">
        <v>446</v>
      </c>
      <c r="F48" s="1059" t="s">
        <v>349</v>
      </c>
      <c r="G48" s="969" t="s">
        <v>3251</v>
      </c>
      <c r="H48" s="51" t="s">
        <v>4241</v>
      </c>
      <c r="I48" s="969" t="s">
        <v>2465</v>
      </c>
      <c r="J48" s="1052"/>
      <c r="K48" s="1053"/>
      <c r="L48" s="1054"/>
      <c r="M48" s="1055"/>
      <c r="N48" s="1056"/>
      <c r="O48" s="1057" t="s">
        <v>3904</v>
      </c>
      <c r="P48" s="1048"/>
    </row>
    <row r="49" spans="1:16" ht="15.6" customHeight="1">
      <c r="A49" s="975" t="s">
        <v>3918</v>
      </c>
      <c r="B49" s="984" t="s">
        <v>4236</v>
      </c>
      <c r="C49" s="976" t="s">
        <v>4238</v>
      </c>
      <c r="D49" s="1065" t="str">
        <f t="shared" ref="D49" si="26">B49&amp;" "&amp;" "&amp;C49</f>
        <v>Sア-10  冥竜王の冠 [超]</v>
      </c>
      <c r="E49" s="1066" t="s">
        <v>446</v>
      </c>
      <c r="F49" s="364" t="s">
        <v>21</v>
      </c>
      <c r="G49" s="356" t="s">
        <v>107</v>
      </c>
      <c r="H49" s="51" t="s">
        <v>4242</v>
      </c>
      <c r="I49" s="969" t="s">
        <v>1226</v>
      </c>
      <c r="J49" s="1052">
        <v>850</v>
      </c>
      <c r="K49" s="1053">
        <v>160</v>
      </c>
      <c r="L49" s="1054">
        <v>0</v>
      </c>
      <c r="M49" s="1055">
        <v>0</v>
      </c>
      <c r="N49" s="1056">
        <v>0</v>
      </c>
      <c r="O49" s="1057" t="s">
        <v>3904</v>
      </c>
      <c r="P49" s="1048">
        <v>5</v>
      </c>
    </row>
    <row r="50" spans="1:16" ht="15.6" customHeight="1">
      <c r="A50" s="975" t="s">
        <v>3918</v>
      </c>
      <c r="B50" s="984"/>
      <c r="C50" s="976" t="s">
        <v>4238</v>
      </c>
      <c r="D50" s="1065"/>
      <c r="E50" s="1066" t="s">
        <v>446</v>
      </c>
      <c r="F50" s="364" t="s">
        <v>21</v>
      </c>
      <c r="G50" s="354" t="s">
        <v>131</v>
      </c>
      <c r="H50" s="51" t="s">
        <v>6077</v>
      </c>
      <c r="I50" s="969" t="s">
        <v>1226</v>
      </c>
      <c r="J50" s="1052"/>
      <c r="K50" s="1053"/>
      <c r="L50" s="1054"/>
      <c r="M50" s="1055"/>
      <c r="N50" s="1056"/>
      <c r="O50" s="1057" t="s">
        <v>3904</v>
      </c>
      <c r="P50" s="1048"/>
    </row>
    <row r="51" spans="1:16" ht="15.6" customHeight="1">
      <c r="A51" s="975" t="s">
        <v>3918</v>
      </c>
      <c r="B51" s="984" t="s">
        <v>4215</v>
      </c>
      <c r="C51" s="976" t="s">
        <v>4181</v>
      </c>
      <c r="D51" s="1065" t="str">
        <f t="shared" ref="D51" si="27">B51&amp;" "&amp;" "&amp;C51</f>
        <v>Sア-09  かぜのマント [超]</v>
      </c>
      <c r="E51" s="1066" t="s">
        <v>446</v>
      </c>
      <c r="F51" s="1059" t="s">
        <v>349</v>
      </c>
      <c r="G51" s="315" t="s">
        <v>3</v>
      </c>
      <c r="H51" s="51" t="s">
        <v>4184</v>
      </c>
      <c r="I51" s="969" t="s">
        <v>2156</v>
      </c>
      <c r="J51" s="1052">
        <v>720</v>
      </c>
      <c r="K51" s="1053">
        <v>40</v>
      </c>
      <c r="L51" s="1054">
        <v>40</v>
      </c>
      <c r="M51" s="1055">
        <v>160</v>
      </c>
      <c r="N51" s="1056">
        <v>40</v>
      </c>
      <c r="O51" s="1057" t="s">
        <v>3904</v>
      </c>
      <c r="P51" s="1048">
        <v>5</v>
      </c>
    </row>
    <row r="52" spans="1:16" ht="15.6" customHeight="1">
      <c r="A52" s="975" t="s">
        <v>3918</v>
      </c>
      <c r="B52" s="984"/>
      <c r="C52" s="976" t="s">
        <v>4181</v>
      </c>
      <c r="D52" s="1065"/>
      <c r="E52" s="1066" t="s">
        <v>446</v>
      </c>
      <c r="F52" s="1059" t="s">
        <v>349</v>
      </c>
      <c r="G52" s="313" t="s">
        <v>131</v>
      </c>
      <c r="H52" s="51" t="s">
        <v>4183</v>
      </c>
      <c r="I52" s="969" t="s">
        <v>2156</v>
      </c>
      <c r="J52" s="1052"/>
      <c r="K52" s="1053"/>
      <c r="L52" s="1054"/>
      <c r="M52" s="1055"/>
      <c r="N52" s="1056"/>
      <c r="O52" s="1057" t="s">
        <v>3904</v>
      </c>
      <c r="P52" s="1048"/>
    </row>
    <row r="53" spans="1:16" ht="15.6" customHeight="1">
      <c r="A53" s="975" t="s">
        <v>3918</v>
      </c>
      <c r="B53" s="984" t="s">
        <v>4216</v>
      </c>
      <c r="C53" s="976" t="s">
        <v>5171</v>
      </c>
      <c r="D53" s="1065" t="str">
        <f t="shared" ref="D53" si="28">B53&amp;" "&amp;" "&amp;C53</f>
        <v>Sア-08  カールのまもり [超]</v>
      </c>
      <c r="E53" s="1066" t="s">
        <v>446</v>
      </c>
      <c r="F53" s="295" t="s">
        <v>37</v>
      </c>
      <c r="G53" s="279" t="s">
        <v>272</v>
      </c>
      <c r="H53" s="51" t="s">
        <v>4127</v>
      </c>
      <c r="I53" s="969" t="s">
        <v>2465</v>
      </c>
      <c r="J53" s="1052">
        <v>840</v>
      </c>
      <c r="K53" s="1053">
        <v>40</v>
      </c>
      <c r="L53" s="1054">
        <v>40</v>
      </c>
      <c r="M53" s="1055">
        <v>40</v>
      </c>
      <c r="N53" s="1056">
        <v>40</v>
      </c>
      <c r="O53" s="1057" t="s">
        <v>3904</v>
      </c>
      <c r="P53" s="1048">
        <v>5</v>
      </c>
    </row>
    <row r="54" spans="1:16" ht="15.6" customHeight="1">
      <c r="A54" s="975" t="s">
        <v>3918</v>
      </c>
      <c r="B54" s="984"/>
      <c r="C54" s="976" t="s">
        <v>4126</v>
      </c>
      <c r="D54" s="1065"/>
      <c r="E54" s="1066" t="s">
        <v>446</v>
      </c>
      <c r="F54" s="288" t="s">
        <v>21</v>
      </c>
      <c r="G54" s="282" t="s">
        <v>131</v>
      </c>
      <c r="H54" s="51" t="s">
        <v>4128</v>
      </c>
      <c r="I54" s="969" t="s">
        <v>2465</v>
      </c>
      <c r="J54" s="1052"/>
      <c r="K54" s="1053"/>
      <c r="L54" s="1054"/>
      <c r="M54" s="1055"/>
      <c r="N54" s="1056"/>
      <c r="O54" s="1057" t="s">
        <v>3904</v>
      </c>
      <c r="P54" s="1048"/>
    </row>
    <row r="55" spans="1:16" ht="15.6" customHeight="1">
      <c r="A55" s="975" t="s">
        <v>3918</v>
      </c>
      <c r="B55" s="984" t="s">
        <v>4217</v>
      </c>
      <c r="C55" s="976" t="s">
        <v>4125</v>
      </c>
      <c r="D55" s="1065" t="str">
        <f t="shared" ref="D55" si="29">B55&amp;" "&amp;" "&amp;C55</f>
        <v>Sア-07  ハドラーのマント [超]</v>
      </c>
      <c r="E55" s="1066" t="s">
        <v>446</v>
      </c>
      <c r="F55" s="1059" t="s">
        <v>349</v>
      </c>
      <c r="G55" s="282" t="s">
        <v>131</v>
      </c>
      <c r="H55" s="51" t="s">
        <v>4141</v>
      </c>
      <c r="I55" s="969" t="s">
        <v>1226</v>
      </c>
      <c r="J55" s="1052">
        <v>840</v>
      </c>
      <c r="K55" s="1053">
        <v>0</v>
      </c>
      <c r="L55" s="1054">
        <v>80</v>
      </c>
      <c r="M55" s="1055">
        <v>0</v>
      </c>
      <c r="N55" s="1056">
        <v>80</v>
      </c>
      <c r="O55" s="1057" t="s">
        <v>3904</v>
      </c>
      <c r="P55" s="1048">
        <v>5</v>
      </c>
    </row>
    <row r="56" spans="1:16" ht="15.6" customHeight="1">
      <c r="A56" s="975" t="s">
        <v>3918</v>
      </c>
      <c r="B56" s="984"/>
      <c r="C56" s="976" t="s">
        <v>4125</v>
      </c>
      <c r="D56" s="1065"/>
      <c r="E56" s="1066" t="s">
        <v>446</v>
      </c>
      <c r="F56" s="1059" t="s">
        <v>349</v>
      </c>
      <c r="G56" s="279" t="s">
        <v>105</v>
      </c>
      <c r="H56" s="51" t="s">
        <v>4182</v>
      </c>
      <c r="I56" s="969" t="s">
        <v>1226</v>
      </c>
      <c r="J56" s="1052"/>
      <c r="K56" s="1053"/>
      <c r="L56" s="1054"/>
      <c r="M56" s="1055"/>
      <c r="N56" s="1056"/>
      <c r="O56" s="1057" t="s">
        <v>3904</v>
      </c>
      <c r="P56" s="1048"/>
    </row>
    <row r="57" spans="1:16" ht="15.6" customHeight="1">
      <c r="A57" s="975" t="s">
        <v>2635</v>
      </c>
      <c r="B57" s="984" t="s">
        <v>4218</v>
      </c>
      <c r="C57" s="976" t="s">
        <v>3824</v>
      </c>
      <c r="D57" s="1065" t="str">
        <f t="shared" ref="D57" si="30">B57&amp;" "&amp;" "&amp;C57</f>
        <v>Sア-06  おうごんのうでわ [超]</v>
      </c>
      <c r="E57" s="1066" t="s">
        <v>446</v>
      </c>
      <c r="F57" s="1059" t="s">
        <v>349</v>
      </c>
      <c r="G57" s="217" t="s">
        <v>104</v>
      </c>
      <c r="H57" s="51" t="s">
        <v>4144</v>
      </c>
      <c r="I57" s="969" t="s">
        <v>1226</v>
      </c>
      <c r="J57" s="1052">
        <v>710</v>
      </c>
      <c r="K57" s="1053">
        <v>120</v>
      </c>
      <c r="L57" s="1054">
        <v>60</v>
      </c>
      <c r="M57" s="1055">
        <v>60</v>
      </c>
      <c r="N57" s="1056">
        <v>60</v>
      </c>
      <c r="O57" s="1057" t="s">
        <v>3904</v>
      </c>
      <c r="P57" s="1048">
        <v>5</v>
      </c>
    </row>
    <row r="58" spans="1:16" ht="15.6" customHeight="1">
      <c r="A58" s="975" t="s">
        <v>2635</v>
      </c>
      <c r="B58" s="984"/>
      <c r="C58" s="976" t="s">
        <v>3824</v>
      </c>
      <c r="D58" s="1065"/>
      <c r="E58" s="1066" t="s">
        <v>446</v>
      </c>
      <c r="F58" s="1059" t="s">
        <v>349</v>
      </c>
      <c r="G58" s="217" t="s">
        <v>106</v>
      </c>
      <c r="H58" s="51" t="s">
        <v>3840</v>
      </c>
      <c r="I58" s="969" t="s">
        <v>1226</v>
      </c>
      <c r="J58" s="1052"/>
      <c r="K58" s="1053"/>
      <c r="L58" s="1054"/>
      <c r="M58" s="1055"/>
      <c r="N58" s="1056"/>
      <c r="O58" s="1057" t="s">
        <v>3904</v>
      </c>
      <c r="P58" s="1048"/>
    </row>
    <row r="59" spans="1:16" ht="15.6" customHeight="1">
      <c r="A59" s="975" t="s">
        <v>2635</v>
      </c>
      <c r="B59" s="984" t="s">
        <v>4219</v>
      </c>
      <c r="C59" s="976" t="s">
        <v>3735</v>
      </c>
      <c r="D59" s="1065" t="str">
        <f t="shared" ref="D59" si="31">B59&amp;" "&amp;" "&amp;C59</f>
        <v>Sア-05  マァムの肩当て [超]</v>
      </c>
      <c r="E59" s="1066" t="s">
        <v>446</v>
      </c>
      <c r="F59" s="1059" t="s">
        <v>349</v>
      </c>
      <c r="G59" s="204" t="s">
        <v>104</v>
      </c>
      <c r="H59" s="51" t="s">
        <v>4880</v>
      </c>
      <c r="I59" s="969" t="s">
        <v>1226</v>
      </c>
      <c r="J59" s="1052">
        <v>760</v>
      </c>
      <c r="K59" s="1053">
        <v>80</v>
      </c>
      <c r="L59" s="1054">
        <v>0</v>
      </c>
      <c r="M59" s="1055">
        <v>160</v>
      </c>
      <c r="N59" s="1056">
        <v>0</v>
      </c>
      <c r="O59" s="1057" t="s">
        <v>3904</v>
      </c>
      <c r="P59" s="1048">
        <v>5</v>
      </c>
    </row>
    <row r="60" spans="1:16" ht="15.6" customHeight="1">
      <c r="A60" s="975" t="s">
        <v>2635</v>
      </c>
      <c r="B60" s="984"/>
      <c r="C60" s="976" t="s">
        <v>3735</v>
      </c>
      <c r="D60" s="1065"/>
      <c r="E60" s="1066" t="s">
        <v>446</v>
      </c>
      <c r="F60" s="1059" t="s">
        <v>349</v>
      </c>
      <c r="G60" s="204" t="s">
        <v>270</v>
      </c>
      <c r="H60" s="51" t="s">
        <v>3740</v>
      </c>
      <c r="I60" s="969" t="s">
        <v>1226</v>
      </c>
      <c r="J60" s="1052"/>
      <c r="K60" s="1053"/>
      <c r="L60" s="1054"/>
      <c r="M60" s="1055"/>
      <c r="N60" s="1056"/>
      <c r="O60" s="1057" t="s">
        <v>3904</v>
      </c>
      <c r="P60" s="1048"/>
    </row>
    <row r="61" spans="1:16" ht="15.6" customHeight="1">
      <c r="A61" s="975" t="s">
        <v>2635</v>
      </c>
      <c r="B61" s="984" t="s">
        <v>4220</v>
      </c>
      <c r="C61" s="976" t="s">
        <v>3734</v>
      </c>
      <c r="D61" s="1065" t="str">
        <f>B61&amp;" "&amp;" "&amp;C61</f>
        <v>Sア-04  シルバーフェザー [超]</v>
      </c>
      <c r="E61" s="1066" t="s">
        <v>446</v>
      </c>
      <c r="F61" s="1047" t="s">
        <v>3212</v>
      </c>
      <c r="G61" s="969" t="s">
        <v>3741</v>
      </c>
      <c r="H61" s="51" t="s">
        <v>3820</v>
      </c>
      <c r="I61" s="969" t="s">
        <v>1226</v>
      </c>
      <c r="J61" s="1052">
        <v>760</v>
      </c>
      <c r="K61" s="1053">
        <v>0</v>
      </c>
      <c r="L61" s="1054">
        <v>160</v>
      </c>
      <c r="M61" s="1055">
        <v>80</v>
      </c>
      <c r="N61" s="1056">
        <v>0</v>
      </c>
      <c r="O61" s="1057" t="s">
        <v>3904</v>
      </c>
      <c r="P61" s="1048">
        <v>5</v>
      </c>
    </row>
    <row r="62" spans="1:16" ht="15.6" customHeight="1">
      <c r="A62" s="975" t="s">
        <v>2635</v>
      </c>
      <c r="B62" s="984"/>
      <c r="C62" s="976" t="s">
        <v>3734</v>
      </c>
      <c r="D62" s="1065"/>
      <c r="E62" s="1066" t="s">
        <v>446</v>
      </c>
      <c r="F62" s="1047" t="s">
        <v>3212</v>
      </c>
      <c r="G62" s="969" t="s">
        <v>3741</v>
      </c>
      <c r="H62" s="51" t="s">
        <v>3821</v>
      </c>
      <c r="I62" s="969" t="s">
        <v>1226</v>
      </c>
      <c r="J62" s="1052"/>
      <c r="K62" s="1053"/>
      <c r="L62" s="1054"/>
      <c r="M62" s="1055"/>
      <c r="N62" s="1056"/>
      <c r="O62" s="1057" t="s">
        <v>3904</v>
      </c>
      <c r="P62" s="1048"/>
    </row>
    <row r="63" spans="1:16" ht="15.6" customHeight="1">
      <c r="A63" s="975" t="s">
        <v>0</v>
      </c>
      <c r="B63" s="984" t="s">
        <v>4221</v>
      </c>
      <c r="C63" s="976" t="s">
        <v>2305</v>
      </c>
      <c r="D63" s="1065" t="str">
        <f>B63&amp;" "&amp;" "&amp;C63</f>
        <v>Sア-03  ロトのしるし [超]</v>
      </c>
      <c r="E63" s="1066" t="s">
        <v>446</v>
      </c>
      <c r="F63" s="1059" t="s">
        <v>349</v>
      </c>
      <c r="G63" s="102" t="s">
        <v>104</v>
      </c>
      <c r="H63" s="37" t="s">
        <v>4881</v>
      </c>
      <c r="I63" s="969" t="s">
        <v>2465</v>
      </c>
      <c r="J63" s="1052">
        <v>600</v>
      </c>
      <c r="K63" s="1053">
        <v>200</v>
      </c>
      <c r="L63" s="1054">
        <v>200</v>
      </c>
      <c r="M63" s="1055">
        <v>0</v>
      </c>
      <c r="N63" s="1056">
        <v>0</v>
      </c>
      <c r="O63" s="1057" t="s">
        <v>3904</v>
      </c>
      <c r="P63" s="1048">
        <v>5</v>
      </c>
    </row>
    <row r="64" spans="1:16" ht="15.6" customHeight="1">
      <c r="A64" s="975" t="s">
        <v>0</v>
      </c>
      <c r="B64" s="984"/>
      <c r="C64" s="976" t="s">
        <v>2305</v>
      </c>
      <c r="D64" s="1065"/>
      <c r="E64" s="1066" t="s">
        <v>446</v>
      </c>
      <c r="F64" s="1059" t="s">
        <v>349</v>
      </c>
      <c r="G64" s="102" t="s">
        <v>105</v>
      </c>
      <c r="H64" s="51" t="s">
        <v>2563</v>
      </c>
      <c r="I64" s="969" t="s">
        <v>2465</v>
      </c>
      <c r="J64" s="1052"/>
      <c r="K64" s="1053"/>
      <c r="L64" s="1054"/>
      <c r="M64" s="1055"/>
      <c r="N64" s="1056"/>
      <c r="O64" s="1057" t="s">
        <v>3904</v>
      </c>
      <c r="P64" s="1048"/>
    </row>
    <row r="65" spans="1:16" ht="15.6" customHeight="1">
      <c r="A65" s="975" t="s">
        <v>0</v>
      </c>
      <c r="B65" s="984" t="s">
        <v>4213</v>
      </c>
      <c r="C65" s="976" t="s">
        <v>2304</v>
      </c>
      <c r="D65" s="1065" t="str">
        <f t="shared" ref="D65" si="32">B65&amp;" "&amp;" "&amp;C65</f>
        <v>Sア-02  大魔王のエンブレム [超]</v>
      </c>
      <c r="E65" s="1066" t="s">
        <v>446</v>
      </c>
      <c r="F65" s="1059" t="s">
        <v>349</v>
      </c>
      <c r="G65" s="102" t="s">
        <v>105</v>
      </c>
      <c r="H65" s="51" t="s">
        <v>4882</v>
      </c>
      <c r="I65" s="969" t="s">
        <v>1226</v>
      </c>
      <c r="J65" s="1052">
        <v>770</v>
      </c>
      <c r="K65" s="1053">
        <v>120</v>
      </c>
      <c r="L65" s="1054">
        <v>120</v>
      </c>
      <c r="M65" s="1055">
        <v>0</v>
      </c>
      <c r="N65" s="1056">
        <v>0</v>
      </c>
      <c r="O65" s="1057" t="s">
        <v>3904</v>
      </c>
      <c r="P65" s="1048">
        <v>5</v>
      </c>
    </row>
    <row r="66" spans="1:16" ht="15.6" customHeight="1">
      <c r="A66" s="975" t="s">
        <v>0</v>
      </c>
      <c r="B66" s="984"/>
      <c r="C66" s="976" t="s">
        <v>2304</v>
      </c>
      <c r="D66" s="1065"/>
      <c r="E66" s="1066" t="s">
        <v>446</v>
      </c>
      <c r="F66" s="1059" t="s">
        <v>349</v>
      </c>
      <c r="G66" s="102" t="s">
        <v>106</v>
      </c>
      <c r="H66" s="51" t="s">
        <v>2564</v>
      </c>
      <c r="I66" s="969" t="s">
        <v>1226</v>
      </c>
      <c r="J66" s="1052"/>
      <c r="K66" s="1053"/>
      <c r="L66" s="1054"/>
      <c r="M66" s="1055"/>
      <c r="N66" s="1056"/>
      <c r="O66" s="1057" t="s">
        <v>3904</v>
      </c>
      <c r="P66" s="1048"/>
    </row>
    <row r="67" spans="1:16" ht="15.6" customHeight="1">
      <c r="A67" s="975" t="s">
        <v>0</v>
      </c>
      <c r="B67" s="984" t="s">
        <v>4214</v>
      </c>
      <c r="C67" s="976" t="s">
        <v>2303</v>
      </c>
      <c r="D67" s="1065" t="str">
        <f>B67&amp;" "&amp;" "&amp;C67</f>
        <v>Sア-01  魔法の闘衣のかんむり [超]</v>
      </c>
      <c r="E67" s="1066" t="s">
        <v>446</v>
      </c>
      <c r="F67" s="1059" t="s">
        <v>349</v>
      </c>
      <c r="G67" s="969" t="s">
        <v>3251</v>
      </c>
      <c r="H67" s="37" t="s">
        <v>6078</v>
      </c>
      <c r="I67" s="969" t="s">
        <v>2465</v>
      </c>
      <c r="J67" s="1052">
        <v>920</v>
      </c>
      <c r="K67" s="1053">
        <v>40</v>
      </c>
      <c r="L67" s="1054">
        <v>40</v>
      </c>
      <c r="M67" s="1055">
        <v>0</v>
      </c>
      <c r="N67" s="1056">
        <v>0</v>
      </c>
      <c r="O67" s="1057" t="s">
        <v>3904</v>
      </c>
      <c r="P67" s="1048">
        <v>5</v>
      </c>
    </row>
    <row r="68" spans="1:16" ht="15.6" customHeight="1">
      <c r="A68" s="975" t="s">
        <v>0</v>
      </c>
      <c r="B68" s="984"/>
      <c r="C68" s="976" t="s">
        <v>2303</v>
      </c>
      <c r="D68" s="1065"/>
      <c r="E68" s="1066" t="s">
        <v>446</v>
      </c>
      <c r="F68" s="1059" t="s">
        <v>349</v>
      </c>
      <c r="G68" s="969" t="s">
        <v>3251</v>
      </c>
      <c r="H68" s="51" t="s">
        <v>2565</v>
      </c>
      <c r="I68" s="969" t="s">
        <v>2465</v>
      </c>
      <c r="J68" s="1052"/>
      <c r="K68" s="1053"/>
      <c r="L68" s="1054"/>
      <c r="M68" s="1055"/>
      <c r="N68" s="1056"/>
      <c r="O68" s="1057" t="s">
        <v>3904</v>
      </c>
      <c r="P68" s="1048"/>
    </row>
    <row r="69" spans="1:16" ht="16.899999999999999" customHeight="1">
      <c r="A69" s="881" t="s">
        <v>5991</v>
      </c>
      <c r="B69" s="876" t="s">
        <v>5994</v>
      </c>
      <c r="C69" s="880" t="s">
        <v>5987</v>
      </c>
      <c r="D69" s="128" t="str">
        <f t="shared" ref="D69" si="33">B69&amp;" "&amp;" "&amp;C69</f>
        <v>ア-187  ゴメちゃんのゆびわ</v>
      </c>
      <c r="E69" s="882" t="s">
        <v>386</v>
      </c>
      <c r="F69" s="883" t="s">
        <v>21</v>
      </c>
      <c r="G69" s="880" t="s">
        <v>131</v>
      </c>
      <c r="H69" s="51" t="s">
        <v>5996</v>
      </c>
      <c r="I69" s="877" t="s">
        <v>85</v>
      </c>
      <c r="J69" s="884">
        <v>800</v>
      </c>
      <c r="K69" s="885">
        <v>60</v>
      </c>
      <c r="L69" s="886">
        <v>60</v>
      </c>
      <c r="M69" s="887">
        <v>40</v>
      </c>
      <c r="N69" s="888">
        <v>40</v>
      </c>
      <c r="O69" s="889" t="s">
        <v>3905</v>
      </c>
      <c r="P69" s="890">
        <v>1</v>
      </c>
    </row>
    <row r="70" spans="1:16" ht="16.899999999999999" customHeight="1">
      <c r="A70" s="881" t="s">
        <v>5991</v>
      </c>
      <c r="B70" s="876" t="s">
        <v>5990</v>
      </c>
      <c r="C70" s="880" t="s">
        <v>5992</v>
      </c>
      <c r="D70" s="128" t="str">
        <f t="shared" ref="D70" si="34">B70&amp;" "&amp;" "&amp;C70</f>
        <v>ア-186  レジェンドメダル[EX2弾]</v>
      </c>
      <c r="E70" s="882" t="s">
        <v>386</v>
      </c>
      <c r="F70" s="883" t="s">
        <v>21</v>
      </c>
      <c r="G70" s="880" t="s">
        <v>131</v>
      </c>
      <c r="H70" s="51" t="s">
        <v>5993</v>
      </c>
      <c r="I70" s="877" t="s">
        <v>94</v>
      </c>
      <c r="J70" s="884">
        <v>680</v>
      </c>
      <c r="K70" s="885">
        <v>80</v>
      </c>
      <c r="L70" s="886">
        <v>80</v>
      </c>
      <c r="M70" s="887">
        <v>80</v>
      </c>
      <c r="N70" s="888">
        <v>80</v>
      </c>
      <c r="O70" s="889" t="s">
        <v>3905</v>
      </c>
      <c r="P70" s="890">
        <v>1</v>
      </c>
    </row>
    <row r="71" spans="1:16" ht="16.899999999999999" customHeight="1">
      <c r="A71" s="803" t="s">
        <v>5493</v>
      </c>
      <c r="B71" s="799" t="s">
        <v>5615</v>
      </c>
      <c r="C71" s="801" t="s">
        <v>5616</v>
      </c>
      <c r="D71" s="128" t="str">
        <f t="shared" ref="D71" si="35">B71&amp;" "&amp;" "&amp;C71</f>
        <v>ア-185  レジェンドメダル[EX1弾]</v>
      </c>
      <c r="E71" s="804" t="s">
        <v>386</v>
      </c>
      <c r="F71" s="807" t="s">
        <v>21</v>
      </c>
      <c r="G71" s="801" t="s">
        <v>131</v>
      </c>
      <c r="H71" s="51" t="s">
        <v>5617</v>
      </c>
      <c r="I71" s="802" t="s">
        <v>94</v>
      </c>
      <c r="J71" s="808">
        <v>680</v>
      </c>
      <c r="K71" s="809">
        <v>80</v>
      </c>
      <c r="L71" s="810">
        <v>80</v>
      </c>
      <c r="M71" s="811">
        <v>80</v>
      </c>
      <c r="N71" s="812">
        <v>80</v>
      </c>
      <c r="O71" s="805" t="s">
        <v>3905</v>
      </c>
      <c r="P71" s="806">
        <v>1</v>
      </c>
    </row>
    <row r="72" spans="1:16" ht="16.899999999999999" customHeight="1">
      <c r="A72" s="610" t="s">
        <v>5016</v>
      </c>
      <c r="B72" s="607" t="s">
        <v>5125</v>
      </c>
      <c r="C72" s="609" t="s">
        <v>5126</v>
      </c>
      <c r="D72" s="128" t="str">
        <f t="shared" ref="D72" si="36">B72&amp;" "&amp;" "&amp;C72</f>
        <v>ア-184  XSメダル[超5弾]</v>
      </c>
      <c r="E72" s="611" t="s">
        <v>386</v>
      </c>
      <c r="F72" s="619" t="s">
        <v>21</v>
      </c>
      <c r="G72" s="609" t="s">
        <v>131</v>
      </c>
      <c r="H72" s="51" t="s">
        <v>5127</v>
      </c>
      <c r="I72" s="608" t="s">
        <v>94</v>
      </c>
      <c r="J72" s="613">
        <v>680</v>
      </c>
      <c r="K72" s="614">
        <v>80</v>
      </c>
      <c r="L72" s="615">
        <v>80</v>
      </c>
      <c r="M72" s="616">
        <v>80</v>
      </c>
      <c r="N72" s="617">
        <v>80</v>
      </c>
      <c r="O72" s="618" t="s">
        <v>3905</v>
      </c>
      <c r="P72" s="612">
        <v>1</v>
      </c>
    </row>
    <row r="73" spans="1:16" ht="16.899999999999999" customHeight="1">
      <c r="A73" s="527" t="s">
        <v>4750</v>
      </c>
      <c r="B73" s="524" t="s">
        <v>4816</v>
      </c>
      <c r="C73" s="526" t="s">
        <v>4823</v>
      </c>
      <c r="D73" s="128" t="str">
        <f t="shared" ref="D73:D75" si="37">B73&amp;" "&amp;" "&amp;C73</f>
        <v>ア-183  うさみみバンド</v>
      </c>
      <c r="E73" s="528" t="s">
        <v>386</v>
      </c>
      <c r="F73" s="535" t="s">
        <v>21</v>
      </c>
      <c r="G73" s="525" t="s">
        <v>270</v>
      </c>
      <c r="H73" s="51" t="s">
        <v>4885</v>
      </c>
      <c r="I73" s="526" t="s">
        <v>83</v>
      </c>
      <c r="J73" s="529">
        <v>840</v>
      </c>
      <c r="K73" s="530">
        <v>0</v>
      </c>
      <c r="L73" s="531">
        <v>60</v>
      </c>
      <c r="M73" s="532">
        <v>150</v>
      </c>
      <c r="N73" s="533">
        <v>0</v>
      </c>
      <c r="O73" s="534" t="s">
        <v>3905</v>
      </c>
      <c r="P73" s="526">
        <v>5</v>
      </c>
    </row>
    <row r="74" spans="1:16" ht="16.899999999999999" customHeight="1">
      <c r="A74" s="527" t="s">
        <v>4750</v>
      </c>
      <c r="B74" s="524" t="s">
        <v>4817</v>
      </c>
      <c r="C74" s="526" t="s">
        <v>4822</v>
      </c>
      <c r="D74" s="128" t="str">
        <f t="shared" si="37"/>
        <v>ア-182  バニースーツ</v>
      </c>
      <c r="E74" s="528" t="s">
        <v>386</v>
      </c>
      <c r="F74" s="535" t="s">
        <v>21</v>
      </c>
      <c r="G74" s="526" t="s">
        <v>131</v>
      </c>
      <c r="H74" s="37" t="s">
        <v>4886</v>
      </c>
      <c r="I74" s="526" t="s">
        <v>490</v>
      </c>
      <c r="J74" s="529">
        <v>871</v>
      </c>
      <c r="K74" s="530">
        <v>0</v>
      </c>
      <c r="L74" s="531">
        <v>0</v>
      </c>
      <c r="M74" s="532">
        <v>168</v>
      </c>
      <c r="N74" s="533">
        <v>0</v>
      </c>
      <c r="O74" s="526">
        <v>19</v>
      </c>
      <c r="P74" s="526">
        <v>19</v>
      </c>
    </row>
    <row r="75" spans="1:16" ht="16.899999999999999" customHeight="1">
      <c r="A75" s="527" t="s">
        <v>4750</v>
      </c>
      <c r="B75" s="524" t="s">
        <v>4818</v>
      </c>
      <c r="C75" s="526" t="s">
        <v>4821</v>
      </c>
      <c r="D75" s="128" t="str">
        <f t="shared" si="37"/>
        <v>ア-181  神の涙</v>
      </c>
      <c r="E75" s="528" t="s">
        <v>386</v>
      </c>
      <c r="F75" s="536" t="s">
        <v>37</v>
      </c>
      <c r="G75" s="526" t="s">
        <v>5375</v>
      </c>
      <c r="H75" s="51" t="s">
        <v>4887</v>
      </c>
      <c r="I75" s="526" t="s">
        <v>490</v>
      </c>
      <c r="J75" s="529">
        <v>1070</v>
      </c>
      <c r="K75" s="530">
        <v>0</v>
      </c>
      <c r="L75" s="531">
        <v>0</v>
      </c>
      <c r="M75" s="532">
        <v>0</v>
      </c>
      <c r="N75" s="533">
        <v>0</v>
      </c>
      <c r="O75" s="575" t="s">
        <v>3905</v>
      </c>
      <c r="P75" s="574">
        <v>20</v>
      </c>
    </row>
    <row r="76" spans="1:16" ht="16.899999999999999" customHeight="1">
      <c r="A76" s="512" t="s">
        <v>4750</v>
      </c>
      <c r="B76" s="511" t="s">
        <v>4809</v>
      </c>
      <c r="C76" s="509" t="s">
        <v>4811</v>
      </c>
      <c r="D76" s="128" t="str">
        <f t="shared" ref="D76:D77" si="38">B76&amp;" "&amp;" "&amp;C76</f>
        <v>ア-180  ゴメちゃんネックレス</v>
      </c>
      <c r="E76" s="513" t="s">
        <v>386</v>
      </c>
      <c r="F76" s="515" t="s">
        <v>21</v>
      </c>
      <c r="G76" s="510" t="s">
        <v>105</v>
      </c>
      <c r="H76" s="37" t="s">
        <v>4888</v>
      </c>
      <c r="I76" s="510" t="s">
        <v>85</v>
      </c>
      <c r="J76" s="516">
        <v>840</v>
      </c>
      <c r="K76" s="517">
        <v>40</v>
      </c>
      <c r="L76" s="518">
        <v>40</v>
      </c>
      <c r="M76" s="519">
        <v>20</v>
      </c>
      <c r="N76" s="520">
        <v>20</v>
      </c>
      <c r="O76" s="521" t="s">
        <v>3905</v>
      </c>
      <c r="P76" s="514">
        <v>1</v>
      </c>
    </row>
    <row r="77" spans="1:16" ht="16.899999999999999" customHeight="1">
      <c r="A77" s="512" t="s">
        <v>4750</v>
      </c>
      <c r="B77" s="511" t="s">
        <v>4808</v>
      </c>
      <c r="C77" s="509" t="s">
        <v>4810</v>
      </c>
      <c r="D77" s="128" t="str">
        <f t="shared" si="38"/>
        <v>ア-179  ゴメちゃんピアス</v>
      </c>
      <c r="E77" s="513" t="s">
        <v>386</v>
      </c>
      <c r="F77" s="515" t="s">
        <v>21</v>
      </c>
      <c r="G77" s="509" t="s">
        <v>131</v>
      </c>
      <c r="H77" s="51" t="s">
        <v>4889</v>
      </c>
      <c r="I77" s="510" t="s">
        <v>85</v>
      </c>
      <c r="J77" s="516">
        <v>800</v>
      </c>
      <c r="K77" s="517">
        <v>40</v>
      </c>
      <c r="L77" s="518">
        <v>40</v>
      </c>
      <c r="M77" s="519">
        <v>40</v>
      </c>
      <c r="N77" s="520">
        <v>40</v>
      </c>
      <c r="O77" s="521" t="s">
        <v>3905</v>
      </c>
      <c r="P77" s="514">
        <v>1</v>
      </c>
    </row>
    <row r="78" spans="1:16" ht="16.899999999999999" customHeight="1">
      <c r="A78" s="488" t="s">
        <v>4750</v>
      </c>
      <c r="B78" s="482" t="s">
        <v>4762</v>
      </c>
      <c r="C78" s="486" t="s">
        <v>4761</v>
      </c>
      <c r="D78" s="128" t="str">
        <f t="shared" ref="D78:D82" si="39">B78&amp;" "&amp;" "&amp;C78</f>
        <v>ア-178  記憶の腕輪</v>
      </c>
      <c r="E78" s="490" t="s">
        <v>386</v>
      </c>
      <c r="F78" s="497" t="s">
        <v>21</v>
      </c>
      <c r="G78" s="486" t="s">
        <v>131</v>
      </c>
      <c r="H78" s="51" t="s">
        <v>4768</v>
      </c>
      <c r="I78" s="486" t="s">
        <v>83</v>
      </c>
      <c r="J78" s="492">
        <v>900</v>
      </c>
      <c r="K78" s="493">
        <v>40</v>
      </c>
      <c r="L78" s="494">
        <v>40</v>
      </c>
      <c r="M78" s="495">
        <v>40</v>
      </c>
      <c r="N78" s="496">
        <v>40</v>
      </c>
      <c r="O78" s="523" t="s">
        <v>3905</v>
      </c>
      <c r="P78" s="601">
        <v>12</v>
      </c>
    </row>
    <row r="79" spans="1:16" ht="16.899999999999999" customHeight="1">
      <c r="A79" s="488" t="s">
        <v>4750</v>
      </c>
      <c r="B79" s="482" t="s">
        <v>4757</v>
      </c>
      <c r="C79" s="486" t="s">
        <v>4760</v>
      </c>
      <c r="D79" s="128" t="str">
        <f t="shared" si="39"/>
        <v>ア-177  竜神のかぶと</v>
      </c>
      <c r="E79" s="490" t="s">
        <v>386</v>
      </c>
      <c r="F79" s="497" t="s">
        <v>21</v>
      </c>
      <c r="G79" s="486" t="s">
        <v>131</v>
      </c>
      <c r="H79" s="51" t="s">
        <v>6079</v>
      </c>
      <c r="I79" s="486" t="s">
        <v>83</v>
      </c>
      <c r="J79" s="492">
        <v>900</v>
      </c>
      <c r="K79" s="493">
        <v>0</v>
      </c>
      <c r="L79" s="494">
        <v>0</v>
      </c>
      <c r="M79" s="495">
        <v>0</v>
      </c>
      <c r="N79" s="496">
        <v>104</v>
      </c>
      <c r="O79" s="486">
        <v>15</v>
      </c>
      <c r="P79" s="486">
        <v>8</v>
      </c>
    </row>
    <row r="80" spans="1:16" ht="16.899999999999999" customHeight="1">
      <c r="A80" s="488" t="s">
        <v>4750</v>
      </c>
      <c r="B80" s="482" t="s">
        <v>4756</v>
      </c>
      <c r="C80" s="486" t="s">
        <v>4759</v>
      </c>
      <c r="D80" s="128" t="str">
        <f t="shared" si="39"/>
        <v>ア-176  暗黒大樹の葉</v>
      </c>
      <c r="E80" s="490" t="s">
        <v>386</v>
      </c>
      <c r="F80" s="11" t="s">
        <v>81</v>
      </c>
      <c r="G80" s="483" t="s">
        <v>81</v>
      </c>
      <c r="H80" s="39" t="s">
        <v>4766</v>
      </c>
      <c r="I80" s="486" t="s">
        <v>490</v>
      </c>
      <c r="J80" s="492">
        <v>649</v>
      </c>
      <c r="K80" s="493">
        <v>0</v>
      </c>
      <c r="L80" s="494">
        <v>202</v>
      </c>
      <c r="M80" s="495">
        <v>164</v>
      </c>
      <c r="N80" s="496">
        <v>0</v>
      </c>
      <c r="O80" s="486">
        <v>17</v>
      </c>
      <c r="P80" s="486">
        <v>8</v>
      </c>
    </row>
    <row r="81" spans="1:16" ht="16.899999999999999" customHeight="1">
      <c r="A81" s="488" t="s">
        <v>4750</v>
      </c>
      <c r="B81" s="482" t="s">
        <v>4755</v>
      </c>
      <c r="C81" s="486" t="s">
        <v>4758</v>
      </c>
      <c r="D81" s="128" t="str">
        <f t="shared" si="39"/>
        <v>ア-175  ファントムマスク</v>
      </c>
      <c r="E81" s="490" t="s">
        <v>386</v>
      </c>
      <c r="F81" s="497" t="s">
        <v>21</v>
      </c>
      <c r="G81" s="483" t="s">
        <v>270</v>
      </c>
      <c r="H81" s="51" t="s">
        <v>4769</v>
      </c>
      <c r="I81" s="486" t="s">
        <v>83</v>
      </c>
      <c r="J81" s="492">
        <v>710</v>
      </c>
      <c r="K81" s="493">
        <v>0</v>
      </c>
      <c r="L81" s="494">
        <v>79</v>
      </c>
      <c r="M81" s="495">
        <v>79</v>
      </c>
      <c r="N81" s="496">
        <v>79</v>
      </c>
      <c r="O81" s="486">
        <v>10</v>
      </c>
      <c r="P81" s="486">
        <v>9</v>
      </c>
    </row>
    <row r="82" spans="1:16" ht="16.899999999999999" customHeight="1">
      <c r="A82" s="488" t="s">
        <v>4750</v>
      </c>
      <c r="B82" s="482" t="s">
        <v>4754</v>
      </c>
      <c r="C82" s="486" t="s">
        <v>4763</v>
      </c>
      <c r="D82" s="128" t="str">
        <f t="shared" si="39"/>
        <v>ア-174  XSメダル[超4弾]</v>
      </c>
      <c r="E82" s="490" t="s">
        <v>386</v>
      </c>
      <c r="F82" s="497" t="s">
        <v>21</v>
      </c>
      <c r="G82" s="486" t="s">
        <v>131</v>
      </c>
      <c r="H82" s="51" t="s">
        <v>6277</v>
      </c>
      <c r="I82" s="483" t="s">
        <v>94</v>
      </c>
      <c r="J82" s="492">
        <v>680</v>
      </c>
      <c r="K82" s="493">
        <v>80</v>
      </c>
      <c r="L82" s="494">
        <v>80</v>
      </c>
      <c r="M82" s="495">
        <v>80</v>
      </c>
      <c r="N82" s="496">
        <v>80</v>
      </c>
      <c r="O82" s="508" t="s">
        <v>3905</v>
      </c>
      <c r="P82" s="507">
        <v>1</v>
      </c>
    </row>
    <row r="83" spans="1:16" ht="16.899999999999999" customHeight="1">
      <c r="A83" s="488" t="s">
        <v>4365</v>
      </c>
      <c r="B83" s="482" t="s">
        <v>4594</v>
      </c>
      <c r="C83" s="446" t="s">
        <v>4590</v>
      </c>
      <c r="D83" s="128" t="str">
        <f t="shared" ref="D83:D84" si="40">B83&amp;" "&amp;" "&amp;C83</f>
        <v>ア-173  ゴスペルリング</v>
      </c>
      <c r="E83" s="450" t="s">
        <v>386</v>
      </c>
      <c r="F83" s="456" t="s">
        <v>21</v>
      </c>
      <c r="G83" s="447" t="s">
        <v>3</v>
      </c>
      <c r="H83" s="51" t="s">
        <v>4592</v>
      </c>
      <c r="I83" s="446" t="s">
        <v>83</v>
      </c>
      <c r="J83" s="451">
        <v>910</v>
      </c>
      <c r="K83" s="452">
        <v>34</v>
      </c>
      <c r="L83" s="453">
        <v>34</v>
      </c>
      <c r="M83" s="454">
        <v>0</v>
      </c>
      <c r="N83" s="455">
        <v>0</v>
      </c>
      <c r="O83" s="446">
        <v>13</v>
      </c>
      <c r="P83" s="446">
        <v>7</v>
      </c>
    </row>
    <row r="84" spans="1:16" ht="16.899999999999999" customHeight="1">
      <c r="A84" s="488" t="s">
        <v>4365</v>
      </c>
      <c r="B84" s="458" t="s">
        <v>4589</v>
      </c>
      <c r="C84" s="460" t="s">
        <v>4595</v>
      </c>
      <c r="D84" s="128" t="str">
        <f t="shared" si="40"/>
        <v>ア-172  時空の兜</v>
      </c>
      <c r="E84" s="461" t="s">
        <v>386</v>
      </c>
      <c r="F84" s="462" t="s">
        <v>99</v>
      </c>
      <c r="G84" s="460" t="s">
        <v>131</v>
      </c>
      <c r="H84" s="51" t="s">
        <v>4771</v>
      </c>
      <c r="I84" s="459" t="s">
        <v>85</v>
      </c>
      <c r="J84" s="463">
        <v>532</v>
      </c>
      <c r="K84" s="464">
        <v>92</v>
      </c>
      <c r="L84" s="465">
        <v>92</v>
      </c>
      <c r="M84" s="466">
        <v>92</v>
      </c>
      <c r="N84" s="467">
        <v>92</v>
      </c>
      <c r="O84" s="460">
        <v>3</v>
      </c>
      <c r="P84" s="460">
        <v>3</v>
      </c>
    </row>
    <row r="85" spans="1:16" ht="16.899999999999999" customHeight="1">
      <c r="A85" s="429" t="s">
        <v>4365</v>
      </c>
      <c r="B85" s="427" t="s">
        <v>4555</v>
      </c>
      <c r="C85" s="426" t="s">
        <v>4553</v>
      </c>
      <c r="D85" s="128" t="str">
        <f t="shared" ref="D85:D86" si="41">B85&amp;" "&amp;" "&amp;C85</f>
        <v>ア-171  大地のトゥーラ</v>
      </c>
      <c r="E85" s="430" t="s">
        <v>386</v>
      </c>
      <c r="F85" s="11" t="s">
        <v>81</v>
      </c>
      <c r="G85" s="428" t="s">
        <v>81</v>
      </c>
      <c r="H85" s="51" t="s">
        <v>4559</v>
      </c>
      <c r="I85" s="428" t="s">
        <v>86</v>
      </c>
      <c r="J85" s="432">
        <v>832</v>
      </c>
      <c r="K85" s="433">
        <v>0</v>
      </c>
      <c r="L85" s="434">
        <v>0</v>
      </c>
      <c r="M85" s="435">
        <v>88</v>
      </c>
      <c r="N85" s="436">
        <v>0</v>
      </c>
      <c r="O85" s="468">
        <v>9</v>
      </c>
      <c r="P85" s="426">
        <v>4</v>
      </c>
    </row>
    <row r="86" spans="1:16" ht="16.899999999999999" customHeight="1">
      <c r="A86" s="488" t="s">
        <v>4365</v>
      </c>
      <c r="B86" s="427" t="s">
        <v>4554</v>
      </c>
      <c r="C86" s="426" t="s">
        <v>4552</v>
      </c>
      <c r="D86" s="128" t="str">
        <f t="shared" si="41"/>
        <v>ア-170  フェーゴの兜</v>
      </c>
      <c r="E86" s="430" t="s">
        <v>386</v>
      </c>
      <c r="F86" s="431" t="s">
        <v>21</v>
      </c>
      <c r="G86" s="426" t="s">
        <v>131</v>
      </c>
      <c r="H86" s="51" t="s">
        <v>4561</v>
      </c>
      <c r="I86" s="426" t="s">
        <v>496</v>
      </c>
      <c r="J86" s="432">
        <v>862</v>
      </c>
      <c r="K86" s="433">
        <v>38</v>
      </c>
      <c r="L86" s="434">
        <v>38</v>
      </c>
      <c r="M86" s="435">
        <v>38</v>
      </c>
      <c r="N86" s="436">
        <v>38</v>
      </c>
      <c r="O86" s="426">
        <v>18</v>
      </c>
      <c r="P86" s="426">
        <v>7</v>
      </c>
    </row>
    <row r="87" spans="1:16" ht="16.899999999999999" customHeight="1">
      <c r="A87" s="402" t="s">
        <v>4365</v>
      </c>
      <c r="B87" s="400" t="s">
        <v>4466</v>
      </c>
      <c r="C87" s="399" t="s">
        <v>4465</v>
      </c>
      <c r="D87" s="128" t="str">
        <f t="shared" ref="D87" si="42">B87&amp;" "&amp;" "&amp;C87</f>
        <v>ア-169  XSメダル[超3弾]</v>
      </c>
      <c r="E87" s="404" t="s">
        <v>386</v>
      </c>
      <c r="F87" s="413" t="s">
        <v>21</v>
      </c>
      <c r="G87" s="399" t="s">
        <v>131</v>
      </c>
      <c r="H87" s="51" t="s">
        <v>6278</v>
      </c>
      <c r="I87" s="401" t="s">
        <v>94</v>
      </c>
      <c r="J87" s="408">
        <v>680</v>
      </c>
      <c r="K87" s="409">
        <v>80</v>
      </c>
      <c r="L87" s="410">
        <v>80</v>
      </c>
      <c r="M87" s="411">
        <v>80</v>
      </c>
      <c r="N87" s="412">
        <v>80</v>
      </c>
      <c r="O87" s="405" t="s">
        <v>3905</v>
      </c>
      <c r="P87" s="406">
        <v>1</v>
      </c>
    </row>
    <row r="88" spans="1:16" ht="16.899999999999999" customHeight="1">
      <c r="A88" s="357" t="s">
        <v>4088</v>
      </c>
      <c r="B88" s="355" t="s">
        <v>4234</v>
      </c>
      <c r="C88" s="354" t="s">
        <v>4235</v>
      </c>
      <c r="D88" s="128" t="str">
        <f t="shared" ref="D88" si="43">B88&amp;" "&amp;" "&amp;C88</f>
        <v>ア-168  みずのはごろも</v>
      </c>
      <c r="E88" s="358" t="s">
        <v>386</v>
      </c>
      <c r="F88" s="364" t="s">
        <v>21</v>
      </c>
      <c r="G88" s="356" t="s">
        <v>3</v>
      </c>
      <c r="H88" s="51" t="s">
        <v>4243</v>
      </c>
      <c r="I88" s="354" t="s">
        <v>83</v>
      </c>
      <c r="J88" s="359">
        <v>820</v>
      </c>
      <c r="K88" s="360">
        <v>0</v>
      </c>
      <c r="L88" s="361">
        <v>100</v>
      </c>
      <c r="M88" s="362">
        <v>120</v>
      </c>
      <c r="N88" s="363">
        <v>0</v>
      </c>
      <c r="O88" s="602" t="s">
        <v>3905</v>
      </c>
      <c r="P88" s="365">
        <v>6</v>
      </c>
    </row>
    <row r="89" spans="1:16" ht="16.899999999999999" customHeight="1">
      <c r="A89" s="283" t="s">
        <v>4088</v>
      </c>
      <c r="B89" s="297" t="s">
        <v>4146</v>
      </c>
      <c r="C89" s="279" t="s">
        <v>4124</v>
      </c>
      <c r="D89" s="128" t="str">
        <f>B89&amp;" "&amp;" "&amp;C89</f>
        <v>ア-167  海賊王の首飾り</v>
      </c>
      <c r="E89" s="285" t="s">
        <v>386</v>
      </c>
      <c r="F89" s="288" t="s">
        <v>21</v>
      </c>
      <c r="G89" s="279" t="s">
        <v>104</v>
      </c>
      <c r="H89" s="51" t="s">
        <v>4142</v>
      </c>
      <c r="I89" s="282" t="s">
        <v>83</v>
      </c>
      <c r="J89" s="289">
        <v>840</v>
      </c>
      <c r="K89" s="290">
        <v>0</v>
      </c>
      <c r="L89" s="291">
        <v>0</v>
      </c>
      <c r="M89" s="292">
        <v>210</v>
      </c>
      <c r="N89" s="293">
        <v>0</v>
      </c>
      <c r="O89" s="602" t="s">
        <v>3905</v>
      </c>
      <c r="P89" s="282">
        <v>15</v>
      </c>
    </row>
    <row r="90" spans="1:16" ht="16.899999999999999" customHeight="1">
      <c r="A90" s="299" t="s">
        <v>4088</v>
      </c>
      <c r="B90" s="297" t="s">
        <v>4147</v>
      </c>
      <c r="C90" s="300" t="s">
        <v>4149</v>
      </c>
      <c r="D90" s="128" t="str">
        <f t="shared" ref="D90" si="44">B90&amp;" "&amp;" "&amp;C90</f>
        <v>ア-166  XSメダル[超2弾]</v>
      </c>
      <c r="E90" s="301" t="s">
        <v>386</v>
      </c>
      <c r="F90" s="310" t="s">
        <v>21</v>
      </c>
      <c r="G90" s="300" t="s">
        <v>131</v>
      </c>
      <c r="H90" s="51" t="s">
        <v>6279</v>
      </c>
      <c r="I90" s="298" t="s">
        <v>94</v>
      </c>
      <c r="J90" s="305">
        <v>680</v>
      </c>
      <c r="K90" s="306">
        <v>80</v>
      </c>
      <c r="L90" s="307">
        <v>80</v>
      </c>
      <c r="M90" s="308">
        <v>80</v>
      </c>
      <c r="N90" s="309">
        <v>80</v>
      </c>
      <c r="O90" s="302" t="s">
        <v>3905</v>
      </c>
      <c r="P90" s="303">
        <v>1</v>
      </c>
    </row>
    <row r="91" spans="1:16" ht="16.899999999999999" customHeight="1">
      <c r="A91" s="218" t="s">
        <v>3199</v>
      </c>
      <c r="B91" s="297" t="s">
        <v>4148</v>
      </c>
      <c r="C91" s="219" t="s">
        <v>3834</v>
      </c>
      <c r="D91" s="128" t="str">
        <f t="shared" ref="D91" si="45">B91&amp;" "&amp;" "&amp;C91</f>
        <v>ア-165  クリスマスくつした</v>
      </c>
      <c r="E91" s="220" t="s">
        <v>386</v>
      </c>
      <c r="F91" s="221" t="s">
        <v>21</v>
      </c>
      <c r="G91" s="219" t="s">
        <v>131</v>
      </c>
      <c r="H91" s="51" t="s">
        <v>3836</v>
      </c>
      <c r="I91" s="219" t="s">
        <v>83</v>
      </c>
      <c r="J91" s="222">
        <v>726</v>
      </c>
      <c r="K91" s="223">
        <v>0</v>
      </c>
      <c r="L91" s="224">
        <v>0</v>
      </c>
      <c r="M91" s="225">
        <v>133</v>
      </c>
      <c r="N91" s="226">
        <v>0</v>
      </c>
      <c r="O91" s="219">
        <v>4</v>
      </c>
      <c r="P91" s="219">
        <v>3</v>
      </c>
    </row>
    <row r="92" spans="1:16" ht="16.899999999999999" customHeight="1">
      <c r="A92" s="218" t="s">
        <v>3199</v>
      </c>
      <c r="B92" s="216" t="s">
        <v>3829</v>
      </c>
      <c r="C92" s="217" t="s">
        <v>3833</v>
      </c>
      <c r="D92" s="128" t="str">
        <f>B92&amp;" "&amp;" "&amp;C92</f>
        <v>ア-164  クリスマスリボン</v>
      </c>
      <c r="E92" s="220" t="s">
        <v>386</v>
      </c>
      <c r="F92" s="221" t="s">
        <v>21</v>
      </c>
      <c r="G92" s="219" t="s">
        <v>131</v>
      </c>
      <c r="H92" s="51" t="s">
        <v>3837</v>
      </c>
      <c r="I92" s="219" t="s">
        <v>83</v>
      </c>
      <c r="J92" s="222">
        <v>790</v>
      </c>
      <c r="K92" s="223">
        <v>79</v>
      </c>
      <c r="L92" s="224">
        <v>0</v>
      </c>
      <c r="M92" s="225">
        <v>0</v>
      </c>
      <c r="N92" s="226">
        <v>79</v>
      </c>
      <c r="O92" s="219">
        <v>10</v>
      </c>
      <c r="P92" s="219">
        <v>5</v>
      </c>
    </row>
    <row r="93" spans="1:16" ht="16.899999999999999" customHeight="1">
      <c r="A93" s="218" t="s">
        <v>3199</v>
      </c>
      <c r="B93" s="216" t="s">
        <v>3739</v>
      </c>
      <c r="C93" s="219" t="s">
        <v>3832</v>
      </c>
      <c r="D93" s="128" t="str">
        <f t="shared" ref="D93" si="46">B93&amp;" "&amp;" "&amp;C93</f>
        <v>ア-163  ゴメちゃんベル</v>
      </c>
      <c r="E93" s="220" t="s">
        <v>386</v>
      </c>
      <c r="F93" s="221" t="s">
        <v>21</v>
      </c>
      <c r="G93" s="219" t="s">
        <v>131</v>
      </c>
      <c r="H93" s="37" t="s">
        <v>3838</v>
      </c>
      <c r="I93" s="217" t="s">
        <v>85</v>
      </c>
      <c r="J93" s="222">
        <v>836</v>
      </c>
      <c r="K93" s="223">
        <v>0</v>
      </c>
      <c r="L93" s="224">
        <v>0</v>
      </c>
      <c r="M93" s="225">
        <v>83</v>
      </c>
      <c r="N93" s="226">
        <v>83</v>
      </c>
      <c r="O93" s="219">
        <v>14</v>
      </c>
      <c r="P93" s="219">
        <v>4</v>
      </c>
    </row>
    <row r="94" spans="1:16" ht="16.899999999999999" customHeight="1">
      <c r="A94" s="218" t="s">
        <v>3199</v>
      </c>
      <c r="B94" s="216" t="s">
        <v>3738</v>
      </c>
      <c r="C94" s="217" t="s">
        <v>3831</v>
      </c>
      <c r="D94" s="128" t="str">
        <f>B94&amp;" "&amp;" "&amp;C94</f>
        <v>ア-162  あやかしのふえ</v>
      </c>
      <c r="E94" s="220" t="s">
        <v>386</v>
      </c>
      <c r="F94" s="227" t="s">
        <v>37</v>
      </c>
      <c r="G94" s="219" t="s">
        <v>98</v>
      </c>
      <c r="H94" s="51" t="s">
        <v>3839</v>
      </c>
      <c r="I94" s="219" t="s">
        <v>490</v>
      </c>
      <c r="J94" s="222">
        <v>748</v>
      </c>
      <c r="K94" s="223">
        <v>115</v>
      </c>
      <c r="L94" s="224">
        <v>0</v>
      </c>
      <c r="M94" s="225">
        <v>0</v>
      </c>
      <c r="N94" s="226">
        <v>115</v>
      </c>
      <c r="O94" s="219">
        <v>16</v>
      </c>
      <c r="P94" s="219">
        <v>16</v>
      </c>
    </row>
    <row r="95" spans="1:16" ht="16.899999999999999" customHeight="1">
      <c r="A95" s="218" t="s">
        <v>451</v>
      </c>
      <c r="B95" s="216" t="s">
        <v>3828</v>
      </c>
      <c r="C95" s="217" t="s">
        <v>3830</v>
      </c>
      <c r="D95" s="128" t="str">
        <f>B95&amp;" "&amp;" "&amp;C95</f>
        <v>ア-161  せかいじゅのはな</v>
      </c>
      <c r="E95" s="220" t="s">
        <v>386</v>
      </c>
      <c r="F95" s="11" t="s">
        <v>81</v>
      </c>
      <c r="G95" s="217" t="s">
        <v>81</v>
      </c>
      <c r="H95" s="37" t="s">
        <v>3835</v>
      </c>
      <c r="I95" s="219" t="s">
        <v>490</v>
      </c>
      <c r="J95" s="222">
        <v>1050</v>
      </c>
      <c r="K95" s="223">
        <v>0</v>
      </c>
      <c r="L95" s="224">
        <v>0</v>
      </c>
      <c r="M95" s="225">
        <v>0</v>
      </c>
      <c r="N95" s="226">
        <v>0</v>
      </c>
      <c r="O95" s="523" t="s">
        <v>3905</v>
      </c>
      <c r="P95" s="219">
        <v>18</v>
      </c>
    </row>
    <row r="96" spans="1:16" ht="16.899999999999999" customHeight="1">
      <c r="A96" s="205" t="s">
        <v>3199</v>
      </c>
      <c r="B96" s="202" t="s">
        <v>3736</v>
      </c>
      <c r="C96" s="203" t="s">
        <v>3733</v>
      </c>
      <c r="D96" s="128" t="str">
        <f t="shared" ref="D96" si="47">B96&amp;" "&amp;" "&amp;C96</f>
        <v>ア-160  ワイズ・パーム</v>
      </c>
      <c r="E96" s="207" t="s">
        <v>386</v>
      </c>
      <c r="F96" s="208" t="s">
        <v>21</v>
      </c>
      <c r="G96" s="203" t="s">
        <v>131</v>
      </c>
      <c r="H96" s="51" t="s">
        <v>3818</v>
      </c>
      <c r="I96" s="203" t="s">
        <v>83</v>
      </c>
      <c r="J96" s="209">
        <v>734</v>
      </c>
      <c r="K96" s="210">
        <v>88</v>
      </c>
      <c r="L96" s="211">
        <v>88</v>
      </c>
      <c r="M96" s="212">
        <v>0</v>
      </c>
      <c r="N96" s="213">
        <v>0</v>
      </c>
      <c r="O96" s="203">
        <v>9</v>
      </c>
      <c r="P96" s="219">
        <v>5</v>
      </c>
    </row>
    <row r="97" spans="1:16" ht="16.899999999999999" customHeight="1">
      <c r="A97" s="205" t="s">
        <v>3199</v>
      </c>
      <c r="B97" s="202" t="s">
        <v>3737</v>
      </c>
      <c r="C97" s="204" t="s">
        <v>3732</v>
      </c>
      <c r="D97" s="128" t="str">
        <f>B97&amp;" "&amp;" "&amp;C97</f>
        <v>ア-159  天使のレオタード</v>
      </c>
      <c r="E97" s="207" t="s">
        <v>386</v>
      </c>
      <c r="F97" s="215" t="s">
        <v>99</v>
      </c>
      <c r="G97" s="203" t="s">
        <v>131</v>
      </c>
      <c r="H97" s="51" t="s">
        <v>3819</v>
      </c>
      <c r="I97" s="203" t="s">
        <v>490</v>
      </c>
      <c r="J97" s="209">
        <v>828</v>
      </c>
      <c r="K97" s="210">
        <v>0</v>
      </c>
      <c r="L97" s="211">
        <v>111</v>
      </c>
      <c r="M97" s="212">
        <v>0</v>
      </c>
      <c r="N97" s="213">
        <v>34</v>
      </c>
      <c r="O97" s="203">
        <v>12</v>
      </c>
      <c r="P97" s="203">
        <v>4</v>
      </c>
    </row>
    <row r="98" spans="1:16" ht="16.899999999999999" customHeight="1">
      <c r="A98" s="186" t="s">
        <v>3199</v>
      </c>
      <c r="B98" s="183" t="s">
        <v>3266</v>
      </c>
      <c r="C98" s="185" t="s">
        <v>3265</v>
      </c>
      <c r="D98" s="128" t="str">
        <f t="shared" ref="D98" si="48">B98&amp;" "&amp;" "&amp;C98</f>
        <v>ア-158  XSメダル[超1弾]</v>
      </c>
      <c r="E98" s="187" t="s">
        <v>386</v>
      </c>
      <c r="F98" s="188" t="s">
        <v>21</v>
      </c>
      <c r="G98" s="185" t="s">
        <v>131</v>
      </c>
      <c r="H98" s="51" t="s">
        <v>6280</v>
      </c>
      <c r="I98" s="184" t="s">
        <v>94</v>
      </c>
      <c r="J98" s="195">
        <v>680</v>
      </c>
      <c r="K98" s="196">
        <v>80</v>
      </c>
      <c r="L98" s="197">
        <v>80</v>
      </c>
      <c r="M98" s="198">
        <v>80</v>
      </c>
      <c r="N98" s="199">
        <v>80</v>
      </c>
      <c r="O98" s="235" t="s">
        <v>3905</v>
      </c>
      <c r="P98" s="201">
        <v>1</v>
      </c>
    </row>
    <row r="99" spans="1:16" ht="16.899999999999999" customHeight="1">
      <c r="A99" s="135" t="s">
        <v>3199</v>
      </c>
      <c r="B99" s="131" t="s">
        <v>3210</v>
      </c>
      <c r="C99" s="132" t="s">
        <v>3217</v>
      </c>
      <c r="D99" s="128" t="str">
        <f>B99&amp;" "&amp;" "&amp;C99</f>
        <v>ア-157  大魔導士のマント</v>
      </c>
      <c r="E99" s="169" t="s">
        <v>386</v>
      </c>
      <c r="F99" s="143" t="s">
        <v>21</v>
      </c>
      <c r="G99" s="132" t="s">
        <v>106</v>
      </c>
      <c r="H99" s="51" t="s">
        <v>3218</v>
      </c>
      <c r="I99" s="132" t="s">
        <v>85</v>
      </c>
      <c r="J99" s="195">
        <v>708</v>
      </c>
      <c r="K99" s="196">
        <v>0</v>
      </c>
      <c r="L99" s="197">
        <v>170</v>
      </c>
      <c r="M99" s="198">
        <v>53</v>
      </c>
      <c r="N99" s="199">
        <v>33</v>
      </c>
      <c r="O99" s="133">
        <v>11</v>
      </c>
      <c r="P99" s="133">
        <v>5</v>
      </c>
    </row>
    <row r="100" spans="1:16" ht="16.899999999999999" customHeight="1">
      <c r="A100" s="121" t="s">
        <v>451</v>
      </c>
      <c r="B100" s="119" t="s">
        <v>2923</v>
      </c>
      <c r="C100" s="89" t="s">
        <v>2306</v>
      </c>
      <c r="D100" s="128" t="str">
        <f>B100&amp;" "&amp;" "&amp;C100</f>
        <v>ア-156  ほしふるうでわ</v>
      </c>
      <c r="E100" s="169" t="s">
        <v>386</v>
      </c>
      <c r="F100" s="110" t="s">
        <v>21</v>
      </c>
      <c r="G100" s="108" t="s">
        <v>131</v>
      </c>
      <c r="H100" s="37" t="s">
        <v>3822</v>
      </c>
      <c r="I100" s="89" t="s">
        <v>2553</v>
      </c>
      <c r="J100" s="195">
        <v>720</v>
      </c>
      <c r="K100" s="196">
        <v>0</v>
      </c>
      <c r="L100" s="197">
        <v>0</v>
      </c>
      <c r="M100" s="198">
        <v>310</v>
      </c>
      <c r="N100" s="199">
        <v>0</v>
      </c>
      <c r="O100" s="571" t="s">
        <v>3905</v>
      </c>
      <c r="P100" s="570">
        <v>20</v>
      </c>
    </row>
    <row r="101" spans="1:16" ht="16.899999999999999" customHeight="1">
      <c r="A101" s="121" t="s">
        <v>451</v>
      </c>
      <c r="B101" s="119" t="s">
        <v>2924</v>
      </c>
      <c r="C101" s="89" t="s">
        <v>2307</v>
      </c>
      <c r="D101" s="128" t="str">
        <f t="shared" ref="D101:D164" si="49">B101&amp;" "&amp;" "&amp;C101</f>
        <v>ア-155  ひかりのたま</v>
      </c>
      <c r="E101" s="169" t="s">
        <v>386</v>
      </c>
      <c r="F101" s="230" t="s">
        <v>99</v>
      </c>
      <c r="G101" s="108" t="s">
        <v>131</v>
      </c>
      <c r="H101" s="51" t="s">
        <v>4143</v>
      </c>
      <c r="I101" s="108" t="s">
        <v>83</v>
      </c>
      <c r="J101" s="195">
        <v>974</v>
      </c>
      <c r="K101" s="196">
        <v>0</v>
      </c>
      <c r="L101" s="197">
        <v>0</v>
      </c>
      <c r="M101" s="198">
        <v>0</v>
      </c>
      <c r="N101" s="199">
        <v>0</v>
      </c>
      <c r="O101" s="90">
        <v>14</v>
      </c>
      <c r="P101" s="90">
        <v>11</v>
      </c>
    </row>
    <row r="102" spans="1:16" ht="16.899999999999999" customHeight="1">
      <c r="A102" s="121" t="s">
        <v>451</v>
      </c>
      <c r="B102" s="119" t="s">
        <v>2925</v>
      </c>
      <c r="C102" s="89" t="s">
        <v>2460</v>
      </c>
      <c r="D102" s="128" t="str">
        <f t="shared" si="49"/>
        <v>ア-154  ほのおのリング</v>
      </c>
      <c r="E102" s="169" t="s">
        <v>386</v>
      </c>
      <c r="F102" s="110" t="s">
        <v>21</v>
      </c>
      <c r="G102" s="107" t="s">
        <v>106</v>
      </c>
      <c r="H102" s="51" t="s">
        <v>2566</v>
      </c>
      <c r="I102" s="108" t="s">
        <v>83</v>
      </c>
      <c r="J102" s="195">
        <v>673</v>
      </c>
      <c r="K102" s="196">
        <v>0</v>
      </c>
      <c r="L102" s="197">
        <v>109</v>
      </c>
      <c r="M102" s="198">
        <v>79</v>
      </c>
      <c r="N102" s="199">
        <v>79</v>
      </c>
      <c r="O102" s="90">
        <v>10</v>
      </c>
      <c r="P102" s="90">
        <v>3</v>
      </c>
    </row>
    <row r="103" spans="1:16" ht="16.899999999999999" customHeight="1">
      <c r="A103" s="121" t="s">
        <v>451</v>
      </c>
      <c r="B103" s="119" t="s">
        <v>2926</v>
      </c>
      <c r="C103" s="89" t="s">
        <v>2308</v>
      </c>
      <c r="D103" s="128" t="str">
        <f t="shared" si="49"/>
        <v>ア-153  超越大魔王のローブ</v>
      </c>
      <c r="E103" s="169" t="s">
        <v>386</v>
      </c>
      <c r="F103" s="7" t="s">
        <v>37</v>
      </c>
      <c r="G103" s="107" t="s">
        <v>101</v>
      </c>
      <c r="H103" s="51" t="s">
        <v>2567</v>
      </c>
      <c r="I103" s="108" t="s">
        <v>490</v>
      </c>
      <c r="J103" s="195">
        <v>790</v>
      </c>
      <c r="K103" s="196">
        <v>0</v>
      </c>
      <c r="L103" s="197">
        <v>250</v>
      </c>
      <c r="M103" s="198">
        <v>0</v>
      </c>
      <c r="N103" s="199">
        <v>0</v>
      </c>
      <c r="O103" s="563" t="s">
        <v>3905</v>
      </c>
      <c r="P103" s="562">
        <v>20</v>
      </c>
    </row>
    <row r="104" spans="1:16" ht="16.899999999999999" customHeight="1">
      <c r="A104" s="121" t="s">
        <v>451</v>
      </c>
      <c r="B104" s="119" t="s">
        <v>2927</v>
      </c>
      <c r="C104" s="89" t="s">
        <v>2309</v>
      </c>
      <c r="D104" s="128" t="str">
        <f t="shared" si="49"/>
        <v>ア-152  超越大魔王のマント</v>
      </c>
      <c r="E104" s="169" t="s">
        <v>386</v>
      </c>
      <c r="F104" s="7" t="s">
        <v>37</v>
      </c>
      <c r="G104" s="108" t="s">
        <v>98</v>
      </c>
      <c r="H104" s="51" t="s">
        <v>2617</v>
      </c>
      <c r="I104" s="108" t="s">
        <v>490</v>
      </c>
      <c r="J104" s="195">
        <v>881</v>
      </c>
      <c r="K104" s="196">
        <v>0</v>
      </c>
      <c r="L104" s="197">
        <v>88</v>
      </c>
      <c r="M104" s="198">
        <v>88</v>
      </c>
      <c r="N104" s="199">
        <v>0</v>
      </c>
      <c r="O104" s="90">
        <v>19</v>
      </c>
      <c r="P104" s="90">
        <v>16</v>
      </c>
    </row>
    <row r="105" spans="1:16" ht="16.899999999999999" customHeight="1">
      <c r="A105" s="488" t="s">
        <v>451</v>
      </c>
      <c r="B105" s="119" t="s">
        <v>2928</v>
      </c>
      <c r="C105" s="89" t="s">
        <v>2310</v>
      </c>
      <c r="D105" s="128" t="str">
        <f t="shared" si="49"/>
        <v>ア-151  勇者の腕輪</v>
      </c>
      <c r="E105" s="169" t="s">
        <v>386</v>
      </c>
      <c r="F105" s="110" t="s">
        <v>21</v>
      </c>
      <c r="G105" s="108" t="s">
        <v>131</v>
      </c>
      <c r="H105" s="51" t="s">
        <v>2568</v>
      </c>
      <c r="I105" s="108" t="s">
        <v>83</v>
      </c>
      <c r="J105" s="195">
        <v>555</v>
      </c>
      <c r="K105" s="196">
        <v>104</v>
      </c>
      <c r="L105" s="197">
        <v>104</v>
      </c>
      <c r="M105" s="198">
        <v>51</v>
      </c>
      <c r="N105" s="199">
        <v>51</v>
      </c>
      <c r="O105" s="90">
        <v>5</v>
      </c>
      <c r="P105" s="90">
        <v>1</v>
      </c>
    </row>
    <row r="106" spans="1:16" ht="16.899999999999999" customHeight="1">
      <c r="A106" s="488" t="s">
        <v>451</v>
      </c>
      <c r="B106" s="119" t="s">
        <v>2929</v>
      </c>
      <c r="C106" s="90" t="s">
        <v>2317</v>
      </c>
      <c r="D106" s="128" t="str">
        <f t="shared" si="49"/>
        <v>ア-150  XSメダル[真5弾]</v>
      </c>
      <c r="E106" s="169" t="s">
        <v>386</v>
      </c>
      <c r="F106" s="110" t="s">
        <v>21</v>
      </c>
      <c r="G106" s="108" t="s">
        <v>131</v>
      </c>
      <c r="H106" s="51" t="s">
        <v>6281</v>
      </c>
      <c r="I106" s="102" t="s">
        <v>2462</v>
      </c>
      <c r="J106" s="195">
        <v>670</v>
      </c>
      <c r="K106" s="196">
        <v>80</v>
      </c>
      <c r="L106" s="197">
        <v>80</v>
      </c>
      <c r="M106" s="198">
        <v>80</v>
      </c>
      <c r="N106" s="199">
        <v>80</v>
      </c>
      <c r="O106" s="235" t="s">
        <v>3905</v>
      </c>
      <c r="P106" s="201">
        <v>1</v>
      </c>
    </row>
    <row r="107" spans="1:16" ht="16.899999999999999" customHeight="1">
      <c r="A107" s="121" t="s">
        <v>455</v>
      </c>
      <c r="B107" s="119" t="s">
        <v>2930</v>
      </c>
      <c r="C107" s="90" t="s">
        <v>2311</v>
      </c>
      <c r="D107" s="128" t="str">
        <f t="shared" si="49"/>
        <v>ア-149  メタルキングヘルム</v>
      </c>
      <c r="E107" s="169" t="s">
        <v>386</v>
      </c>
      <c r="F107" s="110" t="s">
        <v>21</v>
      </c>
      <c r="G107" s="108" t="s">
        <v>131</v>
      </c>
      <c r="H107" s="51" t="s">
        <v>3767</v>
      </c>
      <c r="I107" s="108" t="s">
        <v>83</v>
      </c>
      <c r="J107" s="195">
        <v>664</v>
      </c>
      <c r="K107" s="196">
        <v>0</v>
      </c>
      <c r="L107" s="197">
        <v>0</v>
      </c>
      <c r="M107" s="198">
        <v>196</v>
      </c>
      <c r="N107" s="199">
        <v>92</v>
      </c>
      <c r="O107" s="90">
        <v>13</v>
      </c>
      <c r="P107" s="90">
        <v>4</v>
      </c>
    </row>
    <row r="108" spans="1:16" ht="16.899999999999999" customHeight="1">
      <c r="A108" s="121" t="s">
        <v>455</v>
      </c>
      <c r="B108" s="119" t="s">
        <v>2931</v>
      </c>
      <c r="C108" s="90" t="s">
        <v>2312</v>
      </c>
      <c r="D108" s="128" t="str">
        <f t="shared" si="49"/>
        <v>ア-148  大地の竜玉</v>
      </c>
      <c r="E108" s="169" t="s">
        <v>386</v>
      </c>
      <c r="F108" s="110" t="s">
        <v>21</v>
      </c>
      <c r="G108" s="108" t="s">
        <v>131</v>
      </c>
      <c r="H108" s="51" t="s">
        <v>2569</v>
      </c>
      <c r="I108" s="108" t="s">
        <v>83</v>
      </c>
      <c r="J108" s="195">
        <v>890</v>
      </c>
      <c r="K108" s="196">
        <v>0</v>
      </c>
      <c r="L108" s="197">
        <v>0</v>
      </c>
      <c r="M108" s="198">
        <v>0</v>
      </c>
      <c r="N108" s="199">
        <v>0</v>
      </c>
      <c r="O108" s="90">
        <v>8</v>
      </c>
      <c r="P108" s="90">
        <v>8</v>
      </c>
    </row>
    <row r="109" spans="1:16" ht="16.899999999999999" customHeight="1">
      <c r="A109" s="121" t="s">
        <v>455</v>
      </c>
      <c r="B109" s="119" t="s">
        <v>2932</v>
      </c>
      <c r="C109" s="89" t="s">
        <v>2313</v>
      </c>
      <c r="D109" s="128" t="str">
        <f t="shared" si="49"/>
        <v>ア-147  勇者アンルシアのマント</v>
      </c>
      <c r="E109" s="169" t="s">
        <v>386</v>
      </c>
      <c r="F109" s="110" t="s">
        <v>21</v>
      </c>
      <c r="G109" s="108" t="s">
        <v>131</v>
      </c>
      <c r="H109" s="51" t="s">
        <v>3768</v>
      </c>
      <c r="I109" s="108" t="s">
        <v>83</v>
      </c>
      <c r="J109" s="195">
        <v>890</v>
      </c>
      <c r="K109" s="196">
        <v>0</v>
      </c>
      <c r="L109" s="197">
        <v>95</v>
      </c>
      <c r="M109" s="198">
        <v>0</v>
      </c>
      <c r="N109" s="199">
        <v>0</v>
      </c>
      <c r="O109" s="90">
        <v>16</v>
      </c>
      <c r="P109" s="90">
        <v>14</v>
      </c>
    </row>
    <row r="110" spans="1:16" ht="16.899999999999999" customHeight="1">
      <c r="A110" s="121" t="s">
        <v>455</v>
      </c>
      <c r="B110" s="119" t="s">
        <v>2933</v>
      </c>
      <c r="C110" s="89" t="s">
        <v>2314</v>
      </c>
      <c r="D110" s="128" t="str">
        <f t="shared" si="49"/>
        <v>ア-146  怒りの仮面</v>
      </c>
      <c r="E110" s="169" t="s">
        <v>386</v>
      </c>
      <c r="F110" s="8" t="s">
        <v>99</v>
      </c>
      <c r="G110" s="107" t="s">
        <v>131</v>
      </c>
      <c r="H110" s="51" t="s">
        <v>2618</v>
      </c>
      <c r="I110" s="89" t="s">
        <v>496</v>
      </c>
      <c r="J110" s="195">
        <v>674</v>
      </c>
      <c r="K110" s="196">
        <v>77</v>
      </c>
      <c r="L110" s="197">
        <v>77</v>
      </c>
      <c r="M110" s="198">
        <v>77</v>
      </c>
      <c r="N110" s="199">
        <v>0</v>
      </c>
      <c r="O110" s="90">
        <v>8</v>
      </c>
      <c r="P110" s="90">
        <v>8</v>
      </c>
    </row>
    <row r="111" spans="1:16" ht="16.899999999999999" customHeight="1">
      <c r="A111" s="121" t="s">
        <v>455</v>
      </c>
      <c r="B111" s="119" t="s">
        <v>2934</v>
      </c>
      <c r="C111" s="89" t="s">
        <v>2315</v>
      </c>
      <c r="D111" s="128" t="str">
        <f t="shared" si="49"/>
        <v>ア-145  ゴールドフェザー</v>
      </c>
      <c r="E111" s="169" t="s">
        <v>386</v>
      </c>
      <c r="F111" s="110" t="s">
        <v>21</v>
      </c>
      <c r="G111" s="107" t="s">
        <v>106</v>
      </c>
      <c r="H111" s="51" t="s">
        <v>2570</v>
      </c>
      <c r="I111" s="108" t="s">
        <v>83</v>
      </c>
      <c r="J111" s="195">
        <v>811</v>
      </c>
      <c r="K111" s="196">
        <v>0</v>
      </c>
      <c r="L111" s="197">
        <v>158</v>
      </c>
      <c r="M111" s="198">
        <v>48</v>
      </c>
      <c r="N111" s="199">
        <v>0</v>
      </c>
      <c r="O111" s="90">
        <v>19</v>
      </c>
      <c r="P111" s="90">
        <v>10</v>
      </c>
    </row>
    <row r="112" spans="1:16" ht="16.899999999999999" customHeight="1">
      <c r="A112" s="121" t="s">
        <v>455</v>
      </c>
      <c r="B112" s="119" t="s">
        <v>2935</v>
      </c>
      <c r="C112" s="90" t="s">
        <v>2316</v>
      </c>
      <c r="D112" s="128" t="str">
        <f t="shared" si="49"/>
        <v>ア-144  XSメダル[真4弾]</v>
      </c>
      <c r="E112" s="169" t="s">
        <v>386</v>
      </c>
      <c r="F112" s="110" t="s">
        <v>21</v>
      </c>
      <c r="G112" s="108" t="s">
        <v>131</v>
      </c>
      <c r="H112" s="51" t="s">
        <v>2571</v>
      </c>
      <c r="I112" s="102" t="s">
        <v>2462</v>
      </c>
      <c r="J112" s="195">
        <v>660</v>
      </c>
      <c r="K112" s="196">
        <v>80</v>
      </c>
      <c r="L112" s="197">
        <v>80</v>
      </c>
      <c r="M112" s="198">
        <v>80</v>
      </c>
      <c r="N112" s="199">
        <v>80</v>
      </c>
      <c r="O112" s="235" t="s">
        <v>3905</v>
      </c>
      <c r="P112" s="201">
        <v>1</v>
      </c>
    </row>
    <row r="113" spans="1:16" ht="16.899999999999999" customHeight="1">
      <c r="A113" s="121" t="s">
        <v>455</v>
      </c>
      <c r="B113" s="119" t="s">
        <v>2936</v>
      </c>
      <c r="C113" s="90" t="s">
        <v>2318</v>
      </c>
      <c r="D113" s="128" t="str">
        <f t="shared" si="49"/>
        <v>ア-143  時空のネックレス</v>
      </c>
      <c r="E113" s="169" t="s">
        <v>386</v>
      </c>
      <c r="F113" s="8" t="s">
        <v>99</v>
      </c>
      <c r="G113" s="107" t="s">
        <v>131</v>
      </c>
      <c r="H113" s="51" t="s">
        <v>2619</v>
      </c>
      <c r="I113" s="108" t="s">
        <v>83</v>
      </c>
      <c r="J113" s="195">
        <v>613</v>
      </c>
      <c r="K113" s="196">
        <v>98</v>
      </c>
      <c r="L113" s="197">
        <v>98</v>
      </c>
      <c r="M113" s="198">
        <v>98</v>
      </c>
      <c r="N113" s="199">
        <v>98</v>
      </c>
      <c r="O113" s="90">
        <v>19</v>
      </c>
      <c r="P113" s="90">
        <v>13</v>
      </c>
    </row>
    <row r="114" spans="1:16" ht="16.899999999999999" customHeight="1">
      <c r="A114" s="121" t="s">
        <v>455</v>
      </c>
      <c r="B114" s="119" t="s">
        <v>2937</v>
      </c>
      <c r="C114" s="90" t="s">
        <v>2319</v>
      </c>
      <c r="D114" s="128" t="str">
        <f t="shared" si="49"/>
        <v>ア-142  大魔王の腕輪</v>
      </c>
      <c r="E114" s="169" t="s">
        <v>386</v>
      </c>
      <c r="F114" s="7" t="s">
        <v>37</v>
      </c>
      <c r="G114" s="107" t="s">
        <v>454</v>
      </c>
      <c r="H114" s="51" t="s">
        <v>3769</v>
      </c>
      <c r="I114" s="108" t="s">
        <v>490</v>
      </c>
      <c r="J114" s="195">
        <v>718</v>
      </c>
      <c r="K114" s="196">
        <v>0</v>
      </c>
      <c r="L114" s="197">
        <v>126</v>
      </c>
      <c r="M114" s="198">
        <v>0</v>
      </c>
      <c r="N114" s="199">
        <v>52</v>
      </c>
      <c r="O114" s="90">
        <v>7</v>
      </c>
      <c r="P114" s="90">
        <v>1</v>
      </c>
    </row>
    <row r="115" spans="1:16" ht="16.899999999999999" customHeight="1">
      <c r="A115" s="121" t="s">
        <v>455</v>
      </c>
      <c r="B115" s="119" t="s">
        <v>2938</v>
      </c>
      <c r="C115" s="90" t="s">
        <v>2320</v>
      </c>
      <c r="D115" s="128" t="str">
        <f t="shared" si="49"/>
        <v>ア-141  シルバーフェザー</v>
      </c>
      <c r="E115" s="169" t="s">
        <v>386</v>
      </c>
      <c r="F115" s="7" t="s">
        <v>37</v>
      </c>
      <c r="G115" s="108" t="s">
        <v>98</v>
      </c>
      <c r="H115" s="51" t="s">
        <v>2572</v>
      </c>
      <c r="I115" s="108" t="s">
        <v>490</v>
      </c>
      <c r="J115" s="195">
        <v>870</v>
      </c>
      <c r="K115" s="196">
        <v>0</v>
      </c>
      <c r="L115" s="197">
        <v>120</v>
      </c>
      <c r="M115" s="198">
        <v>40</v>
      </c>
      <c r="N115" s="199">
        <v>0</v>
      </c>
      <c r="O115" s="235" t="s">
        <v>3905</v>
      </c>
      <c r="P115" s="90">
        <v>12</v>
      </c>
    </row>
    <row r="116" spans="1:16" ht="16.899999999999999" customHeight="1">
      <c r="A116" s="121" t="s">
        <v>455</v>
      </c>
      <c r="B116" s="119" t="s">
        <v>2939</v>
      </c>
      <c r="C116" s="89" t="s">
        <v>2321</v>
      </c>
      <c r="D116" s="128" t="str">
        <f t="shared" si="49"/>
        <v>ア-140  竜の騎士のグローブ</v>
      </c>
      <c r="E116" s="169" t="s">
        <v>386</v>
      </c>
      <c r="F116" s="110" t="s">
        <v>21</v>
      </c>
      <c r="G116" s="107" t="s">
        <v>105</v>
      </c>
      <c r="H116" s="51" t="s">
        <v>6080</v>
      </c>
      <c r="I116" s="108" t="s">
        <v>490</v>
      </c>
      <c r="J116" s="195">
        <v>790</v>
      </c>
      <c r="K116" s="196">
        <v>0</v>
      </c>
      <c r="L116" s="197">
        <v>0</v>
      </c>
      <c r="M116" s="198">
        <v>150</v>
      </c>
      <c r="N116" s="199">
        <v>100</v>
      </c>
      <c r="O116" s="235" t="s">
        <v>3905</v>
      </c>
      <c r="P116" s="90">
        <v>15</v>
      </c>
    </row>
    <row r="117" spans="1:16" ht="16.899999999999999" customHeight="1">
      <c r="A117" s="121" t="s">
        <v>1225</v>
      </c>
      <c r="B117" s="119" t="s">
        <v>2940</v>
      </c>
      <c r="C117" s="89" t="s">
        <v>2322</v>
      </c>
      <c r="D117" s="128" t="str">
        <f t="shared" si="49"/>
        <v>ア-139  死神のトランプ</v>
      </c>
      <c r="E117" s="169" t="s">
        <v>386</v>
      </c>
      <c r="F117" s="7" t="s">
        <v>37</v>
      </c>
      <c r="G117" s="107" t="s">
        <v>20</v>
      </c>
      <c r="H117" s="51" t="s">
        <v>2551</v>
      </c>
      <c r="I117" s="108" t="s">
        <v>83</v>
      </c>
      <c r="J117" s="195">
        <v>676</v>
      </c>
      <c r="K117" s="196">
        <v>51</v>
      </c>
      <c r="L117" s="197">
        <v>51</v>
      </c>
      <c r="M117" s="198">
        <v>51</v>
      </c>
      <c r="N117" s="199">
        <v>0</v>
      </c>
      <c r="O117" s="90">
        <v>3</v>
      </c>
      <c r="P117" s="90">
        <v>3</v>
      </c>
    </row>
    <row r="118" spans="1:16" ht="16.899999999999999" customHeight="1">
      <c r="A118" s="121" t="s">
        <v>1225</v>
      </c>
      <c r="B118" s="119" t="s">
        <v>2941</v>
      </c>
      <c r="C118" s="89" t="s">
        <v>2323</v>
      </c>
      <c r="D118" s="128" t="str">
        <f t="shared" si="49"/>
        <v>ア-138  笑いの仮面</v>
      </c>
      <c r="E118" s="169" t="s">
        <v>386</v>
      </c>
      <c r="F118" s="8" t="s">
        <v>99</v>
      </c>
      <c r="G118" s="107" t="s">
        <v>131</v>
      </c>
      <c r="H118" s="39" t="s">
        <v>3770</v>
      </c>
      <c r="I118" s="90" t="s">
        <v>2550</v>
      </c>
      <c r="J118" s="195">
        <v>830</v>
      </c>
      <c r="K118" s="196">
        <v>60</v>
      </c>
      <c r="L118" s="197">
        <v>60</v>
      </c>
      <c r="M118" s="198">
        <v>60</v>
      </c>
      <c r="N118" s="199">
        <v>0</v>
      </c>
      <c r="O118" s="602" t="s">
        <v>3905</v>
      </c>
      <c r="P118" s="90">
        <v>18</v>
      </c>
    </row>
    <row r="119" spans="1:16" ht="16.899999999999999" customHeight="1">
      <c r="A119" s="121" t="s">
        <v>1225</v>
      </c>
      <c r="B119" s="119" t="s">
        <v>2942</v>
      </c>
      <c r="C119" s="89" t="s">
        <v>2324</v>
      </c>
      <c r="D119" s="128" t="str">
        <f t="shared" si="49"/>
        <v>ア-137  竜の血</v>
      </c>
      <c r="E119" s="169" t="s">
        <v>386</v>
      </c>
      <c r="F119" s="11" t="s">
        <v>81</v>
      </c>
      <c r="G119" s="107" t="s">
        <v>81</v>
      </c>
      <c r="H119" s="938" t="s">
        <v>6081</v>
      </c>
      <c r="I119" s="108" t="s">
        <v>490</v>
      </c>
      <c r="J119" s="195">
        <v>696</v>
      </c>
      <c r="K119" s="196">
        <v>87</v>
      </c>
      <c r="L119" s="197">
        <v>87</v>
      </c>
      <c r="M119" s="198">
        <v>0</v>
      </c>
      <c r="N119" s="199">
        <v>0</v>
      </c>
      <c r="O119" s="90">
        <v>8</v>
      </c>
      <c r="P119" s="90">
        <v>5</v>
      </c>
    </row>
    <row r="120" spans="1:16" ht="16.899999999999999" customHeight="1">
      <c r="A120" s="121" t="s">
        <v>1225</v>
      </c>
      <c r="B120" s="119" t="s">
        <v>2943</v>
      </c>
      <c r="C120" s="89" t="s">
        <v>2325</v>
      </c>
      <c r="D120" s="128" t="str">
        <f t="shared" si="49"/>
        <v>ア-136  黄金のティアラ</v>
      </c>
      <c r="E120" s="169" t="s">
        <v>386</v>
      </c>
      <c r="F120" s="110" t="s">
        <v>21</v>
      </c>
      <c r="G120" s="107" t="s">
        <v>270</v>
      </c>
      <c r="H120" s="938" t="s">
        <v>2573</v>
      </c>
      <c r="I120" s="108" t="s">
        <v>83</v>
      </c>
      <c r="J120" s="195">
        <v>674</v>
      </c>
      <c r="K120" s="196">
        <v>0</v>
      </c>
      <c r="L120" s="197">
        <v>136</v>
      </c>
      <c r="M120" s="198">
        <v>136</v>
      </c>
      <c r="N120" s="199">
        <v>0</v>
      </c>
      <c r="O120" s="90">
        <v>13</v>
      </c>
      <c r="P120" s="90">
        <v>4</v>
      </c>
    </row>
    <row r="121" spans="1:16" ht="16.899999999999999" customHeight="1">
      <c r="A121" s="121" t="s">
        <v>1225</v>
      </c>
      <c r="B121" s="119" t="s">
        <v>2944</v>
      </c>
      <c r="C121" s="90" t="s">
        <v>2326</v>
      </c>
      <c r="D121" s="128" t="str">
        <f t="shared" si="49"/>
        <v>ア-135  XSメダル[真3弾]</v>
      </c>
      <c r="E121" s="169" t="s">
        <v>386</v>
      </c>
      <c r="F121" s="110" t="s">
        <v>21</v>
      </c>
      <c r="G121" s="108" t="s">
        <v>131</v>
      </c>
      <c r="H121" s="938" t="s">
        <v>2574</v>
      </c>
      <c r="I121" s="102" t="s">
        <v>2462</v>
      </c>
      <c r="J121" s="195">
        <v>650</v>
      </c>
      <c r="K121" s="196">
        <v>80</v>
      </c>
      <c r="L121" s="197">
        <v>80</v>
      </c>
      <c r="M121" s="198">
        <v>80</v>
      </c>
      <c r="N121" s="199">
        <v>80</v>
      </c>
      <c r="O121" s="235" t="s">
        <v>3905</v>
      </c>
      <c r="P121" s="201">
        <v>1</v>
      </c>
    </row>
    <row r="122" spans="1:16" ht="16.899999999999999" customHeight="1">
      <c r="A122" s="121" t="s">
        <v>1225</v>
      </c>
      <c r="B122" s="119" t="s">
        <v>2945</v>
      </c>
      <c r="C122" s="90" t="s">
        <v>2327</v>
      </c>
      <c r="D122" s="128" t="str">
        <f t="shared" si="49"/>
        <v>ア-134  オリハルコンの腕輪</v>
      </c>
      <c r="E122" s="169" t="s">
        <v>386</v>
      </c>
      <c r="F122" s="110" t="s">
        <v>21</v>
      </c>
      <c r="G122" s="107" t="s">
        <v>3</v>
      </c>
      <c r="H122" s="51" t="s">
        <v>3771</v>
      </c>
      <c r="I122" s="108" t="s">
        <v>83</v>
      </c>
      <c r="J122" s="195">
        <v>920</v>
      </c>
      <c r="K122" s="196">
        <v>0</v>
      </c>
      <c r="L122" s="197">
        <v>0</v>
      </c>
      <c r="M122" s="198">
        <v>0</v>
      </c>
      <c r="N122" s="199">
        <v>100</v>
      </c>
      <c r="O122" s="523" t="s">
        <v>3905</v>
      </c>
      <c r="P122" s="90">
        <v>3</v>
      </c>
    </row>
    <row r="123" spans="1:16" ht="16.899999999999999" customHeight="1">
      <c r="A123" s="121" t="s">
        <v>1225</v>
      </c>
      <c r="B123" s="119" t="s">
        <v>2946</v>
      </c>
      <c r="C123" s="90" t="s">
        <v>2328</v>
      </c>
      <c r="D123" s="128" t="str">
        <f t="shared" si="49"/>
        <v>ア-133  ふしぎな石板</v>
      </c>
      <c r="E123" s="169" t="s">
        <v>386</v>
      </c>
      <c r="F123" s="7" t="s">
        <v>37</v>
      </c>
      <c r="G123" s="108" t="s">
        <v>98</v>
      </c>
      <c r="H123" s="37" t="s">
        <v>3772</v>
      </c>
      <c r="I123" s="108" t="s">
        <v>490</v>
      </c>
      <c r="J123" s="195">
        <v>850</v>
      </c>
      <c r="K123" s="196">
        <v>40</v>
      </c>
      <c r="L123" s="197">
        <v>40</v>
      </c>
      <c r="M123" s="198">
        <v>40</v>
      </c>
      <c r="N123" s="199">
        <v>40</v>
      </c>
      <c r="O123" s="235" t="s">
        <v>3905</v>
      </c>
      <c r="P123" s="90">
        <v>13</v>
      </c>
    </row>
    <row r="124" spans="1:16" ht="16.899999999999999" customHeight="1">
      <c r="A124" s="121" t="s">
        <v>1225</v>
      </c>
      <c r="B124" s="119" t="s">
        <v>2947</v>
      </c>
      <c r="C124" s="89" t="s">
        <v>2329</v>
      </c>
      <c r="D124" s="128" t="str">
        <f t="shared" si="49"/>
        <v>ア-132  ちしきのぼうし</v>
      </c>
      <c r="E124" s="169" t="s">
        <v>386</v>
      </c>
      <c r="F124" s="110" t="s">
        <v>21</v>
      </c>
      <c r="G124" s="108" t="s">
        <v>131</v>
      </c>
      <c r="H124" s="938" t="s">
        <v>3773</v>
      </c>
      <c r="I124" s="108" t="s">
        <v>83</v>
      </c>
      <c r="J124" s="195">
        <v>850</v>
      </c>
      <c r="K124" s="196">
        <v>0</v>
      </c>
      <c r="L124" s="197">
        <v>160</v>
      </c>
      <c r="M124" s="198">
        <v>0</v>
      </c>
      <c r="N124" s="199">
        <v>0</v>
      </c>
      <c r="O124" s="235" t="s">
        <v>3905</v>
      </c>
      <c r="P124" s="567">
        <v>20</v>
      </c>
    </row>
    <row r="125" spans="1:16" ht="16.899999999999999" customHeight="1">
      <c r="A125" s="121" t="s">
        <v>1225</v>
      </c>
      <c r="B125" s="119" t="s">
        <v>2948</v>
      </c>
      <c r="C125" s="89" t="s">
        <v>2330</v>
      </c>
      <c r="D125" s="128" t="str">
        <f t="shared" si="49"/>
        <v>ア-131  オリハルコンの駒(キング)</v>
      </c>
      <c r="E125" s="169" t="s">
        <v>386</v>
      </c>
      <c r="F125" s="110" t="s">
        <v>21</v>
      </c>
      <c r="G125" s="108" t="s">
        <v>131</v>
      </c>
      <c r="H125" s="938" t="s">
        <v>2575</v>
      </c>
      <c r="I125" s="108" t="s">
        <v>83</v>
      </c>
      <c r="J125" s="195">
        <v>642</v>
      </c>
      <c r="K125" s="196">
        <v>0</v>
      </c>
      <c r="L125" s="197">
        <v>148</v>
      </c>
      <c r="M125" s="198">
        <v>0</v>
      </c>
      <c r="N125" s="199">
        <v>148</v>
      </c>
      <c r="O125" s="90">
        <v>14</v>
      </c>
      <c r="P125" s="90">
        <v>7</v>
      </c>
    </row>
    <row r="126" spans="1:16" ht="16.899999999999999" customHeight="1">
      <c r="A126" s="121" t="s">
        <v>1224</v>
      </c>
      <c r="B126" s="119" t="s">
        <v>2949</v>
      </c>
      <c r="C126" s="89" t="s">
        <v>2331</v>
      </c>
      <c r="D126" s="128" t="str">
        <f t="shared" si="49"/>
        <v>ア-130  おうじゃのブーツ</v>
      </c>
      <c r="E126" s="169" t="s">
        <v>386</v>
      </c>
      <c r="F126" s="7" t="s">
        <v>37</v>
      </c>
      <c r="G126" s="108" t="s">
        <v>506</v>
      </c>
      <c r="H126" s="938" t="s">
        <v>2576</v>
      </c>
      <c r="I126" s="108" t="s">
        <v>83</v>
      </c>
      <c r="J126" s="195">
        <v>830</v>
      </c>
      <c r="K126" s="196">
        <v>0</v>
      </c>
      <c r="L126" s="197">
        <v>0</v>
      </c>
      <c r="M126" s="198">
        <v>80</v>
      </c>
      <c r="N126" s="199">
        <v>80</v>
      </c>
      <c r="O126" s="523" t="s">
        <v>3905</v>
      </c>
      <c r="P126" s="90">
        <v>2</v>
      </c>
    </row>
    <row r="127" spans="1:16" ht="16.899999999999999" customHeight="1">
      <c r="A127" s="121" t="s">
        <v>1224</v>
      </c>
      <c r="B127" s="119" t="s">
        <v>2950</v>
      </c>
      <c r="C127" s="89" t="s">
        <v>2332</v>
      </c>
      <c r="D127" s="128" t="str">
        <f t="shared" si="49"/>
        <v>ア-129  しゅくふくのかぶと</v>
      </c>
      <c r="E127" s="169" t="s">
        <v>386</v>
      </c>
      <c r="F127" s="110" t="s">
        <v>21</v>
      </c>
      <c r="G127" s="107" t="s">
        <v>3</v>
      </c>
      <c r="H127" s="938" t="s">
        <v>3774</v>
      </c>
      <c r="I127" s="108" t="s">
        <v>83</v>
      </c>
      <c r="J127" s="195">
        <v>795</v>
      </c>
      <c r="K127" s="196">
        <v>0</v>
      </c>
      <c r="L127" s="197">
        <v>0</v>
      </c>
      <c r="M127" s="198">
        <v>0</v>
      </c>
      <c r="N127" s="199">
        <v>152</v>
      </c>
      <c r="O127" s="90">
        <v>15</v>
      </c>
      <c r="P127" s="90">
        <v>5</v>
      </c>
    </row>
    <row r="128" spans="1:16" ht="16.899999999999999" customHeight="1">
      <c r="A128" s="121" t="s">
        <v>1224</v>
      </c>
      <c r="B128" s="119" t="s">
        <v>2951</v>
      </c>
      <c r="C128" s="90" t="s">
        <v>2333</v>
      </c>
      <c r="D128" s="128" t="str">
        <f t="shared" si="49"/>
        <v>ア-128  ミエールの眼鏡</v>
      </c>
      <c r="E128" s="169" t="s">
        <v>386</v>
      </c>
      <c r="F128" s="110" t="s">
        <v>21</v>
      </c>
      <c r="G128" s="107" t="s">
        <v>3</v>
      </c>
      <c r="H128" s="938" t="s">
        <v>3775</v>
      </c>
      <c r="I128" s="89" t="s">
        <v>2550</v>
      </c>
      <c r="J128" s="195">
        <v>830</v>
      </c>
      <c r="K128" s="196">
        <v>0</v>
      </c>
      <c r="L128" s="197">
        <v>160</v>
      </c>
      <c r="M128" s="198">
        <v>0</v>
      </c>
      <c r="N128" s="199">
        <v>0</v>
      </c>
      <c r="O128" s="523" t="s">
        <v>3905</v>
      </c>
      <c r="P128" s="90">
        <v>13</v>
      </c>
    </row>
    <row r="129" spans="1:16" ht="16.899999999999999" customHeight="1">
      <c r="A129" s="121" t="s">
        <v>1224</v>
      </c>
      <c r="B129" s="119" t="s">
        <v>2952</v>
      </c>
      <c r="C129" s="90" t="s">
        <v>2334</v>
      </c>
      <c r="D129" s="128" t="str">
        <f t="shared" si="49"/>
        <v>ア-127  女神の果実</v>
      </c>
      <c r="E129" s="169" t="s">
        <v>386</v>
      </c>
      <c r="F129" s="7" t="s">
        <v>37</v>
      </c>
      <c r="G129" s="108" t="s">
        <v>98</v>
      </c>
      <c r="H129" s="938" t="s">
        <v>3776</v>
      </c>
      <c r="I129" s="108" t="s">
        <v>490</v>
      </c>
      <c r="J129" s="195">
        <v>794</v>
      </c>
      <c r="K129" s="196">
        <v>0</v>
      </c>
      <c r="L129" s="197">
        <v>0</v>
      </c>
      <c r="M129" s="198">
        <v>55</v>
      </c>
      <c r="N129" s="199">
        <v>55</v>
      </c>
      <c r="O129" s="90">
        <v>11</v>
      </c>
      <c r="P129" s="90">
        <v>9</v>
      </c>
    </row>
    <row r="130" spans="1:16" ht="16.899999999999999" customHeight="1">
      <c r="A130" s="121" t="s">
        <v>1224</v>
      </c>
      <c r="B130" s="119" t="s">
        <v>2953</v>
      </c>
      <c r="C130" s="90" t="s">
        <v>2335</v>
      </c>
      <c r="D130" s="128" t="str">
        <f t="shared" si="49"/>
        <v>ア-126  アバンの冠</v>
      </c>
      <c r="E130" s="169" t="s">
        <v>386</v>
      </c>
      <c r="F130" s="7" t="s">
        <v>37</v>
      </c>
      <c r="G130" s="108" t="s">
        <v>98</v>
      </c>
      <c r="H130" s="938" t="s">
        <v>3777</v>
      </c>
      <c r="I130" s="89" t="s">
        <v>2549</v>
      </c>
      <c r="J130" s="195">
        <v>691</v>
      </c>
      <c r="K130" s="196">
        <v>54</v>
      </c>
      <c r="L130" s="197">
        <v>54</v>
      </c>
      <c r="M130" s="198">
        <v>54</v>
      </c>
      <c r="N130" s="199">
        <v>54</v>
      </c>
      <c r="O130" s="90">
        <v>10</v>
      </c>
      <c r="P130" s="90">
        <v>6</v>
      </c>
    </row>
    <row r="131" spans="1:16" ht="16.899999999999999" customHeight="1">
      <c r="A131" s="121" t="s">
        <v>1224</v>
      </c>
      <c r="B131" s="119" t="s">
        <v>2954</v>
      </c>
      <c r="C131" s="89" t="s">
        <v>2336</v>
      </c>
      <c r="D131" s="128" t="str">
        <f t="shared" si="49"/>
        <v>ア-125  カールのまもり</v>
      </c>
      <c r="E131" s="169" t="s">
        <v>386</v>
      </c>
      <c r="F131" s="7" t="s">
        <v>37</v>
      </c>
      <c r="G131" s="107" t="s">
        <v>272</v>
      </c>
      <c r="H131" s="938" t="s">
        <v>2556</v>
      </c>
      <c r="I131" s="108" t="s">
        <v>490</v>
      </c>
      <c r="J131" s="195">
        <v>734</v>
      </c>
      <c r="K131" s="196">
        <v>32</v>
      </c>
      <c r="L131" s="197">
        <v>32</v>
      </c>
      <c r="M131" s="198">
        <v>32</v>
      </c>
      <c r="N131" s="199">
        <v>32</v>
      </c>
      <c r="O131" s="90">
        <v>6</v>
      </c>
      <c r="P131" s="90">
        <v>4</v>
      </c>
    </row>
    <row r="132" spans="1:16" ht="16.899999999999999" customHeight="1">
      <c r="A132" s="121" t="s">
        <v>1224</v>
      </c>
      <c r="B132" s="119" t="s">
        <v>2955</v>
      </c>
      <c r="C132" s="89" t="s">
        <v>2337</v>
      </c>
      <c r="D132" s="128" t="str">
        <f t="shared" si="49"/>
        <v>ア-124  マァムの肩当て</v>
      </c>
      <c r="E132" s="169" t="s">
        <v>386</v>
      </c>
      <c r="F132" s="110" t="s">
        <v>21</v>
      </c>
      <c r="G132" s="107" t="s">
        <v>270</v>
      </c>
      <c r="H132" s="938" t="s">
        <v>2577</v>
      </c>
      <c r="I132" s="108" t="s">
        <v>83</v>
      </c>
      <c r="J132" s="195">
        <v>722</v>
      </c>
      <c r="K132" s="196">
        <v>0</v>
      </c>
      <c r="L132" s="197">
        <v>0</v>
      </c>
      <c r="M132" s="198">
        <v>146</v>
      </c>
      <c r="N132" s="199">
        <v>0</v>
      </c>
      <c r="O132" s="90">
        <v>8</v>
      </c>
      <c r="P132" s="90">
        <v>4</v>
      </c>
    </row>
    <row r="133" spans="1:16" ht="16.899999999999999" customHeight="1">
      <c r="A133" s="121" t="s">
        <v>1224</v>
      </c>
      <c r="B133" s="119" t="s">
        <v>2956</v>
      </c>
      <c r="C133" s="89" t="s">
        <v>2338</v>
      </c>
      <c r="D133" s="128" t="str">
        <f t="shared" si="49"/>
        <v>ア-123  魔法の闘衣のかんむり</v>
      </c>
      <c r="E133" s="169" t="s">
        <v>386</v>
      </c>
      <c r="F133" s="110" t="s">
        <v>21</v>
      </c>
      <c r="G133" s="108" t="s">
        <v>131</v>
      </c>
      <c r="H133" s="938" t="s">
        <v>6082</v>
      </c>
      <c r="I133" s="108" t="s">
        <v>83</v>
      </c>
      <c r="J133" s="195">
        <v>750</v>
      </c>
      <c r="K133" s="196">
        <v>69</v>
      </c>
      <c r="L133" s="197">
        <v>69</v>
      </c>
      <c r="M133" s="198">
        <v>0</v>
      </c>
      <c r="N133" s="199">
        <v>0</v>
      </c>
      <c r="O133" s="90">
        <v>10</v>
      </c>
      <c r="P133" s="90">
        <v>4</v>
      </c>
    </row>
    <row r="134" spans="1:16" ht="16.899999999999999" customHeight="1">
      <c r="A134" s="121" t="s">
        <v>1224</v>
      </c>
      <c r="B134" s="119" t="s">
        <v>2957</v>
      </c>
      <c r="C134" s="89" t="s">
        <v>2339</v>
      </c>
      <c r="D134" s="128" t="str">
        <f t="shared" si="49"/>
        <v>ア-122  ゴメちゃんヘルム</v>
      </c>
      <c r="E134" s="169" t="s">
        <v>386</v>
      </c>
      <c r="F134" s="110" t="s">
        <v>21</v>
      </c>
      <c r="G134" s="108" t="s">
        <v>131</v>
      </c>
      <c r="H134" s="938" t="s">
        <v>3778</v>
      </c>
      <c r="I134" s="90" t="s">
        <v>496</v>
      </c>
      <c r="J134" s="195">
        <v>790</v>
      </c>
      <c r="K134" s="196">
        <v>40</v>
      </c>
      <c r="L134" s="197">
        <v>40</v>
      </c>
      <c r="M134" s="198">
        <v>60</v>
      </c>
      <c r="N134" s="199">
        <v>60</v>
      </c>
      <c r="O134" s="235" t="s">
        <v>3905</v>
      </c>
      <c r="P134" s="201">
        <v>3</v>
      </c>
    </row>
    <row r="135" spans="1:16" ht="16.899999999999999" customHeight="1">
      <c r="A135" s="121" t="s">
        <v>1224</v>
      </c>
      <c r="B135" s="119" t="s">
        <v>2958</v>
      </c>
      <c r="C135" s="90" t="s">
        <v>2340</v>
      </c>
      <c r="D135" s="128" t="str">
        <f t="shared" si="49"/>
        <v>ア-121  真の勇者の証</v>
      </c>
      <c r="E135" s="169" t="s">
        <v>386</v>
      </c>
      <c r="F135" s="110" t="s">
        <v>21</v>
      </c>
      <c r="G135" s="108" t="s">
        <v>131</v>
      </c>
      <c r="H135" s="938" t="s">
        <v>2578</v>
      </c>
      <c r="I135" s="108" t="s">
        <v>83</v>
      </c>
      <c r="J135" s="195">
        <v>617</v>
      </c>
      <c r="K135" s="196">
        <v>101</v>
      </c>
      <c r="L135" s="197">
        <v>101</v>
      </c>
      <c r="M135" s="198">
        <v>0</v>
      </c>
      <c r="N135" s="199">
        <v>0</v>
      </c>
      <c r="O135" s="90">
        <v>2</v>
      </c>
      <c r="P135" s="90">
        <v>2</v>
      </c>
    </row>
    <row r="136" spans="1:16" ht="16.899999999999999" customHeight="1">
      <c r="A136" s="121" t="s">
        <v>1224</v>
      </c>
      <c r="B136" s="119" t="s">
        <v>2959</v>
      </c>
      <c r="C136" s="90" t="s">
        <v>2341</v>
      </c>
      <c r="D136" s="128" t="str">
        <f t="shared" si="49"/>
        <v>ア-120  破邪の腕輪</v>
      </c>
      <c r="E136" s="169" t="s">
        <v>386</v>
      </c>
      <c r="F136" s="110" t="s">
        <v>21</v>
      </c>
      <c r="G136" s="107" t="s">
        <v>3</v>
      </c>
      <c r="H136" s="938" t="s">
        <v>3779</v>
      </c>
      <c r="I136" s="103" t="s">
        <v>490</v>
      </c>
      <c r="J136" s="195">
        <v>890</v>
      </c>
      <c r="K136" s="196">
        <v>0</v>
      </c>
      <c r="L136" s="197">
        <v>0</v>
      </c>
      <c r="M136" s="198">
        <v>60</v>
      </c>
      <c r="N136" s="199">
        <v>60</v>
      </c>
      <c r="O136" s="523" t="s">
        <v>3905</v>
      </c>
      <c r="P136" s="790">
        <v>3</v>
      </c>
    </row>
    <row r="137" spans="1:16" ht="16.899999999999999" customHeight="1">
      <c r="A137" s="121" t="s">
        <v>1224</v>
      </c>
      <c r="B137" s="119" t="s">
        <v>2960</v>
      </c>
      <c r="C137" s="90" t="s">
        <v>2342</v>
      </c>
      <c r="D137" s="128" t="str">
        <f t="shared" si="49"/>
        <v>ア-119  星空の首かざり</v>
      </c>
      <c r="E137" s="169" t="s">
        <v>386</v>
      </c>
      <c r="F137" s="110" t="s">
        <v>21</v>
      </c>
      <c r="G137" s="107" t="s">
        <v>105</v>
      </c>
      <c r="H137" s="39" t="s">
        <v>2579</v>
      </c>
      <c r="I137" s="89" t="s">
        <v>496</v>
      </c>
      <c r="J137" s="195">
        <v>947</v>
      </c>
      <c r="K137" s="196">
        <v>0</v>
      </c>
      <c r="L137" s="197">
        <v>0</v>
      </c>
      <c r="M137" s="198">
        <v>0</v>
      </c>
      <c r="N137" s="199">
        <v>0</v>
      </c>
      <c r="O137" s="90">
        <v>16</v>
      </c>
      <c r="P137" s="90">
        <v>14</v>
      </c>
    </row>
    <row r="138" spans="1:16" ht="16.899999999999999" customHeight="1">
      <c r="A138" s="121" t="s">
        <v>1224</v>
      </c>
      <c r="B138" s="119" t="s">
        <v>2961</v>
      </c>
      <c r="C138" s="89" t="s">
        <v>2343</v>
      </c>
      <c r="D138" s="128" t="str">
        <f t="shared" si="49"/>
        <v>ア-118  ギャルのコサージュ</v>
      </c>
      <c r="E138" s="169" t="s">
        <v>386</v>
      </c>
      <c r="F138" s="7" t="s">
        <v>37</v>
      </c>
      <c r="G138" s="108" t="s">
        <v>98</v>
      </c>
      <c r="H138" s="938" t="s">
        <v>3780</v>
      </c>
      <c r="I138" s="102" t="s">
        <v>2548</v>
      </c>
      <c r="J138" s="195">
        <v>890</v>
      </c>
      <c r="K138" s="196">
        <v>0</v>
      </c>
      <c r="L138" s="197">
        <v>0</v>
      </c>
      <c r="M138" s="198">
        <v>60</v>
      </c>
      <c r="N138" s="199">
        <v>60</v>
      </c>
      <c r="O138" s="235" t="s">
        <v>3905</v>
      </c>
      <c r="P138" s="90">
        <v>6</v>
      </c>
    </row>
    <row r="139" spans="1:16" ht="16.899999999999999" customHeight="1">
      <c r="A139" s="121" t="s">
        <v>1224</v>
      </c>
      <c r="B139" s="119" t="s">
        <v>2962</v>
      </c>
      <c r="C139" s="89" t="s">
        <v>2344</v>
      </c>
      <c r="D139" s="128" t="str">
        <f t="shared" si="49"/>
        <v>ア-117  オリハルコンの駒(ビショップ)</v>
      </c>
      <c r="E139" s="169" t="s">
        <v>386</v>
      </c>
      <c r="F139" s="8" t="s">
        <v>99</v>
      </c>
      <c r="G139" s="107" t="s">
        <v>131</v>
      </c>
      <c r="H139" s="938" t="s">
        <v>3781</v>
      </c>
      <c r="I139" s="108" t="s">
        <v>83</v>
      </c>
      <c r="J139" s="195">
        <v>643</v>
      </c>
      <c r="K139" s="196">
        <v>152</v>
      </c>
      <c r="L139" s="197">
        <v>0</v>
      </c>
      <c r="M139" s="198">
        <v>0</v>
      </c>
      <c r="N139" s="199">
        <v>152</v>
      </c>
      <c r="O139" s="90">
        <v>15</v>
      </c>
      <c r="P139" s="90">
        <v>9</v>
      </c>
    </row>
    <row r="140" spans="1:16" ht="16.899999999999999" customHeight="1">
      <c r="A140" s="121" t="s">
        <v>1224</v>
      </c>
      <c r="B140" s="119" t="s">
        <v>2963</v>
      </c>
      <c r="C140" s="89" t="s">
        <v>2345</v>
      </c>
      <c r="D140" s="128" t="str">
        <f t="shared" si="49"/>
        <v>ア-116  オリハルコンの駒(ナイト)</v>
      </c>
      <c r="E140" s="169" t="s">
        <v>386</v>
      </c>
      <c r="F140" s="110" t="s">
        <v>21</v>
      </c>
      <c r="G140" s="108" t="s">
        <v>131</v>
      </c>
      <c r="H140" s="938" t="s">
        <v>3782</v>
      </c>
      <c r="I140" s="108" t="s">
        <v>83</v>
      </c>
      <c r="J140" s="195">
        <v>680</v>
      </c>
      <c r="K140" s="196">
        <v>160</v>
      </c>
      <c r="L140" s="197">
        <v>0</v>
      </c>
      <c r="M140" s="198">
        <v>160</v>
      </c>
      <c r="N140" s="199">
        <v>0</v>
      </c>
      <c r="O140" s="523" t="s">
        <v>3905</v>
      </c>
      <c r="P140" s="90">
        <v>9</v>
      </c>
    </row>
    <row r="141" spans="1:16" ht="16.899999999999999" customHeight="1">
      <c r="A141" s="121" t="s">
        <v>1224</v>
      </c>
      <c r="B141" s="119" t="s">
        <v>2964</v>
      </c>
      <c r="C141" s="89" t="s">
        <v>2346</v>
      </c>
      <c r="D141" s="128" t="str">
        <f t="shared" si="49"/>
        <v>ア-115  オリハルコンの駒(クイーン)</v>
      </c>
      <c r="E141" s="169" t="s">
        <v>386</v>
      </c>
      <c r="F141" s="110" t="s">
        <v>21</v>
      </c>
      <c r="G141" s="107" t="s">
        <v>105</v>
      </c>
      <c r="H141" s="938" t="s">
        <v>3783</v>
      </c>
      <c r="I141" s="103" t="s">
        <v>490</v>
      </c>
      <c r="J141" s="195">
        <v>690</v>
      </c>
      <c r="K141" s="196">
        <v>0</v>
      </c>
      <c r="L141" s="197">
        <v>160</v>
      </c>
      <c r="M141" s="198">
        <v>160</v>
      </c>
      <c r="N141" s="199">
        <v>0</v>
      </c>
      <c r="O141" s="523" t="s">
        <v>3905</v>
      </c>
      <c r="P141" s="90">
        <v>10</v>
      </c>
    </row>
    <row r="142" spans="1:16" ht="16.899999999999999" customHeight="1">
      <c r="A142" s="121" t="s">
        <v>1224</v>
      </c>
      <c r="B142" s="119" t="s">
        <v>2965</v>
      </c>
      <c r="C142" s="90" t="s">
        <v>2347</v>
      </c>
      <c r="D142" s="128" t="str">
        <f t="shared" si="49"/>
        <v>ア-114  XSメダル[真2弾]</v>
      </c>
      <c r="E142" s="169" t="s">
        <v>386</v>
      </c>
      <c r="F142" s="110" t="s">
        <v>21</v>
      </c>
      <c r="G142" s="108" t="s">
        <v>131</v>
      </c>
      <c r="H142" s="938" t="s">
        <v>2580</v>
      </c>
      <c r="I142" s="89" t="s">
        <v>2462</v>
      </c>
      <c r="J142" s="195">
        <v>630</v>
      </c>
      <c r="K142" s="196">
        <v>70</v>
      </c>
      <c r="L142" s="197">
        <v>70</v>
      </c>
      <c r="M142" s="198">
        <v>70</v>
      </c>
      <c r="N142" s="199">
        <v>70</v>
      </c>
      <c r="O142" s="235" t="s">
        <v>3905</v>
      </c>
      <c r="P142" s="201">
        <v>1</v>
      </c>
    </row>
    <row r="143" spans="1:16" ht="16.899999999999999" customHeight="1">
      <c r="A143" s="121" t="s">
        <v>1223</v>
      </c>
      <c r="B143" s="119" t="s">
        <v>2966</v>
      </c>
      <c r="C143" s="90" t="s">
        <v>2348</v>
      </c>
      <c r="D143" s="128" t="str">
        <f t="shared" si="49"/>
        <v>ア-113  魔剣士のマント</v>
      </c>
      <c r="E143" s="169" t="s">
        <v>386</v>
      </c>
      <c r="F143" s="110" t="s">
        <v>21</v>
      </c>
      <c r="G143" s="107" t="s">
        <v>105</v>
      </c>
      <c r="H143" s="938" t="s">
        <v>2581</v>
      </c>
      <c r="I143" s="108" t="s">
        <v>83</v>
      </c>
      <c r="J143" s="195">
        <v>740</v>
      </c>
      <c r="K143" s="196">
        <v>110</v>
      </c>
      <c r="L143" s="197">
        <v>110</v>
      </c>
      <c r="M143" s="198">
        <v>0</v>
      </c>
      <c r="N143" s="199">
        <v>0</v>
      </c>
      <c r="O143" s="235" t="s">
        <v>3905</v>
      </c>
      <c r="P143" s="90">
        <v>9</v>
      </c>
    </row>
    <row r="144" spans="1:16" ht="16.899999999999999" customHeight="1">
      <c r="A144" s="121" t="s">
        <v>1223</v>
      </c>
      <c r="B144" s="119" t="s">
        <v>2967</v>
      </c>
      <c r="C144" s="90" t="s">
        <v>2349</v>
      </c>
      <c r="D144" s="128" t="str">
        <f t="shared" si="49"/>
        <v>ア-112  てんくうのかぶと</v>
      </c>
      <c r="E144" s="169" t="s">
        <v>386</v>
      </c>
      <c r="F144" s="7" t="s">
        <v>37</v>
      </c>
      <c r="G144" s="108" t="s">
        <v>98</v>
      </c>
      <c r="H144" s="938" t="s">
        <v>2582</v>
      </c>
      <c r="I144" s="89" t="s">
        <v>2548</v>
      </c>
      <c r="J144" s="195">
        <v>646</v>
      </c>
      <c r="K144" s="196">
        <v>82</v>
      </c>
      <c r="L144" s="197">
        <v>82</v>
      </c>
      <c r="M144" s="198">
        <v>0</v>
      </c>
      <c r="N144" s="199">
        <v>0</v>
      </c>
      <c r="O144" s="90">
        <v>3</v>
      </c>
      <c r="P144" s="90">
        <v>1</v>
      </c>
    </row>
    <row r="145" spans="1:16" ht="16.899999999999999" customHeight="1">
      <c r="A145" s="121" t="s">
        <v>1223</v>
      </c>
      <c r="B145" s="119" t="s">
        <v>2968</v>
      </c>
      <c r="C145" s="89" t="s">
        <v>2350</v>
      </c>
      <c r="D145" s="128" t="str">
        <f t="shared" si="49"/>
        <v>ア-111  しんじるこころ</v>
      </c>
      <c r="E145" s="169" t="s">
        <v>386</v>
      </c>
      <c r="F145" s="7" t="s">
        <v>37</v>
      </c>
      <c r="G145" s="108" t="s">
        <v>98</v>
      </c>
      <c r="H145" s="938" t="s">
        <v>4598</v>
      </c>
      <c r="I145" s="89" t="s">
        <v>2548</v>
      </c>
      <c r="J145" s="195">
        <v>800</v>
      </c>
      <c r="K145" s="196">
        <v>20</v>
      </c>
      <c r="L145" s="197">
        <v>20</v>
      </c>
      <c r="M145" s="198">
        <v>20</v>
      </c>
      <c r="N145" s="199">
        <v>20</v>
      </c>
      <c r="O145" s="90">
        <v>11</v>
      </c>
      <c r="P145" s="90">
        <v>3</v>
      </c>
    </row>
    <row r="146" spans="1:16" ht="16.899999999999999" customHeight="1">
      <c r="A146" s="121" t="s">
        <v>1223</v>
      </c>
      <c r="B146" s="119" t="s">
        <v>2969</v>
      </c>
      <c r="C146" s="89" t="s">
        <v>2351</v>
      </c>
      <c r="D146" s="128" t="str">
        <f t="shared" si="49"/>
        <v>ア-110  けんじゃの石</v>
      </c>
      <c r="E146" s="169" t="s">
        <v>386</v>
      </c>
      <c r="F146" s="11" t="s">
        <v>81</v>
      </c>
      <c r="G146" s="107" t="s">
        <v>81</v>
      </c>
      <c r="H146" s="938" t="s">
        <v>3784</v>
      </c>
      <c r="I146" s="90" t="s">
        <v>2548</v>
      </c>
      <c r="J146" s="195">
        <v>936</v>
      </c>
      <c r="K146" s="196">
        <v>0</v>
      </c>
      <c r="L146" s="197">
        <v>0</v>
      </c>
      <c r="M146" s="198">
        <v>0</v>
      </c>
      <c r="N146" s="199">
        <v>0</v>
      </c>
      <c r="O146" s="90">
        <v>16</v>
      </c>
      <c r="P146" s="90">
        <v>2</v>
      </c>
    </row>
    <row r="147" spans="1:16" ht="16.899999999999999" customHeight="1">
      <c r="A147" s="121" t="s">
        <v>1223</v>
      </c>
      <c r="B147" s="119" t="s">
        <v>2970</v>
      </c>
      <c r="C147" s="89" t="s">
        <v>2352</v>
      </c>
      <c r="D147" s="128" t="str">
        <f t="shared" si="49"/>
        <v>ア-109  おうごんのうでわ</v>
      </c>
      <c r="E147" s="169" t="s">
        <v>386</v>
      </c>
      <c r="F147" s="110" t="s">
        <v>21</v>
      </c>
      <c r="G147" s="107" t="s">
        <v>3</v>
      </c>
      <c r="H147" s="938" t="s">
        <v>3785</v>
      </c>
      <c r="I147" s="108" t="s">
        <v>83</v>
      </c>
      <c r="J147" s="195">
        <v>781</v>
      </c>
      <c r="K147" s="196">
        <v>69</v>
      </c>
      <c r="L147" s="197">
        <v>33</v>
      </c>
      <c r="M147" s="198">
        <v>0</v>
      </c>
      <c r="N147" s="199">
        <v>0</v>
      </c>
      <c r="O147" s="90">
        <v>10</v>
      </c>
      <c r="P147" s="90">
        <v>3</v>
      </c>
    </row>
    <row r="148" spans="1:16" ht="16.899999999999999" customHeight="1">
      <c r="A148" s="121" t="s">
        <v>1223</v>
      </c>
      <c r="B148" s="119" t="s">
        <v>2971</v>
      </c>
      <c r="C148" s="89" t="s">
        <v>2353</v>
      </c>
      <c r="D148" s="128" t="str">
        <f t="shared" si="49"/>
        <v>ア-108  ルビーの涙</v>
      </c>
      <c r="E148" s="169" t="s">
        <v>386</v>
      </c>
      <c r="F148" s="7" t="s">
        <v>37</v>
      </c>
      <c r="G148" s="108" t="s">
        <v>98</v>
      </c>
      <c r="H148" s="39" t="s">
        <v>3786</v>
      </c>
      <c r="I148" s="103" t="s">
        <v>490</v>
      </c>
      <c r="J148" s="195">
        <v>810</v>
      </c>
      <c r="K148" s="196">
        <v>0</v>
      </c>
      <c r="L148" s="197">
        <v>0</v>
      </c>
      <c r="M148" s="198">
        <v>53</v>
      </c>
      <c r="N148" s="199">
        <v>33</v>
      </c>
      <c r="O148" s="90">
        <v>11</v>
      </c>
      <c r="P148" s="90">
        <v>4</v>
      </c>
    </row>
    <row r="149" spans="1:16" ht="16.899999999999999" customHeight="1">
      <c r="A149" s="121" t="s">
        <v>1223</v>
      </c>
      <c r="B149" s="119" t="s">
        <v>2972</v>
      </c>
      <c r="C149" s="90" t="s">
        <v>2354</v>
      </c>
      <c r="D149" s="128" t="str">
        <f t="shared" si="49"/>
        <v>ア-107  やすらぎのローブ</v>
      </c>
      <c r="E149" s="169" t="s">
        <v>386</v>
      </c>
      <c r="F149" s="7" t="s">
        <v>37</v>
      </c>
      <c r="G149" s="108" t="s">
        <v>506</v>
      </c>
      <c r="H149" s="938" t="s">
        <v>2583</v>
      </c>
      <c r="I149" s="108" t="s">
        <v>83</v>
      </c>
      <c r="J149" s="195">
        <v>685</v>
      </c>
      <c r="K149" s="196">
        <v>0</v>
      </c>
      <c r="L149" s="197">
        <v>51</v>
      </c>
      <c r="M149" s="198">
        <v>84</v>
      </c>
      <c r="N149" s="199">
        <v>0</v>
      </c>
      <c r="O149" s="90">
        <v>5</v>
      </c>
      <c r="P149" s="90">
        <v>2</v>
      </c>
    </row>
    <row r="150" spans="1:16" ht="16.899999999999999" customHeight="1">
      <c r="A150" s="121" t="s">
        <v>1223</v>
      </c>
      <c r="B150" s="119" t="s">
        <v>2973</v>
      </c>
      <c r="C150" s="90" t="s">
        <v>2355</v>
      </c>
      <c r="D150" s="128" t="str">
        <f t="shared" si="49"/>
        <v>ア-106  ふしぎなボレロ</v>
      </c>
      <c r="E150" s="169" t="s">
        <v>386</v>
      </c>
      <c r="F150" s="7" t="s">
        <v>37</v>
      </c>
      <c r="G150" s="108" t="s">
        <v>98</v>
      </c>
      <c r="H150" s="938" t="s">
        <v>5180</v>
      </c>
      <c r="I150" s="103" t="s">
        <v>490</v>
      </c>
      <c r="J150" s="195">
        <v>830</v>
      </c>
      <c r="K150" s="196">
        <v>0</v>
      </c>
      <c r="L150" s="197">
        <v>94</v>
      </c>
      <c r="M150" s="198">
        <v>0</v>
      </c>
      <c r="N150" s="199">
        <v>0</v>
      </c>
      <c r="O150" s="90">
        <v>15</v>
      </c>
      <c r="P150" s="90">
        <v>3</v>
      </c>
    </row>
    <row r="151" spans="1:16" ht="16.899999999999999" customHeight="1">
      <c r="A151" s="121" t="s">
        <v>1223</v>
      </c>
      <c r="B151" s="119" t="s">
        <v>2974</v>
      </c>
      <c r="C151" s="90" t="s">
        <v>2356</v>
      </c>
      <c r="D151" s="128" t="str">
        <f t="shared" si="49"/>
        <v>ア-105  XSメダル[真1弾]</v>
      </c>
      <c r="E151" s="169" t="s">
        <v>386</v>
      </c>
      <c r="F151" s="110" t="s">
        <v>21</v>
      </c>
      <c r="G151" s="108" t="s">
        <v>131</v>
      </c>
      <c r="H151" s="938" t="s">
        <v>2584</v>
      </c>
      <c r="I151" s="90" t="s">
        <v>2462</v>
      </c>
      <c r="J151" s="195">
        <v>610</v>
      </c>
      <c r="K151" s="196">
        <v>70</v>
      </c>
      <c r="L151" s="197">
        <v>70</v>
      </c>
      <c r="M151" s="198">
        <v>70</v>
      </c>
      <c r="N151" s="199">
        <v>70</v>
      </c>
      <c r="O151" s="235" t="s">
        <v>3905</v>
      </c>
      <c r="P151" s="201">
        <v>1</v>
      </c>
    </row>
    <row r="152" spans="1:16" ht="16.899999999999999" customHeight="1">
      <c r="A152" s="121" t="s">
        <v>1223</v>
      </c>
      <c r="B152" s="119" t="s">
        <v>2975</v>
      </c>
      <c r="C152" s="89" t="s">
        <v>2357</v>
      </c>
      <c r="D152" s="128" t="str">
        <f t="shared" si="49"/>
        <v>ア-104  毒牙の鎖</v>
      </c>
      <c r="E152" s="169" t="s">
        <v>386</v>
      </c>
      <c r="F152" s="7" t="s">
        <v>37</v>
      </c>
      <c r="G152" s="90" t="s">
        <v>2552</v>
      </c>
      <c r="H152" s="938" t="s">
        <v>2557</v>
      </c>
      <c r="I152" s="90" t="s">
        <v>490</v>
      </c>
      <c r="J152" s="195">
        <v>860</v>
      </c>
      <c r="K152" s="196">
        <v>0</v>
      </c>
      <c r="L152" s="197">
        <v>56</v>
      </c>
      <c r="M152" s="198">
        <v>0</v>
      </c>
      <c r="N152" s="199">
        <v>0</v>
      </c>
      <c r="O152" s="90">
        <v>15</v>
      </c>
      <c r="P152" s="90">
        <v>4</v>
      </c>
    </row>
    <row r="153" spans="1:16" ht="16.899999999999999" customHeight="1">
      <c r="A153" s="121" t="s">
        <v>1223</v>
      </c>
      <c r="B153" s="119" t="s">
        <v>2976</v>
      </c>
      <c r="C153" s="90" t="s">
        <v>2358</v>
      </c>
      <c r="D153" s="128" t="str">
        <f t="shared" si="49"/>
        <v>ア-103  アバンのしるし(レオナ)</v>
      </c>
      <c r="E153" s="169" t="s">
        <v>386</v>
      </c>
      <c r="F153" s="11" t="s">
        <v>81</v>
      </c>
      <c r="G153" s="107" t="s">
        <v>81</v>
      </c>
      <c r="H153" s="938" t="s">
        <v>3787</v>
      </c>
      <c r="I153" s="90" t="s">
        <v>2548</v>
      </c>
      <c r="J153" s="195">
        <v>780</v>
      </c>
      <c r="K153" s="196">
        <v>0</v>
      </c>
      <c r="L153" s="197">
        <v>0</v>
      </c>
      <c r="M153" s="198">
        <v>100</v>
      </c>
      <c r="N153" s="199">
        <v>100</v>
      </c>
      <c r="O153" s="523" t="s">
        <v>3905</v>
      </c>
      <c r="P153" s="90">
        <v>5</v>
      </c>
    </row>
    <row r="154" spans="1:16" ht="16.899999999999999" customHeight="1">
      <c r="A154" s="121" t="s">
        <v>1223</v>
      </c>
      <c r="B154" s="88" t="s">
        <v>2821</v>
      </c>
      <c r="C154" s="89" t="s">
        <v>2359</v>
      </c>
      <c r="D154" s="128" t="str">
        <f t="shared" si="49"/>
        <v>ア-102  大魔王のエンブレム</v>
      </c>
      <c r="E154" s="169" t="s">
        <v>386</v>
      </c>
      <c r="F154" s="7" t="s">
        <v>37</v>
      </c>
      <c r="G154" s="108" t="s">
        <v>98</v>
      </c>
      <c r="H154" s="938" t="s">
        <v>2585</v>
      </c>
      <c r="I154" s="90" t="s">
        <v>2548</v>
      </c>
      <c r="J154" s="195">
        <v>820</v>
      </c>
      <c r="K154" s="196">
        <v>80</v>
      </c>
      <c r="L154" s="197">
        <v>80</v>
      </c>
      <c r="M154" s="198">
        <v>0</v>
      </c>
      <c r="N154" s="199">
        <v>0</v>
      </c>
      <c r="O154" s="235" t="s">
        <v>3905</v>
      </c>
      <c r="P154" s="90">
        <v>19</v>
      </c>
    </row>
    <row r="155" spans="1:16" ht="16.899999999999999" customHeight="1">
      <c r="A155" s="121" t="s">
        <v>1223</v>
      </c>
      <c r="B155" s="88" t="s">
        <v>2822</v>
      </c>
      <c r="C155" s="89" t="s">
        <v>2360</v>
      </c>
      <c r="D155" s="128" t="str">
        <f t="shared" si="49"/>
        <v>ア-101  大魔王の冠</v>
      </c>
      <c r="E155" s="169" t="s">
        <v>386</v>
      </c>
      <c r="F155" s="110" t="s">
        <v>21</v>
      </c>
      <c r="G155" s="108" t="s">
        <v>131</v>
      </c>
      <c r="H155" s="938" t="s">
        <v>3788</v>
      </c>
      <c r="I155" s="103" t="s">
        <v>2463</v>
      </c>
      <c r="J155" s="195">
        <v>764</v>
      </c>
      <c r="K155" s="196">
        <v>0</v>
      </c>
      <c r="L155" s="197">
        <v>95</v>
      </c>
      <c r="M155" s="198">
        <v>36</v>
      </c>
      <c r="N155" s="199">
        <v>56</v>
      </c>
      <c r="O155" s="90">
        <v>16</v>
      </c>
      <c r="P155" s="90">
        <v>3</v>
      </c>
    </row>
    <row r="156" spans="1:16" ht="16.899999999999999" customHeight="1">
      <c r="A156" s="121" t="s">
        <v>1223</v>
      </c>
      <c r="B156" s="119" t="s">
        <v>2823</v>
      </c>
      <c r="C156" s="89" t="s">
        <v>2361</v>
      </c>
      <c r="D156" s="128" t="str">
        <f t="shared" si="49"/>
        <v>ア-100  五色の腕輪</v>
      </c>
      <c r="E156" s="169" t="s">
        <v>386</v>
      </c>
      <c r="F156" s="110" t="s">
        <v>21</v>
      </c>
      <c r="G156" s="108" t="s">
        <v>131</v>
      </c>
      <c r="H156" s="938" t="s">
        <v>2586</v>
      </c>
      <c r="I156" s="103" t="s">
        <v>2463</v>
      </c>
      <c r="J156" s="195">
        <v>440</v>
      </c>
      <c r="K156" s="196">
        <v>140</v>
      </c>
      <c r="L156" s="197">
        <v>140</v>
      </c>
      <c r="M156" s="198">
        <v>140</v>
      </c>
      <c r="N156" s="199">
        <v>140</v>
      </c>
      <c r="O156" s="523" t="s">
        <v>3905</v>
      </c>
      <c r="P156" s="90">
        <v>1</v>
      </c>
    </row>
    <row r="157" spans="1:16" ht="16.899999999999999" customHeight="1">
      <c r="A157" s="121" t="s">
        <v>1222</v>
      </c>
      <c r="B157" s="119" t="s">
        <v>2824</v>
      </c>
      <c r="C157" s="89" t="s">
        <v>2362</v>
      </c>
      <c r="D157" s="128" t="str">
        <f t="shared" si="49"/>
        <v>ア-099  魔王ハドラーのネックレス</v>
      </c>
      <c r="E157" s="169" t="s">
        <v>386</v>
      </c>
      <c r="F157" s="110" t="s">
        <v>21</v>
      </c>
      <c r="G157" s="107" t="s">
        <v>106</v>
      </c>
      <c r="H157" s="938" t="s">
        <v>2587</v>
      </c>
      <c r="I157" s="90" t="s">
        <v>2462</v>
      </c>
      <c r="J157" s="195">
        <v>551</v>
      </c>
      <c r="K157" s="196">
        <v>134</v>
      </c>
      <c r="L157" s="197">
        <v>0</v>
      </c>
      <c r="M157" s="198">
        <v>89</v>
      </c>
      <c r="N157" s="199">
        <v>89</v>
      </c>
      <c r="O157" s="90">
        <v>10</v>
      </c>
      <c r="P157" s="90">
        <v>3</v>
      </c>
    </row>
    <row r="158" spans="1:16" ht="16.899999999999999" customHeight="1">
      <c r="A158" s="121" t="s">
        <v>1222</v>
      </c>
      <c r="B158" s="119" t="s">
        <v>2825</v>
      </c>
      <c r="C158" s="89" t="s">
        <v>2363</v>
      </c>
      <c r="D158" s="128" t="str">
        <f t="shared" si="49"/>
        <v>ア-098  にじのしずく</v>
      </c>
      <c r="E158" s="169" t="s">
        <v>386</v>
      </c>
      <c r="F158" s="110" t="s">
        <v>21</v>
      </c>
      <c r="G158" s="107" t="s">
        <v>105</v>
      </c>
      <c r="H158" s="938" t="s">
        <v>3789</v>
      </c>
      <c r="I158" s="90" t="s">
        <v>490</v>
      </c>
      <c r="J158" s="195">
        <v>747</v>
      </c>
      <c r="K158" s="196">
        <v>36</v>
      </c>
      <c r="L158" s="197">
        <v>36</v>
      </c>
      <c r="M158" s="198">
        <v>36</v>
      </c>
      <c r="N158" s="199">
        <v>36</v>
      </c>
      <c r="O158" s="90">
        <v>13</v>
      </c>
      <c r="P158" s="90">
        <v>2</v>
      </c>
    </row>
    <row r="159" spans="1:16" ht="16.899999999999999" customHeight="1">
      <c r="A159" s="121" t="s">
        <v>1222</v>
      </c>
      <c r="B159" s="119" t="s">
        <v>2826</v>
      </c>
      <c r="C159" s="89" t="s">
        <v>2364</v>
      </c>
      <c r="D159" s="128" t="str">
        <f t="shared" si="49"/>
        <v>ア-097  ロトのしるし</v>
      </c>
      <c r="E159" s="169" t="s">
        <v>386</v>
      </c>
      <c r="F159" s="110" t="s">
        <v>21</v>
      </c>
      <c r="G159" s="108" t="s">
        <v>131</v>
      </c>
      <c r="H159" s="938" t="s">
        <v>2588</v>
      </c>
      <c r="I159" s="90" t="s">
        <v>2462</v>
      </c>
      <c r="J159" s="195">
        <v>534</v>
      </c>
      <c r="K159" s="196">
        <v>123</v>
      </c>
      <c r="L159" s="197">
        <v>123</v>
      </c>
      <c r="M159" s="198">
        <v>0</v>
      </c>
      <c r="N159" s="199">
        <v>0</v>
      </c>
      <c r="O159" s="90">
        <v>3</v>
      </c>
      <c r="P159" s="90">
        <v>3</v>
      </c>
    </row>
    <row r="160" spans="1:16" ht="16.899999999999999" customHeight="1">
      <c r="A160" s="121" t="s">
        <v>1222</v>
      </c>
      <c r="B160" s="119" t="s">
        <v>2827</v>
      </c>
      <c r="C160" s="89" t="s">
        <v>2365</v>
      </c>
      <c r="D160" s="128" t="str">
        <f t="shared" si="49"/>
        <v>ア-096  闇の衣</v>
      </c>
      <c r="E160" s="169" t="s">
        <v>386</v>
      </c>
      <c r="F160" s="110" t="s">
        <v>21</v>
      </c>
      <c r="G160" s="107" t="s">
        <v>3</v>
      </c>
      <c r="H160" s="938" t="s">
        <v>2624</v>
      </c>
      <c r="I160" s="103" t="s">
        <v>2463</v>
      </c>
      <c r="J160" s="195">
        <v>699</v>
      </c>
      <c r="K160" s="196">
        <v>73</v>
      </c>
      <c r="L160" s="197">
        <v>73</v>
      </c>
      <c r="M160" s="198">
        <v>56</v>
      </c>
      <c r="N160" s="199">
        <v>0</v>
      </c>
      <c r="O160" s="90">
        <v>14</v>
      </c>
      <c r="P160" s="90">
        <v>7</v>
      </c>
    </row>
    <row r="161" spans="1:16" ht="16.899999999999999" customHeight="1">
      <c r="A161" s="121" t="s">
        <v>1222</v>
      </c>
      <c r="B161" s="119" t="s">
        <v>2828</v>
      </c>
      <c r="C161" s="89" t="s">
        <v>2366</v>
      </c>
      <c r="D161" s="128" t="str">
        <f t="shared" si="49"/>
        <v>ア-095  ミストバーンヘルム</v>
      </c>
      <c r="E161" s="169" t="s">
        <v>386</v>
      </c>
      <c r="F161" s="110" t="s">
        <v>21</v>
      </c>
      <c r="G161" s="108" t="s">
        <v>551</v>
      </c>
      <c r="H161" s="938" t="s">
        <v>2589</v>
      </c>
      <c r="I161" s="90" t="s">
        <v>2462</v>
      </c>
      <c r="J161" s="195">
        <v>754</v>
      </c>
      <c r="K161" s="196">
        <v>0</v>
      </c>
      <c r="L161" s="197">
        <v>35</v>
      </c>
      <c r="M161" s="198">
        <v>0</v>
      </c>
      <c r="N161" s="199">
        <v>70</v>
      </c>
      <c r="O161" s="90">
        <v>11</v>
      </c>
      <c r="P161" s="90">
        <v>4</v>
      </c>
    </row>
    <row r="162" spans="1:16" ht="16.899999999999999" customHeight="1">
      <c r="A162" s="121" t="s">
        <v>1222</v>
      </c>
      <c r="B162" s="119" t="s">
        <v>2829</v>
      </c>
      <c r="C162" s="89" t="s">
        <v>2367</v>
      </c>
      <c r="D162" s="128" t="str">
        <f t="shared" si="49"/>
        <v>ア-094  竜の騎士の腕輪</v>
      </c>
      <c r="E162" s="169" t="s">
        <v>386</v>
      </c>
      <c r="F162" s="7" t="s">
        <v>37</v>
      </c>
      <c r="G162" s="108" t="s">
        <v>98</v>
      </c>
      <c r="H162" s="938" t="s">
        <v>2590</v>
      </c>
      <c r="I162" s="90" t="s">
        <v>2548</v>
      </c>
      <c r="J162" s="195">
        <v>500</v>
      </c>
      <c r="K162" s="196">
        <v>110</v>
      </c>
      <c r="L162" s="197">
        <v>110</v>
      </c>
      <c r="M162" s="198">
        <v>110</v>
      </c>
      <c r="N162" s="199">
        <v>110</v>
      </c>
      <c r="O162" s="523" t="s">
        <v>3905</v>
      </c>
      <c r="P162" s="90">
        <v>2</v>
      </c>
    </row>
    <row r="163" spans="1:16" ht="16.899999999999999" customHeight="1">
      <c r="A163" s="121" t="s">
        <v>1222</v>
      </c>
      <c r="B163" s="119" t="s">
        <v>2830</v>
      </c>
      <c r="C163" s="89" t="s">
        <v>2368</v>
      </c>
      <c r="D163" s="128" t="str">
        <f t="shared" si="49"/>
        <v>ア-093  魔王ハドラーのマント</v>
      </c>
      <c r="E163" s="169" t="s">
        <v>386</v>
      </c>
      <c r="F163" s="8" t="s">
        <v>99</v>
      </c>
      <c r="G163" s="107" t="s">
        <v>131</v>
      </c>
      <c r="H163" s="938" t="s">
        <v>3790</v>
      </c>
      <c r="I163" s="103" t="s">
        <v>2463</v>
      </c>
      <c r="J163" s="195">
        <v>592</v>
      </c>
      <c r="K163" s="196">
        <v>0</v>
      </c>
      <c r="L163" s="197">
        <v>143</v>
      </c>
      <c r="M163" s="198">
        <v>95</v>
      </c>
      <c r="N163" s="199">
        <v>95</v>
      </c>
      <c r="O163" s="90">
        <v>16</v>
      </c>
      <c r="P163" s="90">
        <v>2</v>
      </c>
    </row>
    <row r="164" spans="1:16" ht="16.899999999999999" customHeight="1">
      <c r="A164" s="121" t="s">
        <v>1222</v>
      </c>
      <c r="B164" s="119" t="s">
        <v>2831</v>
      </c>
      <c r="C164" s="89" t="s">
        <v>2369</v>
      </c>
      <c r="D164" s="128" t="str">
        <f t="shared" si="49"/>
        <v>ア-092  大魔王のローブ</v>
      </c>
      <c r="E164" s="169" t="s">
        <v>386</v>
      </c>
      <c r="F164" s="110" t="s">
        <v>21</v>
      </c>
      <c r="G164" s="107" t="s">
        <v>3</v>
      </c>
      <c r="H164" s="938" t="s">
        <v>6083</v>
      </c>
      <c r="I164" s="103" t="s">
        <v>2463</v>
      </c>
      <c r="J164" s="195">
        <v>830</v>
      </c>
      <c r="K164" s="196">
        <v>0</v>
      </c>
      <c r="L164" s="197">
        <v>80</v>
      </c>
      <c r="M164" s="198">
        <v>80</v>
      </c>
      <c r="N164" s="199">
        <v>0</v>
      </c>
      <c r="O164" s="235" t="s">
        <v>3905</v>
      </c>
      <c r="P164" s="90">
        <v>15</v>
      </c>
    </row>
    <row r="165" spans="1:16" ht="16.899999999999999" customHeight="1">
      <c r="A165" s="121" t="s">
        <v>1222</v>
      </c>
      <c r="B165" s="119" t="s">
        <v>2832</v>
      </c>
      <c r="C165" s="89" t="s">
        <v>2370</v>
      </c>
      <c r="D165" s="128" t="str">
        <f t="shared" ref="D165:D228" si="50">B165&amp;" "&amp;" "&amp;C165</f>
        <v>ア-091  バーンの水晶玉</v>
      </c>
      <c r="E165" s="169" t="s">
        <v>386</v>
      </c>
      <c r="F165" s="110" t="s">
        <v>21</v>
      </c>
      <c r="G165" s="107" t="s">
        <v>270</v>
      </c>
      <c r="H165" s="938" t="s">
        <v>6084</v>
      </c>
      <c r="I165" s="103" t="s">
        <v>2463</v>
      </c>
      <c r="J165" s="195">
        <v>730</v>
      </c>
      <c r="K165" s="196">
        <v>0</v>
      </c>
      <c r="L165" s="197">
        <v>150</v>
      </c>
      <c r="M165" s="198">
        <v>40</v>
      </c>
      <c r="N165" s="199">
        <v>40</v>
      </c>
      <c r="O165" s="235" t="s">
        <v>3905</v>
      </c>
      <c r="P165" s="90">
        <v>8</v>
      </c>
    </row>
    <row r="166" spans="1:16" ht="16.899999999999999" customHeight="1">
      <c r="A166" s="121" t="s">
        <v>1222</v>
      </c>
      <c r="B166" s="119" t="s">
        <v>2833</v>
      </c>
      <c r="C166" s="89" t="s">
        <v>2371</v>
      </c>
      <c r="D166" s="128" t="str">
        <f t="shared" si="50"/>
        <v>ア-090  かぜのマント</v>
      </c>
      <c r="E166" s="169" t="s">
        <v>386</v>
      </c>
      <c r="F166" s="110" t="s">
        <v>21</v>
      </c>
      <c r="G166" s="107" t="s">
        <v>3</v>
      </c>
      <c r="H166" s="938" t="s">
        <v>3791</v>
      </c>
      <c r="I166" s="90" t="s">
        <v>2462</v>
      </c>
      <c r="J166" s="195">
        <v>680</v>
      </c>
      <c r="K166" s="196">
        <v>40</v>
      </c>
      <c r="L166" s="197">
        <v>40</v>
      </c>
      <c r="M166" s="198">
        <v>150</v>
      </c>
      <c r="N166" s="199">
        <v>40</v>
      </c>
      <c r="O166" s="235" t="s">
        <v>3905</v>
      </c>
      <c r="P166" s="90">
        <v>7</v>
      </c>
    </row>
    <row r="167" spans="1:16" ht="16.899999999999999" customHeight="1">
      <c r="A167" s="121" t="s">
        <v>1222</v>
      </c>
      <c r="B167" s="119" t="s">
        <v>2834</v>
      </c>
      <c r="C167" s="89" t="s">
        <v>2372</v>
      </c>
      <c r="D167" s="128" t="str">
        <f t="shared" si="50"/>
        <v>ア-089  超魔生物ハドラーの鎧</v>
      </c>
      <c r="E167" s="169" t="s">
        <v>386</v>
      </c>
      <c r="F167" s="110" t="s">
        <v>21</v>
      </c>
      <c r="G167" s="107" t="s">
        <v>3</v>
      </c>
      <c r="H167" s="938" t="s">
        <v>3792</v>
      </c>
      <c r="I167" s="103" t="s">
        <v>2463</v>
      </c>
      <c r="J167" s="195">
        <v>940</v>
      </c>
      <c r="K167" s="196">
        <v>0</v>
      </c>
      <c r="L167" s="197">
        <v>0</v>
      </c>
      <c r="M167" s="198">
        <v>0</v>
      </c>
      <c r="N167" s="199">
        <v>0</v>
      </c>
      <c r="O167" s="235" t="s">
        <v>3905</v>
      </c>
      <c r="P167" s="90">
        <v>5</v>
      </c>
    </row>
    <row r="168" spans="1:16" ht="16.899999999999999" customHeight="1">
      <c r="A168" s="121" t="s">
        <v>1221</v>
      </c>
      <c r="B168" s="119" t="s">
        <v>2835</v>
      </c>
      <c r="C168" s="89" t="s">
        <v>2373</v>
      </c>
      <c r="D168" s="128" t="str">
        <f t="shared" si="50"/>
        <v>ア-088  きせきのネックレス</v>
      </c>
      <c r="E168" s="169" t="s">
        <v>386</v>
      </c>
      <c r="F168" s="110" t="s">
        <v>21</v>
      </c>
      <c r="G168" s="108" t="s">
        <v>131</v>
      </c>
      <c r="H168" s="938" t="s">
        <v>2591</v>
      </c>
      <c r="I168" s="90" t="s">
        <v>2462</v>
      </c>
      <c r="J168" s="195">
        <v>886</v>
      </c>
      <c r="K168" s="196">
        <v>0</v>
      </c>
      <c r="L168" s="197">
        <v>0</v>
      </c>
      <c r="M168" s="198">
        <v>0</v>
      </c>
      <c r="N168" s="199">
        <v>0</v>
      </c>
      <c r="O168" s="90">
        <v>16</v>
      </c>
      <c r="P168" s="90">
        <v>1</v>
      </c>
    </row>
    <row r="169" spans="1:16" ht="16.899999999999999" customHeight="1">
      <c r="A169" s="121" t="s">
        <v>1221</v>
      </c>
      <c r="B169" s="119" t="s">
        <v>2836</v>
      </c>
      <c r="C169" s="89" t="s">
        <v>2374</v>
      </c>
      <c r="D169" s="128" t="str">
        <f t="shared" si="50"/>
        <v>ア-087  勇者のかぶと</v>
      </c>
      <c r="E169" s="169" t="s">
        <v>386</v>
      </c>
      <c r="F169" s="7" t="s">
        <v>37</v>
      </c>
      <c r="G169" s="108" t="s">
        <v>98</v>
      </c>
      <c r="H169" s="938" t="s">
        <v>2592</v>
      </c>
      <c r="I169" s="90" t="s">
        <v>492</v>
      </c>
      <c r="J169" s="195">
        <v>532</v>
      </c>
      <c r="K169" s="196">
        <v>85</v>
      </c>
      <c r="L169" s="197">
        <v>85</v>
      </c>
      <c r="M169" s="198">
        <v>85</v>
      </c>
      <c r="N169" s="199">
        <v>85</v>
      </c>
      <c r="O169" s="90">
        <v>16</v>
      </c>
      <c r="P169" s="90">
        <v>2</v>
      </c>
    </row>
    <row r="170" spans="1:16" ht="16.899999999999999" customHeight="1">
      <c r="A170" s="121" t="s">
        <v>1221</v>
      </c>
      <c r="B170" s="119" t="s">
        <v>2837</v>
      </c>
      <c r="C170" s="89" t="s">
        <v>2375</v>
      </c>
      <c r="D170" s="128" t="str">
        <f t="shared" si="50"/>
        <v>ア-086  ピロロのぬいぐるみ</v>
      </c>
      <c r="E170" s="169" t="s">
        <v>386</v>
      </c>
      <c r="F170" s="8" t="s">
        <v>99</v>
      </c>
      <c r="G170" s="107" t="s">
        <v>131</v>
      </c>
      <c r="H170" s="938" t="s">
        <v>3793</v>
      </c>
      <c r="I170" s="90" t="s">
        <v>496</v>
      </c>
      <c r="J170" s="195">
        <v>620</v>
      </c>
      <c r="K170" s="196">
        <v>90</v>
      </c>
      <c r="L170" s="197">
        <v>0</v>
      </c>
      <c r="M170" s="198">
        <v>180</v>
      </c>
      <c r="N170" s="199">
        <v>0</v>
      </c>
      <c r="O170" s="235" t="s">
        <v>3905</v>
      </c>
      <c r="P170" s="90">
        <v>2</v>
      </c>
    </row>
    <row r="171" spans="1:16" ht="16.899999999999999" customHeight="1">
      <c r="A171" s="121" t="s">
        <v>1221</v>
      </c>
      <c r="B171" s="119" t="s">
        <v>2838</v>
      </c>
      <c r="C171" s="89" t="s">
        <v>2376</v>
      </c>
      <c r="D171" s="128" t="str">
        <f t="shared" si="50"/>
        <v>ア-085  キルバーンのローブ</v>
      </c>
      <c r="E171" s="169" t="s">
        <v>386</v>
      </c>
      <c r="F171" s="8" t="s">
        <v>99</v>
      </c>
      <c r="G171" s="107" t="s">
        <v>131</v>
      </c>
      <c r="H171" s="938" t="s">
        <v>3794</v>
      </c>
      <c r="I171" s="103" t="s">
        <v>2463</v>
      </c>
      <c r="J171" s="195">
        <v>700</v>
      </c>
      <c r="K171" s="196">
        <v>110</v>
      </c>
      <c r="L171" s="197">
        <v>0</v>
      </c>
      <c r="M171" s="198">
        <v>0</v>
      </c>
      <c r="N171" s="199">
        <v>110</v>
      </c>
      <c r="O171" s="235" t="s">
        <v>3905</v>
      </c>
      <c r="P171" s="201">
        <v>20</v>
      </c>
    </row>
    <row r="172" spans="1:16" ht="16.899999999999999" customHeight="1">
      <c r="A172" s="121" t="s">
        <v>1221</v>
      </c>
      <c r="B172" s="119" t="s">
        <v>2839</v>
      </c>
      <c r="C172" s="89" t="s">
        <v>2377</v>
      </c>
      <c r="D172" s="128" t="str">
        <f t="shared" si="50"/>
        <v>ア-084  ドクロのかぶと</v>
      </c>
      <c r="E172" s="169" t="s">
        <v>386</v>
      </c>
      <c r="F172" s="110" t="s">
        <v>21</v>
      </c>
      <c r="G172" s="108" t="s">
        <v>131</v>
      </c>
      <c r="H172" s="938" t="s">
        <v>2593</v>
      </c>
      <c r="I172" s="90" t="s">
        <v>496</v>
      </c>
      <c r="J172" s="195">
        <v>740</v>
      </c>
      <c r="K172" s="196">
        <v>0</v>
      </c>
      <c r="L172" s="197">
        <v>0</v>
      </c>
      <c r="M172" s="198">
        <v>0</v>
      </c>
      <c r="N172" s="199">
        <v>140</v>
      </c>
      <c r="O172" s="523" t="s">
        <v>3905</v>
      </c>
      <c r="P172" s="90">
        <v>16</v>
      </c>
    </row>
    <row r="173" spans="1:16" ht="16.899999999999999" customHeight="1">
      <c r="A173" s="121" t="s">
        <v>1221</v>
      </c>
      <c r="B173" s="119" t="s">
        <v>2840</v>
      </c>
      <c r="C173" s="89" t="s">
        <v>2378</v>
      </c>
      <c r="D173" s="128" t="str">
        <f t="shared" si="50"/>
        <v>ア-083  ノヴァの肩当て</v>
      </c>
      <c r="E173" s="169" t="s">
        <v>386</v>
      </c>
      <c r="F173" s="7" t="s">
        <v>37</v>
      </c>
      <c r="G173" s="108" t="s">
        <v>98</v>
      </c>
      <c r="H173" s="938" t="s">
        <v>2594</v>
      </c>
      <c r="I173" s="90" t="s">
        <v>2548</v>
      </c>
      <c r="J173" s="195">
        <v>628</v>
      </c>
      <c r="K173" s="196">
        <v>81</v>
      </c>
      <c r="L173" s="197">
        <v>0</v>
      </c>
      <c r="M173" s="198">
        <v>81</v>
      </c>
      <c r="N173" s="199">
        <v>0</v>
      </c>
      <c r="O173" s="90">
        <v>12</v>
      </c>
      <c r="P173" s="90">
        <v>1</v>
      </c>
    </row>
    <row r="174" spans="1:16" ht="16.899999999999999" customHeight="1">
      <c r="A174" s="121" t="s">
        <v>1221</v>
      </c>
      <c r="B174" s="119" t="s">
        <v>2841</v>
      </c>
      <c r="C174" s="89" t="s">
        <v>2379</v>
      </c>
      <c r="D174" s="128" t="str">
        <f t="shared" si="50"/>
        <v>ア-082  オリハルコンの駒(ルーク)</v>
      </c>
      <c r="E174" s="169" t="s">
        <v>386</v>
      </c>
      <c r="F174" s="110" t="s">
        <v>21</v>
      </c>
      <c r="G174" s="107" t="s">
        <v>3</v>
      </c>
      <c r="H174" s="938" t="s">
        <v>4145</v>
      </c>
      <c r="I174" s="90" t="s">
        <v>2466</v>
      </c>
      <c r="J174" s="195">
        <v>640</v>
      </c>
      <c r="K174" s="196">
        <v>0</v>
      </c>
      <c r="L174" s="197">
        <v>0</v>
      </c>
      <c r="M174" s="198">
        <v>150</v>
      </c>
      <c r="N174" s="199">
        <v>150</v>
      </c>
      <c r="O174" s="235" t="s">
        <v>3905</v>
      </c>
      <c r="P174" s="90">
        <v>3</v>
      </c>
    </row>
    <row r="175" spans="1:16" ht="16.899999999999999" customHeight="1">
      <c r="A175" s="121" t="s">
        <v>1221</v>
      </c>
      <c r="B175" s="119" t="s">
        <v>2842</v>
      </c>
      <c r="C175" s="89" t="s">
        <v>2380</v>
      </c>
      <c r="D175" s="128" t="str">
        <f t="shared" si="50"/>
        <v>ア-081  オリハルコンの駒(ポーン)</v>
      </c>
      <c r="E175" s="169" t="s">
        <v>386</v>
      </c>
      <c r="F175" s="7" t="s">
        <v>37</v>
      </c>
      <c r="G175" s="108" t="s">
        <v>98</v>
      </c>
      <c r="H175" s="938" t="s">
        <v>2595</v>
      </c>
      <c r="I175" s="90" t="s">
        <v>2548</v>
      </c>
      <c r="J175" s="195">
        <v>640</v>
      </c>
      <c r="K175" s="196">
        <v>150</v>
      </c>
      <c r="L175" s="197">
        <v>150</v>
      </c>
      <c r="M175" s="198">
        <v>0</v>
      </c>
      <c r="N175" s="199">
        <v>0</v>
      </c>
      <c r="O175" s="235" t="s">
        <v>3905</v>
      </c>
      <c r="P175" s="90">
        <v>3</v>
      </c>
    </row>
    <row r="176" spans="1:16" ht="16.899999999999999" customHeight="1">
      <c r="A176" s="121" t="s">
        <v>1221</v>
      </c>
      <c r="B176" s="119" t="s">
        <v>2843</v>
      </c>
      <c r="C176" s="89" t="s">
        <v>2381</v>
      </c>
      <c r="D176" s="128" t="str">
        <f t="shared" si="50"/>
        <v>ア-080  セーニャの竪琴</v>
      </c>
      <c r="E176" s="169" t="s">
        <v>386</v>
      </c>
      <c r="F176" s="110" t="s">
        <v>21</v>
      </c>
      <c r="G176" s="108" t="s">
        <v>131</v>
      </c>
      <c r="H176" s="938" t="s">
        <v>3795</v>
      </c>
      <c r="I176" s="103" t="s">
        <v>2463</v>
      </c>
      <c r="J176" s="195">
        <v>691</v>
      </c>
      <c r="K176" s="196">
        <v>0</v>
      </c>
      <c r="L176" s="197">
        <v>0</v>
      </c>
      <c r="M176" s="198">
        <v>108</v>
      </c>
      <c r="N176" s="199">
        <v>108</v>
      </c>
      <c r="O176" s="90">
        <v>19</v>
      </c>
      <c r="P176" s="90">
        <v>3</v>
      </c>
    </row>
    <row r="177" spans="1:16" ht="16.899999999999999" customHeight="1">
      <c r="A177" s="121" t="s">
        <v>1221</v>
      </c>
      <c r="B177" s="119" t="s">
        <v>2844</v>
      </c>
      <c r="C177" s="89" t="s">
        <v>2382</v>
      </c>
      <c r="D177" s="128" t="str">
        <f t="shared" si="50"/>
        <v>ア-079  暗黒のゆびわ</v>
      </c>
      <c r="E177" s="169" t="s">
        <v>386</v>
      </c>
      <c r="F177" s="7" t="s">
        <v>2475</v>
      </c>
      <c r="G177" s="103" t="s">
        <v>2539</v>
      </c>
      <c r="H177" s="4" t="s">
        <v>2545</v>
      </c>
      <c r="I177" s="103" t="s">
        <v>2462</v>
      </c>
      <c r="J177" s="195">
        <v>820</v>
      </c>
      <c r="K177" s="196">
        <v>40</v>
      </c>
      <c r="L177" s="197">
        <v>40</v>
      </c>
      <c r="M177" s="198">
        <v>40</v>
      </c>
      <c r="N177" s="199">
        <v>0</v>
      </c>
      <c r="O177" s="235" t="s">
        <v>3905</v>
      </c>
      <c r="P177" s="406">
        <v>20</v>
      </c>
    </row>
    <row r="178" spans="1:16" ht="16.899999999999999" customHeight="1">
      <c r="A178" s="121" t="s">
        <v>1221</v>
      </c>
      <c r="B178" s="119" t="s">
        <v>2845</v>
      </c>
      <c r="C178" s="89" t="s">
        <v>2383</v>
      </c>
      <c r="D178" s="128" t="str">
        <f t="shared" si="50"/>
        <v>ア-078  光のゆびわ</v>
      </c>
      <c r="E178" s="169" t="s">
        <v>386</v>
      </c>
      <c r="F178" s="7" t="s">
        <v>2475</v>
      </c>
      <c r="G178" s="103" t="s">
        <v>2539</v>
      </c>
      <c r="H178" s="4" t="s">
        <v>2544</v>
      </c>
      <c r="I178" s="103" t="s">
        <v>2462</v>
      </c>
      <c r="J178" s="195">
        <v>850</v>
      </c>
      <c r="K178" s="196">
        <v>10</v>
      </c>
      <c r="L178" s="197">
        <v>10</v>
      </c>
      <c r="M178" s="198">
        <v>10</v>
      </c>
      <c r="N178" s="199">
        <v>10</v>
      </c>
      <c r="O178" s="235" t="s">
        <v>3905</v>
      </c>
      <c r="P178" s="201">
        <v>20</v>
      </c>
    </row>
    <row r="179" spans="1:16" ht="16.899999999999999" customHeight="1">
      <c r="A179" s="121" t="s">
        <v>1221</v>
      </c>
      <c r="B179" s="119" t="s">
        <v>2846</v>
      </c>
      <c r="C179" s="89" t="s">
        <v>2384</v>
      </c>
      <c r="D179" s="128" t="str">
        <f t="shared" si="50"/>
        <v>ア-077  メイロの水晶</v>
      </c>
      <c r="E179" s="169" t="s">
        <v>386</v>
      </c>
      <c r="F179" s="7" t="s">
        <v>37</v>
      </c>
      <c r="G179" s="107" t="s">
        <v>20</v>
      </c>
      <c r="H179" s="938" t="s">
        <v>2554</v>
      </c>
      <c r="I179" s="90" t="s">
        <v>2462</v>
      </c>
      <c r="J179" s="195">
        <v>740</v>
      </c>
      <c r="K179" s="196">
        <v>0</v>
      </c>
      <c r="L179" s="197">
        <v>140</v>
      </c>
      <c r="M179" s="198">
        <v>0</v>
      </c>
      <c r="N179" s="199">
        <v>0</v>
      </c>
      <c r="O179" s="235" t="s">
        <v>3905</v>
      </c>
      <c r="P179" s="90">
        <v>3</v>
      </c>
    </row>
    <row r="180" spans="1:16" ht="16.899999999999999" customHeight="1">
      <c r="A180" s="121" t="s">
        <v>1220</v>
      </c>
      <c r="B180" s="119" t="s">
        <v>2847</v>
      </c>
      <c r="C180" s="89" t="s">
        <v>2385</v>
      </c>
      <c r="D180" s="128" t="str">
        <f t="shared" si="50"/>
        <v>ア-076  おうじゃのマント</v>
      </c>
      <c r="E180" s="169" t="s">
        <v>386</v>
      </c>
      <c r="F180" s="110" t="s">
        <v>21</v>
      </c>
      <c r="G180" s="107" t="s">
        <v>3</v>
      </c>
      <c r="H180" s="938" t="s">
        <v>3796</v>
      </c>
      <c r="I180" s="103" t="s">
        <v>2463</v>
      </c>
      <c r="J180" s="195">
        <v>730</v>
      </c>
      <c r="K180" s="196">
        <v>50</v>
      </c>
      <c r="L180" s="197">
        <v>50</v>
      </c>
      <c r="M180" s="198">
        <v>0</v>
      </c>
      <c r="N180" s="199">
        <v>80</v>
      </c>
      <c r="O180" s="235" t="s">
        <v>3905</v>
      </c>
      <c r="P180" s="90">
        <v>12</v>
      </c>
    </row>
    <row r="181" spans="1:16" ht="16.899999999999999" customHeight="1">
      <c r="A181" s="121" t="s">
        <v>1220</v>
      </c>
      <c r="B181" s="119" t="s">
        <v>2848</v>
      </c>
      <c r="C181" s="89" t="s">
        <v>2386</v>
      </c>
      <c r="D181" s="128" t="str">
        <f t="shared" si="50"/>
        <v>ア-075  たいようのかんむり</v>
      </c>
      <c r="E181" s="169" t="s">
        <v>386</v>
      </c>
      <c r="F181" s="110" t="s">
        <v>21</v>
      </c>
      <c r="G181" s="107" t="s">
        <v>3</v>
      </c>
      <c r="H181" s="938" t="s">
        <v>2625</v>
      </c>
      <c r="I181" s="103" t="s">
        <v>2463</v>
      </c>
      <c r="J181" s="195">
        <v>640</v>
      </c>
      <c r="K181" s="196">
        <v>90</v>
      </c>
      <c r="L181" s="197">
        <v>90</v>
      </c>
      <c r="M181" s="198">
        <v>90</v>
      </c>
      <c r="N181" s="199">
        <v>0</v>
      </c>
      <c r="O181" s="235" t="s">
        <v>3905</v>
      </c>
      <c r="P181" s="201">
        <v>20</v>
      </c>
    </row>
    <row r="182" spans="1:16" ht="16.899999999999999" customHeight="1">
      <c r="A182" s="121" t="s">
        <v>1220</v>
      </c>
      <c r="B182" s="119" t="s">
        <v>2849</v>
      </c>
      <c r="C182" s="89" t="s">
        <v>2387</v>
      </c>
      <c r="D182" s="128" t="str">
        <f t="shared" si="50"/>
        <v>ア-074  超魔生物ハドラーのマント</v>
      </c>
      <c r="E182" s="169" t="s">
        <v>386</v>
      </c>
      <c r="F182" s="110" t="s">
        <v>21</v>
      </c>
      <c r="G182" s="107" t="s">
        <v>3</v>
      </c>
      <c r="H182" s="938" t="s">
        <v>2626</v>
      </c>
      <c r="I182" s="103" t="s">
        <v>2463</v>
      </c>
      <c r="J182" s="195">
        <v>820</v>
      </c>
      <c r="K182" s="196">
        <v>0</v>
      </c>
      <c r="L182" s="197">
        <v>90</v>
      </c>
      <c r="M182" s="198">
        <v>0</v>
      </c>
      <c r="N182" s="199">
        <v>0</v>
      </c>
      <c r="O182" s="235" t="s">
        <v>3905</v>
      </c>
      <c r="P182" s="201">
        <v>20</v>
      </c>
    </row>
    <row r="183" spans="1:16" ht="16.899999999999999" customHeight="1">
      <c r="A183" s="121" t="s">
        <v>1220</v>
      </c>
      <c r="B183" s="119" t="s">
        <v>2850</v>
      </c>
      <c r="C183" s="89" t="s">
        <v>2388</v>
      </c>
      <c r="D183" s="128" t="str">
        <f t="shared" si="50"/>
        <v>ア-073  超魔生物ハドラーの兜</v>
      </c>
      <c r="E183" s="169" t="s">
        <v>386</v>
      </c>
      <c r="F183" s="110" t="s">
        <v>21</v>
      </c>
      <c r="G183" s="108" t="s">
        <v>131</v>
      </c>
      <c r="H183" s="938" t="s">
        <v>2596</v>
      </c>
      <c r="I183" s="90" t="s">
        <v>496</v>
      </c>
      <c r="J183" s="195">
        <v>600</v>
      </c>
      <c r="K183" s="196">
        <v>0</v>
      </c>
      <c r="L183" s="197">
        <v>90</v>
      </c>
      <c r="M183" s="198">
        <v>0</v>
      </c>
      <c r="N183" s="199">
        <v>170</v>
      </c>
      <c r="O183" s="235" t="s">
        <v>3905</v>
      </c>
      <c r="P183" s="90">
        <v>3</v>
      </c>
    </row>
    <row r="184" spans="1:16" ht="16.899999999999999" customHeight="1">
      <c r="A184" s="121" t="s">
        <v>1220</v>
      </c>
      <c r="B184" s="119" t="s">
        <v>2851</v>
      </c>
      <c r="C184" s="89" t="s">
        <v>2389</v>
      </c>
      <c r="D184" s="128" t="str">
        <f t="shared" si="50"/>
        <v>ア-072  魔影のゆびわ</v>
      </c>
      <c r="E184" s="169" t="s">
        <v>386</v>
      </c>
      <c r="F184" s="7" t="s">
        <v>2475</v>
      </c>
      <c r="G184" s="103" t="s">
        <v>2539</v>
      </c>
      <c r="H184" s="4" t="s">
        <v>2543</v>
      </c>
      <c r="I184" s="103" t="s">
        <v>2462</v>
      </c>
      <c r="J184" s="195">
        <v>640</v>
      </c>
      <c r="K184" s="196">
        <v>0</v>
      </c>
      <c r="L184" s="197">
        <v>270</v>
      </c>
      <c r="M184" s="198">
        <v>0</v>
      </c>
      <c r="N184" s="199">
        <v>0</v>
      </c>
      <c r="O184" s="235" t="s">
        <v>3905</v>
      </c>
      <c r="P184" s="406">
        <v>20</v>
      </c>
    </row>
    <row r="185" spans="1:16" ht="16.899999999999999" customHeight="1">
      <c r="A185" s="121" t="s">
        <v>1220</v>
      </c>
      <c r="B185" s="119" t="s">
        <v>2852</v>
      </c>
      <c r="C185" s="89" t="s">
        <v>2390</v>
      </c>
      <c r="D185" s="128" t="str">
        <f t="shared" si="50"/>
        <v>ア-071  デッド・アーマーの兜</v>
      </c>
      <c r="E185" s="169" t="s">
        <v>386</v>
      </c>
      <c r="F185" s="110" t="s">
        <v>21</v>
      </c>
      <c r="G185" s="107" t="s">
        <v>270</v>
      </c>
      <c r="H185" s="938" t="s">
        <v>2620</v>
      </c>
      <c r="I185" s="103" t="s">
        <v>2463</v>
      </c>
      <c r="J185" s="195">
        <v>520</v>
      </c>
      <c r="K185" s="196">
        <v>140</v>
      </c>
      <c r="L185" s="197">
        <v>0</v>
      </c>
      <c r="M185" s="198">
        <v>0</v>
      </c>
      <c r="N185" s="199">
        <v>210</v>
      </c>
      <c r="O185" s="235" t="s">
        <v>3905</v>
      </c>
      <c r="P185" s="201">
        <v>20</v>
      </c>
    </row>
    <row r="186" spans="1:16" ht="16.899999999999999" customHeight="1">
      <c r="A186" s="121" t="s">
        <v>1220</v>
      </c>
      <c r="B186" s="119" t="s">
        <v>2853</v>
      </c>
      <c r="C186" s="89" t="s">
        <v>2391</v>
      </c>
      <c r="D186" s="128" t="str">
        <f t="shared" si="50"/>
        <v>ア-070  六星のレリーフ</v>
      </c>
      <c r="E186" s="169" t="s">
        <v>386</v>
      </c>
      <c r="F186" s="110" t="s">
        <v>21</v>
      </c>
      <c r="G186" s="107" t="s">
        <v>270</v>
      </c>
      <c r="H186" s="938" t="s">
        <v>2597</v>
      </c>
      <c r="I186" s="103" t="s">
        <v>2463</v>
      </c>
      <c r="J186" s="195">
        <v>516</v>
      </c>
      <c r="K186" s="196">
        <v>117</v>
      </c>
      <c r="L186" s="197">
        <v>117</v>
      </c>
      <c r="M186" s="198">
        <v>0</v>
      </c>
      <c r="N186" s="199">
        <v>0</v>
      </c>
      <c r="O186" s="90">
        <v>6</v>
      </c>
      <c r="P186" s="90">
        <v>6</v>
      </c>
    </row>
    <row r="187" spans="1:16" ht="16.899999999999999" customHeight="1">
      <c r="A187" s="121" t="s">
        <v>1220</v>
      </c>
      <c r="B187" s="119" t="s">
        <v>2854</v>
      </c>
      <c r="C187" s="89" t="s">
        <v>2392</v>
      </c>
      <c r="D187" s="128" t="str">
        <f t="shared" si="50"/>
        <v>ア-069  ばくだんいし</v>
      </c>
      <c r="E187" s="169" t="s">
        <v>386</v>
      </c>
      <c r="F187" s="7" t="s">
        <v>37</v>
      </c>
      <c r="G187" s="107" t="s">
        <v>20</v>
      </c>
      <c r="H187" s="938" t="s">
        <v>2555</v>
      </c>
      <c r="I187" s="103" t="s">
        <v>2463</v>
      </c>
      <c r="J187" s="195">
        <v>656</v>
      </c>
      <c r="K187" s="196">
        <v>85</v>
      </c>
      <c r="L187" s="197">
        <v>85</v>
      </c>
      <c r="M187" s="198">
        <v>0</v>
      </c>
      <c r="N187" s="199">
        <v>0</v>
      </c>
      <c r="O187" s="90">
        <v>16</v>
      </c>
      <c r="P187" s="90">
        <v>16</v>
      </c>
    </row>
    <row r="188" spans="1:16" ht="16.899999999999999" customHeight="1">
      <c r="A188" s="121" t="s">
        <v>1220</v>
      </c>
      <c r="B188" s="119" t="s">
        <v>2855</v>
      </c>
      <c r="C188" s="89" t="s">
        <v>2393</v>
      </c>
      <c r="D188" s="128" t="str">
        <f t="shared" si="50"/>
        <v>ア-068  ビアンカのリボン</v>
      </c>
      <c r="E188" s="169" t="s">
        <v>386</v>
      </c>
      <c r="F188" s="7" t="s">
        <v>37</v>
      </c>
      <c r="G188" s="108" t="s">
        <v>98</v>
      </c>
      <c r="H188" s="938" t="s">
        <v>2598</v>
      </c>
      <c r="I188" s="103" t="s">
        <v>2463</v>
      </c>
      <c r="J188" s="195">
        <v>520</v>
      </c>
      <c r="K188" s="196">
        <v>90</v>
      </c>
      <c r="L188" s="197">
        <v>90</v>
      </c>
      <c r="M188" s="198">
        <v>150</v>
      </c>
      <c r="N188" s="199">
        <v>0</v>
      </c>
      <c r="O188" s="235" t="s">
        <v>3905</v>
      </c>
      <c r="P188" s="90">
        <v>19</v>
      </c>
    </row>
    <row r="189" spans="1:16" ht="16.899999999999999" customHeight="1">
      <c r="A189" s="121" t="s">
        <v>1220</v>
      </c>
      <c r="B189" s="119" t="s">
        <v>2856</v>
      </c>
      <c r="C189" s="89" t="s">
        <v>2394</v>
      </c>
      <c r="D189" s="128" t="str">
        <f t="shared" si="50"/>
        <v>ア-067  魔法の闘衣のマント</v>
      </c>
      <c r="E189" s="169" t="s">
        <v>386</v>
      </c>
      <c r="F189" s="110" t="s">
        <v>21</v>
      </c>
      <c r="G189" s="107" t="s">
        <v>3</v>
      </c>
      <c r="H189" s="938" t="s">
        <v>3797</v>
      </c>
      <c r="I189" s="103" t="s">
        <v>2463</v>
      </c>
      <c r="J189" s="195">
        <v>732</v>
      </c>
      <c r="K189" s="196">
        <v>0</v>
      </c>
      <c r="L189" s="197">
        <v>0</v>
      </c>
      <c r="M189" s="198">
        <v>0</v>
      </c>
      <c r="N189" s="199">
        <v>85</v>
      </c>
      <c r="O189" s="90">
        <v>16</v>
      </c>
      <c r="P189" s="90">
        <v>4</v>
      </c>
    </row>
    <row r="190" spans="1:16" ht="16.899999999999999" customHeight="1">
      <c r="A190" s="121" t="s">
        <v>1220</v>
      </c>
      <c r="B190" s="119" t="s">
        <v>2857</v>
      </c>
      <c r="C190" s="89" t="s">
        <v>2395</v>
      </c>
      <c r="D190" s="128" t="str">
        <f t="shared" si="50"/>
        <v>ア-066  超越魔王の頭飾り</v>
      </c>
      <c r="E190" s="169" t="s">
        <v>386</v>
      </c>
      <c r="F190" s="110" t="s">
        <v>21</v>
      </c>
      <c r="G190" s="108" t="s">
        <v>131</v>
      </c>
      <c r="H190" s="938" t="s">
        <v>2599</v>
      </c>
      <c r="I190" s="103" t="s">
        <v>2463</v>
      </c>
      <c r="J190" s="195">
        <v>537</v>
      </c>
      <c r="K190" s="196">
        <v>87</v>
      </c>
      <c r="L190" s="197">
        <v>87</v>
      </c>
      <c r="M190" s="198">
        <v>87</v>
      </c>
      <c r="N190" s="199">
        <v>87</v>
      </c>
      <c r="O190" s="90">
        <v>18</v>
      </c>
      <c r="P190" s="90">
        <v>11</v>
      </c>
    </row>
    <row r="191" spans="1:16" ht="16.899999999999999" customHeight="1">
      <c r="A191" s="121" t="s">
        <v>1220</v>
      </c>
      <c r="B191" s="119" t="s">
        <v>2858</v>
      </c>
      <c r="C191" s="89" t="s">
        <v>2396</v>
      </c>
      <c r="D191" s="128" t="str">
        <f t="shared" si="50"/>
        <v>ア-065  バーンの鍵</v>
      </c>
      <c r="E191" s="169" t="s">
        <v>386</v>
      </c>
      <c r="F191" s="110" t="s">
        <v>21</v>
      </c>
      <c r="G191" s="107" t="s">
        <v>270</v>
      </c>
      <c r="H191" s="938" t="s">
        <v>3798</v>
      </c>
      <c r="I191" s="103" t="s">
        <v>2463</v>
      </c>
      <c r="J191" s="195">
        <v>730</v>
      </c>
      <c r="K191" s="196">
        <v>0</v>
      </c>
      <c r="L191" s="197">
        <v>0</v>
      </c>
      <c r="M191" s="198">
        <v>90</v>
      </c>
      <c r="N191" s="199">
        <v>90</v>
      </c>
      <c r="O191" s="235" t="s">
        <v>3905</v>
      </c>
      <c r="P191" s="201">
        <v>20</v>
      </c>
    </row>
    <row r="192" spans="1:16" ht="16.899999999999999" customHeight="1">
      <c r="A192" s="121" t="s">
        <v>1218</v>
      </c>
      <c r="B192" s="119" t="s">
        <v>2859</v>
      </c>
      <c r="C192" s="89" t="s">
        <v>2397</v>
      </c>
      <c r="D192" s="128" t="str">
        <f t="shared" si="50"/>
        <v>ア-064  ザムザのマント</v>
      </c>
      <c r="E192" s="169" t="s">
        <v>386</v>
      </c>
      <c r="F192" s="8" t="s">
        <v>99</v>
      </c>
      <c r="G192" s="107" t="s">
        <v>506</v>
      </c>
      <c r="H192" s="938" t="s">
        <v>3799</v>
      </c>
      <c r="I192" s="103" t="s">
        <v>2463</v>
      </c>
      <c r="J192" s="195">
        <v>566</v>
      </c>
      <c r="K192" s="196">
        <v>0</v>
      </c>
      <c r="L192" s="197">
        <v>53</v>
      </c>
      <c r="M192" s="198">
        <v>53</v>
      </c>
      <c r="N192" s="199">
        <v>0</v>
      </c>
      <c r="O192" s="90">
        <v>4</v>
      </c>
      <c r="P192" s="90">
        <v>3</v>
      </c>
    </row>
    <row r="193" spans="1:16" ht="16.899999999999999" customHeight="1">
      <c r="A193" s="121" t="s">
        <v>1218</v>
      </c>
      <c r="B193" s="119" t="s">
        <v>2860</v>
      </c>
      <c r="C193" s="89" t="s">
        <v>2398</v>
      </c>
      <c r="D193" s="128" t="str">
        <f t="shared" si="50"/>
        <v>ア-063  チウの肩当て</v>
      </c>
      <c r="E193" s="169" t="s">
        <v>386</v>
      </c>
      <c r="F193" s="818" t="s">
        <v>21</v>
      </c>
      <c r="G193" s="107" t="s">
        <v>131</v>
      </c>
      <c r="H193" s="938" t="s">
        <v>3800</v>
      </c>
      <c r="I193" s="103" t="s">
        <v>2463</v>
      </c>
      <c r="J193" s="195">
        <v>593</v>
      </c>
      <c r="K193" s="196">
        <v>0</v>
      </c>
      <c r="L193" s="197">
        <v>0</v>
      </c>
      <c r="M193" s="198">
        <v>43</v>
      </c>
      <c r="N193" s="199">
        <v>66</v>
      </c>
      <c r="O193" s="90">
        <v>7</v>
      </c>
      <c r="P193" s="90">
        <v>3</v>
      </c>
    </row>
    <row r="194" spans="1:16" ht="16.899999999999999" customHeight="1">
      <c r="A194" s="121" t="s">
        <v>1218</v>
      </c>
      <c r="B194" s="119" t="s">
        <v>2861</v>
      </c>
      <c r="C194" s="89" t="s">
        <v>2399</v>
      </c>
      <c r="D194" s="128" t="str">
        <f t="shared" si="50"/>
        <v>ア-062  ザムザのサークレット</v>
      </c>
      <c r="E194" s="169" t="s">
        <v>386</v>
      </c>
      <c r="F194" s="8" t="s">
        <v>99</v>
      </c>
      <c r="G194" s="107" t="s">
        <v>131</v>
      </c>
      <c r="H194" s="938" t="s">
        <v>2621</v>
      </c>
      <c r="I194" s="103" t="s">
        <v>2463</v>
      </c>
      <c r="J194" s="195">
        <v>644</v>
      </c>
      <c r="K194" s="196">
        <v>0</v>
      </c>
      <c r="L194" s="197">
        <v>76</v>
      </c>
      <c r="M194" s="198">
        <v>48</v>
      </c>
      <c r="N194" s="199">
        <v>38</v>
      </c>
      <c r="O194" s="90">
        <v>17</v>
      </c>
      <c r="P194" s="90"/>
    </row>
    <row r="195" spans="1:16" ht="16.899999999999999" customHeight="1">
      <c r="A195" s="121" t="s">
        <v>1218</v>
      </c>
      <c r="B195" s="119" t="s">
        <v>2862</v>
      </c>
      <c r="C195" s="89" t="s">
        <v>2400</v>
      </c>
      <c r="D195" s="128" t="str">
        <f t="shared" si="50"/>
        <v>ア-061  超魔生物のツノ</v>
      </c>
      <c r="E195" s="169" t="s">
        <v>386</v>
      </c>
      <c r="F195" s="8" t="s">
        <v>99</v>
      </c>
      <c r="G195" s="109" t="s">
        <v>269</v>
      </c>
      <c r="H195" s="938" t="s">
        <v>3801</v>
      </c>
      <c r="I195" s="90" t="s">
        <v>2548</v>
      </c>
      <c r="J195" s="195">
        <v>680</v>
      </c>
      <c r="K195" s="196">
        <v>31</v>
      </c>
      <c r="L195" s="197">
        <v>0</v>
      </c>
      <c r="M195" s="198">
        <v>0</v>
      </c>
      <c r="N195" s="199">
        <v>0</v>
      </c>
      <c r="O195" s="90">
        <v>3</v>
      </c>
      <c r="P195" s="90">
        <v>2</v>
      </c>
    </row>
    <row r="196" spans="1:16" ht="16.899999999999999" customHeight="1">
      <c r="A196" s="121" t="s">
        <v>1218</v>
      </c>
      <c r="B196" s="119" t="s">
        <v>2863</v>
      </c>
      <c r="C196" s="89" t="s">
        <v>2401</v>
      </c>
      <c r="D196" s="128" t="str">
        <f t="shared" si="50"/>
        <v>ア-060  アバンの書</v>
      </c>
      <c r="E196" s="169" t="s">
        <v>386</v>
      </c>
      <c r="F196" s="110" t="s">
        <v>21</v>
      </c>
      <c r="G196" s="108" t="s">
        <v>551</v>
      </c>
      <c r="H196" s="938" t="s">
        <v>1831</v>
      </c>
      <c r="I196" s="103" t="s">
        <v>2463</v>
      </c>
      <c r="J196" s="195">
        <v>575</v>
      </c>
      <c r="K196" s="196">
        <v>41</v>
      </c>
      <c r="L196" s="197">
        <v>41</v>
      </c>
      <c r="M196" s="198">
        <v>31</v>
      </c>
      <c r="N196" s="199">
        <v>31</v>
      </c>
      <c r="O196" s="90">
        <v>4</v>
      </c>
      <c r="P196" s="90">
        <v>2</v>
      </c>
    </row>
    <row r="197" spans="1:16" ht="16.899999999999999" customHeight="1">
      <c r="A197" s="121" t="s">
        <v>1218</v>
      </c>
      <c r="B197" s="119" t="s">
        <v>2864</v>
      </c>
      <c r="C197" s="89" t="s">
        <v>2402</v>
      </c>
      <c r="D197" s="128" t="str">
        <f t="shared" si="50"/>
        <v>ア-059  ステテコパンツ</v>
      </c>
      <c r="E197" s="169" t="s">
        <v>386</v>
      </c>
      <c r="F197" s="110" t="s">
        <v>21</v>
      </c>
      <c r="G197" s="108" t="s">
        <v>131</v>
      </c>
      <c r="H197" s="938" t="s">
        <v>2507</v>
      </c>
      <c r="I197" s="90" t="s">
        <v>2462</v>
      </c>
      <c r="J197" s="195">
        <v>670</v>
      </c>
      <c r="K197" s="196">
        <v>34</v>
      </c>
      <c r="L197" s="197">
        <v>0</v>
      </c>
      <c r="M197" s="198">
        <v>79</v>
      </c>
      <c r="N197" s="199">
        <v>0</v>
      </c>
      <c r="O197" s="90">
        <v>10</v>
      </c>
      <c r="P197" s="90">
        <v>3</v>
      </c>
    </row>
    <row r="198" spans="1:16" ht="16.899999999999999" customHeight="1">
      <c r="A198" s="121" t="s">
        <v>1218</v>
      </c>
      <c r="B198" s="119" t="s">
        <v>2865</v>
      </c>
      <c r="C198" s="89" t="s">
        <v>2403</v>
      </c>
      <c r="D198" s="128" t="str">
        <f t="shared" si="50"/>
        <v>ア-058  ザボエラの水晶</v>
      </c>
      <c r="E198" s="169" t="s">
        <v>386</v>
      </c>
      <c r="F198" s="8" t="s">
        <v>99</v>
      </c>
      <c r="G198" s="107" t="s">
        <v>131</v>
      </c>
      <c r="H198" s="938" t="s">
        <v>3802</v>
      </c>
      <c r="I198" s="90" t="s">
        <v>496</v>
      </c>
      <c r="J198" s="195">
        <v>568</v>
      </c>
      <c r="K198" s="196">
        <v>67</v>
      </c>
      <c r="L198" s="197">
        <v>67</v>
      </c>
      <c r="M198" s="198">
        <v>0</v>
      </c>
      <c r="N198" s="199">
        <v>0</v>
      </c>
      <c r="O198" s="90">
        <v>8</v>
      </c>
      <c r="P198" s="90">
        <v>1</v>
      </c>
    </row>
    <row r="199" spans="1:16" ht="16.899999999999999" customHeight="1">
      <c r="A199" s="121" t="s">
        <v>1218</v>
      </c>
      <c r="B199" s="119" t="s">
        <v>2866</v>
      </c>
      <c r="C199" s="89" t="s">
        <v>2404</v>
      </c>
      <c r="D199" s="128" t="str">
        <f t="shared" si="50"/>
        <v>ア-057  妖魔のゆびわ</v>
      </c>
      <c r="E199" s="169" t="s">
        <v>386</v>
      </c>
      <c r="F199" s="7" t="s">
        <v>2475</v>
      </c>
      <c r="G199" s="103" t="s">
        <v>2539</v>
      </c>
      <c r="H199" s="4" t="s">
        <v>2542</v>
      </c>
      <c r="I199" s="103" t="s">
        <v>2462</v>
      </c>
      <c r="J199" s="195">
        <v>740</v>
      </c>
      <c r="K199" s="196">
        <v>40</v>
      </c>
      <c r="L199" s="197">
        <v>40</v>
      </c>
      <c r="M199" s="198">
        <v>40</v>
      </c>
      <c r="N199" s="199">
        <v>0</v>
      </c>
      <c r="O199" s="523" t="s">
        <v>3905</v>
      </c>
      <c r="P199" s="574">
        <v>20</v>
      </c>
    </row>
    <row r="200" spans="1:16" ht="16.899999999999999" customHeight="1">
      <c r="A200" s="121" t="s">
        <v>1218</v>
      </c>
      <c r="B200" s="119" t="s">
        <v>2867</v>
      </c>
      <c r="C200" s="89" t="s">
        <v>2405</v>
      </c>
      <c r="D200" s="128" t="str">
        <f t="shared" si="50"/>
        <v>ア-056  竜の騎士のしずく</v>
      </c>
      <c r="E200" s="169" t="s">
        <v>386</v>
      </c>
      <c r="F200" s="11" t="s">
        <v>81</v>
      </c>
      <c r="G200" s="107" t="s">
        <v>81</v>
      </c>
      <c r="H200" s="938" t="s">
        <v>2558</v>
      </c>
      <c r="I200" s="90" t="s">
        <v>2466</v>
      </c>
      <c r="J200" s="195">
        <v>762</v>
      </c>
      <c r="K200" s="196">
        <v>37</v>
      </c>
      <c r="L200" s="197">
        <v>0</v>
      </c>
      <c r="M200" s="198">
        <v>0</v>
      </c>
      <c r="N200" s="199">
        <v>47</v>
      </c>
      <c r="O200" s="90">
        <v>16</v>
      </c>
      <c r="P200" s="90">
        <v>8</v>
      </c>
    </row>
    <row r="201" spans="1:16" ht="16.899999999999999" customHeight="1">
      <c r="A201" s="121" t="s">
        <v>1218</v>
      </c>
      <c r="B201" s="119" t="s">
        <v>2868</v>
      </c>
      <c r="C201" s="89" t="s">
        <v>2406</v>
      </c>
      <c r="D201" s="128" t="str">
        <f t="shared" si="50"/>
        <v>ア-055  獣王のマント</v>
      </c>
      <c r="E201" s="169" t="s">
        <v>386</v>
      </c>
      <c r="F201" s="110" t="s">
        <v>21</v>
      </c>
      <c r="G201" s="108" t="s">
        <v>131</v>
      </c>
      <c r="H201" s="938" t="s">
        <v>2600</v>
      </c>
      <c r="I201" s="103" t="s">
        <v>2463</v>
      </c>
      <c r="J201" s="195">
        <v>723</v>
      </c>
      <c r="K201" s="196">
        <v>46</v>
      </c>
      <c r="L201" s="197">
        <v>0</v>
      </c>
      <c r="M201" s="198">
        <v>0</v>
      </c>
      <c r="N201" s="199">
        <v>46</v>
      </c>
      <c r="O201" s="90">
        <v>13</v>
      </c>
      <c r="P201" s="90">
        <v>11</v>
      </c>
    </row>
    <row r="202" spans="1:16" ht="16.899999999999999" customHeight="1">
      <c r="A202" s="121" t="s">
        <v>1216</v>
      </c>
      <c r="B202" s="119" t="s">
        <v>2869</v>
      </c>
      <c r="C202" s="89" t="s">
        <v>2407</v>
      </c>
      <c r="D202" s="128" t="str">
        <f t="shared" si="50"/>
        <v>ア-054  ボラホーンのかんむり</v>
      </c>
      <c r="E202" s="169" t="s">
        <v>386</v>
      </c>
      <c r="F202" s="8" t="s">
        <v>99</v>
      </c>
      <c r="G202" s="107" t="s">
        <v>131</v>
      </c>
      <c r="H202" s="938" t="s">
        <v>3803</v>
      </c>
      <c r="I202" s="103" t="s">
        <v>2463</v>
      </c>
      <c r="J202" s="195">
        <v>617</v>
      </c>
      <c r="K202" s="196">
        <v>22</v>
      </c>
      <c r="L202" s="197">
        <v>0</v>
      </c>
      <c r="M202" s="198">
        <v>0</v>
      </c>
      <c r="N202" s="199">
        <v>22</v>
      </c>
      <c r="O202" s="90">
        <v>6</v>
      </c>
      <c r="P202" s="90">
        <v>6</v>
      </c>
    </row>
    <row r="203" spans="1:16" ht="16.899999999999999" customHeight="1">
      <c r="A203" s="121" t="s">
        <v>1216</v>
      </c>
      <c r="B203" s="119" t="s">
        <v>2870</v>
      </c>
      <c r="C203" s="89" t="s">
        <v>2408</v>
      </c>
      <c r="D203" s="128" t="str">
        <f t="shared" si="50"/>
        <v>ア-053  竜騎衆のエンブレム</v>
      </c>
      <c r="E203" s="169" t="s">
        <v>386</v>
      </c>
      <c r="F203" s="110" t="s">
        <v>21</v>
      </c>
      <c r="G203" s="107" t="s">
        <v>270</v>
      </c>
      <c r="H203" s="938" t="s">
        <v>6085</v>
      </c>
      <c r="I203" s="103" t="s">
        <v>2463</v>
      </c>
      <c r="J203" s="195">
        <v>816</v>
      </c>
      <c r="K203" s="196">
        <v>0</v>
      </c>
      <c r="L203" s="197">
        <v>0</v>
      </c>
      <c r="M203" s="198">
        <v>0</v>
      </c>
      <c r="N203" s="199">
        <v>0</v>
      </c>
      <c r="O203" s="90">
        <v>10</v>
      </c>
      <c r="P203" s="90">
        <v>1</v>
      </c>
    </row>
    <row r="204" spans="1:16" ht="16.899999999999999" customHeight="1">
      <c r="A204" s="121" t="s">
        <v>1216</v>
      </c>
      <c r="B204" s="119" t="s">
        <v>2871</v>
      </c>
      <c r="C204" s="89" t="s">
        <v>2409</v>
      </c>
      <c r="D204" s="128" t="str">
        <f t="shared" si="50"/>
        <v>ア-052  ガルダンディーの髪飾り</v>
      </c>
      <c r="E204" s="169" t="s">
        <v>386</v>
      </c>
      <c r="F204" s="8" t="s">
        <v>99</v>
      </c>
      <c r="G204" s="107" t="s">
        <v>131</v>
      </c>
      <c r="H204" s="938" t="s">
        <v>3804</v>
      </c>
      <c r="I204" s="103" t="s">
        <v>2463</v>
      </c>
      <c r="J204" s="195">
        <v>568</v>
      </c>
      <c r="K204" s="196">
        <v>23</v>
      </c>
      <c r="L204" s="197">
        <v>23</v>
      </c>
      <c r="M204" s="198">
        <v>67</v>
      </c>
      <c r="N204" s="199">
        <v>0</v>
      </c>
      <c r="O204" s="90">
        <v>8</v>
      </c>
      <c r="P204" s="90">
        <v>1</v>
      </c>
    </row>
    <row r="205" spans="1:16" ht="16.899999999999999" customHeight="1">
      <c r="A205" s="121" t="s">
        <v>1216</v>
      </c>
      <c r="B205" s="119" t="s">
        <v>2872</v>
      </c>
      <c r="C205" s="89" t="s">
        <v>2410</v>
      </c>
      <c r="D205" s="128" t="str">
        <f t="shared" si="50"/>
        <v>ア-051  竜騎衆の肩当て</v>
      </c>
      <c r="E205" s="169" t="s">
        <v>386</v>
      </c>
      <c r="F205" s="110" t="s">
        <v>21</v>
      </c>
      <c r="G205" s="107" t="s">
        <v>3</v>
      </c>
      <c r="H205" s="938" t="s">
        <v>6086</v>
      </c>
      <c r="I205" s="103" t="s">
        <v>2463</v>
      </c>
      <c r="J205" s="195">
        <v>723</v>
      </c>
      <c r="K205" s="196">
        <v>0</v>
      </c>
      <c r="L205" s="197">
        <v>0</v>
      </c>
      <c r="M205" s="198">
        <v>46</v>
      </c>
      <c r="N205" s="199">
        <v>36</v>
      </c>
      <c r="O205" s="90">
        <v>14</v>
      </c>
      <c r="P205" s="90">
        <v>4</v>
      </c>
    </row>
    <row r="206" spans="1:16" ht="16.899999999999999" customHeight="1">
      <c r="A206" s="121" t="s">
        <v>1216</v>
      </c>
      <c r="B206" s="119" t="s">
        <v>2873</v>
      </c>
      <c r="C206" s="89" t="s">
        <v>2411</v>
      </c>
      <c r="D206" s="128" t="str">
        <f t="shared" si="50"/>
        <v>ア-050  竜の牙</v>
      </c>
      <c r="E206" s="169" t="s">
        <v>386</v>
      </c>
      <c r="F206" s="7" t="s">
        <v>37</v>
      </c>
      <c r="G206" s="108" t="s">
        <v>98</v>
      </c>
      <c r="H206" s="938" t="s">
        <v>2601</v>
      </c>
      <c r="I206" s="103" t="s">
        <v>2463</v>
      </c>
      <c r="J206" s="195">
        <v>582</v>
      </c>
      <c r="K206" s="196">
        <v>75</v>
      </c>
      <c r="L206" s="197">
        <v>75</v>
      </c>
      <c r="M206" s="198">
        <v>0</v>
      </c>
      <c r="N206" s="199">
        <v>0</v>
      </c>
      <c r="O206" s="90">
        <v>6</v>
      </c>
      <c r="P206" s="90">
        <v>3</v>
      </c>
    </row>
    <row r="207" spans="1:16" ht="16.899999999999999" customHeight="1">
      <c r="A207" s="121" t="s">
        <v>1216</v>
      </c>
      <c r="B207" s="119" t="s">
        <v>2874</v>
      </c>
      <c r="C207" s="89" t="s">
        <v>2412</v>
      </c>
      <c r="D207" s="128" t="str">
        <f t="shared" si="50"/>
        <v>ア-049  魔導士のマント</v>
      </c>
      <c r="E207" s="169" t="s">
        <v>386</v>
      </c>
      <c r="F207" s="110" t="s">
        <v>21</v>
      </c>
      <c r="G207" s="108" t="s">
        <v>131</v>
      </c>
      <c r="H207" s="938" t="s">
        <v>3805</v>
      </c>
      <c r="I207" s="90" t="s">
        <v>496</v>
      </c>
      <c r="J207" s="195">
        <v>609</v>
      </c>
      <c r="K207" s="196">
        <v>0</v>
      </c>
      <c r="L207" s="197">
        <v>63</v>
      </c>
      <c r="M207" s="198">
        <v>46</v>
      </c>
      <c r="N207" s="199">
        <v>46</v>
      </c>
      <c r="O207" s="90">
        <v>14</v>
      </c>
      <c r="P207" s="90">
        <v>14</v>
      </c>
    </row>
    <row r="208" spans="1:16" ht="16.899999999999999" customHeight="1">
      <c r="A208" s="121" t="s">
        <v>1216</v>
      </c>
      <c r="B208" s="119" t="s">
        <v>2875</v>
      </c>
      <c r="C208" s="89" t="s">
        <v>2413</v>
      </c>
      <c r="D208" s="128" t="str">
        <f t="shared" si="50"/>
        <v>ア-048  超竜のゆびわ</v>
      </c>
      <c r="E208" s="169" t="s">
        <v>386</v>
      </c>
      <c r="F208" s="7" t="s">
        <v>2475</v>
      </c>
      <c r="G208" s="103" t="s">
        <v>2539</v>
      </c>
      <c r="H208" s="938" t="s">
        <v>6087</v>
      </c>
      <c r="I208" s="103" t="s">
        <v>2462</v>
      </c>
      <c r="J208" s="195">
        <v>690</v>
      </c>
      <c r="K208" s="196">
        <v>70</v>
      </c>
      <c r="L208" s="197">
        <v>70</v>
      </c>
      <c r="M208" s="198">
        <v>0</v>
      </c>
      <c r="N208" s="199">
        <v>0</v>
      </c>
      <c r="O208" s="235" t="s">
        <v>3905</v>
      </c>
      <c r="P208" s="574">
        <v>20</v>
      </c>
    </row>
    <row r="209" spans="1:16" ht="16.899999999999999" customHeight="1">
      <c r="A209" s="121" t="s">
        <v>1216</v>
      </c>
      <c r="B209" s="119" t="s">
        <v>2876</v>
      </c>
      <c r="C209" s="89" t="s">
        <v>2414</v>
      </c>
      <c r="D209" s="128" t="str">
        <f t="shared" si="50"/>
        <v>ア-047  騎士の頭飾り</v>
      </c>
      <c r="E209" s="169" t="s">
        <v>386</v>
      </c>
      <c r="F209" s="110" t="s">
        <v>21</v>
      </c>
      <c r="G209" s="107" t="s">
        <v>105</v>
      </c>
      <c r="H209" s="938" t="s">
        <v>2602</v>
      </c>
      <c r="I209" s="103" t="s">
        <v>2463</v>
      </c>
      <c r="J209" s="195">
        <v>560</v>
      </c>
      <c r="K209" s="196">
        <v>43</v>
      </c>
      <c r="L209" s="197">
        <v>0</v>
      </c>
      <c r="M209" s="198">
        <v>43</v>
      </c>
      <c r="N209" s="199">
        <v>43</v>
      </c>
      <c r="O209" s="90">
        <v>7</v>
      </c>
      <c r="P209" s="90">
        <v>5</v>
      </c>
    </row>
    <row r="210" spans="1:16" ht="16.899999999999999" customHeight="1">
      <c r="A210" s="121" t="s">
        <v>1216</v>
      </c>
      <c r="B210" s="119" t="s">
        <v>2877</v>
      </c>
      <c r="C210" s="89" t="s">
        <v>2459</v>
      </c>
      <c r="D210" s="128" t="str">
        <f t="shared" si="50"/>
        <v>ア-046  ダムドのマント</v>
      </c>
      <c r="E210" s="169" t="s">
        <v>386</v>
      </c>
      <c r="F210" s="7" t="s">
        <v>37</v>
      </c>
      <c r="G210" s="108" t="s">
        <v>98</v>
      </c>
      <c r="H210" s="938" t="s">
        <v>2622</v>
      </c>
      <c r="I210" s="103" t="s">
        <v>2463</v>
      </c>
      <c r="J210" s="195">
        <v>730</v>
      </c>
      <c r="K210" s="196">
        <v>70</v>
      </c>
      <c r="L210" s="197">
        <v>0</v>
      </c>
      <c r="M210" s="198">
        <v>0</v>
      </c>
      <c r="N210" s="199">
        <v>70</v>
      </c>
      <c r="O210" s="235" t="s">
        <v>3905</v>
      </c>
      <c r="P210" s="90">
        <v>17</v>
      </c>
    </row>
    <row r="211" spans="1:16" ht="16.899999999999999" customHeight="1">
      <c r="A211" s="121" t="s">
        <v>1216</v>
      </c>
      <c r="B211" s="119" t="s">
        <v>2878</v>
      </c>
      <c r="C211" s="89" t="s">
        <v>2458</v>
      </c>
      <c r="D211" s="128" t="str">
        <f t="shared" si="50"/>
        <v>ア-045  メイロの髪飾り</v>
      </c>
      <c r="E211" s="169" t="s">
        <v>386</v>
      </c>
      <c r="F211" s="7" t="s">
        <v>37</v>
      </c>
      <c r="G211" s="108" t="s">
        <v>98</v>
      </c>
      <c r="H211" s="938" t="s">
        <v>2603</v>
      </c>
      <c r="I211" s="103" t="s">
        <v>2463</v>
      </c>
      <c r="J211" s="195">
        <v>721</v>
      </c>
      <c r="K211" s="196">
        <v>0</v>
      </c>
      <c r="L211" s="197">
        <v>68</v>
      </c>
      <c r="M211" s="198">
        <v>68</v>
      </c>
      <c r="N211" s="199">
        <v>0</v>
      </c>
      <c r="O211" s="90">
        <v>19</v>
      </c>
      <c r="P211" s="90">
        <v>19</v>
      </c>
    </row>
    <row r="212" spans="1:16" ht="16.899999999999999" customHeight="1">
      <c r="A212" s="121" t="s">
        <v>1216</v>
      </c>
      <c r="B212" s="119" t="s">
        <v>2879</v>
      </c>
      <c r="C212" s="89" t="s">
        <v>2415</v>
      </c>
      <c r="D212" s="128" t="str">
        <f t="shared" si="50"/>
        <v>ア-044  ヒドラのうろこ</v>
      </c>
      <c r="E212" s="169" t="s">
        <v>386</v>
      </c>
      <c r="F212" s="110" t="s">
        <v>21</v>
      </c>
      <c r="G212" s="108" t="s">
        <v>131</v>
      </c>
      <c r="H212" s="938" t="s">
        <v>3806</v>
      </c>
      <c r="I212" s="103" t="s">
        <v>2463</v>
      </c>
      <c r="J212" s="195">
        <v>606</v>
      </c>
      <c r="K212" s="196">
        <v>43</v>
      </c>
      <c r="L212" s="197">
        <v>43</v>
      </c>
      <c r="M212" s="198">
        <v>0</v>
      </c>
      <c r="N212" s="199">
        <v>0</v>
      </c>
      <c r="O212" s="90">
        <v>7</v>
      </c>
      <c r="P212" s="90">
        <v>1</v>
      </c>
    </row>
    <row r="213" spans="1:16" ht="16.899999999999999" customHeight="1">
      <c r="A213" s="121" t="s">
        <v>1216</v>
      </c>
      <c r="B213" s="119" t="s">
        <v>2880</v>
      </c>
      <c r="C213" s="89" t="s">
        <v>2416</v>
      </c>
      <c r="D213" s="128" t="str">
        <f t="shared" si="50"/>
        <v>ア-043  どたまかなづち</v>
      </c>
      <c r="E213" s="169" t="s">
        <v>386</v>
      </c>
      <c r="F213" s="110" t="s">
        <v>21</v>
      </c>
      <c r="G213" s="107" t="s">
        <v>506</v>
      </c>
      <c r="H213" s="938" t="s">
        <v>2604</v>
      </c>
      <c r="I213" s="103" t="s">
        <v>2463</v>
      </c>
      <c r="J213" s="195">
        <v>614</v>
      </c>
      <c r="K213" s="196">
        <v>86</v>
      </c>
      <c r="L213" s="197">
        <v>0</v>
      </c>
      <c r="M213" s="198">
        <v>0</v>
      </c>
      <c r="N213" s="199">
        <v>76</v>
      </c>
      <c r="O213" s="90">
        <v>17</v>
      </c>
      <c r="P213" s="90">
        <v>13</v>
      </c>
    </row>
    <row r="214" spans="1:16" ht="16.899999999999999" customHeight="1">
      <c r="A214" s="121" t="s">
        <v>1212</v>
      </c>
      <c r="B214" s="119" t="s">
        <v>2881</v>
      </c>
      <c r="C214" s="89" t="s">
        <v>2417</v>
      </c>
      <c r="D214" s="128" t="str">
        <f t="shared" si="50"/>
        <v>ア-042  氷炎のゆびわ</v>
      </c>
      <c r="E214" s="169" t="s">
        <v>386</v>
      </c>
      <c r="F214" s="7" t="s">
        <v>2475</v>
      </c>
      <c r="G214" s="103" t="s">
        <v>2539</v>
      </c>
      <c r="H214" s="4" t="s">
        <v>2541</v>
      </c>
      <c r="I214" s="103" t="s">
        <v>2462</v>
      </c>
      <c r="J214" s="195">
        <v>680</v>
      </c>
      <c r="K214" s="196">
        <v>0</v>
      </c>
      <c r="L214" s="197">
        <v>90</v>
      </c>
      <c r="M214" s="198">
        <v>0</v>
      </c>
      <c r="N214" s="199">
        <v>90</v>
      </c>
      <c r="O214" s="523" t="s">
        <v>3905</v>
      </c>
      <c r="P214" s="817">
        <v>20</v>
      </c>
    </row>
    <row r="215" spans="1:16" ht="16.899999999999999" customHeight="1">
      <c r="A215" s="121" t="s">
        <v>1212</v>
      </c>
      <c r="B215" s="119" t="s">
        <v>2882</v>
      </c>
      <c r="C215" s="89" t="s">
        <v>2418</v>
      </c>
      <c r="D215" s="128" t="str">
        <f t="shared" si="50"/>
        <v>ア-041  バルトスのペンダント</v>
      </c>
      <c r="E215" s="169" t="s">
        <v>386</v>
      </c>
      <c r="F215" s="110" t="s">
        <v>21</v>
      </c>
      <c r="G215" s="108" t="s">
        <v>131</v>
      </c>
      <c r="H215" s="938" t="s">
        <v>2605</v>
      </c>
      <c r="I215" s="90" t="s">
        <v>2467</v>
      </c>
      <c r="J215" s="195">
        <v>578</v>
      </c>
      <c r="K215" s="196">
        <v>10</v>
      </c>
      <c r="L215" s="197">
        <v>10</v>
      </c>
      <c r="M215" s="198">
        <v>10</v>
      </c>
      <c r="N215" s="199">
        <v>10</v>
      </c>
      <c r="O215" s="90">
        <v>4</v>
      </c>
      <c r="P215" s="90">
        <v>1</v>
      </c>
    </row>
    <row r="216" spans="1:16" ht="16.899999999999999" customHeight="1">
      <c r="A216" s="121" t="s">
        <v>1212</v>
      </c>
      <c r="B216" s="119" t="s">
        <v>2883</v>
      </c>
      <c r="C216" s="89" t="s">
        <v>2419</v>
      </c>
      <c r="D216" s="128" t="str">
        <f t="shared" si="50"/>
        <v>ア-040  ハドラーのマント</v>
      </c>
      <c r="E216" s="169" t="s">
        <v>386</v>
      </c>
      <c r="F216" s="7" t="s">
        <v>37</v>
      </c>
      <c r="G216" s="108" t="s">
        <v>453</v>
      </c>
      <c r="H216" s="938" t="s">
        <v>3807</v>
      </c>
      <c r="I216" s="90" t="s">
        <v>2463</v>
      </c>
      <c r="J216" s="195">
        <v>545</v>
      </c>
      <c r="K216" s="196">
        <v>53</v>
      </c>
      <c r="L216" s="197">
        <v>53</v>
      </c>
      <c r="M216" s="198">
        <v>31</v>
      </c>
      <c r="N216" s="199">
        <v>0</v>
      </c>
      <c r="O216" s="90">
        <v>4</v>
      </c>
      <c r="P216" s="90">
        <v>2</v>
      </c>
    </row>
    <row r="217" spans="1:16" ht="16.899999999999999" customHeight="1">
      <c r="A217" s="121" t="s">
        <v>1212</v>
      </c>
      <c r="B217" s="119" t="s">
        <v>2884</v>
      </c>
      <c r="C217" s="89" t="s">
        <v>2420</v>
      </c>
      <c r="D217" s="128" t="str">
        <f t="shared" si="50"/>
        <v>ア-039  マトリフの帽子</v>
      </c>
      <c r="E217" s="169" t="s">
        <v>386</v>
      </c>
      <c r="F217" s="7" t="s">
        <v>37</v>
      </c>
      <c r="G217" s="107" t="s">
        <v>101</v>
      </c>
      <c r="H217" s="938" t="s">
        <v>3808</v>
      </c>
      <c r="I217" s="90" t="s">
        <v>2463</v>
      </c>
      <c r="J217" s="195">
        <v>630</v>
      </c>
      <c r="K217" s="196">
        <v>0</v>
      </c>
      <c r="L217" s="197">
        <v>114</v>
      </c>
      <c r="M217" s="198">
        <v>0</v>
      </c>
      <c r="N217" s="199">
        <v>0</v>
      </c>
      <c r="O217" s="90">
        <v>10</v>
      </c>
      <c r="P217" s="90">
        <v>10</v>
      </c>
    </row>
    <row r="218" spans="1:16" ht="16.899999999999999" customHeight="1">
      <c r="A218" s="121" t="s">
        <v>1212</v>
      </c>
      <c r="B218" s="119" t="s">
        <v>2885</v>
      </c>
      <c r="C218" s="89" t="s">
        <v>2421</v>
      </c>
      <c r="D218" s="128" t="str">
        <f t="shared" si="50"/>
        <v>ア-038  バダックの爆弾</v>
      </c>
      <c r="E218" s="169" t="s">
        <v>386</v>
      </c>
      <c r="F218" s="8" t="s">
        <v>99</v>
      </c>
      <c r="G218" s="107" t="s">
        <v>131</v>
      </c>
      <c r="H218" s="938" t="s">
        <v>2623</v>
      </c>
      <c r="I218" s="103" t="s">
        <v>2463</v>
      </c>
      <c r="J218" s="195">
        <v>517</v>
      </c>
      <c r="K218" s="196">
        <v>62</v>
      </c>
      <c r="L218" s="197">
        <v>41</v>
      </c>
      <c r="M218" s="198">
        <v>0</v>
      </c>
      <c r="N218" s="199">
        <v>0</v>
      </c>
      <c r="O218" s="90">
        <v>3</v>
      </c>
      <c r="P218" s="90">
        <v>3</v>
      </c>
    </row>
    <row r="219" spans="1:16" ht="16.899999999999999" customHeight="1">
      <c r="A219" s="121" t="s">
        <v>1212</v>
      </c>
      <c r="B219" s="119" t="s">
        <v>2886</v>
      </c>
      <c r="C219" s="89" t="s">
        <v>2422</v>
      </c>
      <c r="D219" s="128" t="str">
        <f t="shared" si="50"/>
        <v>ア-037  暴魔のメダル</v>
      </c>
      <c r="E219" s="169" t="s">
        <v>386</v>
      </c>
      <c r="F219" s="110" t="s">
        <v>21</v>
      </c>
      <c r="G219" s="108" t="s">
        <v>131</v>
      </c>
      <c r="H219" s="938" t="s">
        <v>2606</v>
      </c>
      <c r="I219" s="103" t="s">
        <v>2463</v>
      </c>
      <c r="J219" s="195">
        <v>526</v>
      </c>
      <c r="K219" s="196">
        <v>41</v>
      </c>
      <c r="L219" s="197">
        <v>63</v>
      </c>
      <c r="M219" s="198">
        <v>0</v>
      </c>
      <c r="N219" s="199">
        <v>0</v>
      </c>
      <c r="O219" s="90">
        <v>4</v>
      </c>
      <c r="P219" s="90">
        <v>4</v>
      </c>
    </row>
    <row r="220" spans="1:16" ht="16.899999999999999" customHeight="1">
      <c r="A220" s="121" t="s">
        <v>1212</v>
      </c>
      <c r="B220" s="119" t="s">
        <v>2887</v>
      </c>
      <c r="C220" s="89" t="s">
        <v>2423</v>
      </c>
      <c r="D220" s="128" t="str">
        <f t="shared" si="50"/>
        <v>ア-036  魂の貝殻</v>
      </c>
      <c r="E220" s="169" t="s">
        <v>386</v>
      </c>
      <c r="F220" s="110" t="s">
        <v>21</v>
      </c>
      <c r="G220" s="108" t="s">
        <v>131</v>
      </c>
      <c r="H220" s="938" t="s">
        <v>2607</v>
      </c>
      <c r="I220" s="90" t="s">
        <v>2463</v>
      </c>
      <c r="J220" s="195">
        <v>652</v>
      </c>
      <c r="K220" s="196">
        <v>28</v>
      </c>
      <c r="L220" s="197">
        <v>28</v>
      </c>
      <c r="M220" s="198">
        <v>28</v>
      </c>
      <c r="N220" s="199">
        <v>28</v>
      </c>
      <c r="O220" s="90">
        <v>18</v>
      </c>
      <c r="P220" s="90">
        <v>18</v>
      </c>
    </row>
    <row r="221" spans="1:16" ht="16.899999999999999" customHeight="1">
      <c r="A221" s="121" t="s">
        <v>1212</v>
      </c>
      <c r="B221" s="119" t="s">
        <v>2888</v>
      </c>
      <c r="C221" s="89" t="s">
        <v>2424</v>
      </c>
      <c r="D221" s="128" t="str">
        <f t="shared" si="50"/>
        <v>ア-035  ヒュンケルのマント</v>
      </c>
      <c r="E221" s="169" t="s">
        <v>386</v>
      </c>
      <c r="F221" s="7" t="s">
        <v>37</v>
      </c>
      <c r="G221" s="108" t="s">
        <v>453</v>
      </c>
      <c r="H221" s="938" t="s">
        <v>3809</v>
      </c>
      <c r="I221" s="90" t="s">
        <v>2463</v>
      </c>
      <c r="J221" s="195">
        <v>498</v>
      </c>
      <c r="K221" s="196">
        <v>40</v>
      </c>
      <c r="L221" s="197">
        <v>0</v>
      </c>
      <c r="M221" s="198">
        <v>40</v>
      </c>
      <c r="N221" s="199">
        <v>40</v>
      </c>
      <c r="O221" s="90">
        <v>2</v>
      </c>
      <c r="P221" s="90">
        <v>1</v>
      </c>
    </row>
    <row r="222" spans="1:16" ht="16.899999999999999" customHeight="1">
      <c r="A222" s="121" t="s">
        <v>1212</v>
      </c>
      <c r="B222" s="119" t="s">
        <v>2889</v>
      </c>
      <c r="C222" s="89" t="s">
        <v>2425</v>
      </c>
      <c r="D222" s="128" t="str">
        <f t="shared" si="50"/>
        <v>ア-034  不死のゆびわ</v>
      </c>
      <c r="E222" s="169" t="s">
        <v>386</v>
      </c>
      <c r="F222" s="7" t="s">
        <v>2475</v>
      </c>
      <c r="G222" s="103" t="s">
        <v>2539</v>
      </c>
      <c r="H222" s="4" t="s">
        <v>2540</v>
      </c>
      <c r="I222" s="103" t="s">
        <v>2462</v>
      </c>
      <c r="J222" s="195">
        <v>850</v>
      </c>
      <c r="K222" s="196">
        <v>0</v>
      </c>
      <c r="L222" s="197">
        <v>0</v>
      </c>
      <c r="M222" s="198">
        <v>0</v>
      </c>
      <c r="N222" s="199">
        <v>0</v>
      </c>
      <c r="O222" s="523" t="s">
        <v>3905</v>
      </c>
      <c r="P222" s="791">
        <v>20</v>
      </c>
    </row>
    <row r="223" spans="1:16" ht="16.899999999999999" customHeight="1">
      <c r="A223" s="121" t="s">
        <v>1212</v>
      </c>
      <c r="B223" s="119" t="s">
        <v>2890</v>
      </c>
      <c r="C223" s="89" t="s">
        <v>2426</v>
      </c>
      <c r="D223" s="128" t="str">
        <f t="shared" si="50"/>
        <v>ア-033  アバンのしるし(ヒュンケル)</v>
      </c>
      <c r="E223" s="169" t="s">
        <v>386</v>
      </c>
      <c r="F223" s="7" t="s">
        <v>37</v>
      </c>
      <c r="G223" s="108" t="s">
        <v>453</v>
      </c>
      <c r="H223" s="938" t="s">
        <v>3810</v>
      </c>
      <c r="I223" s="90" t="s">
        <v>2463</v>
      </c>
      <c r="J223" s="195">
        <v>636</v>
      </c>
      <c r="K223" s="196">
        <v>43</v>
      </c>
      <c r="L223" s="197">
        <v>0</v>
      </c>
      <c r="M223" s="198">
        <v>0</v>
      </c>
      <c r="N223" s="199">
        <v>43</v>
      </c>
      <c r="O223" s="90">
        <v>8</v>
      </c>
      <c r="P223" s="90">
        <v>1</v>
      </c>
    </row>
    <row r="224" spans="1:16" ht="16.899999999999999" customHeight="1">
      <c r="A224" s="121" t="s">
        <v>1210</v>
      </c>
      <c r="B224" s="119" t="s">
        <v>2891</v>
      </c>
      <c r="C224" s="89" t="s">
        <v>2461</v>
      </c>
      <c r="D224" s="128" t="str">
        <f t="shared" si="50"/>
        <v>ア-032  アバンのメガネ</v>
      </c>
      <c r="E224" s="169" t="s">
        <v>386</v>
      </c>
      <c r="F224" s="106" t="s">
        <v>2469</v>
      </c>
      <c r="G224" s="103" t="s">
        <v>2481</v>
      </c>
      <c r="H224" s="938" t="s">
        <v>2547</v>
      </c>
      <c r="I224" s="103" t="s">
        <v>2462</v>
      </c>
      <c r="J224" s="195">
        <v>557</v>
      </c>
      <c r="K224" s="196">
        <v>44</v>
      </c>
      <c r="L224" s="197">
        <v>44</v>
      </c>
      <c r="M224" s="198">
        <v>44</v>
      </c>
      <c r="N224" s="199">
        <v>0</v>
      </c>
      <c r="O224" s="90">
        <v>9</v>
      </c>
      <c r="P224" s="90">
        <v>2</v>
      </c>
    </row>
    <row r="225" spans="1:16" ht="16.899999999999999" customHeight="1">
      <c r="A225" s="121" t="s">
        <v>1210</v>
      </c>
      <c r="B225" s="119" t="s">
        <v>2892</v>
      </c>
      <c r="C225" s="89" t="s">
        <v>2427</v>
      </c>
      <c r="D225" s="128" t="str">
        <f t="shared" si="50"/>
        <v>ア-031  アバンのしるし(マァム)</v>
      </c>
      <c r="E225" s="169" t="s">
        <v>386</v>
      </c>
      <c r="F225" s="11" t="s">
        <v>81</v>
      </c>
      <c r="G225" s="107" t="s">
        <v>81</v>
      </c>
      <c r="H225" s="938" t="s">
        <v>3811</v>
      </c>
      <c r="I225" s="103" t="s">
        <v>2463</v>
      </c>
      <c r="J225" s="195">
        <v>500</v>
      </c>
      <c r="K225" s="196">
        <v>87</v>
      </c>
      <c r="L225" s="197">
        <v>65</v>
      </c>
      <c r="M225" s="198">
        <v>0</v>
      </c>
      <c r="N225" s="199">
        <v>0</v>
      </c>
      <c r="O225" s="90">
        <v>6</v>
      </c>
      <c r="P225" s="90">
        <v>4</v>
      </c>
    </row>
    <row r="226" spans="1:16" ht="16.899999999999999" customHeight="1">
      <c r="A226" s="121" t="s">
        <v>1210</v>
      </c>
      <c r="B226" s="119" t="s">
        <v>2893</v>
      </c>
      <c r="C226" s="89" t="s">
        <v>2428</v>
      </c>
      <c r="D226" s="128" t="str">
        <f t="shared" si="50"/>
        <v>ア-030  アバンのしるし(ポップ)</v>
      </c>
      <c r="E226" s="169" t="s">
        <v>386</v>
      </c>
      <c r="F226" s="106" t="s">
        <v>21</v>
      </c>
      <c r="G226" s="103" t="s">
        <v>131</v>
      </c>
      <c r="H226" s="938" t="s">
        <v>3914</v>
      </c>
      <c r="I226" s="103" t="s">
        <v>2463</v>
      </c>
      <c r="J226" s="195">
        <v>480</v>
      </c>
      <c r="K226" s="196">
        <v>0</v>
      </c>
      <c r="L226" s="197">
        <v>60</v>
      </c>
      <c r="M226" s="198">
        <v>60</v>
      </c>
      <c r="N226" s="199">
        <v>0</v>
      </c>
      <c r="O226" s="90">
        <v>1</v>
      </c>
      <c r="P226" s="90">
        <v>1</v>
      </c>
    </row>
    <row r="227" spans="1:16" ht="16.899999999999999" customHeight="1">
      <c r="A227" s="121" t="s">
        <v>1210</v>
      </c>
      <c r="B227" s="119" t="s">
        <v>2894</v>
      </c>
      <c r="C227" s="89" t="s">
        <v>2429</v>
      </c>
      <c r="D227" s="128" t="str">
        <f t="shared" si="50"/>
        <v>ア-029  アバンのしるし(ダイ)</v>
      </c>
      <c r="E227" s="169" t="s">
        <v>386</v>
      </c>
      <c r="F227" s="106" t="s">
        <v>21</v>
      </c>
      <c r="G227" s="103" t="s">
        <v>131</v>
      </c>
      <c r="H227" s="938" t="s">
        <v>2608</v>
      </c>
      <c r="I227" s="90" t="s">
        <v>2463</v>
      </c>
      <c r="J227" s="195">
        <v>557</v>
      </c>
      <c r="K227" s="196">
        <v>44</v>
      </c>
      <c r="L227" s="197">
        <v>44</v>
      </c>
      <c r="M227" s="198">
        <v>0</v>
      </c>
      <c r="N227" s="199">
        <v>44</v>
      </c>
      <c r="O227" s="90">
        <v>9</v>
      </c>
      <c r="P227" s="90">
        <v>7</v>
      </c>
    </row>
    <row r="228" spans="1:16" ht="16.899999999999999" customHeight="1">
      <c r="A228" s="121" t="s">
        <v>1210</v>
      </c>
      <c r="B228" s="119" t="s">
        <v>2895</v>
      </c>
      <c r="C228" s="89" t="s">
        <v>2430</v>
      </c>
      <c r="D228" s="128" t="str">
        <f t="shared" si="50"/>
        <v>ア-028  獣王のかんむり</v>
      </c>
      <c r="E228" s="169" t="s">
        <v>386</v>
      </c>
      <c r="F228" s="106" t="s">
        <v>2469</v>
      </c>
      <c r="G228" s="103" t="s">
        <v>131</v>
      </c>
      <c r="H228" s="37" t="s">
        <v>2609</v>
      </c>
      <c r="I228" s="90" t="s">
        <v>2462</v>
      </c>
      <c r="J228" s="195">
        <v>675</v>
      </c>
      <c r="K228" s="196">
        <v>35</v>
      </c>
      <c r="L228" s="197">
        <v>0</v>
      </c>
      <c r="M228" s="198">
        <v>0</v>
      </c>
      <c r="N228" s="199">
        <v>45</v>
      </c>
      <c r="O228" s="90">
        <v>10</v>
      </c>
      <c r="P228" s="90">
        <v>1</v>
      </c>
    </row>
    <row r="229" spans="1:16" ht="16.899999999999999" customHeight="1">
      <c r="A229" s="121" t="s">
        <v>1210</v>
      </c>
      <c r="B229" s="119" t="s">
        <v>2896</v>
      </c>
      <c r="C229" s="89" t="s">
        <v>2431</v>
      </c>
      <c r="D229" s="128" t="str">
        <f t="shared" ref="D229:D255" si="51">B229&amp;" "&amp;" "&amp;C229</f>
        <v>ア-027  ハドラーのベルト</v>
      </c>
      <c r="E229" s="169" t="s">
        <v>386</v>
      </c>
      <c r="F229" s="7" t="s">
        <v>37</v>
      </c>
      <c r="G229" s="107" t="s">
        <v>20</v>
      </c>
      <c r="H229" s="4" t="s">
        <v>2546</v>
      </c>
      <c r="I229" s="90" t="s">
        <v>2463</v>
      </c>
      <c r="J229" s="195">
        <v>598</v>
      </c>
      <c r="K229" s="196">
        <v>0</v>
      </c>
      <c r="L229" s="197">
        <v>83</v>
      </c>
      <c r="M229" s="198">
        <v>0</v>
      </c>
      <c r="N229" s="199">
        <v>0</v>
      </c>
      <c r="O229" s="90">
        <v>4</v>
      </c>
      <c r="P229" s="90">
        <v>1</v>
      </c>
    </row>
    <row r="230" spans="1:16" ht="16.899999999999999" customHeight="1">
      <c r="A230" s="121" t="s">
        <v>1210</v>
      </c>
      <c r="B230" s="119" t="s">
        <v>2897</v>
      </c>
      <c r="C230" s="89" t="s">
        <v>2432</v>
      </c>
      <c r="D230" s="128" t="str">
        <f t="shared" si="51"/>
        <v>ア-026  百獣のゆびわ</v>
      </c>
      <c r="E230" s="169" t="s">
        <v>386</v>
      </c>
      <c r="F230" s="7" t="s">
        <v>2475</v>
      </c>
      <c r="G230" s="90" t="s">
        <v>2539</v>
      </c>
      <c r="H230" s="4" t="s">
        <v>2538</v>
      </c>
      <c r="I230" s="103" t="s">
        <v>2462</v>
      </c>
      <c r="J230" s="195">
        <v>800</v>
      </c>
      <c r="K230" s="196">
        <v>0</v>
      </c>
      <c r="L230" s="197">
        <v>0</v>
      </c>
      <c r="M230" s="198">
        <v>0</v>
      </c>
      <c r="N230" s="199">
        <v>0</v>
      </c>
      <c r="O230" s="523" t="s">
        <v>3905</v>
      </c>
      <c r="P230" s="567">
        <v>20</v>
      </c>
    </row>
    <row r="231" spans="1:16" ht="16.899999999999999" customHeight="1">
      <c r="A231" s="121" t="s">
        <v>1210</v>
      </c>
      <c r="B231" s="119" t="s">
        <v>2898</v>
      </c>
      <c r="C231" s="89" t="s">
        <v>2433</v>
      </c>
      <c r="D231" s="128" t="str">
        <f t="shared" si="51"/>
        <v>ア-025  はしゃのかんむり</v>
      </c>
      <c r="E231" s="169" t="s">
        <v>386</v>
      </c>
      <c r="F231" s="106" t="s">
        <v>2469</v>
      </c>
      <c r="G231" s="103" t="s">
        <v>2481</v>
      </c>
      <c r="H231" s="938" t="s">
        <v>2531</v>
      </c>
      <c r="I231" s="103" t="s">
        <v>2462</v>
      </c>
      <c r="J231" s="195">
        <v>489</v>
      </c>
      <c r="K231" s="196">
        <v>41</v>
      </c>
      <c r="L231" s="197">
        <v>0</v>
      </c>
      <c r="M231" s="198">
        <v>0</v>
      </c>
      <c r="N231" s="199">
        <v>81</v>
      </c>
      <c r="O231" s="90">
        <v>2</v>
      </c>
      <c r="P231" s="90">
        <v>2</v>
      </c>
    </row>
    <row r="232" spans="1:16" ht="16.899999999999999" customHeight="1">
      <c r="A232" s="121" t="s">
        <v>1218</v>
      </c>
      <c r="B232" s="119" t="s">
        <v>2899</v>
      </c>
      <c r="C232" s="89" t="s">
        <v>2434</v>
      </c>
      <c r="D232" s="128" t="str">
        <f t="shared" si="51"/>
        <v>ア-024  涙のドングリ</v>
      </c>
      <c r="E232" s="171" t="s">
        <v>347</v>
      </c>
      <c r="F232" s="11" t="s">
        <v>81</v>
      </c>
      <c r="G232" s="107" t="s">
        <v>81</v>
      </c>
      <c r="H232" s="938" t="s">
        <v>3812</v>
      </c>
      <c r="I232" s="90" t="s">
        <v>86</v>
      </c>
      <c r="J232" s="195">
        <v>570</v>
      </c>
      <c r="K232" s="196">
        <v>0</v>
      </c>
      <c r="L232" s="197">
        <v>30</v>
      </c>
      <c r="M232" s="198">
        <v>30</v>
      </c>
      <c r="N232" s="199">
        <v>70</v>
      </c>
      <c r="O232" s="235" t="s">
        <v>3905</v>
      </c>
      <c r="P232" s="201">
        <v>20</v>
      </c>
    </row>
    <row r="233" spans="1:16" ht="16.899999999999999" customHeight="1">
      <c r="A233" s="121" t="s">
        <v>1218</v>
      </c>
      <c r="B233" s="119" t="s">
        <v>2900</v>
      </c>
      <c r="C233" s="89" t="s">
        <v>2435</v>
      </c>
      <c r="D233" s="128" t="str">
        <f t="shared" si="51"/>
        <v>ア-023  ホイミまん</v>
      </c>
      <c r="E233" s="171" t="s">
        <v>347</v>
      </c>
      <c r="F233" s="11" t="s">
        <v>81</v>
      </c>
      <c r="G233" s="107" t="s">
        <v>81</v>
      </c>
      <c r="H233" s="938" t="s">
        <v>2559</v>
      </c>
      <c r="I233" s="90" t="s">
        <v>490</v>
      </c>
      <c r="J233" s="195">
        <v>690</v>
      </c>
      <c r="K233" s="196">
        <v>0</v>
      </c>
      <c r="L233" s="197">
        <v>0</v>
      </c>
      <c r="M233" s="198">
        <v>0</v>
      </c>
      <c r="N233" s="199">
        <v>0</v>
      </c>
      <c r="O233" s="235" t="s">
        <v>3905</v>
      </c>
      <c r="P233" s="201">
        <v>20</v>
      </c>
    </row>
    <row r="234" spans="1:16" ht="16.899999999999999" customHeight="1">
      <c r="A234" s="121" t="s">
        <v>1216</v>
      </c>
      <c r="B234" s="119" t="s">
        <v>2901</v>
      </c>
      <c r="C234" s="89" t="s">
        <v>2436</v>
      </c>
      <c r="D234" s="128" t="str">
        <f t="shared" si="51"/>
        <v>ア-022  スラまん</v>
      </c>
      <c r="E234" s="171" t="s">
        <v>347</v>
      </c>
      <c r="F234" s="11" t="s">
        <v>81</v>
      </c>
      <c r="G234" s="107" t="s">
        <v>81</v>
      </c>
      <c r="H234" s="938" t="s">
        <v>2561</v>
      </c>
      <c r="I234" s="90" t="s">
        <v>2549</v>
      </c>
      <c r="J234" s="195">
        <v>560</v>
      </c>
      <c r="K234" s="196">
        <v>30</v>
      </c>
      <c r="L234" s="197">
        <v>30</v>
      </c>
      <c r="M234" s="198">
        <v>30</v>
      </c>
      <c r="N234" s="199">
        <v>30</v>
      </c>
      <c r="O234" s="235" t="s">
        <v>3905</v>
      </c>
      <c r="P234" s="201">
        <v>20</v>
      </c>
    </row>
    <row r="235" spans="1:16" ht="16.899999999999999" customHeight="1">
      <c r="A235" s="121" t="s">
        <v>1216</v>
      </c>
      <c r="B235" s="119" t="s">
        <v>2902</v>
      </c>
      <c r="C235" s="89" t="s">
        <v>2437</v>
      </c>
      <c r="D235" s="128" t="str">
        <f t="shared" si="51"/>
        <v>ア-021  ナバラの帽子</v>
      </c>
      <c r="E235" s="171" t="s">
        <v>347</v>
      </c>
      <c r="F235" s="110" t="s">
        <v>21</v>
      </c>
      <c r="G235" s="107" t="s">
        <v>106</v>
      </c>
      <c r="H235" s="938" t="s">
        <v>2610</v>
      </c>
      <c r="I235" s="108" t="s">
        <v>83</v>
      </c>
      <c r="J235" s="195">
        <v>550</v>
      </c>
      <c r="K235" s="196">
        <v>0</v>
      </c>
      <c r="L235" s="197">
        <v>50</v>
      </c>
      <c r="M235" s="198">
        <v>30</v>
      </c>
      <c r="N235" s="199">
        <v>40</v>
      </c>
      <c r="O235" s="235" t="s">
        <v>3905</v>
      </c>
      <c r="P235" s="567">
        <v>20</v>
      </c>
    </row>
    <row r="236" spans="1:16" ht="16.899999999999999" customHeight="1">
      <c r="A236" s="121" t="s">
        <v>1216</v>
      </c>
      <c r="B236" s="119" t="s">
        <v>2903</v>
      </c>
      <c r="C236" s="89" t="s">
        <v>2438</v>
      </c>
      <c r="D236" s="128" t="str">
        <f t="shared" si="51"/>
        <v>ア-020  メルルの水晶玉</v>
      </c>
      <c r="E236" s="171" t="s">
        <v>347</v>
      </c>
      <c r="F236" s="110" t="s">
        <v>21</v>
      </c>
      <c r="G236" s="108" t="s">
        <v>131</v>
      </c>
      <c r="H236" s="938" t="s">
        <v>2611</v>
      </c>
      <c r="I236" s="108" t="s">
        <v>83</v>
      </c>
      <c r="J236" s="195">
        <v>550</v>
      </c>
      <c r="K236" s="196">
        <v>40</v>
      </c>
      <c r="L236" s="197">
        <v>40</v>
      </c>
      <c r="M236" s="198">
        <v>30</v>
      </c>
      <c r="N236" s="199">
        <v>0</v>
      </c>
      <c r="O236" s="235" t="s">
        <v>3905</v>
      </c>
      <c r="P236" s="567">
        <v>20</v>
      </c>
    </row>
    <row r="237" spans="1:16" ht="16.899999999999999" customHeight="1">
      <c r="A237" s="121" t="s">
        <v>1216</v>
      </c>
      <c r="B237" s="119" t="s">
        <v>2904</v>
      </c>
      <c r="C237" s="89" t="s">
        <v>2439</v>
      </c>
      <c r="D237" s="128" t="str">
        <f t="shared" si="51"/>
        <v>ア-019  へんなベルト</v>
      </c>
      <c r="E237" s="171" t="s">
        <v>347</v>
      </c>
      <c r="F237" s="110" t="s">
        <v>21</v>
      </c>
      <c r="G237" s="107" t="s">
        <v>3</v>
      </c>
      <c r="H237" s="938" t="s">
        <v>2627</v>
      </c>
      <c r="I237" s="108" t="s">
        <v>83</v>
      </c>
      <c r="J237" s="195">
        <v>550</v>
      </c>
      <c r="K237" s="196">
        <v>0</v>
      </c>
      <c r="L237" s="197">
        <v>70</v>
      </c>
      <c r="M237" s="198">
        <v>30</v>
      </c>
      <c r="N237" s="199">
        <v>30</v>
      </c>
      <c r="O237" s="235" t="s">
        <v>3905</v>
      </c>
      <c r="P237" s="201">
        <v>20</v>
      </c>
    </row>
    <row r="238" spans="1:16" ht="16.899999999999999" customHeight="1">
      <c r="A238" s="121" t="s">
        <v>1212</v>
      </c>
      <c r="B238" s="119" t="s">
        <v>2905</v>
      </c>
      <c r="C238" s="89" t="s">
        <v>2440</v>
      </c>
      <c r="D238" s="128" t="str">
        <f t="shared" si="51"/>
        <v>ア-018  風のサークレット</v>
      </c>
      <c r="E238" s="171" t="s">
        <v>347</v>
      </c>
      <c r="F238" s="110" t="s">
        <v>21</v>
      </c>
      <c r="G238" s="108" t="s">
        <v>131</v>
      </c>
      <c r="H238" s="938" t="s">
        <v>3813</v>
      </c>
      <c r="I238" s="108" t="s">
        <v>83</v>
      </c>
      <c r="J238" s="195">
        <v>530</v>
      </c>
      <c r="K238" s="196">
        <v>0</v>
      </c>
      <c r="L238" s="197">
        <v>70</v>
      </c>
      <c r="M238" s="198">
        <v>50</v>
      </c>
      <c r="N238" s="199">
        <v>0</v>
      </c>
      <c r="O238" s="235" t="s">
        <v>3905</v>
      </c>
      <c r="P238" s="567">
        <v>20</v>
      </c>
    </row>
    <row r="239" spans="1:16" ht="16.899999999999999" customHeight="1">
      <c r="A239" s="121" t="s">
        <v>1212</v>
      </c>
      <c r="B239" s="119" t="s">
        <v>2906</v>
      </c>
      <c r="C239" s="89" t="s">
        <v>2441</v>
      </c>
      <c r="D239" s="128" t="str">
        <f t="shared" si="51"/>
        <v>ア-017  海のサークレット</v>
      </c>
      <c r="E239" s="171" t="s">
        <v>347</v>
      </c>
      <c r="F239" s="110" t="s">
        <v>21</v>
      </c>
      <c r="G239" s="108" t="s">
        <v>131</v>
      </c>
      <c r="H239" s="938" t="s">
        <v>3806</v>
      </c>
      <c r="I239" s="108" t="s">
        <v>83</v>
      </c>
      <c r="J239" s="195">
        <v>530</v>
      </c>
      <c r="K239" s="196">
        <v>0</v>
      </c>
      <c r="L239" s="197">
        <v>70</v>
      </c>
      <c r="M239" s="198">
        <v>0</v>
      </c>
      <c r="N239" s="199">
        <v>50</v>
      </c>
      <c r="O239" s="235" t="s">
        <v>3905</v>
      </c>
      <c r="P239" s="201">
        <v>20</v>
      </c>
    </row>
    <row r="240" spans="1:16" ht="16.899999999999999" customHeight="1">
      <c r="A240" s="121" t="s">
        <v>1212</v>
      </c>
      <c r="B240" s="119" t="s">
        <v>2907</v>
      </c>
      <c r="C240" s="89" t="s">
        <v>2442</v>
      </c>
      <c r="D240" s="128" t="str">
        <f t="shared" si="51"/>
        <v>ア-016  太陽のサークレット</v>
      </c>
      <c r="E240" s="171" t="s">
        <v>347</v>
      </c>
      <c r="F240" s="110" t="s">
        <v>21</v>
      </c>
      <c r="G240" s="108" t="s">
        <v>131</v>
      </c>
      <c r="H240" s="938" t="s">
        <v>3814</v>
      </c>
      <c r="I240" s="108" t="s">
        <v>83</v>
      </c>
      <c r="J240" s="195">
        <v>530</v>
      </c>
      <c r="K240" s="196">
        <v>50</v>
      </c>
      <c r="L240" s="197">
        <v>70</v>
      </c>
      <c r="M240" s="198">
        <v>0</v>
      </c>
      <c r="N240" s="199">
        <v>0</v>
      </c>
      <c r="O240" s="235" t="s">
        <v>3905</v>
      </c>
      <c r="P240" s="567">
        <v>20</v>
      </c>
    </row>
    <row r="241" spans="1:16" ht="16.899999999999999" customHeight="1">
      <c r="A241" s="121" t="s">
        <v>1212</v>
      </c>
      <c r="B241" s="119" t="s">
        <v>2908</v>
      </c>
      <c r="C241" s="89" t="s">
        <v>2443</v>
      </c>
      <c r="D241" s="128" t="str">
        <f t="shared" si="51"/>
        <v>ア-015  マァムのサークレット</v>
      </c>
      <c r="E241" s="171" t="s">
        <v>347</v>
      </c>
      <c r="F241" s="110" t="s">
        <v>21</v>
      </c>
      <c r="G241" s="107" t="s">
        <v>3</v>
      </c>
      <c r="H241" s="938" t="s">
        <v>3815</v>
      </c>
      <c r="I241" s="108" t="s">
        <v>83</v>
      </c>
      <c r="J241" s="195">
        <v>550</v>
      </c>
      <c r="K241" s="196">
        <v>30</v>
      </c>
      <c r="L241" s="197">
        <v>40</v>
      </c>
      <c r="M241" s="198">
        <v>0</v>
      </c>
      <c r="N241" s="199">
        <v>30</v>
      </c>
      <c r="O241" s="235" t="s">
        <v>3905</v>
      </c>
      <c r="P241" s="567">
        <v>20</v>
      </c>
    </row>
    <row r="242" spans="1:16" ht="16.899999999999999" customHeight="1">
      <c r="A242" s="121" t="s">
        <v>1212</v>
      </c>
      <c r="B242" s="119" t="s">
        <v>2909</v>
      </c>
      <c r="C242" s="89" t="s">
        <v>2444</v>
      </c>
      <c r="D242" s="128" t="str">
        <f t="shared" si="51"/>
        <v>ア-014  ダイのロモスのかんむり</v>
      </c>
      <c r="E242" s="171" t="s">
        <v>347</v>
      </c>
      <c r="F242" s="110" t="s">
        <v>21</v>
      </c>
      <c r="G242" s="108" t="s">
        <v>131</v>
      </c>
      <c r="H242" s="938" t="s">
        <v>2612</v>
      </c>
      <c r="I242" s="108" t="s">
        <v>83</v>
      </c>
      <c r="J242" s="195">
        <v>530</v>
      </c>
      <c r="K242" s="196">
        <v>70</v>
      </c>
      <c r="L242" s="197">
        <v>0</v>
      </c>
      <c r="M242" s="198">
        <v>30</v>
      </c>
      <c r="N242" s="199">
        <v>30</v>
      </c>
      <c r="O242" s="235" t="s">
        <v>3905</v>
      </c>
      <c r="P242" s="201">
        <v>20</v>
      </c>
    </row>
    <row r="243" spans="1:16" ht="16.899999999999999" customHeight="1">
      <c r="A243" s="121" t="s">
        <v>1212</v>
      </c>
      <c r="B243" s="119" t="s">
        <v>2910</v>
      </c>
      <c r="C243" s="89" t="s">
        <v>2445</v>
      </c>
      <c r="D243" s="128" t="str">
        <f t="shared" si="51"/>
        <v>ア-013  ガルーダのつばさ</v>
      </c>
      <c r="E243" s="171" t="s">
        <v>347</v>
      </c>
      <c r="F243" s="110" t="s">
        <v>21</v>
      </c>
      <c r="G243" s="108" t="s">
        <v>131</v>
      </c>
      <c r="H243" s="938" t="s">
        <v>2613</v>
      </c>
      <c r="I243" s="108" t="s">
        <v>83</v>
      </c>
      <c r="J243" s="195">
        <v>530</v>
      </c>
      <c r="K243" s="196">
        <v>40</v>
      </c>
      <c r="L243" s="197">
        <v>0</v>
      </c>
      <c r="M243" s="198">
        <v>70</v>
      </c>
      <c r="N243" s="199">
        <v>0</v>
      </c>
      <c r="O243" s="235" t="s">
        <v>3905</v>
      </c>
      <c r="P243" s="201">
        <v>20</v>
      </c>
    </row>
    <row r="244" spans="1:16" ht="16.899999999999999" customHeight="1">
      <c r="A244" s="121" t="s">
        <v>1210</v>
      </c>
      <c r="B244" s="119" t="s">
        <v>2911</v>
      </c>
      <c r="C244" s="89" t="s">
        <v>2446</v>
      </c>
      <c r="D244" s="128" t="str">
        <f t="shared" si="51"/>
        <v>ア-012  マァムのゴーグル</v>
      </c>
      <c r="E244" s="171" t="s">
        <v>347</v>
      </c>
      <c r="F244" s="11" t="s">
        <v>81</v>
      </c>
      <c r="G244" s="107" t="s">
        <v>81</v>
      </c>
      <c r="H244" s="938" t="s">
        <v>3816</v>
      </c>
      <c r="I244" s="108" t="s">
        <v>83</v>
      </c>
      <c r="J244" s="195">
        <v>490</v>
      </c>
      <c r="K244" s="196">
        <v>50</v>
      </c>
      <c r="L244" s="197">
        <v>50</v>
      </c>
      <c r="M244" s="198">
        <v>0</v>
      </c>
      <c r="N244" s="199">
        <v>50</v>
      </c>
      <c r="O244" s="235" t="s">
        <v>3905</v>
      </c>
      <c r="P244" s="567">
        <v>20</v>
      </c>
    </row>
    <row r="245" spans="1:16" ht="16.899999999999999" customHeight="1">
      <c r="A245" s="121" t="s">
        <v>1210</v>
      </c>
      <c r="B245" s="119" t="s">
        <v>2912</v>
      </c>
      <c r="C245" s="89" t="s">
        <v>2447</v>
      </c>
      <c r="D245" s="128" t="str">
        <f t="shared" si="51"/>
        <v>ア-011  ポップのバンダナ</v>
      </c>
      <c r="E245" s="171" t="s">
        <v>347</v>
      </c>
      <c r="F245" s="110" t="s">
        <v>21</v>
      </c>
      <c r="G245" s="108" t="s">
        <v>551</v>
      </c>
      <c r="H245" s="938" t="s">
        <v>2614</v>
      </c>
      <c r="I245" s="90" t="s">
        <v>2550</v>
      </c>
      <c r="J245" s="195">
        <v>530</v>
      </c>
      <c r="K245" s="196">
        <v>0</v>
      </c>
      <c r="L245" s="197">
        <v>40</v>
      </c>
      <c r="M245" s="198">
        <v>40</v>
      </c>
      <c r="N245" s="199">
        <v>40</v>
      </c>
      <c r="O245" s="235" t="s">
        <v>3905</v>
      </c>
      <c r="P245" s="567">
        <v>20</v>
      </c>
    </row>
    <row r="246" spans="1:16" ht="16.899999999999999" customHeight="1">
      <c r="A246" s="121" t="s">
        <v>1210</v>
      </c>
      <c r="B246" s="119" t="s">
        <v>2913</v>
      </c>
      <c r="C246" s="89" t="s">
        <v>2448</v>
      </c>
      <c r="D246" s="128" t="str">
        <f t="shared" si="51"/>
        <v>ア-010  レオナのかんむり</v>
      </c>
      <c r="E246" s="171" t="s">
        <v>347</v>
      </c>
      <c r="F246" s="90"/>
      <c r="G246" s="90"/>
      <c r="H246" s="4"/>
      <c r="I246" s="90"/>
      <c r="J246" s="195">
        <v>510</v>
      </c>
      <c r="K246" s="196">
        <v>0</v>
      </c>
      <c r="L246" s="197">
        <v>90</v>
      </c>
      <c r="M246" s="198">
        <v>0</v>
      </c>
      <c r="N246" s="199">
        <v>40</v>
      </c>
      <c r="O246" s="235" t="s">
        <v>3905</v>
      </c>
      <c r="P246" s="567">
        <v>20</v>
      </c>
    </row>
    <row r="247" spans="1:16" ht="16.899999999999999" customHeight="1">
      <c r="A247" s="121" t="s">
        <v>1210</v>
      </c>
      <c r="B247" s="119" t="s">
        <v>2914</v>
      </c>
      <c r="C247" s="89" t="s">
        <v>2449</v>
      </c>
      <c r="D247" s="128" t="str">
        <f t="shared" si="51"/>
        <v>ア-009  ダイの木のかんむり</v>
      </c>
      <c r="E247" s="171" t="s">
        <v>347</v>
      </c>
      <c r="F247" s="110" t="s">
        <v>21</v>
      </c>
      <c r="G247" s="108" t="s">
        <v>131</v>
      </c>
      <c r="H247" s="938" t="s">
        <v>2615</v>
      </c>
      <c r="I247" s="108" t="s">
        <v>83</v>
      </c>
      <c r="J247" s="195">
        <v>510</v>
      </c>
      <c r="K247" s="196">
        <v>0</v>
      </c>
      <c r="L247" s="197">
        <v>0</v>
      </c>
      <c r="M247" s="198">
        <v>40</v>
      </c>
      <c r="N247" s="199">
        <v>90</v>
      </c>
      <c r="O247" s="235" t="s">
        <v>3905</v>
      </c>
      <c r="P247" s="201">
        <v>20</v>
      </c>
    </row>
    <row r="248" spans="1:16" ht="16.899999999999999" customHeight="1">
      <c r="A248" s="121" t="s">
        <v>1210</v>
      </c>
      <c r="B248" s="119" t="s">
        <v>2915</v>
      </c>
      <c r="C248" s="89" t="s">
        <v>2450</v>
      </c>
      <c r="D248" s="128" t="str">
        <f t="shared" si="51"/>
        <v>ア-008  アバンの手袋</v>
      </c>
      <c r="E248" s="171" t="s">
        <v>347</v>
      </c>
      <c r="F248" s="11" t="s">
        <v>81</v>
      </c>
      <c r="G248" s="107" t="s">
        <v>81</v>
      </c>
      <c r="H248" s="938" t="s">
        <v>2560</v>
      </c>
      <c r="I248" s="108" t="s">
        <v>83</v>
      </c>
      <c r="J248" s="195">
        <v>510</v>
      </c>
      <c r="K248" s="196">
        <v>90</v>
      </c>
      <c r="L248" s="197">
        <v>0</v>
      </c>
      <c r="M248" s="198">
        <v>40</v>
      </c>
      <c r="N248" s="199">
        <v>0</v>
      </c>
      <c r="O248" s="235" t="s">
        <v>3905</v>
      </c>
      <c r="P248" s="201">
        <v>20</v>
      </c>
    </row>
    <row r="249" spans="1:16" ht="16.899999999999999" customHeight="1">
      <c r="A249" s="121" t="s">
        <v>1210</v>
      </c>
      <c r="B249" s="119" t="s">
        <v>2916</v>
      </c>
      <c r="C249" s="89" t="s">
        <v>2451</v>
      </c>
      <c r="D249" s="128" t="str">
        <f t="shared" si="51"/>
        <v>ア-007  デルムリン島の花</v>
      </c>
      <c r="E249" s="171" t="s">
        <v>347</v>
      </c>
      <c r="F249" s="90"/>
      <c r="G249" s="90"/>
      <c r="H249" s="4"/>
      <c r="I249" s="90"/>
      <c r="J249" s="195">
        <v>490</v>
      </c>
      <c r="K249" s="196">
        <v>0</v>
      </c>
      <c r="L249" s="197">
        <v>80</v>
      </c>
      <c r="M249" s="198">
        <v>80</v>
      </c>
      <c r="N249" s="199">
        <v>0</v>
      </c>
      <c r="O249" s="235" t="s">
        <v>3905</v>
      </c>
      <c r="P249" s="201">
        <v>20</v>
      </c>
    </row>
    <row r="250" spans="1:16" ht="16.899999999999999" customHeight="1">
      <c r="A250" s="121" t="s">
        <v>1210</v>
      </c>
      <c r="B250" s="119" t="s">
        <v>2917</v>
      </c>
      <c r="C250" s="89" t="s">
        <v>2452</v>
      </c>
      <c r="D250" s="128" t="str">
        <f t="shared" si="51"/>
        <v>ア-006  ダイの望遠鏡</v>
      </c>
      <c r="E250" s="172" t="s">
        <v>346</v>
      </c>
      <c r="F250" s="110" t="s">
        <v>21</v>
      </c>
      <c r="G250" s="107" t="s">
        <v>105</v>
      </c>
      <c r="H250" s="938" t="s">
        <v>2616</v>
      </c>
      <c r="I250" s="108" t="s">
        <v>490</v>
      </c>
      <c r="J250" s="195">
        <v>370</v>
      </c>
      <c r="K250" s="196">
        <v>40</v>
      </c>
      <c r="L250" s="197">
        <v>40</v>
      </c>
      <c r="M250" s="198">
        <v>40</v>
      </c>
      <c r="N250" s="199">
        <v>40</v>
      </c>
      <c r="O250" s="235" t="s">
        <v>3905</v>
      </c>
      <c r="P250" s="567">
        <v>20</v>
      </c>
    </row>
    <row r="251" spans="1:16" ht="16.899999999999999" customHeight="1">
      <c r="A251" s="121" t="s">
        <v>1210</v>
      </c>
      <c r="B251" s="119" t="s">
        <v>2918</v>
      </c>
      <c r="C251" s="89" t="s">
        <v>2453</v>
      </c>
      <c r="D251" s="128" t="str">
        <f t="shared" si="51"/>
        <v>ア-005  ゴーレムピアス</v>
      </c>
      <c r="E251" s="172" t="s">
        <v>346</v>
      </c>
      <c r="F251" s="90"/>
      <c r="G251" s="90"/>
      <c r="H251" s="4"/>
      <c r="I251" s="90"/>
      <c r="J251" s="195">
        <v>550</v>
      </c>
      <c r="K251" s="196">
        <v>0</v>
      </c>
      <c r="L251" s="197">
        <v>0</v>
      </c>
      <c r="M251" s="198">
        <v>0</v>
      </c>
      <c r="N251" s="199">
        <v>0</v>
      </c>
      <c r="O251" s="235" t="s">
        <v>3905</v>
      </c>
      <c r="P251" s="201">
        <v>20</v>
      </c>
    </row>
    <row r="252" spans="1:16" ht="16.899999999999999" customHeight="1">
      <c r="A252" s="121" t="s">
        <v>1210</v>
      </c>
      <c r="B252" s="119" t="s">
        <v>2919</v>
      </c>
      <c r="C252" s="89" t="s">
        <v>2454</v>
      </c>
      <c r="D252" s="128" t="str">
        <f t="shared" si="51"/>
        <v>ア-004  ちからのゆびわ</v>
      </c>
      <c r="E252" s="172" t="s">
        <v>346</v>
      </c>
      <c r="F252" s="90"/>
      <c r="G252" s="90"/>
      <c r="H252" s="4"/>
      <c r="I252" s="90"/>
      <c r="J252" s="195">
        <v>440</v>
      </c>
      <c r="K252" s="196">
        <v>70</v>
      </c>
      <c r="L252" s="197">
        <v>40</v>
      </c>
      <c r="M252" s="198">
        <v>0</v>
      </c>
      <c r="N252" s="199">
        <v>0</v>
      </c>
      <c r="O252" s="235" t="s">
        <v>3905</v>
      </c>
      <c r="P252" s="201">
        <v>20</v>
      </c>
    </row>
    <row r="253" spans="1:16" ht="16.899999999999999" customHeight="1">
      <c r="A253" s="121" t="s">
        <v>1210</v>
      </c>
      <c r="B253" s="119" t="s">
        <v>2920</v>
      </c>
      <c r="C253" s="89" t="s">
        <v>2455</v>
      </c>
      <c r="D253" s="128" t="str">
        <f t="shared" si="51"/>
        <v>ア-003  スライムピアス</v>
      </c>
      <c r="E253" s="172" t="s">
        <v>346</v>
      </c>
      <c r="F253" s="110" t="s">
        <v>21</v>
      </c>
      <c r="G253" s="107" t="s">
        <v>3</v>
      </c>
      <c r="H253" s="938" t="s">
        <v>3817</v>
      </c>
      <c r="I253" s="108" t="s">
        <v>83</v>
      </c>
      <c r="J253" s="195">
        <v>500</v>
      </c>
      <c r="K253" s="196">
        <v>0</v>
      </c>
      <c r="L253" s="197">
        <v>0</v>
      </c>
      <c r="M253" s="198">
        <v>30</v>
      </c>
      <c r="N253" s="199">
        <v>30</v>
      </c>
      <c r="O253" s="235" t="s">
        <v>3905</v>
      </c>
      <c r="P253" s="201">
        <v>20</v>
      </c>
    </row>
    <row r="254" spans="1:16" ht="16.899999999999999" customHeight="1">
      <c r="A254" s="121" t="s">
        <v>1210</v>
      </c>
      <c r="B254" s="119" t="s">
        <v>2921</v>
      </c>
      <c r="C254" s="89" t="s">
        <v>2456</v>
      </c>
      <c r="D254" s="128" t="str">
        <f t="shared" si="51"/>
        <v>ア-002  インテリメガネ</v>
      </c>
      <c r="E254" s="172" t="s">
        <v>346</v>
      </c>
      <c r="F254" s="90"/>
      <c r="G254" s="90"/>
      <c r="H254" s="4"/>
      <c r="I254" s="90"/>
      <c r="J254" s="195">
        <v>500</v>
      </c>
      <c r="K254" s="196">
        <v>0</v>
      </c>
      <c r="L254" s="197">
        <v>30</v>
      </c>
      <c r="M254" s="198">
        <v>30</v>
      </c>
      <c r="N254" s="199">
        <v>0</v>
      </c>
      <c r="O254" s="235" t="s">
        <v>3905</v>
      </c>
      <c r="P254" s="201">
        <v>20</v>
      </c>
    </row>
    <row r="255" spans="1:16" ht="16.899999999999999" customHeight="1">
      <c r="A255" s="121" t="s">
        <v>1210</v>
      </c>
      <c r="B255" s="119" t="s">
        <v>2922</v>
      </c>
      <c r="C255" s="89" t="s">
        <v>2457</v>
      </c>
      <c r="D255" s="128" t="str">
        <f t="shared" si="51"/>
        <v>ア-001  ゴメちゃんバッジ</v>
      </c>
      <c r="E255" s="172" t="s">
        <v>346</v>
      </c>
      <c r="F255" s="11" t="s">
        <v>81</v>
      </c>
      <c r="G255" s="107" t="s">
        <v>81</v>
      </c>
      <c r="H255" s="938" t="s">
        <v>2562</v>
      </c>
      <c r="I255" s="90" t="s">
        <v>2549</v>
      </c>
      <c r="J255" s="195">
        <v>320</v>
      </c>
      <c r="K255" s="196">
        <v>0</v>
      </c>
      <c r="L255" s="197">
        <v>80</v>
      </c>
      <c r="M255" s="198">
        <v>80</v>
      </c>
      <c r="N255" s="199">
        <v>80</v>
      </c>
      <c r="O255" s="235" t="s">
        <v>3905</v>
      </c>
      <c r="P255" s="201">
        <v>20</v>
      </c>
    </row>
    <row r="256" spans="1:16" ht="16.899999999999999" customHeight="1"/>
    <row r="257" ht="16.899999999999999" customHeight="1"/>
    <row r="258" ht="16.899999999999999" customHeight="1"/>
    <row r="259" ht="16.899999999999999" customHeight="1"/>
    <row r="260" ht="16.899999999999999" customHeight="1"/>
    <row r="261" ht="16.899999999999999" customHeight="1"/>
    <row r="262" ht="16.899999999999999" customHeight="1"/>
    <row r="263" ht="16.899999999999999" customHeight="1"/>
    <row r="264" ht="16.899999999999999" customHeight="1"/>
    <row r="265" ht="16.899999999999999" customHeight="1"/>
    <row r="266" ht="16.899999999999999" customHeight="1"/>
    <row r="267" ht="16.899999999999999" customHeight="1"/>
    <row r="268" ht="16.899999999999999" customHeight="1"/>
    <row r="269" ht="16.899999999999999" customHeight="1"/>
    <row r="270" ht="16.899999999999999" customHeight="1"/>
    <row r="271" ht="16.899999999999999" customHeight="1"/>
    <row r="272" ht="16.899999999999999" customHeight="1"/>
    <row r="273" ht="16.899999999999999" customHeight="1"/>
    <row r="274" ht="16.899999999999999" customHeight="1"/>
    <row r="275" ht="16.899999999999999" customHeight="1"/>
    <row r="276" ht="16.899999999999999" customHeight="1"/>
    <row r="277" ht="16.899999999999999" customHeight="1"/>
    <row r="278" ht="16.899999999999999" customHeight="1"/>
    <row r="279" ht="16.899999999999999" customHeight="1"/>
    <row r="280" ht="16.899999999999999" customHeight="1"/>
    <row r="281" ht="16.899999999999999" customHeight="1"/>
    <row r="282" ht="16.899999999999999" customHeight="1"/>
    <row r="283" ht="16.899999999999999" customHeight="1"/>
    <row r="284" ht="16.899999999999999" customHeight="1"/>
    <row r="285" ht="16.899999999999999" customHeight="1"/>
    <row r="286" ht="16.899999999999999" customHeight="1"/>
    <row r="287" ht="16.899999999999999" customHeight="1"/>
    <row r="288" ht="16.899999999999999" customHeight="1"/>
    <row r="289" ht="16.899999999999999" customHeight="1"/>
    <row r="290" ht="16.899999999999999" customHeight="1"/>
    <row r="291" ht="16.899999999999999" customHeight="1"/>
    <row r="292" ht="16.899999999999999" customHeight="1"/>
    <row r="293" ht="16.899999999999999" customHeight="1"/>
    <row r="294" ht="16.899999999999999" customHeight="1"/>
    <row r="295" ht="16.899999999999999" customHeight="1"/>
    <row r="296" ht="16.899999999999999" customHeight="1"/>
    <row r="297" ht="16.899999999999999" customHeight="1"/>
    <row r="298" ht="16.899999999999999" customHeight="1"/>
    <row r="299" ht="16.899999999999999" customHeight="1"/>
    <row r="300" ht="16.899999999999999" customHeight="1"/>
    <row r="301" ht="16.899999999999999" customHeight="1"/>
    <row r="302" ht="16.899999999999999" customHeight="1"/>
    <row r="303" ht="16.899999999999999" customHeight="1"/>
    <row r="304" ht="16.899999999999999" customHeight="1"/>
    <row r="305" ht="16.899999999999999" customHeight="1"/>
    <row r="306" ht="16.899999999999999" customHeight="1"/>
    <row r="307" ht="16.899999999999999" customHeight="1"/>
    <row r="308" ht="16.899999999999999" customHeight="1"/>
    <row r="309" ht="16.899999999999999" customHeight="1"/>
    <row r="310" ht="16.899999999999999" customHeight="1"/>
    <row r="311" ht="16.899999999999999" customHeight="1"/>
    <row r="312" ht="16.899999999999999" customHeight="1"/>
    <row r="313" ht="16.899999999999999" customHeight="1"/>
    <row r="314" ht="16.899999999999999" customHeight="1"/>
    <row r="315" ht="16.899999999999999" customHeight="1"/>
    <row r="316" ht="16.899999999999999" customHeight="1"/>
    <row r="317" ht="16.899999999999999" customHeight="1"/>
    <row r="318" ht="16.899999999999999" customHeight="1"/>
    <row r="319" ht="16.899999999999999" customHeight="1"/>
    <row r="320" ht="16.899999999999999" customHeight="1"/>
    <row r="321" ht="16.899999999999999" customHeight="1"/>
    <row r="322" ht="16.899999999999999" customHeight="1"/>
    <row r="323" ht="16.899999999999999" customHeight="1"/>
    <row r="324" ht="16.899999999999999" customHeight="1"/>
    <row r="325" ht="16.899999999999999" customHeight="1"/>
    <row r="326" ht="16.899999999999999" customHeight="1"/>
    <row r="327" ht="16.899999999999999" customHeight="1"/>
    <row r="328" ht="16.899999999999999" customHeight="1"/>
    <row r="329" ht="16.899999999999999" customHeight="1"/>
    <row r="330" ht="16.899999999999999" customHeight="1"/>
    <row r="331" ht="16.899999999999999" customHeight="1"/>
    <row r="332" ht="16.899999999999999" customHeight="1"/>
    <row r="333" ht="16.899999999999999" customHeight="1"/>
    <row r="334" ht="16.899999999999999" customHeight="1"/>
    <row r="335" ht="16.899999999999999" customHeight="1"/>
    <row r="336" ht="16.899999999999999" customHeight="1"/>
    <row r="337" ht="16.899999999999999" customHeight="1"/>
    <row r="338" ht="16.899999999999999" customHeight="1"/>
    <row r="339" ht="16.899999999999999" customHeight="1"/>
    <row r="340" ht="16.899999999999999" customHeight="1"/>
    <row r="341" ht="16.899999999999999" customHeight="1"/>
    <row r="342" ht="16.899999999999999" customHeight="1"/>
    <row r="343" ht="16.899999999999999" customHeight="1"/>
    <row r="344" ht="16.899999999999999" customHeight="1"/>
    <row r="345" ht="16.899999999999999" customHeight="1"/>
    <row r="346" ht="16.899999999999999" customHeight="1"/>
    <row r="347" ht="16.899999999999999" customHeight="1"/>
    <row r="348" ht="16.899999999999999" customHeight="1"/>
    <row r="349" ht="16.899999999999999" customHeight="1"/>
    <row r="350" ht="16.899999999999999" customHeight="1"/>
    <row r="351" ht="16.899999999999999" customHeight="1"/>
    <row r="352" ht="16.899999999999999" customHeight="1"/>
    <row r="353" ht="16.899999999999999" customHeight="1"/>
    <row r="354" ht="16.899999999999999" customHeight="1"/>
    <row r="355" ht="16.899999999999999" customHeight="1"/>
    <row r="356" ht="16.899999999999999" customHeight="1"/>
    <row r="357" ht="16.899999999999999" customHeight="1"/>
    <row r="358" ht="16.899999999999999" customHeight="1"/>
    <row r="359" ht="16.899999999999999" customHeight="1"/>
    <row r="360" ht="16.899999999999999" customHeight="1"/>
    <row r="361" ht="16.899999999999999" customHeight="1"/>
    <row r="362" ht="16.899999999999999" customHeight="1"/>
    <row r="363" ht="16.899999999999999" customHeight="1"/>
    <row r="364" ht="16.899999999999999" customHeight="1"/>
    <row r="365" ht="16.899999999999999" customHeight="1"/>
    <row r="366" ht="16.899999999999999" customHeight="1"/>
    <row r="367" ht="16.899999999999999" customHeight="1"/>
    <row r="368" ht="16.899999999999999" customHeight="1"/>
    <row r="369" ht="16.899999999999999" customHeight="1"/>
    <row r="370" ht="16.899999999999999" customHeight="1"/>
    <row r="371" ht="16.899999999999999" customHeight="1"/>
    <row r="372" ht="16.899999999999999" customHeight="1"/>
    <row r="373" ht="16.899999999999999" customHeight="1"/>
    <row r="374" ht="16.899999999999999" customHeight="1"/>
    <row r="375" ht="16.899999999999999" customHeight="1"/>
    <row r="376" ht="16.899999999999999" customHeight="1"/>
    <row r="377" ht="16.899999999999999" customHeight="1"/>
    <row r="378" ht="16.899999999999999" customHeight="1"/>
    <row r="379" ht="16.899999999999999" customHeight="1"/>
    <row r="380" ht="16.899999999999999" customHeight="1"/>
    <row r="381" ht="16.899999999999999" customHeight="1"/>
    <row r="382" ht="16.899999999999999" customHeight="1"/>
    <row r="383" ht="16.899999999999999" customHeight="1"/>
    <row r="384" ht="16.899999999999999" customHeight="1"/>
    <row r="385" ht="16.899999999999999" customHeight="1"/>
    <row r="386" ht="16.899999999999999" customHeight="1"/>
    <row r="387" ht="16.899999999999999" customHeight="1"/>
    <row r="388" ht="16.899999999999999" customHeight="1"/>
    <row r="389" ht="16.899999999999999" customHeight="1"/>
    <row r="390" ht="16.899999999999999" customHeight="1"/>
    <row r="391" ht="16.899999999999999" customHeight="1"/>
    <row r="392" ht="16.899999999999999" customHeight="1"/>
    <row r="393" ht="16.899999999999999" customHeight="1"/>
    <row r="394" ht="16.899999999999999" customHeight="1"/>
    <row r="395" ht="16.899999999999999" customHeight="1"/>
    <row r="396" ht="16.899999999999999" customHeight="1"/>
    <row r="397" ht="16.899999999999999" customHeight="1"/>
    <row r="398" ht="16.899999999999999" customHeight="1"/>
    <row r="399" ht="16.899999999999999" customHeight="1"/>
    <row r="400" ht="16.899999999999999" customHeight="1"/>
    <row r="401" ht="16.899999999999999" customHeight="1"/>
    <row r="402" ht="16.899999999999999" customHeight="1"/>
    <row r="403" ht="16.899999999999999" customHeight="1"/>
    <row r="404" ht="16.899999999999999" customHeight="1"/>
    <row r="405" ht="16.899999999999999" customHeight="1"/>
    <row r="406" ht="16.899999999999999" customHeight="1"/>
    <row r="407" ht="16.899999999999999" customHeight="1"/>
    <row r="408" ht="16.899999999999999" customHeight="1"/>
    <row r="409" ht="16.899999999999999" customHeight="1"/>
    <row r="410" ht="16.899999999999999" customHeight="1"/>
    <row r="411" ht="16.899999999999999" customHeight="1"/>
    <row r="412" ht="16.899999999999999" customHeight="1"/>
    <row r="413" ht="16.899999999999999" customHeight="1"/>
    <row r="414" ht="16.899999999999999" customHeight="1"/>
    <row r="415" ht="16.899999999999999" customHeight="1"/>
    <row r="416" ht="16.899999999999999" customHeight="1"/>
    <row r="417" ht="16.899999999999999" customHeight="1"/>
    <row r="418" ht="16.899999999999999" customHeight="1"/>
    <row r="419" ht="16.899999999999999" customHeight="1"/>
    <row r="420" ht="16.899999999999999" customHeight="1"/>
    <row r="421" ht="16.899999999999999" customHeight="1"/>
    <row r="422" ht="16.899999999999999" customHeight="1"/>
    <row r="423" ht="16.899999999999999" customHeight="1"/>
    <row r="424" ht="16.899999999999999" customHeight="1"/>
    <row r="425" ht="16.899999999999999" customHeight="1"/>
    <row r="426" ht="16.899999999999999" customHeight="1"/>
    <row r="427" ht="16.899999999999999" customHeight="1"/>
    <row r="428" ht="16.899999999999999" customHeight="1"/>
    <row r="429" ht="16.899999999999999" customHeight="1"/>
    <row r="430" ht="16.899999999999999" customHeight="1"/>
    <row r="431" ht="16.899999999999999" customHeight="1"/>
    <row r="432" ht="16.899999999999999" customHeight="1"/>
    <row r="433" ht="16.899999999999999" customHeight="1"/>
    <row r="434" ht="16.899999999999999" customHeight="1"/>
    <row r="435" ht="16.899999999999999" customHeight="1"/>
    <row r="436" ht="16.899999999999999" customHeight="1"/>
    <row r="437" ht="16.899999999999999" customHeight="1"/>
    <row r="438" ht="16.899999999999999" customHeight="1"/>
    <row r="439" ht="16.899999999999999" customHeight="1"/>
    <row r="440" ht="16.899999999999999" customHeight="1"/>
    <row r="441" ht="16.899999999999999" customHeight="1"/>
    <row r="442" ht="16.899999999999999" customHeight="1"/>
    <row r="443" ht="16.899999999999999" customHeight="1"/>
    <row r="444" ht="16.899999999999999" customHeight="1"/>
    <row r="445" ht="16.899999999999999" customHeight="1"/>
    <row r="446" ht="16.899999999999999" customHeight="1"/>
    <row r="447" ht="16.899999999999999" customHeight="1"/>
    <row r="448" ht="16.899999999999999" customHeight="1"/>
    <row r="449" ht="16.899999999999999" customHeight="1"/>
    <row r="450" ht="16.899999999999999" customHeight="1"/>
    <row r="451" ht="16.899999999999999" customHeight="1"/>
    <row r="452" ht="16.899999999999999" customHeight="1"/>
    <row r="453" ht="16.899999999999999" customHeight="1"/>
    <row r="454" ht="16.899999999999999" customHeight="1"/>
    <row r="455" ht="16.899999999999999" customHeight="1"/>
    <row r="456" ht="16.899999999999999" customHeight="1"/>
    <row r="457" ht="16.899999999999999" customHeight="1"/>
    <row r="458" ht="16.899999999999999" customHeight="1"/>
    <row r="459" ht="16.899999999999999" customHeight="1"/>
    <row r="460" ht="16.899999999999999" customHeight="1"/>
    <row r="461" ht="16.899999999999999" customHeight="1"/>
    <row r="462" ht="16.899999999999999" customHeight="1"/>
    <row r="463" ht="16.899999999999999" customHeight="1"/>
    <row r="464" ht="16.899999999999999" customHeight="1"/>
    <row r="465" ht="16.899999999999999" customHeight="1"/>
    <row r="466" ht="16.899999999999999" customHeight="1"/>
    <row r="467" ht="16.899999999999999" customHeight="1"/>
    <row r="468" ht="16.899999999999999" customHeight="1"/>
    <row r="469" ht="16.899999999999999" customHeight="1"/>
    <row r="470" ht="16.899999999999999" customHeight="1"/>
    <row r="471" ht="16.899999999999999" customHeight="1"/>
    <row r="472" ht="16.899999999999999" customHeight="1"/>
    <row r="473" ht="16.899999999999999" customHeight="1"/>
    <row r="474" ht="16.899999999999999" customHeight="1"/>
    <row r="475" ht="16.899999999999999" customHeight="1"/>
    <row r="476" ht="16.899999999999999" customHeight="1"/>
    <row r="477" ht="16.899999999999999" customHeight="1"/>
    <row r="478" ht="16.899999999999999" customHeight="1"/>
    <row r="479" ht="16.899999999999999" customHeight="1"/>
    <row r="480" ht="16.899999999999999" customHeight="1"/>
    <row r="481" ht="16.899999999999999" customHeight="1"/>
    <row r="482" ht="16.899999999999999" customHeight="1"/>
    <row r="483" ht="16.899999999999999" customHeight="1"/>
    <row r="484" ht="16.899999999999999" customHeight="1"/>
    <row r="485" ht="16.899999999999999" customHeight="1"/>
    <row r="486" ht="16.899999999999999" customHeight="1"/>
    <row r="487" ht="16.899999999999999" customHeight="1"/>
    <row r="488" ht="16.899999999999999" customHeight="1"/>
    <row r="489" ht="16.899999999999999" customHeight="1"/>
    <row r="490" ht="16.899999999999999" customHeight="1"/>
    <row r="491" ht="16.899999999999999" customHeight="1"/>
    <row r="492" ht="16.899999999999999" customHeight="1"/>
    <row r="493" ht="16.899999999999999" customHeight="1"/>
    <row r="494" ht="16.899999999999999" customHeight="1"/>
    <row r="495" ht="16.899999999999999" customHeight="1"/>
    <row r="496" ht="16.899999999999999" customHeight="1"/>
    <row r="497" ht="16.899999999999999" customHeight="1"/>
    <row r="498" ht="16.899999999999999" customHeight="1"/>
    <row r="499" ht="16.899999999999999" customHeight="1"/>
    <row r="500" ht="16.899999999999999" customHeight="1"/>
    <row r="501" ht="16.899999999999999" customHeight="1"/>
    <row r="502" ht="16.899999999999999" customHeight="1"/>
    <row r="503" ht="16.899999999999999" customHeight="1"/>
    <row r="504" ht="16.899999999999999" customHeight="1"/>
    <row r="505" ht="16.899999999999999" customHeight="1"/>
    <row r="506" ht="16.899999999999999" customHeight="1"/>
    <row r="507" ht="16.899999999999999" customHeight="1"/>
    <row r="508" ht="16.899999999999999" customHeight="1"/>
    <row r="509" ht="16.899999999999999" customHeight="1"/>
    <row r="510" ht="16.899999999999999" customHeight="1"/>
    <row r="511" ht="16.899999999999999" customHeight="1"/>
    <row r="512" ht="16.899999999999999" customHeight="1"/>
    <row r="513" ht="16.899999999999999" customHeight="1"/>
    <row r="514" ht="16.899999999999999" customHeight="1"/>
    <row r="515" ht="16.899999999999999" customHeight="1"/>
    <row r="516" ht="16.899999999999999" customHeight="1"/>
    <row r="517" ht="16.899999999999999" customHeight="1"/>
    <row r="518" ht="16.899999999999999" customHeight="1"/>
    <row r="519" ht="16.899999999999999" customHeight="1"/>
    <row r="520" ht="16.899999999999999" customHeight="1"/>
    <row r="521" ht="16.899999999999999" customHeight="1"/>
    <row r="522" ht="16.899999999999999" customHeight="1"/>
    <row r="523" ht="16.899999999999999" customHeight="1"/>
    <row r="524" ht="16.899999999999999" customHeight="1"/>
    <row r="525" ht="16.899999999999999" customHeight="1"/>
    <row r="526" ht="16.899999999999999" customHeight="1"/>
    <row r="527" ht="16.899999999999999" customHeight="1"/>
    <row r="528" ht="16.899999999999999" customHeight="1"/>
    <row r="529" ht="16.899999999999999" customHeight="1"/>
    <row r="530" ht="16.899999999999999" customHeight="1"/>
    <row r="531" ht="16.899999999999999" customHeight="1"/>
    <row r="532" ht="16.899999999999999" customHeight="1"/>
    <row r="533" ht="16.899999999999999" customHeight="1"/>
    <row r="534" ht="16.899999999999999" customHeight="1"/>
    <row r="535" ht="16.899999999999999" customHeight="1"/>
    <row r="536" ht="16.899999999999999" customHeight="1"/>
    <row r="537" ht="16.899999999999999" customHeight="1"/>
    <row r="538" ht="16.899999999999999" customHeight="1"/>
    <row r="539" ht="16.899999999999999" customHeight="1"/>
    <row r="540" ht="16.899999999999999" customHeight="1"/>
    <row r="541" ht="16.899999999999999" customHeight="1"/>
    <row r="542" ht="16.899999999999999" customHeight="1"/>
    <row r="543" ht="16.899999999999999" customHeight="1"/>
    <row r="544" ht="16.899999999999999" customHeight="1"/>
    <row r="545" ht="16.899999999999999" customHeight="1"/>
    <row r="546" ht="16.899999999999999" customHeight="1"/>
    <row r="547" ht="16.899999999999999" customHeight="1"/>
    <row r="548" ht="16.899999999999999" customHeight="1"/>
    <row r="549" ht="16.899999999999999" customHeight="1"/>
    <row r="550" ht="16.899999999999999" customHeight="1"/>
    <row r="551" ht="16.899999999999999" customHeight="1"/>
    <row r="552" ht="16.899999999999999" customHeight="1"/>
    <row r="553" ht="16.899999999999999" customHeight="1"/>
    <row r="554" ht="16.899999999999999" customHeight="1"/>
    <row r="555" ht="16.899999999999999" customHeight="1"/>
    <row r="556" ht="16.899999999999999" customHeight="1"/>
    <row r="557" ht="16.899999999999999" customHeight="1"/>
    <row r="558" ht="16.899999999999999" customHeight="1"/>
    <row r="559" ht="16.899999999999999" customHeight="1"/>
    <row r="560" ht="16.899999999999999" customHeight="1"/>
    <row r="561" ht="16.899999999999999" customHeight="1"/>
    <row r="562" ht="16.899999999999999" customHeight="1"/>
    <row r="563" ht="16.899999999999999" customHeight="1"/>
    <row r="564" ht="16.899999999999999" customHeight="1"/>
    <row r="565" ht="16.899999999999999" customHeight="1"/>
    <row r="566" ht="16.899999999999999" customHeight="1"/>
    <row r="567" ht="16.899999999999999" customHeight="1"/>
    <row r="568" ht="16.899999999999999" customHeight="1"/>
    <row r="569" ht="16.899999999999999" customHeight="1"/>
    <row r="570" ht="16.899999999999999" customHeight="1"/>
    <row r="571" ht="16.899999999999999" customHeight="1"/>
    <row r="572" ht="16.899999999999999" customHeight="1"/>
    <row r="573" ht="16.899999999999999" customHeight="1"/>
    <row r="574" ht="16.899999999999999" customHeight="1"/>
    <row r="575" ht="16.899999999999999" customHeight="1"/>
    <row r="576" ht="16.899999999999999" customHeight="1"/>
    <row r="577" ht="16.899999999999999" customHeight="1"/>
    <row r="578" ht="16.899999999999999" customHeight="1"/>
    <row r="579" ht="16.899999999999999" customHeight="1"/>
    <row r="580" ht="16.899999999999999" customHeight="1"/>
    <row r="581" ht="16.899999999999999" customHeight="1"/>
    <row r="582" ht="16.899999999999999" customHeight="1"/>
    <row r="583" ht="16.899999999999999" customHeight="1"/>
    <row r="584" ht="16.899999999999999" customHeight="1"/>
    <row r="585" ht="16.899999999999999" customHeight="1"/>
    <row r="586" ht="16.899999999999999" customHeight="1"/>
    <row r="587" ht="16.899999999999999" customHeight="1"/>
    <row r="588" ht="16.899999999999999" customHeight="1"/>
    <row r="589" ht="16.899999999999999" customHeight="1"/>
    <row r="590" ht="16.899999999999999" customHeight="1"/>
    <row r="591" ht="16.899999999999999" customHeight="1"/>
    <row r="592" ht="16.899999999999999" customHeight="1"/>
    <row r="593" ht="16.899999999999999" customHeight="1"/>
    <row r="594" ht="16.899999999999999" customHeight="1"/>
    <row r="595" ht="16.899999999999999" customHeight="1"/>
    <row r="596" ht="16.899999999999999" customHeight="1"/>
    <row r="597" ht="16.899999999999999" customHeight="1"/>
    <row r="598" ht="16.899999999999999" customHeight="1"/>
    <row r="599" ht="16.899999999999999" customHeight="1"/>
    <row r="600" ht="16.899999999999999" customHeight="1"/>
    <row r="601" ht="16.899999999999999" customHeight="1"/>
    <row r="602" ht="16.899999999999999" customHeight="1"/>
    <row r="603" ht="16.899999999999999" customHeight="1"/>
    <row r="604" ht="16.899999999999999" customHeight="1"/>
    <row r="605" ht="16.899999999999999" customHeight="1"/>
    <row r="606" ht="16.899999999999999" customHeight="1"/>
    <row r="607" ht="16.899999999999999" customHeight="1"/>
    <row r="608" ht="16.899999999999999" customHeight="1"/>
    <row r="609" ht="16.899999999999999" customHeight="1"/>
    <row r="610" ht="16.899999999999999" customHeight="1"/>
    <row r="611" ht="16.899999999999999" customHeight="1"/>
    <row r="612" ht="16.899999999999999" customHeight="1"/>
    <row r="613" ht="16.899999999999999" customHeight="1"/>
    <row r="614" ht="16.899999999999999" customHeight="1"/>
    <row r="615" ht="16.899999999999999" customHeight="1"/>
    <row r="616" ht="16.899999999999999" customHeight="1"/>
    <row r="617" ht="16.899999999999999" customHeight="1"/>
    <row r="618" ht="16.899999999999999" customHeight="1"/>
    <row r="619" ht="16.899999999999999" customHeight="1"/>
    <row r="620" ht="16.899999999999999" customHeight="1"/>
    <row r="621" ht="16.899999999999999" customHeight="1"/>
    <row r="622" ht="16.899999999999999" customHeight="1"/>
    <row r="623" ht="16.899999999999999" customHeight="1"/>
    <row r="624" ht="16.899999999999999" customHeight="1"/>
    <row r="625" ht="16.899999999999999" customHeight="1"/>
    <row r="626" ht="16.899999999999999" customHeight="1"/>
    <row r="627" ht="16.899999999999999" customHeight="1"/>
    <row r="628" ht="16.899999999999999" customHeight="1"/>
    <row r="629" ht="16.899999999999999" customHeight="1"/>
    <row r="630" ht="16.899999999999999" customHeight="1"/>
    <row r="631" ht="16.899999999999999" customHeight="1"/>
    <row r="632" ht="16.899999999999999" customHeight="1"/>
    <row r="633" ht="16.899999999999999" customHeight="1"/>
    <row r="634" ht="16.899999999999999" customHeight="1"/>
    <row r="635" ht="16.899999999999999" customHeight="1"/>
    <row r="636" ht="16.899999999999999" customHeight="1"/>
    <row r="637" ht="16.899999999999999" customHeight="1"/>
    <row r="638" ht="16.899999999999999" customHeight="1"/>
    <row r="639" ht="16.899999999999999" customHeight="1"/>
    <row r="640" ht="16.899999999999999" customHeight="1"/>
    <row r="641" ht="16.899999999999999" customHeight="1"/>
    <row r="642" ht="16.899999999999999" customHeight="1"/>
    <row r="643" ht="16.899999999999999" customHeight="1"/>
    <row r="644" ht="16.899999999999999" customHeight="1"/>
    <row r="645" ht="16.899999999999999" customHeight="1"/>
    <row r="646" ht="16.899999999999999" customHeight="1"/>
    <row r="647" ht="16.899999999999999" customHeight="1"/>
    <row r="648" ht="16.899999999999999" customHeight="1"/>
    <row r="649" ht="16.899999999999999" customHeight="1"/>
    <row r="650" ht="16.899999999999999" customHeight="1"/>
    <row r="651" ht="16.899999999999999" customHeight="1"/>
    <row r="652" ht="16.899999999999999" customHeight="1"/>
    <row r="653" ht="16.899999999999999" customHeight="1"/>
    <row r="654" ht="16.899999999999999" customHeight="1"/>
    <row r="655" ht="16.899999999999999" customHeight="1"/>
    <row r="656" ht="16.899999999999999" customHeight="1"/>
    <row r="657" ht="16.899999999999999" customHeight="1"/>
    <row r="658" ht="16.899999999999999" customHeight="1"/>
    <row r="659" ht="16.899999999999999" customHeight="1"/>
    <row r="660" ht="16.899999999999999" customHeight="1"/>
    <row r="661" ht="16.899999999999999" customHeight="1"/>
    <row r="662" ht="16.899999999999999" customHeight="1"/>
    <row r="663" ht="16.899999999999999" customHeight="1"/>
    <row r="664" ht="16.899999999999999" customHeight="1"/>
    <row r="665" ht="16.899999999999999" customHeight="1"/>
    <row r="666" ht="16.899999999999999" customHeight="1"/>
    <row r="667" ht="16.899999999999999" customHeight="1"/>
    <row r="668" ht="16.899999999999999" customHeight="1"/>
    <row r="669" ht="16.899999999999999" customHeight="1"/>
    <row r="670" ht="16.899999999999999" customHeight="1"/>
    <row r="671" ht="16.899999999999999" customHeight="1"/>
    <row r="672" ht="16.899999999999999" customHeight="1"/>
    <row r="673" ht="16.899999999999999" customHeight="1"/>
    <row r="674" ht="16.899999999999999" customHeight="1"/>
    <row r="675" ht="16.899999999999999" customHeight="1"/>
    <row r="676" ht="16.899999999999999" customHeight="1"/>
    <row r="677" ht="16.899999999999999" customHeight="1"/>
    <row r="678" ht="16.899999999999999" customHeight="1"/>
    <row r="679" ht="16.899999999999999" customHeight="1"/>
    <row r="680" ht="16.899999999999999" customHeight="1"/>
    <row r="681" ht="16.899999999999999" customHeight="1"/>
    <row r="682" ht="16.899999999999999" customHeight="1"/>
    <row r="683" ht="16.899999999999999" customHeight="1"/>
    <row r="684" ht="16.899999999999999" customHeight="1"/>
    <row r="685" ht="16.899999999999999" customHeight="1"/>
    <row r="686" ht="16.899999999999999" customHeight="1"/>
    <row r="687" ht="16.899999999999999" customHeight="1"/>
    <row r="688" ht="16.899999999999999" customHeight="1"/>
    <row r="689" ht="16.899999999999999" customHeight="1"/>
    <row r="690" ht="16.899999999999999" customHeight="1"/>
    <row r="691" ht="16.899999999999999" customHeight="1"/>
    <row r="692" ht="16.899999999999999" customHeight="1"/>
    <row r="693" ht="16.899999999999999" customHeight="1"/>
    <row r="694" ht="16.899999999999999" customHeight="1"/>
    <row r="695" ht="16.899999999999999" customHeight="1"/>
    <row r="696" ht="16.899999999999999" customHeight="1"/>
    <row r="697" ht="16.899999999999999" customHeight="1"/>
    <row r="698" ht="16.899999999999999" customHeight="1"/>
    <row r="699" ht="16.899999999999999" customHeight="1"/>
    <row r="700" ht="16.899999999999999" customHeight="1"/>
    <row r="701" ht="16.899999999999999" customHeight="1"/>
    <row r="702" ht="16.899999999999999" customHeight="1"/>
    <row r="703" ht="16.899999999999999" customHeight="1"/>
    <row r="704" ht="16.899999999999999" customHeight="1"/>
    <row r="705" ht="16.899999999999999" customHeight="1"/>
    <row r="706" ht="16.899999999999999" customHeight="1"/>
    <row r="707" ht="16.899999999999999" customHeight="1"/>
    <row r="708" ht="16.899999999999999" customHeight="1"/>
    <row r="709" ht="16.899999999999999" customHeight="1"/>
    <row r="710" ht="16.899999999999999" customHeight="1"/>
    <row r="711" ht="16.899999999999999" customHeight="1"/>
    <row r="712" ht="16.899999999999999" customHeight="1"/>
    <row r="713" ht="16.899999999999999" customHeight="1"/>
    <row r="714" ht="16.899999999999999" customHeight="1"/>
    <row r="715" ht="16.899999999999999" customHeight="1"/>
    <row r="716" ht="16.899999999999999" customHeight="1"/>
    <row r="717" ht="16.899999999999999" customHeight="1"/>
    <row r="718" ht="16.899999999999999" customHeight="1"/>
    <row r="719" ht="16.899999999999999" customHeight="1"/>
    <row r="720" ht="16.899999999999999" customHeight="1"/>
    <row r="721" ht="16.899999999999999" customHeight="1"/>
    <row r="722" ht="16.899999999999999" customHeight="1"/>
    <row r="723" ht="16.899999999999999" customHeight="1"/>
    <row r="724" ht="16.899999999999999" customHeight="1"/>
    <row r="725" ht="16.899999999999999" customHeight="1"/>
    <row r="726" ht="16.899999999999999" customHeight="1"/>
    <row r="727" ht="16.899999999999999" customHeight="1"/>
    <row r="728" ht="16.899999999999999" customHeight="1"/>
    <row r="729" ht="16.899999999999999" customHeight="1"/>
    <row r="730" ht="16.899999999999999" customHeight="1"/>
    <row r="731" ht="16.899999999999999" customHeight="1"/>
    <row r="732" ht="16.899999999999999" customHeight="1"/>
    <row r="733" ht="16.899999999999999" customHeight="1"/>
    <row r="734" ht="16.899999999999999" customHeight="1"/>
    <row r="735" ht="16.899999999999999" customHeight="1"/>
    <row r="736" ht="16.899999999999999" customHeight="1"/>
    <row r="737" ht="16.899999999999999" customHeight="1"/>
    <row r="738" ht="16.899999999999999" customHeight="1"/>
    <row r="739" ht="16.899999999999999" customHeight="1"/>
    <row r="740" ht="16.899999999999999" customHeight="1"/>
    <row r="741" ht="16.899999999999999" customHeight="1"/>
    <row r="742" ht="16.899999999999999" customHeight="1"/>
    <row r="743" ht="16.899999999999999" customHeight="1"/>
    <row r="744" ht="16.899999999999999" customHeight="1"/>
    <row r="745" ht="16.899999999999999" customHeight="1"/>
    <row r="746" ht="16.899999999999999" customHeight="1"/>
    <row r="747" ht="16.899999999999999" customHeight="1"/>
    <row r="748" ht="16.899999999999999" customHeight="1"/>
    <row r="749" ht="16.899999999999999" customHeight="1"/>
    <row r="750" ht="16.899999999999999" customHeight="1"/>
    <row r="751" ht="16.899999999999999" customHeight="1"/>
    <row r="752" ht="16.899999999999999" customHeight="1"/>
    <row r="753" ht="16.899999999999999" customHeight="1"/>
    <row r="754" ht="16.899999999999999" customHeight="1"/>
    <row r="755" ht="16.899999999999999" customHeight="1"/>
    <row r="756" ht="16.899999999999999" customHeight="1"/>
    <row r="757" ht="16.899999999999999" customHeight="1"/>
    <row r="758" ht="16.899999999999999" customHeight="1"/>
    <row r="759" ht="16.899999999999999" customHeight="1"/>
    <row r="760" ht="16.899999999999999" customHeight="1"/>
    <row r="761" ht="16.899999999999999" customHeight="1"/>
    <row r="762" ht="16.899999999999999" customHeight="1"/>
    <row r="763" ht="16.899999999999999" customHeight="1"/>
    <row r="764" ht="16.899999999999999" customHeight="1"/>
    <row r="765" ht="16.899999999999999" customHeight="1"/>
    <row r="766" ht="16.899999999999999" customHeight="1"/>
    <row r="767" ht="16.899999999999999" customHeight="1"/>
    <row r="768" ht="16.899999999999999" customHeight="1"/>
    <row r="769" ht="16.899999999999999" customHeight="1"/>
    <row r="770" ht="16.899999999999999" customHeight="1"/>
    <row r="771" ht="16.899999999999999" customHeight="1"/>
    <row r="772" ht="16.899999999999999" customHeight="1"/>
    <row r="773" ht="16.899999999999999" customHeight="1"/>
    <row r="774" ht="16.899999999999999" customHeight="1"/>
    <row r="775" ht="16.899999999999999" customHeight="1"/>
    <row r="776" ht="16.899999999999999" customHeight="1"/>
    <row r="777" ht="16.899999999999999" customHeight="1"/>
    <row r="778" ht="16.899999999999999" customHeight="1"/>
    <row r="779" ht="16.899999999999999" customHeight="1"/>
    <row r="780" ht="16.899999999999999" customHeight="1"/>
    <row r="781" ht="16.899999999999999" customHeight="1"/>
    <row r="782" ht="16.899999999999999" customHeight="1"/>
    <row r="783" ht="16.899999999999999" customHeight="1"/>
    <row r="784" ht="16.899999999999999" customHeight="1"/>
    <row r="785" ht="16.899999999999999" customHeight="1"/>
    <row r="786" ht="16.899999999999999" customHeight="1"/>
    <row r="787" ht="16.899999999999999" customHeight="1"/>
    <row r="788" ht="16.899999999999999" customHeight="1"/>
    <row r="789" ht="16.899999999999999" customHeight="1"/>
    <row r="790" ht="16.899999999999999" customHeight="1"/>
    <row r="791" ht="16.899999999999999" customHeight="1"/>
    <row r="792" ht="16.899999999999999" customHeight="1"/>
    <row r="793" ht="16.899999999999999" customHeight="1"/>
    <row r="794" ht="16.899999999999999" customHeight="1"/>
    <row r="795" ht="16.899999999999999" customHeight="1"/>
    <row r="796" ht="16.899999999999999" customHeight="1"/>
    <row r="797" ht="16.899999999999999" customHeight="1"/>
    <row r="798" ht="16.899999999999999" customHeight="1"/>
    <row r="799" ht="16.899999999999999" customHeight="1"/>
    <row r="800" ht="16.899999999999999" customHeight="1"/>
    <row r="801" ht="16.899999999999999" customHeight="1"/>
    <row r="802" ht="16.899999999999999" customHeight="1"/>
    <row r="803" ht="16.899999999999999" customHeight="1"/>
    <row r="804" ht="16.899999999999999" customHeight="1"/>
    <row r="805" ht="16.899999999999999" customHeight="1"/>
    <row r="806" ht="16.899999999999999" customHeight="1"/>
    <row r="807" ht="16.899999999999999" customHeight="1"/>
    <row r="808" ht="16.899999999999999" customHeight="1"/>
    <row r="809" ht="16.899999999999999" customHeight="1"/>
    <row r="810" ht="16.899999999999999" customHeight="1"/>
    <row r="811" ht="16.899999999999999" customHeight="1"/>
    <row r="812" ht="16.899999999999999" customHeight="1"/>
    <row r="813" ht="16.899999999999999" customHeight="1"/>
    <row r="814" ht="16.899999999999999" customHeight="1"/>
    <row r="815" ht="16.899999999999999" customHeight="1"/>
    <row r="816" ht="16.899999999999999" customHeight="1"/>
    <row r="817" ht="16.899999999999999" customHeight="1"/>
    <row r="818" ht="16.899999999999999" customHeight="1"/>
    <row r="819" ht="16.899999999999999" customHeight="1"/>
    <row r="820" ht="16.899999999999999" customHeight="1"/>
    <row r="821" ht="16.899999999999999" customHeight="1"/>
    <row r="822" ht="16.899999999999999" customHeight="1"/>
    <row r="823" ht="16.899999999999999" customHeight="1"/>
    <row r="824" ht="16.899999999999999" customHeight="1"/>
    <row r="825" ht="16.899999999999999" customHeight="1"/>
    <row r="826" ht="16.899999999999999" customHeight="1"/>
    <row r="827" ht="16.899999999999999" customHeight="1"/>
    <row r="828" ht="16.899999999999999" customHeight="1"/>
    <row r="829" ht="16.899999999999999" customHeight="1"/>
    <row r="830" ht="16.899999999999999" customHeight="1"/>
    <row r="831" ht="16.899999999999999" customHeight="1"/>
    <row r="832" ht="16.899999999999999" customHeight="1"/>
    <row r="833" ht="16.899999999999999" customHeight="1"/>
    <row r="834" ht="16.899999999999999" customHeight="1"/>
    <row r="835" ht="16.899999999999999" customHeight="1"/>
    <row r="836" ht="16.899999999999999" customHeight="1"/>
    <row r="837" ht="16.899999999999999" customHeight="1"/>
    <row r="838" ht="16.899999999999999" customHeight="1"/>
    <row r="839" ht="16.899999999999999" customHeight="1"/>
    <row r="840" ht="16.899999999999999" customHeight="1"/>
    <row r="841" ht="16.899999999999999" customHeight="1"/>
    <row r="842" ht="16.899999999999999" customHeight="1"/>
    <row r="843" ht="16.899999999999999" customHeight="1"/>
    <row r="844" ht="16.899999999999999" customHeight="1"/>
    <row r="845" ht="16.899999999999999" customHeight="1"/>
    <row r="846" ht="16.899999999999999" customHeight="1"/>
    <row r="847" ht="16.899999999999999" customHeight="1"/>
    <row r="848" ht="16.899999999999999" customHeight="1"/>
    <row r="849" ht="16.899999999999999" customHeight="1"/>
    <row r="850" ht="16.899999999999999" customHeight="1"/>
    <row r="851" ht="16.899999999999999" customHeight="1"/>
    <row r="852" ht="16.899999999999999" customHeight="1"/>
    <row r="853" ht="16.899999999999999" customHeight="1"/>
    <row r="854" ht="16.899999999999999" customHeight="1"/>
    <row r="855" ht="16.899999999999999" customHeight="1"/>
    <row r="856" ht="16.899999999999999" customHeight="1"/>
    <row r="857" ht="16.899999999999999" customHeight="1"/>
    <row r="858" ht="16.899999999999999" customHeight="1"/>
    <row r="859" ht="16.899999999999999" customHeight="1"/>
    <row r="860" ht="16.899999999999999" customHeight="1"/>
    <row r="861" ht="16.899999999999999" customHeight="1"/>
    <row r="862" ht="16.899999999999999" customHeight="1"/>
    <row r="863" ht="16.899999999999999" customHeight="1"/>
    <row r="864" ht="16.899999999999999" customHeight="1"/>
    <row r="865" ht="16.899999999999999" customHeight="1"/>
    <row r="866" ht="16.899999999999999" customHeight="1"/>
    <row r="867" ht="16.899999999999999" customHeight="1"/>
    <row r="868" ht="16.899999999999999" customHeight="1"/>
    <row r="869" ht="16.899999999999999" customHeight="1"/>
    <row r="870" ht="16.899999999999999" customHeight="1"/>
    <row r="871" ht="16.899999999999999" customHeight="1"/>
    <row r="872" ht="16.899999999999999" customHeight="1"/>
    <row r="873" ht="16.899999999999999" customHeight="1"/>
    <row r="874" ht="16.899999999999999" customHeight="1"/>
    <row r="875" ht="16.899999999999999" customHeight="1"/>
    <row r="876" ht="16.899999999999999" customHeight="1"/>
    <row r="877" ht="16.899999999999999" customHeight="1"/>
    <row r="878" ht="16.899999999999999" customHeight="1"/>
    <row r="879" ht="16.899999999999999" customHeight="1"/>
    <row r="880" ht="16.899999999999999" customHeight="1"/>
    <row r="881" ht="16.899999999999999" customHeight="1"/>
    <row r="882" ht="16.899999999999999" customHeight="1"/>
    <row r="883" ht="16.899999999999999" customHeight="1"/>
    <row r="884" ht="16.899999999999999" customHeight="1"/>
    <row r="885" ht="16.899999999999999" customHeight="1"/>
    <row r="886" ht="16.899999999999999" customHeight="1"/>
    <row r="887" ht="16.899999999999999" customHeight="1"/>
    <row r="888" ht="16.899999999999999" customHeight="1"/>
    <row r="889" ht="16.899999999999999" customHeight="1"/>
    <row r="890" ht="16.899999999999999" customHeight="1"/>
    <row r="891" ht="16.899999999999999" customHeight="1"/>
    <row r="892" ht="16.899999999999999" customHeight="1"/>
    <row r="893" ht="16.899999999999999" customHeight="1"/>
    <row r="894" ht="16.899999999999999" customHeight="1"/>
    <row r="895" ht="16.899999999999999" customHeight="1"/>
    <row r="896" ht="16.899999999999999" customHeight="1"/>
    <row r="897" ht="16.899999999999999" customHeight="1"/>
    <row r="898" ht="16.899999999999999" customHeight="1"/>
    <row r="899" ht="16.899999999999999" customHeight="1"/>
    <row r="900" ht="16.899999999999999" customHeight="1"/>
    <row r="901" ht="16.899999999999999" customHeight="1"/>
    <row r="902" ht="16.899999999999999" customHeight="1"/>
    <row r="903" ht="16.899999999999999" customHeight="1"/>
    <row r="904" ht="16.899999999999999" customHeight="1"/>
    <row r="905" ht="16.899999999999999" customHeight="1"/>
    <row r="906" ht="16.899999999999999" customHeight="1"/>
    <row r="907" ht="16.899999999999999" customHeight="1"/>
    <row r="908" ht="16.899999999999999" customHeight="1"/>
    <row r="909" ht="16.899999999999999" customHeight="1"/>
    <row r="910" ht="16.899999999999999" customHeight="1"/>
    <row r="911" ht="16.899999999999999" customHeight="1"/>
    <row r="912" ht="16.899999999999999" customHeight="1"/>
    <row r="913" ht="16.899999999999999" customHeight="1"/>
    <row r="914" ht="16.899999999999999" customHeight="1"/>
    <row r="915" ht="16.899999999999999" customHeight="1"/>
    <row r="916" ht="16.899999999999999" customHeight="1"/>
    <row r="917" ht="16.899999999999999" customHeight="1"/>
    <row r="918" ht="16.899999999999999" customHeight="1"/>
    <row r="919" ht="16.899999999999999" customHeight="1"/>
    <row r="920" ht="16.899999999999999" customHeight="1"/>
    <row r="921" ht="16.899999999999999" customHeight="1"/>
    <row r="922" ht="16.899999999999999" customHeight="1"/>
    <row r="923" ht="16.899999999999999" customHeight="1"/>
    <row r="924" ht="16.899999999999999" customHeight="1"/>
    <row r="925" ht="16.899999999999999" customHeight="1"/>
    <row r="926" ht="16.899999999999999" customHeight="1"/>
    <row r="927" ht="16.899999999999999" customHeight="1"/>
    <row r="928" ht="16.899999999999999" customHeight="1"/>
    <row r="929" ht="16.899999999999999" customHeight="1"/>
    <row r="930" ht="16.899999999999999" customHeight="1"/>
    <row r="931" ht="16.899999999999999" customHeight="1"/>
    <row r="932" ht="16.899999999999999" customHeight="1"/>
    <row r="933" ht="16.899999999999999" customHeight="1"/>
    <row r="934" ht="16.899999999999999" customHeight="1"/>
    <row r="935" ht="16.899999999999999" customHeight="1"/>
    <row r="936" ht="16.899999999999999" customHeight="1"/>
    <row r="937" ht="16.899999999999999" customHeight="1"/>
    <row r="938" ht="16.899999999999999" customHeight="1"/>
    <row r="939" ht="16.899999999999999" customHeight="1"/>
    <row r="940" ht="16.899999999999999" customHeight="1"/>
    <row r="941" ht="16.899999999999999" customHeight="1"/>
    <row r="942" ht="16.899999999999999" customHeight="1"/>
    <row r="943" ht="16.899999999999999" customHeight="1"/>
    <row r="944" ht="16.899999999999999" customHeight="1"/>
    <row r="945" ht="16.899999999999999" customHeight="1"/>
    <row r="946" ht="16.899999999999999" customHeight="1"/>
    <row r="947" ht="16.899999999999999" customHeight="1"/>
    <row r="948" ht="16.899999999999999" customHeight="1"/>
    <row r="949" ht="16.899999999999999" customHeight="1"/>
    <row r="950" ht="16.899999999999999" customHeight="1"/>
    <row r="951" ht="16.899999999999999" customHeight="1"/>
    <row r="952" ht="16.899999999999999" customHeight="1"/>
    <row r="953" ht="16.899999999999999" customHeight="1"/>
    <row r="954" ht="16.899999999999999" customHeight="1"/>
    <row r="955" ht="16.899999999999999" customHeight="1"/>
    <row r="956" ht="16.899999999999999" customHeight="1"/>
    <row r="957" ht="16.899999999999999" customHeight="1"/>
    <row r="958" ht="16.899999999999999" customHeight="1"/>
    <row r="959" ht="16.899999999999999" customHeight="1"/>
    <row r="960" ht="16.899999999999999" customHeight="1"/>
    <row r="961" ht="16.899999999999999" customHeight="1"/>
    <row r="962" ht="16.899999999999999" customHeight="1"/>
    <row r="963" ht="16.899999999999999" customHeight="1"/>
    <row r="964" ht="16.899999999999999" customHeight="1"/>
    <row r="965" ht="16.899999999999999" customHeight="1"/>
    <row r="966" ht="16.899999999999999" customHeight="1"/>
    <row r="967" ht="16.899999999999999" customHeight="1"/>
    <row r="968" ht="16.899999999999999" customHeight="1"/>
    <row r="969" ht="16.899999999999999" customHeight="1"/>
    <row r="970" ht="16.899999999999999" customHeight="1"/>
    <row r="971" ht="16.899999999999999" customHeight="1"/>
    <row r="972" ht="16.899999999999999" customHeight="1"/>
    <row r="973" ht="16.899999999999999" customHeight="1"/>
    <row r="974" ht="16.899999999999999" customHeight="1"/>
    <row r="975" ht="16.899999999999999" customHeight="1"/>
    <row r="976" ht="16.899999999999999" customHeight="1"/>
    <row r="977" ht="16.899999999999999" customHeight="1"/>
    <row r="978" ht="16.899999999999999" customHeight="1"/>
    <row r="979" ht="16.899999999999999" customHeight="1"/>
    <row r="980" ht="16.899999999999999" customHeight="1"/>
    <row r="981" ht="16.899999999999999" customHeight="1"/>
    <row r="982" ht="16.899999999999999" customHeight="1"/>
    <row r="983" ht="16.899999999999999" customHeight="1"/>
    <row r="984" ht="16.899999999999999" customHeight="1"/>
    <row r="985" ht="16.899999999999999" customHeight="1"/>
    <row r="986" ht="16.899999999999999" customHeight="1"/>
    <row r="987" ht="16.899999999999999" customHeight="1"/>
    <row r="988" ht="16.899999999999999" customHeight="1"/>
    <row r="989" ht="16.899999999999999" customHeight="1"/>
    <row r="990" ht="16.899999999999999" customHeight="1"/>
    <row r="991" ht="16.899999999999999" customHeight="1"/>
    <row r="992" ht="16.899999999999999" customHeight="1"/>
    <row r="993" ht="16.899999999999999" customHeight="1"/>
    <row r="994" ht="16.899999999999999" customHeight="1"/>
    <row r="995" ht="16.899999999999999" customHeight="1"/>
    <row r="996" ht="16.899999999999999" customHeight="1"/>
    <row r="997" ht="16.899999999999999" customHeight="1"/>
    <row r="998" ht="16.899999999999999" customHeight="1"/>
    <row r="999" ht="16.899999999999999" customHeight="1"/>
    <row r="1000" ht="16.899999999999999" customHeight="1"/>
    <row r="1001" ht="16.899999999999999" customHeight="1"/>
    <row r="1002" ht="16.899999999999999" customHeight="1"/>
    <row r="1003" ht="16.899999999999999" customHeight="1"/>
    <row r="1004" ht="16.899999999999999" customHeight="1"/>
    <row r="1005" ht="16.899999999999999" customHeight="1"/>
    <row r="1006" ht="16.899999999999999" customHeight="1"/>
    <row r="1007" ht="16.899999999999999" customHeight="1"/>
    <row r="1008" ht="16.899999999999999" customHeight="1"/>
    <row r="1009" ht="16.899999999999999" customHeight="1"/>
    <row r="1010" ht="16.899999999999999" customHeight="1"/>
    <row r="1011" ht="16.899999999999999" customHeight="1"/>
    <row r="1012" ht="16.899999999999999" customHeight="1"/>
    <row r="1013" ht="16.899999999999999" customHeight="1"/>
    <row r="1014" ht="16.899999999999999" customHeight="1"/>
    <row r="1015" ht="16.899999999999999" customHeight="1"/>
    <row r="1016" ht="16.899999999999999" customHeight="1"/>
    <row r="1017" ht="16.899999999999999" customHeight="1"/>
    <row r="1018" ht="16.899999999999999" customHeight="1"/>
    <row r="1019" ht="16.899999999999999" customHeight="1"/>
    <row r="1020" ht="16.899999999999999" customHeight="1"/>
    <row r="1021" ht="16.899999999999999" customHeight="1"/>
    <row r="1022" ht="16.899999999999999" customHeight="1"/>
    <row r="1023" ht="16.899999999999999" customHeight="1"/>
    <row r="1024" ht="16.899999999999999" customHeight="1"/>
    <row r="1025" ht="16.899999999999999" customHeight="1"/>
    <row r="1026" ht="16.899999999999999" customHeight="1"/>
    <row r="1027" ht="16.899999999999999" customHeight="1"/>
    <row r="1028" ht="16.899999999999999" customHeight="1"/>
    <row r="1029" ht="16.899999999999999" customHeight="1"/>
    <row r="1030" ht="16.899999999999999" customHeight="1"/>
    <row r="1031" ht="16.899999999999999" customHeight="1"/>
    <row r="1032" ht="16.899999999999999" customHeight="1"/>
    <row r="1033" ht="16.899999999999999" customHeight="1"/>
    <row r="1034" ht="16.899999999999999" customHeight="1"/>
    <row r="1035" ht="16.899999999999999" customHeight="1"/>
    <row r="1036" ht="16.899999999999999" customHeight="1"/>
    <row r="1037" ht="16.899999999999999" customHeight="1"/>
    <row r="1038" ht="16.899999999999999" customHeight="1"/>
    <row r="1039" ht="16.899999999999999" customHeight="1"/>
    <row r="1040" ht="16.899999999999999" customHeight="1"/>
    <row r="1041" ht="16.899999999999999" customHeight="1"/>
    <row r="1042" ht="16.899999999999999" customHeight="1"/>
    <row r="1043" ht="16.899999999999999" customHeight="1"/>
    <row r="1044" ht="16.899999999999999" customHeight="1"/>
    <row r="1045" ht="16.899999999999999" customHeight="1"/>
    <row r="1046" ht="16.899999999999999" customHeight="1"/>
    <row r="1047" ht="16.899999999999999" customHeight="1"/>
    <row r="1048" ht="16.899999999999999" customHeight="1"/>
    <row r="1049" ht="16.899999999999999" customHeight="1"/>
    <row r="1050" ht="16.899999999999999" customHeight="1"/>
    <row r="1051" ht="16.899999999999999" customHeight="1"/>
    <row r="1052" ht="16.899999999999999" customHeight="1"/>
    <row r="1053" ht="16.899999999999999" customHeight="1"/>
    <row r="1054" ht="16.899999999999999" customHeight="1"/>
    <row r="1055" ht="16.899999999999999" customHeight="1"/>
    <row r="1056" ht="16.899999999999999" customHeight="1"/>
    <row r="1057" ht="16.899999999999999" customHeight="1"/>
    <row r="1058" ht="16.899999999999999" customHeight="1"/>
    <row r="1059" ht="16.899999999999999" customHeight="1"/>
    <row r="1060" ht="16.899999999999999" customHeight="1"/>
    <row r="1061" ht="16.899999999999999" customHeight="1"/>
    <row r="1062" ht="16.899999999999999" customHeight="1"/>
    <row r="1063" ht="16.899999999999999" customHeight="1"/>
    <row r="1064" ht="16.899999999999999" customHeight="1"/>
    <row r="1065" ht="16.899999999999999" customHeight="1"/>
    <row r="1066" ht="16.899999999999999" customHeight="1"/>
    <row r="1067" ht="16.899999999999999" customHeight="1"/>
    <row r="1068" ht="16.899999999999999" customHeight="1"/>
    <row r="1069" ht="16.899999999999999" customHeight="1"/>
    <row r="1070" ht="16.899999999999999" customHeight="1"/>
    <row r="1071" ht="16.899999999999999" customHeight="1"/>
    <row r="1072" ht="16.899999999999999" customHeight="1"/>
    <row r="1073" ht="16.899999999999999" customHeight="1"/>
    <row r="1074" ht="16.899999999999999" customHeight="1"/>
    <row r="1075" ht="16.899999999999999" customHeight="1"/>
    <row r="1076" ht="16.899999999999999" customHeight="1"/>
    <row r="1077" ht="16.899999999999999" customHeight="1"/>
    <row r="1078" ht="16.899999999999999" customHeight="1"/>
    <row r="1079" ht="16.899999999999999" customHeight="1"/>
    <row r="1080" ht="16.899999999999999" customHeight="1"/>
    <row r="1081" ht="16.899999999999999" customHeight="1"/>
    <row r="1082" ht="16.899999999999999" customHeight="1"/>
    <row r="1083" ht="16.899999999999999" customHeight="1"/>
    <row r="1084" ht="16.899999999999999" customHeight="1"/>
    <row r="1085" ht="16.899999999999999" customHeight="1"/>
    <row r="1086" ht="16.899999999999999" customHeight="1"/>
    <row r="1087" ht="16.899999999999999" customHeight="1"/>
    <row r="1088" ht="16.899999999999999" customHeight="1"/>
    <row r="1089" ht="16.899999999999999" customHeight="1"/>
    <row r="1090" ht="16.899999999999999" customHeight="1"/>
    <row r="1091" ht="16.899999999999999" customHeight="1"/>
  </sheetData>
  <sheetProtection password="CCE3" sheet="1" objects="1" scenarios="1" autoFilter="0"/>
  <autoFilter ref="A2:O255"/>
  <mergeCells count="329">
    <mergeCell ref="K25:K26"/>
    <mergeCell ref="L25:L26"/>
    <mergeCell ref="M25:M26"/>
    <mergeCell ref="N25:N26"/>
    <mergeCell ref="O25:O26"/>
    <mergeCell ref="P25:P26"/>
    <mergeCell ref="A25:A26"/>
    <mergeCell ref="B25:B26"/>
    <mergeCell ref="C25:C26"/>
    <mergeCell ref="D25:D26"/>
    <mergeCell ref="E25:E26"/>
    <mergeCell ref="F25:F26"/>
    <mergeCell ref="I25:I26"/>
    <mergeCell ref="J25:J26"/>
    <mergeCell ref="O23:O24"/>
    <mergeCell ref="P23:P24"/>
    <mergeCell ref="A23:A24"/>
    <mergeCell ref="B23:B24"/>
    <mergeCell ref="C23:C24"/>
    <mergeCell ref="D23:D24"/>
    <mergeCell ref="E23:E24"/>
    <mergeCell ref="F23:F24"/>
    <mergeCell ref="I23:I24"/>
    <mergeCell ref="J23:J24"/>
    <mergeCell ref="K23:K24"/>
    <mergeCell ref="L23:L24"/>
    <mergeCell ref="M23:M24"/>
    <mergeCell ref="N23:N24"/>
    <mergeCell ref="K27:K28"/>
    <mergeCell ref="L27:L28"/>
    <mergeCell ref="M27:M28"/>
    <mergeCell ref="N27:N28"/>
    <mergeCell ref="O27:O28"/>
    <mergeCell ref="P27:P28"/>
    <mergeCell ref="A27:A28"/>
    <mergeCell ref="B27:B28"/>
    <mergeCell ref="C27:C28"/>
    <mergeCell ref="D27:D28"/>
    <mergeCell ref="E27:E28"/>
    <mergeCell ref="F27:F28"/>
    <mergeCell ref="G27:G28"/>
    <mergeCell ref="I27:I28"/>
    <mergeCell ref="J27:J28"/>
    <mergeCell ref="A33:A34"/>
    <mergeCell ref="B33:B34"/>
    <mergeCell ref="C33:C34"/>
    <mergeCell ref="D33:D34"/>
    <mergeCell ref="E33:E34"/>
    <mergeCell ref="I33:I34"/>
    <mergeCell ref="J33:J34"/>
    <mergeCell ref="K33:K34"/>
    <mergeCell ref="L33:L34"/>
    <mergeCell ref="M33:M34"/>
    <mergeCell ref="N33:N34"/>
    <mergeCell ref="O33:O34"/>
    <mergeCell ref="P33:P34"/>
    <mergeCell ref="G33:G34"/>
    <mergeCell ref="F33:F34"/>
    <mergeCell ref="K35:K36"/>
    <mergeCell ref="L35:L36"/>
    <mergeCell ref="M35:M36"/>
    <mergeCell ref="N35:N36"/>
    <mergeCell ref="O35:O36"/>
    <mergeCell ref="P35:P36"/>
    <mergeCell ref="M37:M38"/>
    <mergeCell ref="N37:N38"/>
    <mergeCell ref="O37:O38"/>
    <mergeCell ref="P37:P38"/>
    <mergeCell ref="A35:A36"/>
    <mergeCell ref="B35:B36"/>
    <mergeCell ref="C35:C36"/>
    <mergeCell ref="D35:D36"/>
    <mergeCell ref="E35:E36"/>
    <mergeCell ref="F35:F36"/>
    <mergeCell ref="G35:G36"/>
    <mergeCell ref="I35:I36"/>
    <mergeCell ref="J35:J36"/>
    <mergeCell ref="A37:A38"/>
    <mergeCell ref="B37:B38"/>
    <mergeCell ref="C37:C38"/>
    <mergeCell ref="D37:D38"/>
    <mergeCell ref="E37:E38"/>
    <mergeCell ref="I37:I38"/>
    <mergeCell ref="J37:J38"/>
    <mergeCell ref="K37:K38"/>
    <mergeCell ref="L37:L38"/>
    <mergeCell ref="A39:A40"/>
    <mergeCell ref="B39:B40"/>
    <mergeCell ref="C39:C40"/>
    <mergeCell ref="D39:D40"/>
    <mergeCell ref="E39:E40"/>
    <mergeCell ref="A41:A42"/>
    <mergeCell ref="B41:B42"/>
    <mergeCell ref="C41:C42"/>
    <mergeCell ref="L45:L46"/>
    <mergeCell ref="A45:A46"/>
    <mergeCell ref="B45:B46"/>
    <mergeCell ref="C45:C46"/>
    <mergeCell ref="D45:D46"/>
    <mergeCell ref="E45:E46"/>
    <mergeCell ref="E43:E44"/>
    <mergeCell ref="D41:D42"/>
    <mergeCell ref="E41:E42"/>
    <mergeCell ref="G43:G44"/>
    <mergeCell ref="F43:F44"/>
    <mergeCell ref="F45:F46"/>
    <mergeCell ref="I45:I46"/>
    <mergeCell ref="J45:J46"/>
    <mergeCell ref="K45:K46"/>
    <mergeCell ref="I43:I44"/>
    <mergeCell ref="L39:L40"/>
    <mergeCell ref="G39:G40"/>
    <mergeCell ref="F39:F40"/>
    <mergeCell ref="M43:M44"/>
    <mergeCell ref="N43:N44"/>
    <mergeCell ref="O43:O44"/>
    <mergeCell ref="P43:P44"/>
    <mergeCell ref="F41:F42"/>
    <mergeCell ref="I41:I42"/>
    <mergeCell ref="J41:J42"/>
    <mergeCell ref="K41:K42"/>
    <mergeCell ref="G41:G42"/>
    <mergeCell ref="M41:M42"/>
    <mergeCell ref="N41:N42"/>
    <mergeCell ref="M39:M40"/>
    <mergeCell ref="N39:N40"/>
    <mergeCell ref="O39:O40"/>
    <mergeCell ref="P39:P40"/>
    <mergeCell ref="L41:L42"/>
    <mergeCell ref="I39:I40"/>
    <mergeCell ref="J39:J40"/>
    <mergeCell ref="K39:K40"/>
    <mergeCell ref="J43:J44"/>
    <mergeCell ref="K43:K44"/>
    <mergeCell ref="O41:O42"/>
    <mergeCell ref="A43:A44"/>
    <mergeCell ref="B43:B44"/>
    <mergeCell ref="C43:C44"/>
    <mergeCell ref="D43:D44"/>
    <mergeCell ref="M45:M46"/>
    <mergeCell ref="N45:N46"/>
    <mergeCell ref="O45:O46"/>
    <mergeCell ref="P41:P42"/>
    <mergeCell ref="P45:P46"/>
    <mergeCell ref="L43:L44"/>
    <mergeCell ref="P51:P52"/>
    <mergeCell ref="A51:A52"/>
    <mergeCell ref="B51:B52"/>
    <mergeCell ref="C51:C52"/>
    <mergeCell ref="D51:D52"/>
    <mergeCell ref="E51:E52"/>
    <mergeCell ref="F51:F52"/>
    <mergeCell ref="I51:I52"/>
    <mergeCell ref="J51:J52"/>
    <mergeCell ref="K51:K52"/>
    <mergeCell ref="O51:O52"/>
    <mergeCell ref="M51:M52"/>
    <mergeCell ref="N51:N52"/>
    <mergeCell ref="P57:P58"/>
    <mergeCell ref="F57:F58"/>
    <mergeCell ref="I57:I58"/>
    <mergeCell ref="J57:J58"/>
    <mergeCell ref="K57:K58"/>
    <mergeCell ref="L57:L58"/>
    <mergeCell ref="E57:E58"/>
    <mergeCell ref="O53:O54"/>
    <mergeCell ref="P53:P54"/>
    <mergeCell ref="M55:M56"/>
    <mergeCell ref="N55:N56"/>
    <mergeCell ref="O55:O56"/>
    <mergeCell ref="P55:P56"/>
    <mergeCell ref="M53:M54"/>
    <mergeCell ref="N53:N54"/>
    <mergeCell ref="F55:F56"/>
    <mergeCell ref="I55:I56"/>
    <mergeCell ref="J55:J56"/>
    <mergeCell ref="K55:K56"/>
    <mergeCell ref="L55:L56"/>
    <mergeCell ref="K53:K54"/>
    <mergeCell ref="E53:E54"/>
    <mergeCell ref="I53:I54"/>
    <mergeCell ref="J53:J54"/>
    <mergeCell ref="N65:N66"/>
    <mergeCell ref="C55:C56"/>
    <mergeCell ref="D55:D56"/>
    <mergeCell ref="E55:E56"/>
    <mergeCell ref="M57:M58"/>
    <mergeCell ref="N57:N58"/>
    <mergeCell ref="O57:O58"/>
    <mergeCell ref="F65:F66"/>
    <mergeCell ref="I65:I66"/>
    <mergeCell ref="P59:P60"/>
    <mergeCell ref="F59:F60"/>
    <mergeCell ref="I59:I60"/>
    <mergeCell ref="J59:J60"/>
    <mergeCell ref="K59:K60"/>
    <mergeCell ref="A59:A60"/>
    <mergeCell ref="B59:B60"/>
    <mergeCell ref="C59:C60"/>
    <mergeCell ref="D59:D60"/>
    <mergeCell ref="E59:E60"/>
    <mergeCell ref="L59:L60"/>
    <mergeCell ref="M59:M60"/>
    <mergeCell ref="N59:N60"/>
    <mergeCell ref="O59:O60"/>
    <mergeCell ref="P61:P62"/>
    <mergeCell ref="F61:F62"/>
    <mergeCell ref="G61:G62"/>
    <mergeCell ref="I61:I62"/>
    <mergeCell ref="J61:J62"/>
    <mergeCell ref="K61:K62"/>
    <mergeCell ref="A61:A62"/>
    <mergeCell ref="B61:B62"/>
    <mergeCell ref="C61:C62"/>
    <mergeCell ref="D61:D62"/>
    <mergeCell ref="E61:E62"/>
    <mergeCell ref="L61:L62"/>
    <mergeCell ref="M61:M62"/>
    <mergeCell ref="N61:N62"/>
    <mergeCell ref="O61:O62"/>
    <mergeCell ref="P67:P68"/>
    <mergeCell ref="J67:J68"/>
    <mergeCell ref="K67:K68"/>
    <mergeCell ref="L67:L68"/>
    <mergeCell ref="M67:M68"/>
    <mergeCell ref="N67:N68"/>
    <mergeCell ref="O67:O68"/>
    <mergeCell ref="C63:C64"/>
    <mergeCell ref="E63:E64"/>
    <mergeCell ref="P63:P64"/>
    <mergeCell ref="C65:C66"/>
    <mergeCell ref="E65:E66"/>
    <mergeCell ref="J63:J64"/>
    <mergeCell ref="K63:K64"/>
    <mergeCell ref="L63:L64"/>
    <mergeCell ref="M63:M64"/>
    <mergeCell ref="N63:N64"/>
    <mergeCell ref="O63:O64"/>
    <mergeCell ref="F63:F64"/>
    <mergeCell ref="I63:I64"/>
    <mergeCell ref="O65:O66"/>
    <mergeCell ref="P65:P66"/>
    <mergeCell ref="M65:M66"/>
    <mergeCell ref="D63:D64"/>
    <mergeCell ref="A67:A68"/>
    <mergeCell ref="B67:B68"/>
    <mergeCell ref="C67:C68"/>
    <mergeCell ref="E67:E68"/>
    <mergeCell ref="J65:J66"/>
    <mergeCell ref="K65:K66"/>
    <mergeCell ref="L65:L66"/>
    <mergeCell ref="F67:F68"/>
    <mergeCell ref="G67:G68"/>
    <mergeCell ref="I67:I68"/>
    <mergeCell ref="D65:D66"/>
    <mergeCell ref="D67:D68"/>
    <mergeCell ref="A65:A66"/>
    <mergeCell ref="B65:B66"/>
    <mergeCell ref="A63:A64"/>
    <mergeCell ref="B63:B64"/>
    <mergeCell ref="A57:A58"/>
    <mergeCell ref="B57:B58"/>
    <mergeCell ref="C57:C58"/>
    <mergeCell ref="D57:D58"/>
    <mergeCell ref="L53:L54"/>
    <mergeCell ref="L51:L52"/>
    <mergeCell ref="M49:M50"/>
    <mergeCell ref="I49:I50"/>
    <mergeCell ref="J49:J50"/>
    <mergeCell ref="K49:K50"/>
    <mergeCell ref="A55:A56"/>
    <mergeCell ref="B55:B56"/>
    <mergeCell ref="A53:A54"/>
    <mergeCell ref="B53:B54"/>
    <mergeCell ref="C53:C54"/>
    <mergeCell ref="D53:D54"/>
    <mergeCell ref="L49:L50"/>
    <mergeCell ref="P49:P50"/>
    <mergeCell ref="A47:A48"/>
    <mergeCell ref="B47:B48"/>
    <mergeCell ref="C47:C48"/>
    <mergeCell ref="D47:D48"/>
    <mergeCell ref="E47:E48"/>
    <mergeCell ref="I47:I48"/>
    <mergeCell ref="J47:J48"/>
    <mergeCell ref="K47:K48"/>
    <mergeCell ref="L47:L48"/>
    <mergeCell ref="M47:M48"/>
    <mergeCell ref="N47:N48"/>
    <mergeCell ref="O47:O48"/>
    <mergeCell ref="P47:P48"/>
    <mergeCell ref="G47:G48"/>
    <mergeCell ref="F47:F48"/>
    <mergeCell ref="A49:A50"/>
    <mergeCell ref="B49:B50"/>
    <mergeCell ref="C49:C50"/>
    <mergeCell ref="D49:D50"/>
    <mergeCell ref="E49:E50"/>
    <mergeCell ref="O49:O50"/>
    <mergeCell ref="N49:N50"/>
    <mergeCell ref="K31:K32"/>
    <mergeCell ref="L31:L32"/>
    <mergeCell ref="M31:M32"/>
    <mergeCell ref="N31:N32"/>
    <mergeCell ref="O31:O32"/>
    <mergeCell ref="P31:P32"/>
    <mergeCell ref="A31:A32"/>
    <mergeCell ref="B31:B32"/>
    <mergeCell ref="C31:C32"/>
    <mergeCell ref="D31:D32"/>
    <mergeCell ref="E31:E32"/>
    <mergeCell ref="F31:F32"/>
    <mergeCell ref="G31:G32"/>
    <mergeCell ref="I31:I32"/>
    <mergeCell ref="J31:J32"/>
    <mergeCell ref="K29:K30"/>
    <mergeCell ref="L29:L30"/>
    <mergeCell ref="M29:M30"/>
    <mergeCell ref="N29:N30"/>
    <mergeCell ref="O29:O30"/>
    <mergeCell ref="P29:P30"/>
    <mergeCell ref="A29:A30"/>
    <mergeCell ref="B29:B30"/>
    <mergeCell ref="C29:C30"/>
    <mergeCell ref="D29:D30"/>
    <mergeCell ref="E29:E30"/>
    <mergeCell ref="F29:F30"/>
    <mergeCell ref="I29:I30"/>
    <mergeCell ref="J29:J30"/>
  </mergeCells>
  <phoneticPr fontId="2"/>
  <conditionalFormatting sqref="F3:P255">
    <cfRule type="containsBlanks" dxfId="398" priority="733">
      <formula>LEN(TRIM(F3))=0</formula>
    </cfRule>
  </conditionalFormatting>
  <conditionalFormatting sqref="J3:N255">
    <cfRule type="expression" dxfId="397" priority="374">
      <formula>$O3&lt;&gt;"MAX"</formula>
    </cfRule>
  </conditionalFormatting>
  <conditionalFormatting sqref="H3:H255">
    <cfRule type="expression" dxfId="396" priority="729">
      <formula>F3="回復"</formula>
    </cfRule>
    <cfRule type="expression" dxfId="395" priority="730">
      <formula>F3="デバフ"</formula>
    </cfRule>
    <cfRule type="expression" dxfId="394" priority="731">
      <formula>F3="バフ"</formula>
    </cfRule>
    <cfRule type="expression" dxfId="393" priority="732">
      <formula>F3="特殊"</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D1620"/>
  <sheetViews>
    <sheetView showGridLines="0" zoomScaleNormal="100" workbookViewId="0">
      <selection activeCell="B2" sqref="B2"/>
    </sheetView>
  </sheetViews>
  <sheetFormatPr defaultColWidth="8.875" defaultRowHeight="13.5"/>
  <cols>
    <col min="1" max="1" width="0.875" style="189" customWidth="1"/>
    <col min="2" max="2" width="6.875" style="17" customWidth="1"/>
    <col min="3" max="3" width="33.25" style="17" customWidth="1"/>
    <col min="4" max="5" width="4.875" style="17" customWidth="1"/>
    <col min="6" max="10" width="10" style="17" customWidth="1"/>
    <col min="11" max="11" width="5.75" style="17" customWidth="1"/>
    <col min="12" max="12" width="86.25" style="17" customWidth="1"/>
    <col min="13" max="13" width="8.25" style="17" customWidth="1"/>
    <col min="14" max="14" width="45.75" style="17" customWidth="1"/>
    <col min="15" max="15" width="8.25" customWidth="1"/>
    <col min="21" max="21" width="25.375" style="749" hidden="1" customWidth="1"/>
    <col min="22" max="22" width="21.5" style="749" hidden="1" customWidth="1"/>
    <col min="23" max="23" width="25.375" style="749" hidden="1" customWidth="1"/>
    <col min="24" max="24" width="8.875" style="750" hidden="1" customWidth="1"/>
    <col min="25" max="26" width="8.875" style="747" hidden="1" customWidth="1"/>
    <col min="27" max="27" width="8" style="747" hidden="1" customWidth="1"/>
    <col min="28" max="33" width="6" style="747" hidden="1" customWidth="1"/>
    <col min="34" max="34" width="6.875" style="747" hidden="1" customWidth="1"/>
    <col min="35" max="45" width="5.375" style="747" hidden="1" customWidth="1"/>
    <col min="46" max="52" width="4.625" style="747" hidden="1" customWidth="1"/>
    <col min="53" max="53" width="8.875" style="747"/>
    <col min="54" max="16384" width="8.875" style="17"/>
  </cols>
  <sheetData>
    <row r="1" spans="1:56" ht="4.9000000000000004" customHeight="1">
      <c r="U1" s="749" t="str">
        <f>武器!B2&amp;" "&amp;" "&amp;武器!C2</f>
        <v xml:space="preserve">  </v>
      </c>
    </row>
    <row r="2" spans="1:56" ht="15.6" customHeight="1">
      <c r="B2" s="794" t="s">
        <v>5605</v>
      </c>
      <c r="C2" s="1080" t="s">
        <v>5604</v>
      </c>
      <c r="D2" s="1081"/>
      <c r="E2" s="1082"/>
      <c r="F2" s="174" t="s">
        <v>15</v>
      </c>
      <c r="G2" s="175" t="s">
        <v>7</v>
      </c>
      <c r="H2" s="176" t="s">
        <v>8</v>
      </c>
      <c r="I2" s="177" t="s">
        <v>9</v>
      </c>
      <c r="J2" s="178" t="s">
        <v>14</v>
      </c>
      <c r="X2" s="751"/>
      <c r="Z2" s="753"/>
      <c r="AA2" s="149" t="s">
        <v>3151</v>
      </c>
      <c r="AB2" s="149" t="s">
        <v>3152</v>
      </c>
      <c r="AC2" s="149" t="s">
        <v>3153</v>
      </c>
      <c r="AD2" s="750"/>
      <c r="AE2" s="750"/>
      <c r="AF2" s="750"/>
      <c r="AG2" s="750"/>
      <c r="AH2" s="750"/>
      <c r="AT2" s="148"/>
      <c r="AU2" s="148">
        <v>1</v>
      </c>
      <c r="AV2" s="148" t="s">
        <v>3149</v>
      </c>
      <c r="AW2" s="148">
        <v>2</v>
      </c>
      <c r="AX2" s="148" t="s">
        <v>3155</v>
      </c>
      <c r="AY2" s="148">
        <v>3</v>
      </c>
      <c r="AZ2" s="148" t="s">
        <v>3150</v>
      </c>
      <c r="BA2" s="750"/>
      <c r="BB2" s="129"/>
      <c r="BC2" s="129"/>
      <c r="BD2" s="129"/>
    </row>
    <row r="3" spans="1:56" ht="15.6" customHeight="1">
      <c r="B3" s="170" t="s">
        <v>2295</v>
      </c>
      <c r="C3" s="1083" t="s">
        <v>4807</v>
      </c>
      <c r="D3" s="1084"/>
      <c r="E3" s="1085"/>
      <c r="F3" s="91">
        <v>950</v>
      </c>
      <c r="G3" s="91">
        <v>430</v>
      </c>
      <c r="H3" s="91">
        <v>430</v>
      </c>
      <c r="I3" s="91">
        <v>640</v>
      </c>
      <c r="J3" s="91">
        <v>480</v>
      </c>
      <c r="K3" s="1087" t="s">
        <v>3221</v>
      </c>
      <c r="L3" s="151" t="str">
        <f>INDEX($AN$19:$AP$30,MATCH($C$5,$AA$19:$AA$30,0),1)</f>
        <v>味方全体のすばやさを味方の属性に[光]以外が多いほどアップ</v>
      </c>
      <c r="M3" s="181"/>
      <c r="X3" s="751" t="str">
        <f>カード情報!D3</f>
        <v>X3-001  ダイ</v>
      </c>
      <c r="Z3" s="753"/>
      <c r="AA3" s="754"/>
      <c r="AB3" s="754"/>
      <c r="AC3" s="754"/>
      <c r="AD3" s="750"/>
      <c r="AE3" s="750"/>
      <c r="AF3" s="750"/>
      <c r="AG3" s="750"/>
      <c r="AH3" s="750"/>
      <c r="AT3" s="148" t="s">
        <v>3156</v>
      </c>
      <c r="AU3" s="148" t="s">
        <v>3148</v>
      </c>
      <c r="AV3" s="148" t="s">
        <v>3148</v>
      </c>
      <c r="AW3" s="148" t="s">
        <v>3148</v>
      </c>
      <c r="AX3" s="148" t="s">
        <v>3148</v>
      </c>
      <c r="AY3" s="148">
        <v>41</v>
      </c>
      <c r="AZ3" s="148" t="s">
        <v>3148</v>
      </c>
      <c r="BA3" s="750"/>
      <c r="BB3" s="129"/>
      <c r="BC3" s="129"/>
      <c r="BD3" s="129"/>
    </row>
    <row r="4" spans="1:56" ht="15.6" customHeight="1">
      <c r="B4" s="150" t="s">
        <v>2267</v>
      </c>
      <c r="C4" s="1083" t="s">
        <v>3253</v>
      </c>
      <c r="D4" s="1084"/>
      <c r="E4" s="1085"/>
      <c r="F4" s="91">
        <f>AD18</f>
        <v>120</v>
      </c>
      <c r="G4" s="91">
        <f>AE18</f>
        <v>107</v>
      </c>
      <c r="H4" s="91">
        <f>AF18</f>
        <v>62</v>
      </c>
      <c r="I4" s="91">
        <f>AG18</f>
        <v>92</v>
      </c>
      <c r="J4" s="91">
        <f>AH18</f>
        <v>102</v>
      </c>
      <c r="K4" s="1088"/>
      <c r="L4" s="151" t="str">
        <f>INDEX($AN$19:$AP$30,MATCH($C$5,$AA$19:$AA$30,0),2)</f>
        <v>味方全体のぼうぎょを味方の属性に[光]以外が多いほどアップ</v>
      </c>
      <c r="M4" s="181"/>
      <c r="X4" s="751" t="str">
        <f>カード情報!D5</f>
        <v>X3-002  ポップ</v>
      </c>
      <c r="Z4" s="753"/>
      <c r="AA4" s="754">
        <v>1</v>
      </c>
      <c r="AB4" s="754">
        <v>1</v>
      </c>
      <c r="AC4" s="754">
        <v>1</v>
      </c>
      <c r="AD4" s="750"/>
      <c r="AE4" s="750"/>
      <c r="AF4" s="750"/>
      <c r="AG4" s="750"/>
      <c r="AH4" s="750"/>
      <c r="AT4" s="148" t="s">
        <v>3157</v>
      </c>
      <c r="AU4" s="148" t="s">
        <v>3148</v>
      </c>
      <c r="AV4" s="148" t="s">
        <v>3148</v>
      </c>
      <c r="AW4" s="148">
        <v>69</v>
      </c>
      <c r="AX4" s="148">
        <v>66</v>
      </c>
      <c r="AY4" s="148">
        <v>42</v>
      </c>
      <c r="AZ4" s="148">
        <v>41</v>
      </c>
      <c r="BA4" s="750"/>
      <c r="BB4" s="129"/>
      <c r="BC4" s="129"/>
      <c r="BD4" s="129"/>
    </row>
    <row r="5" spans="1:56" ht="15.6" customHeight="1">
      <c r="A5" s="182" t="str">
        <f>INDEX(武器!$D$2:$S$288,MATCH($C$6,武器!$D$2:$D$288,0),3)</f>
        <v>剣</v>
      </c>
      <c r="B5" s="150" t="s">
        <v>2296</v>
      </c>
      <c r="C5" s="153" t="s">
        <v>4084</v>
      </c>
      <c r="D5" s="170" t="str">
        <f>INDEX($AA$19:$AM$30,MATCH($C$5,$AA$19:$AA$30,0),2)</f>
        <v>剣</v>
      </c>
      <c r="E5" s="170" t="str">
        <f>IF(INDEX($AA$19:$AM$30,MATCH($C$5,$AA$19:$AA$30,0),3)=0,"",INDEX($AA$19:$AM$30,MATCH($C$5,$AA$19:$AA$30,0),3))</f>
        <v>爪</v>
      </c>
      <c r="F5" s="91">
        <f>INDEX($AA$19:$AM$30,MATCH($C$5,$AA$19:$AA$30,0),4)</f>
        <v>150</v>
      </c>
      <c r="G5" s="91">
        <f>INDEX($AA$19:$AM$30,MATCH($C$5,$AA$19:$AA$30,0),5)</f>
        <v>250</v>
      </c>
      <c r="H5" s="91">
        <f>INDEX($AA$19:$AM$30,MATCH($C$5,$AA$19:$AA$30,0),6)</f>
        <v>0</v>
      </c>
      <c r="I5" s="91">
        <f>INDEX($AA$19:$AM$30,MATCH($C$5,$AA$19:$AA$30,0),7)</f>
        <v>0</v>
      </c>
      <c r="J5" s="91">
        <f>INDEX($AA$19:$AM$30,MATCH($C$5,$AA$19:$AA$30,0),8)</f>
        <v>0</v>
      </c>
      <c r="K5" s="1088"/>
      <c r="L5" s="151" t="str">
        <f>IF(INDEX($AN$19:$AP$30,MATCH($C$5,$AA$19:$AA$30,0),3)=0,"",INDEX($AN$19:$AP$30,MATCH($C$5,$AA$19:$AA$30,0),3))</f>
        <v>味方全体のこうげきを味方の属性に[光]以外が多いほどアップ</v>
      </c>
      <c r="M5" s="181"/>
      <c r="X5" s="751" t="str">
        <f>カード情報!D7</f>
        <v>X3-003  マァム</v>
      </c>
      <c r="Z5" s="753"/>
      <c r="AA5" s="754"/>
      <c r="AB5" s="754">
        <v>2</v>
      </c>
      <c r="AC5" s="754">
        <v>2</v>
      </c>
      <c r="AD5" s="750"/>
      <c r="AE5" s="750"/>
      <c r="AF5" s="750"/>
      <c r="AG5" s="750"/>
      <c r="AH5" s="750"/>
      <c r="AT5" s="148" t="s">
        <v>3158</v>
      </c>
      <c r="AU5" s="148" t="s">
        <v>3148</v>
      </c>
      <c r="AV5" s="148" t="s">
        <v>3148</v>
      </c>
      <c r="AW5" s="148">
        <v>70</v>
      </c>
      <c r="AX5" s="148">
        <v>68</v>
      </c>
      <c r="AY5" s="148">
        <v>45</v>
      </c>
      <c r="AZ5" s="148">
        <v>45</v>
      </c>
      <c r="BA5" s="750"/>
      <c r="BB5" s="129"/>
      <c r="BC5" s="129"/>
      <c r="BD5" s="129"/>
    </row>
    <row r="6" spans="1:56" ht="15.6" customHeight="1">
      <c r="A6" s="189" t="str">
        <f>LEFT(C6,5)</f>
        <v>S武-11</v>
      </c>
      <c r="B6" s="150" t="s">
        <v>2297</v>
      </c>
      <c r="C6" s="154" t="s">
        <v>6267</v>
      </c>
      <c r="D6" s="180" t="str">
        <f>INDEX(武器!$D$2:$S$288,MATCH($C$6,武器!$D$2:$D$288,0),4)</f>
        <v>物理</v>
      </c>
      <c r="E6" s="180" t="str">
        <f>INDEX(武器!$D$2:$S$288,MATCH($C$6,武器!$D$2:$D$288,0),5)</f>
        <v>物理</v>
      </c>
      <c r="F6" s="91">
        <f>INDEX(武器!$D$2:$S$288,MATCH($C$6,武器!$D$2:$D$288,0),12)</f>
        <v>0</v>
      </c>
      <c r="G6" s="91">
        <f>INDEX(武器!$D$2:$S$288,MATCH($C$6,武器!$D$2:$D$288,0),13)</f>
        <v>1060</v>
      </c>
      <c r="H6" s="91">
        <f>INDEX(武器!$D$2:$S$288,MATCH($C$6,武器!$D$2:$D$288,0),14)</f>
        <v>1060</v>
      </c>
      <c r="I6" s="91">
        <f>INDEX(武器!$D$2:$S$288,MATCH($C$6,武器!$D$2:$D$288,0),15)</f>
        <v>0</v>
      </c>
      <c r="J6" s="91">
        <f>INDEX(武器!$D$2:$S$288,MATCH($C$6,武器!$D$2:$D$288,0),16)</f>
        <v>240</v>
      </c>
      <c r="K6" s="1087" t="s">
        <v>3222</v>
      </c>
      <c r="L6" s="896" t="str">
        <f>IF(INDEX(武器!$D$2:$S$288,MATCH($C$6,武器!$D$2:$D$288,0),10)=0,INDEX(武器!$D$2:$S$288,MATCH($C$6,武器!$D$2:$D$288,0),6),INDEX(武器!$D$2:$S$288,MATCH($C$6,武器!$D$2:$D$288,0),10))</f>
        <v>1～3R目の自分ターンに、自身が通常攻撃する敵のこうげきとまりょくを中ダウン、</v>
      </c>
      <c r="M6" s="1073" t="str" cm="1">
        <f t="array" ref="M6">IF(INDEX(武器!$D$2:$S$288,MATCH($C$6,武器!$D$2:$D$288,0),10)=0,INDEX(武器!$D$2:$S$288,MATCH($C$6,武器!$D$2:$D$288,0),7)&amp;"",IF(INDEX(武器!$D$2:$S$288,MATCH($C$6,武器!$D$2:$D$288,0),2)="超",INDEX(武器!$D$2:$S$288,MATCH($C$6,武器!$D$2:$D$288,0)+1,10),IF(INDEX(武器!$D$2:$S$288,MATCH($C$6,武器!$D$2:$D$288,0),1)="E武-18  ブラックロッド [EX]",INDEX(武器!$D$2:$S$288,MATCH($C$6,武器!$D$2:$D$288,0)+1,10),"")))</f>
        <v>「マイ勇者」が[暗黒]のとき、追加ですばやさとぼうぎょを中ダウン</v>
      </c>
      <c r="N6" s="1074"/>
      <c r="O6" s="151" t="str">
        <f>IF(INDEX(武器!$D$2:$S$288,MATCH($C$6,武器!$D$2:$D$288,0),10)=0,"1回限り",INDEX(武器!$D$2:$S$288,MATCH(パーティー作成!$C$6,武器!$D$2:$D$288,0),11))</f>
        <v>次のRまで</v>
      </c>
      <c r="P6" s="237" t="str">
        <f>INDEX(武器!$D$2:$T$288,MATCH(パーティー作成!$C$6,武器!$D$2:$D$288,0),17)</f>
        <v>MAX</v>
      </c>
      <c r="X6" s="751" t="str">
        <f>カード情報!D9</f>
        <v>X3-004  レオナ</v>
      </c>
      <c r="Z6" s="753"/>
      <c r="AA6" s="754"/>
      <c r="AB6" s="754"/>
      <c r="AC6" s="754">
        <v>3</v>
      </c>
      <c r="AD6" s="750"/>
      <c r="AE6" s="750"/>
      <c r="AF6" s="750"/>
      <c r="AG6" s="750"/>
      <c r="AH6" s="750"/>
      <c r="AT6" s="148" t="s">
        <v>3159</v>
      </c>
      <c r="AU6" s="148" t="s">
        <v>3148</v>
      </c>
      <c r="AV6" s="148">
        <v>176</v>
      </c>
      <c r="AW6" s="148">
        <v>74</v>
      </c>
      <c r="AX6" s="148">
        <v>75</v>
      </c>
      <c r="AY6" s="148">
        <v>46</v>
      </c>
      <c r="AZ6" s="148" t="s">
        <v>3148</v>
      </c>
      <c r="BA6" s="750"/>
      <c r="BB6" s="129"/>
      <c r="BC6" s="129"/>
      <c r="BD6" s="129"/>
    </row>
    <row r="7" spans="1:56" ht="15.6" customHeight="1">
      <c r="A7" s="189" t="str">
        <f t="shared" ref="A7:A9" si="0">LEFT(C7,5)</f>
        <v>S盾-04</v>
      </c>
      <c r="B7" s="150" t="s">
        <v>2298</v>
      </c>
      <c r="C7" s="154" t="s">
        <v>6265</v>
      </c>
      <c r="D7" s="179"/>
      <c r="E7" s="179"/>
      <c r="F7" s="91">
        <f>INDEX(盾!$D$2:$N$249,MATCH($C$7,盾!$D$2:$D$249,0),7)</f>
        <v>100</v>
      </c>
      <c r="G7" s="91">
        <f>INDEX(盾!$D$2:$N$249,MATCH($C$7,盾!$D$2:$D$249,0),8)</f>
        <v>100</v>
      </c>
      <c r="H7" s="91">
        <f>INDEX(盾!$D$2:$N$249,MATCH($C$7,盾!$D$2:$D$249,0),9)</f>
        <v>0</v>
      </c>
      <c r="I7" s="91">
        <f>INDEX(盾!$D$2:$N$249,MATCH($C$7,盾!$D$2:$D$249,0),10)</f>
        <v>850</v>
      </c>
      <c r="J7" s="91">
        <f>INDEX(盾!$D$2:$N$249,MATCH($C$7,盾!$D$2:$D$249,0),11)</f>
        <v>970</v>
      </c>
      <c r="K7" s="1088"/>
      <c r="L7" s="151" t="str">
        <f>INDEX(盾!$D$2:$N$249,MATCH($C$7,盾!$D$2:$D$249,0),5)</f>
        <v>HP50%以上の間、味方全体が受ける物理ダメージを中軽減、</v>
      </c>
      <c r="M7" s="1073" t="str" cm="1">
        <f t="array" ref="M7">IF(INDEX(盾!$D$2:$N$249,MATCH($C$7,盾!$D$2:$D$249,0),2)="超",INDEX(盾!$D$2:$N$249,MATCH($C$7,盾!$D$2:$D$249,0)+1,5),"")</f>
        <v>「マイ勇者」が剣が得意な職業のとき、追加で呪文ダメージを中軽減</v>
      </c>
      <c r="N7" s="1074"/>
      <c r="O7" s="151" t="str">
        <f>INDEX(盾!$D$2:$N$249,MATCH(パーティー作成!$C$7,盾!$D$2:$D$249,0),6)</f>
        <v>常時</v>
      </c>
      <c r="P7" s="237" t="str">
        <f>INDEX(盾!$D$2:$O$249,MATCH(パーティー作成!$C$7,盾!$D$2:$D$249,0),12)</f>
        <v>MAX</v>
      </c>
      <c r="X7" s="751" t="str">
        <f>カード情報!D11</f>
        <v>X3-005  スライム</v>
      </c>
      <c r="Z7" s="753"/>
      <c r="AA7" s="149"/>
      <c r="AB7" s="148">
        <v>1</v>
      </c>
      <c r="AC7" s="148">
        <v>2</v>
      </c>
      <c r="AD7" s="148">
        <v>3</v>
      </c>
      <c r="AE7" s="148" t="s">
        <v>3149</v>
      </c>
      <c r="AF7" s="148" t="s">
        <v>3155</v>
      </c>
      <c r="AG7" s="148" t="s">
        <v>3150</v>
      </c>
      <c r="AH7" s="750"/>
      <c r="AT7" s="148" t="s">
        <v>3160</v>
      </c>
      <c r="AU7" s="148">
        <v>181</v>
      </c>
      <c r="AV7" s="148" t="s">
        <v>3148</v>
      </c>
      <c r="AW7" s="148">
        <v>77</v>
      </c>
      <c r="AX7" s="148">
        <v>76</v>
      </c>
      <c r="AY7" s="148">
        <v>48</v>
      </c>
      <c r="AZ7" s="148" t="s">
        <v>3148</v>
      </c>
      <c r="BA7" s="750"/>
      <c r="BB7" s="129"/>
      <c r="BC7" s="129"/>
      <c r="BD7" s="129"/>
    </row>
    <row r="8" spans="1:56" ht="15.6" customHeight="1">
      <c r="A8" s="189" t="str">
        <f t="shared" si="0"/>
        <v>ア-079</v>
      </c>
      <c r="B8" s="150" t="s">
        <v>2299</v>
      </c>
      <c r="C8" s="154" t="s">
        <v>6268</v>
      </c>
      <c r="D8" s="192" t="str">
        <f>LEFT(C8,5)</f>
        <v>ア-079</v>
      </c>
      <c r="E8" s="192" t="str">
        <f>IFERROR(VLOOKUP($D$8,$AE$32:$AF$39,2,FALSE),"")</f>
        <v>暗黒</v>
      </c>
      <c r="F8" s="91">
        <f>INDEX(アクセサリー!$D$2:$N$291,MATCH($C$8,アクセサリー!$D$2:$D$291,0),7)</f>
        <v>820</v>
      </c>
      <c r="G8" s="91">
        <f>INDEX(アクセサリー!$D$2:$N$291,MATCH($C$8,アクセサリー!$D$2:$D$291,0),8)</f>
        <v>40</v>
      </c>
      <c r="H8" s="91">
        <f>INDEX(アクセサリー!$D$2:$N$291,MATCH($C$8,アクセサリー!$D$2:$D$291,0),9)</f>
        <v>40</v>
      </c>
      <c r="I8" s="91">
        <f>INDEX(アクセサリー!$D$2:$N$291,MATCH($C$8,アクセサリー!$D$2:$D$291,0),10)</f>
        <v>40</v>
      </c>
      <c r="J8" s="91">
        <f>INDEX(アクセサリー!$D$2:$N$291,MATCH($C$8,アクセサリー!$D$2:$D$291,0),11)</f>
        <v>0</v>
      </c>
      <c r="K8" s="1088"/>
      <c r="L8" s="151" t="str">
        <f>INDEX(アクセサリー!$D$2:$N$291,MATCH($C$8,アクセサリー!$D$2:$D$291,0),5)</f>
        <v>「マイ勇者」の属性が[暗黒]になる</v>
      </c>
      <c r="M8" s="1075" t="str" cm="1">
        <f t="array" ref="M8">IF(INDEX(アクセサリー!$D$2:$N$291,MATCH($C$8,アクセサリー!$D$2:$D$291,0),2)="超",INDEX(アクセサリー!$D$2:$N$291,MATCH($C$8,アクセサリー!$D$2:$D$291,0)+1,5),"")</f>
        <v/>
      </c>
      <c r="N8" s="1076"/>
      <c r="O8" s="151" t="str">
        <f>INDEX(アクセサリー!$D$2:$N$291,MATCH(パーティー作成!$C$8,アクセサリー!$D$2:$D$291,0),6)</f>
        <v>常時</v>
      </c>
      <c r="P8" s="237" t="str">
        <f>INDEX(アクセサリー!$D$2:$O$291,MATCH(パーティー作成!$C$8,アクセサリー!$D$2:$D$291,0),12)</f>
        <v>MAX</v>
      </c>
      <c r="X8" s="751" t="str">
        <f>カード情報!D13</f>
        <v>X3-006  スライムナイト</v>
      </c>
      <c r="AA8" s="149">
        <v>1</v>
      </c>
      <c r="AB8" s="755">
        <v>1.1349199999999999</v>
      </c>
      <c r="AC8" s="755">
        <v>1.2032</v>
      </c>
      <c r="AD8" s="755">
        <v>1.14333</v>
      </c>
      <c r="AE8" s="755">
        <v>1.1849499999999999</v>
      </c>
      <c r="AF8" s="755">
        <v>1.2032</v>
      </c>
      <c r="AG8" s="755">
        <v>1.14333</v>
      </c>
      <c r="AH8" s="750"/>
      <c r="AT8" s="148" t="s">
        <v>3161</v>
      </c>
      <c r="AU8" s="148" t="s">
        <v>3148</v>
      </c>
      <c r="AV8" s="148" t="s">
        <v>3148</v>
      </c>
      <c r="AW8" s="148">
        <v>77</v>
      </c>
      <c r="AX8" s="148">
        <v>79</v>
      </c>
      <c r="AY8" s="148">
        <v>49</v>
      </c>
      <c r="AZ8" s="148">
        <v>50</v>
      </c>
      <c r="BA8" s="750"/>
      <c r="BB8" s="129"/>
      <c r="BC8" s="129"/>
      <c r="BD8" s="129"/>
    </row>
    <row r="9" spans="1:56" ht="15.6" customHeight="1">
      <c r="A9" s="189" t="str">
        <f t="shared" si="0"/>
        <v>ア-085</v>
      </c>
      <c r="B9" s="150" t="s">
        <v>2300</v>
      </c>
      <c r="C9" s="154" t="s">
        <v>6269</v>
      </c>
      <c r="D9" s="192" t="str">
        <f>LEFT(C9,5)</f>
        <v>ア-085</v>
      </c>
      <c r="E9" s="192" t="str">
        <f>IFERROR(VLOOKUP($D$9,$AE$32:$AF$39,2,FALSE),"")</f>
        <v/>
      </c>
      <c r="F9" s="91">
        <f>INDEX(アクセサリー!$D$2:$N$291,MATCH($C$9,アクセサリー!$D$2:$D$291,0),7)</f>
        <v>700</v>
      </c>
      <c r="G9" s="91">
        <f>INDEX(アクセサリー!$D$2:$N$291,MATCH($C$9,アクセサリー!$D$2:$D$291,0),8)</f>
        <v>110</v>
      </c>
      <c r="H9" s="91">
        <f>INDEX(アクセサリー!$D$2:$N$291,MATCH($C$9,アクセサリー!$D$2:$D$291,0),9)</f>
        <v>0</v>
      </c>
      <c r="I9" s="91">
        <f>INDEX(アクセサリー!$D$2:$N$291,MATCH($C$9,アクセサリー!$D$2:$D$291,0),10)</f>
        <v>0</v>
      </c>
      <c r="J9" s="91">
        <f>INDEX(アクセサリー!$D$2:$N$291,MATCH($C$9,アクセサリー!$D$2:$D$291,0),11)</f>
        <v>110</v>
      </c>
      <c r="K9" s="1088"/>
      <c r="L9" s="151" t="str">
        <f>INDEX(アクセサリー!$D$2:$N$291,MATCH($C$9,アクセサリー!$D$2:$D$291,0),5)</f>
        <v>各R開始時に、HP50%以上の敵がいると敵全体のぼうぎょとすばやさを中ダウン</v>
      </c>
      <c r="M9" s="1073" t="str" cm="1">
        <f t="array" ref="M9">IF(INDEX(アクセサリー!$D$2:$N$291,MATCH($C$9,アクセサリー!$D$2:$D$291,0),2)="超",INDEX(アクセサリー!$D$2:$N$291,MATCH($C$9,アクセサリー!$D$2:$D$291,0)+1,5),"")</f>
        <v/>
      </c>
      <c r="N9" s="1074"/>
      <c r="O9" s="151" t="str">
        <f>INDEX(アクセサリー!$D$2:$N$291,MATCH(パーティー作成!$C$9,アクセサリー!$D$2:$D$291,0),6)</f>
        <v>そのR限り</v>
      </c>
      <c r="P9" s="237" t="str">
        <f>INDEX(アクセサリー!$D$2:$O$291,MATCH(パーティー作成!$C$9,アクセサリー!$D$2:$D$291,0),12)</f>
        <v>MAX</v>
      </c>
      <c r="U9" s="749" t="str">
        <f>武器!D3</f>
        <v>E武-28  時空の剣 [EX]</v>
      </c>
      <c r="X9" s="751" t="str">
        <f>カード情報!D15</f>
        <v>X3-007  ドラキー</v>
      </c>
      <c r="AA9" s="149">
        <v>2</v>
      </c>
      <c r="AB9" s="755"/>
      <c r="AC9" s="755">
        <v>1.3364</v>
      </c>
      <c r="AD9" s="755">
        <v>1.2866</v>
      </c>
      <c r="AE9" s="755"/>
      <c r="AF9" s="755">
        <v>1.3864000000000001</v>
      </c>
      <c r="AG9" s="755">
        <v>1.2866</v>
      </c>
      <c r="AH9" s="750"/>
      <c r="AT9" s="148" t="s">
        <v>3162</v>
      </c>
      <c r="AU9" s="148">
        <v>190</v>
      </c>
      <c r="AV9" s="148" t="s">
        <v>3148</v>
      </c>
      <c r="AW9" s="148">
        <v>83</v>
      </c>
      <c r="AX9" s="148" t="s">
        <v>3148</v>
      </c>
      <c r="AY9" s="148">
        <v>52</v>
      </c>
      <c r="AZ9" s="148">
        <v>51</v>
      </c>
      <c r="BA9" s="750"/>
      <c r="BB9" s="129"/>
      <c r="BC9" s="129"/>
      <c r="BD9" s="129"/>
    </row>
    <row r="10" spans="1:56" ht="15.6" customHeight="1">
      <c r="A10" s="189">
        <f>COUNTIF($B$10,"光")+COUNTIF($B$15,"光")+COUNTIF($B$20,"光")+IF($C$5="魔軍司令",COUNTIF($B$10,""),0)</f>
        <v>0</v>
      </c>
      <c r="B10" s="150" t="str">
        <f>IF(E8&lt;&gt;"",E8,E9)</f>
        <v>暗黒</v>
      </c>
      <c r="C10" s="1083" t="s">
        <v>2301</v>
      </c>
      <c r="D10" s="1084"/>
      <c r="E10" s="1085"/>
      <c r="F10" s="92">
        <f>SUM(F3:F9)</f>
        <v>2840</v>
      </c>
      <c r="G10" s="93">
        <f>SUM(G3:G9)</f>
        <v>2097</v>
      </c>
      <c r="H10" s="94">
        <f>SUM(H3:H9)</f>
        <v>1592</v>
      </c>
      <c r="I10" s="95">
        <f>SUM(I3:I9)</f>
        <v>1622</v>
      </c>
      <c r="J10" s="96">
        <f>SUM(J3:J9)</f>
        <v>1902</v>
      </c>
      <c r="U10" s="749" t="str">
        <f>武器!D4</f>
        <v>E武-27  はおうのオノ [EX]</v>
      </c>
      <c r="X10" s="751" t="str">
        <f>カード情報!D17</f>
        <v>X3-008  がいこつ</v>
      </c>
      <c r="AA10" s="149">
        <v>3</v>
      </c>
      <c r="AB10" s="755"/>
      <c r="AC10" s="755"/>
      <c r="AD10" s="755">
        <v>1.4299500000000001</v>
      </c>
      <c r="AE10" s="755"/>
      <c r="AF10" s="755"/>
      <c r="AG10" s="755">
        <v>1.4799500000000001</v>
      </c>
      <c r="AH10" s="750"/>
      <c r="AT10" s="148" t="s">
        <v>3163</v>
      </c>
      <c r="AU10" s="148">
        <v>197</v>
      </c>
      <c r="AV10" s="148" t="s">
        <v>3148</v>
      </c>
      <c r="AW10" s="148">
        <v>83</v>
      </c>
      <c r="AX10" s="148">
        <v>85</v>
      </c>
      <c r="AY10" s="148">
        <v>54</v>
      </c>
      <c r="AZ10" s="148">
        <v>53</v>
      </c>
      <c r="BA10" s="750"/>
      <c r="BB10" s="129"/>
      <c r="BC10" s="129"/>
      <c r="BD10" s="129"/>
    </row>
    <row r="11" spans="1:56" s="747" customFormat="1" ht="13.15" customHeight="1">
      <c r="A11" s="189">
        <f>COUNTIF($B$10,"百獣")+COUNTIF($B$15,"百獣")+COUNTIF($B$20,"百獣")</f>
        <v>0</v>
      </c>
      <c r="B11" s="189">
        <f>IF($A$19="X3-057",IF($A$13=3,$AB$67,0),IF($A$19="S5-057",IF($A$12=3,$AB$60,0),IF($A$19="SP-078",$AB$53,IF($A$19="SP-102",IF($B$10="光",$AB$54,0),IF($A$19="S3-041",IF($A$11=3,$AB$55,0),IF($A$19="SP-169",$AB$56,IF($A$19="06-061",$AB$57,IF($A$19="08-055",$AB$58,IF($A$19="SP-215",IF($B$10="光",0,IF($B$10="",0,$AB$63)),IF($A$19="X1-040",$AB$62,IF($A$19="X2-071",$AB$64,0)))))))))))</f>
        <v>0.35</v>
      </c>
      <c r="C11" s="189">
        <f>IF($A$14="X3-057",IF($A$13=3,$AB$67,0),IF($A$14="S5-057",IF($A$12=3,$AB$60,0),IF($A$14="SP-078",$AB$53,IF($A$14="SP-102",IF($B$10="光",$AB$54,0),IF($A$14="S3-041",IF($A$11=3,$AB$55,0),IF($A$14="SP-169",$AB$56,IF($A$14="06-061",$AB$57,IF($A$14="08-055",$AB$58,IF($A$14="SP-215",IF($B$10="光",0,IF($B$10="",0,$AB$63)),IF($A$14="X1-040",$AB$62,IF($A$14="X2-071",$AB$64,0)))))))))))</f>
        <v>0</v>
      </c>
      <c r="D11" s="189">
        <f>IF($C$5="大魔導士",$AB$35,IF($C$5="魔軍司令",IF($A$10=0,$AB$36,IF($A$10=1,$AB$37,IF($A$10=2,$AB$38,0))),IF($C$5="家庭教師",IF($A$10=0,0,IF($A$10=1,$AB$41,IF($A$10=2,$AB$40,$AB$39))),0)))</f>
        <v>0.21</v>
      </c>
      <c r="E11" s="189">
        <f>IF($A$6="武-049",IF($B$10="暗黒",$AB$47,0),IF($A$6="武-009",IF($B$10="百獣",$AB$48,0),IF($A$6="S武-10",$AB$49,IF($A$6="S武-17",$AB$59,0))))</f>
        <v>0</v>
      </c>
      <c r="F11" s="189">
        <f>IF($A$7="E盾-11",$AB$65,IF($A$7="S盾-17",$AB$61,IF($A$7="盾-052",$AB$43,IF($A$7="盾-039",$AB$45,IF($A$7="盾-037",$AB$44,0)))))</f>
        <v>0</v>
      </c>
      <c r="G11" s="189">
        <f>IF($A$8="ア-097",$AB$46,IF($A$8="ア-164",$AB$50,IF($A$8="Sア-09",IF($E$5="爪",$AB$52,0),0)))</f>
        <v>0</v>
      </c>
      <c r="H11" s="189">
        <f>IF($A$9="ア-097",$AB$46,IF($A$9="ア-164",$AB$50,IF($A$9="Sア-09",IF($E$5="爪",$AB$52,0),0)))</f>
        <v>0</v>
      </c>
      <c r="I11" s="189">
        <f>IF($C$5="死神",IF($A$5="剣",$AB$33,IF($A$5="斧",$AB$33,0)),IF($C$5="拳聖",IF($A$5="槍",$AB$34,IF($A$5="爪",$AB$34,0)),IF($C$5="極クロブレ勇者",$AB$42,0)))</f>
        <v>0</v>
      </c>
      <c r="J11" s="189">
        <f>(INT($I$10*(IF($B$10="",0,$AB$32)+SUM(B11:I11)+1)))</f>
        <v>2773</v>
      </c>
      <c r="O11" s="748"/>
      <c r="P11" s="748"/>
      <c r="Q11" s="748"/>
      <c r="R11" s="748"/>
      <c r="S11" s="748"/>
      <c r="T11" s="748"/>
      <c r="U11" s="749" t="str">
        <f>武器!D5</f>
        <v>E武-26  竜神王のツメ [EX]</v>
      </c>
      <c r="V11" s="749"/>
      <c r="W11" s="749"/>
      <c r="X11" s="751" t="str">
        <f>カード情報!D19</f>
        <v>X3-009  ミイラ男</v>
      </c>
      <c r="AH11" s="750"/>
      <c r="AT11" s="148" t="s">
        <v>4131</v>
      </c>
      <c r="AU11" s="148">
        <v>199</v>
      </c>
      <c r="AV11" s="148" t="s">
        <v>3148</v>
      </c>
      <c r="AW11" s="148">
        <v>85</v>
      </c>
      <c r="AX11" s="148">
        <v>85</v>
      </c>
      <c r="AY11" s="148">
        <v>54</v>
      </c>
      <c r="AZ11" s="148">
        <v>54</v>
      </c>
      <c r="BA11" s="750"/>
      <c r="BB11" s="750"/>
      <c r="BC11" s="750"/>
      <c r="BD11" s="750"/>
    </row>
    <row r="12" spans="1:56" ht="13.15" customHeight="1">
      <c r="A12" s="189">
        <f>COUNTIF($B$10,"光")+COUNTIF($B$15,"光")+COUNTIF($B$20,"光")</f>
        <v>0</v>
      </c>
      <c r="U12" s="749" t="str">
        <f>武器!D6</f>
        <v>E武-25  勇者のつるぎ・改 [EX]</v>
      </c>
      <c r="X12" s="751" t="str">
        <f>カード情報!D21</f>
        <v>X3-010  ばくだん岩</v>
      </c>
      <c r="AA12" s="750"/>
      <c r="AB12" s="750"/>
      <c r="AC12" s="750"/>
      <c r="AD12" s="750"/>
      <c r="AE12" s="750"/>
      <c r="AF12" s="750"/>
      <c r="AG12" s="750"/>
      <c r="AH12" s="750"/>
      <c r="AT12" s="148" t="s">
        <v>4132</v>
      </c>
      <c r="AU12" s="148">
        <v>204</v>
      </c>
      <c r="AV12" s="148" t="s">
        <v>3148</v>
      </c>
      <c r="AW12" s="148">
        <v>86</v>
      </c>
      <c r="AX12" s="148" t="s">
        <v>3148</v>
      </c>
      <c r="AY12" s="148" t="s">
        <v>3148</v>
      </c>
      <c r="AZ12" s="148" t="s">
        <v>3148</v>
      </c>
      <c r="BA12" s="750"/>
      <c r="BB12" s="129"/>
      <c r="BC12" s="129"/>
      <c r="BD12" s="129"/>
    </row>
    <row r="13" spans="1:56" ht="15.6" customHeight="1">
      <c r="A13" s="189">
        <f>COUNTIF($B$10,"暗黒")+COUNTIF($B$15,"暗黒")+COUNTIF($B$20,"暗黒")</f>
        <v>3</v>
      </c>
      <c r="B13" s="191"/>
      <c r="C13" s="1068" t="s">
        <v>3147</v>
      </c>
      <c r="D13" s="1069"/>
      <c r="E13" s="1070"/>
      <c r="F13" s="155">
        <v>2</v>
      </c>
      <c r="G13" s="156"/>
      <c r="H13" s="156"/>
      <c r="I13" s="156"/>
      <c r="J13" s="156"/>
      <c r="K13" s="277" t="s">
        <v>4107</v>
      </c>
      <c r="L13" s="152" t="str">
        <f>IF(INDEX(カード情報!$D$2:$U$5752,MATCH($C$14,カード情報!$D$2:$D$5752,0),6)="","",INDEX(カード情報!$D$2:$U$5752,MATCH($C$14,カード情報!$D$2:$D$5752,0),6))</f>
        <v>必殺技ブロッカー</v>
      </c>
      <c r="M13" s="152" t="str">
        <f>IF(INDEX(カード情報!$D$2:$U$5752,MATCH($C$14,カード情報!$D$2:$D$5752,0),7)="","",INDEX(カード情報!$D$2:$U$5752,MATCH($C$14,カード情報!$D$2:$D$5752,0),7))</f>
        <v>3～4</v>
      </c>
      <c r="U13" s="749" t="str">
        <f>武器!D7</f>
        <v>E武-24  王家のレイピア [EX]</v>
      </c>
      <c r="W13" s="749" t="str">
        <f>アクセサリー!D3</f>
        <v>Eア-20  神の涙 [EX]</v>
      </c>
      <c r="X13" s="751" t="str">
        <f>カード情報!D23</f>
        <v>X3-011  あくま神官</v>
      </c>
      <c r="AA13" s="750"/>
      <c r="AB13" s="750"/>
      <c r="AC13" s="750"/>
      <c r="AD13" s="750"/>
      <c r="AE13" s="750"/>
      <c r="AF13" s="750"/>
      <c r="AG13" s="750"/>
      <c r="AH13" s="750"/>
      <c r="AT13" s="148" t="s">
        <v>4133</v>
      </c>
      <c r="AU13" s="148">
        <v>206</v>
      </c>
      <c r="AV13" s="148" t="s">
        <v>3148</v>
      </c>
      <c r="AW13" s="148" t="s">
        <v>3148</v>
      </c>
      <c r="AX13" s="148" t="s">
        <v>3148</v>
      </c>
      <c r="AY13" s="148" t="s">
        <v>3148</v>
      </c>
      <c r="AZ13" s="148" t="s">
        <v>3148</v>
      </c>
      <c r="BA13" s="750"/>
      <c r="BB13" s="129"/>
      <c r="BC13" s="129"/>
      <c r="BD13" s="129"/>
    </row>
    <row r="14" spans="1:56" ht="15.6" customHeight="1">
      <c r="A14" s="189" t="str">
        <f>LEFT(C14,6)</f>
        <v>X2-056</v>
      </c>
      <c r="B14" s="190" t="str">
        <f>INDEX(カード情報!$D$2:$U$5752,MATCH($C$14,カード情報!$D$2:$D$5752,0),2)</f>
        <v>DGR</v>
      </c>
      <c r="C14" s="154" t="s">
        <v>6264</v>
      </c>
      <c r="D14" s="180" t="str">
        <f>INDEX(カード情報!$D$2:$U$5752,MATCH($C$14,カード情報!$D$2:$D$5752,0),4)</f>
        <v>物理</v>
      </c>
      <c r="E14" s="180" t="str">
        <f>INDEX(カード情報!$D$2:$U$5752,MATCH($C$14,カード情報!$D$2:$D$5752,0),5)</f>
        <v>ブレス</v>
      </c>
      <c r="F14" s="92">
        <f>INDEX(カード情報!$D$2:$U$5752,MATCH($C$14,カード情報!$D$2:$D$5752,0),14)</f>
        <v>2760</v>
      </c>
      <c r="G14" s="93">
        <f>INDEX(カード情報!$D$2:$U$5752,MATCH($C$14,カード情報!$D$2:$D$5752,0),15)</f>
        <v>1840</v>
      </c>
      <c r="H14" s="94">
        <f>INDEX(カード情報!$D$2:$U$5752,MATCH($C$14,カード情報!$D$2:$D$5752,0),16)</f>
        <v>970</v>
      </c>
      <c r="I14" s="95">
        <f>INDEX(カード情報!$D$2:$U$5752,MATCH($C$14,カード情報!$D$2:$D$5752,0),17)</f>
        <v>1200</v>
      </c>
      <c r="J14" s="96">
        <f>INDEX(カード情報!$D$2:$U$5752,MATCH($C$14,カード情報!$D$2:$D$5752,0),18)</f>
        <v>1910</v>
      </c>
      <c r="K14" s="146">
        <f>INDEX(カード情報!$D$2:$U$5752,MATCH($C$14,カード情報!$D$2:$D$5752,0),12)</f>
        <v>0</v>
      </c>
      <c r="L14" s="152" t="str">
        <f>IF(INDEX(カード情報!$D$2:$U$5752,MATCH($C$14,カード情報!$D$2:$D$5752,0),10)="","",INDEX(カード情報!$D$2:$U$5752,MATCH($C$14,カード情報!$D$2:$D$5752,0),10))</f>
        <v>1～2R目の間、敵全体のこうげきとすばやさはキャラクターのスキルによってアップしない</v>
      </c>
      <c r="M14" s="152" t="str">
        <f>IF(INDEX(カード情報!$D$2:$U$5752,MATCH($C$14,カード情報!$D$2:$D$5752,0),11)="","",INDEX(カード情報!$D$2:$U$5752,MATCH($C$14,カード情報!$D$2:$D$5752,0),11))</f>
        <v>常時</v>
      </c>
      <c r="U14" s="749" t="str">
        <f>武器!D8</f>
        <v>E武-23  らせつのまそう [EX]</v>
      </c>
      <c r="V14" s="749" t="str">
        <f>盾!D3</f>
        <v>E盾-16  勇者の盾 [EX]</v>
      </c>
      <c r="W14" s="749" t="str">
        <f>アクセサリー!D4</f>
        <v>Eア-19  超越大魔王のローブ [EX]</v>
      </c>
      <c r="X14" s="751" t="str">
        <f>カード情報!D25</f>
        <v>X3-012  ガーゴイル</v>
      </c>
      <c r="AA14" s="750"/>
      <c r="AB14" s="750"/>
      <c r="AC14" s="750"/>
      <c r="AD14" s="750"/>
      <c r="AE14" s="750"/>
      <c r="AF14" s="750"/>
      <c r="AG14" s="750"/>
      <c r="AH14" s="750"/>
      <c r="AT14" s="148" t="s">
        <v>4100</v>
      </c>
      <c r="AU14" s="149">
        <v>198</v>
      </c>
      <c r="AV14" s="148" t="s">
        <v>3148</v>
      </c>
      <c r="AW14" s="149">
        <v>81</v>
      </c>
      <c r="AX14" s="149">
        <v>86</v>
      </c>
      <c r="AY14" s="149">
        <v>53</v>
      </c>
      <c r="AZ14" s="148" t="s">
        <v>3148</v>
      </c>
      <c r="BA14" s="750"/>
      <c r="BB14" s="129"/>
      <c r="BC14" s="129"/>
      <c r="BD14" s="129"/>
    </row>
    <row r="15" spans="1:56" ht="15.6" customHeight="1">
      <c r="B15" s="150" t="str">
        <f>INDEX(カード情報!$D$2:$U$5752,MATCH($C$14,カード情報!$D$2:$D$5752,0),3)</f>
        <v>暗黒</v>
      </c>
      <c r="C15" s="1077" t="s">
        <v>3154</v>
      </c>
      <c r="D15" s="1078"/>
      <c r="E15" s="1079"/>
      <c r="F15" s="92" t="str">
        <f>IF(K14=0,"",INT(F14*INDEX($AB$8:$AG$10, MATCH(F13,$AA$8:$AA$10,0), MATCH(K14,$AB$7:$AG$7,0))))</f>
        <v/>
      </c>
      <c r="G15" s="93" t="str">
        <f>IF(K14=0,"",INT(G14*INDEX($AB$8:$AG$10, MATCH(F13,$AA$8:$AA$10,0), MATCH(K14,$AB$7:$AG$7,0)))+G13*INDEX($AU$3:$AZ$41, MATCH(K16,$AT$3:$AT$41,0), MATCH(K14,$AU$2:$AZ$2,0)))</f>
        <v/>
      </c>
      <c r="H15" s="94" t="str">
        <f>IF(K14=0,"",INT(H14*INDEX($AB$8:$AG$10, MATCH(F13,$AA$8:$AA$10,0), MATCH(K14,$AB$7:$AG$7,0)))+H13*INDEX($AU$3:$AZ$41, MATCH(K16,$AT$3:$AT$41,0), MATCH(K14,$AU$2:$AZ$2,0)))</f>
        <v/>
      </c>
      <c r="I15" s="95" t="str">
        <f>IF(K14=0,"",INT(I14*INDEX($AB$8:$AG$10, MATCH(F13,$AA$8:$AA$10,0), MATCH(K14,$AB$7:$AG$7,0)))+I13*INDEX($AU$3:$AZ$41, MATCH(K16,$AT$3:$AT$41,0), MATCH(K14,$AU$2:$AZ$2,0)))</f>
        <v/>
      </c>
      <c r="J15" s="96" t="str">
        <f>IF(K14=0,"",INT(J14*INDEX($AB$8:$AG$10, MATCH(F13,$AA$8:$AA$10,0), MATCH(K14,$AB$7:$AG$7,0)))+J13*INDEX($AU$3:$AZ$41, MATCH(K16,$AT$3:$AT$41,0), MATCH(K14,$AU$2:$AZ$2,0)))</f>
        <v/>
      </c>
      <c r="K15" s="147">
        <f>INDEX(カード情報!$D$2:$U$5752,MATCH($C$14,カード情報!$D$2:$D$5752,0),13)</f>
        <v>0</v>
      </c>
      <c r="L15" s="152" t="str">
        <f t="array" ref="L15">IF(INDEX(カード情報!$D$2:$U$5752,MATCH($C$14,カード情報!$D$2:$D$5752,0)+1,10)="","",INDEX(カード情報!$D$2:$U$5752,MATCH($C$14,カード情報!$D$2:$D$5752,0)+1,10))</f>
        <v>3～5R目に、自身が攻撃されるたび敵全体のこうげきとすばやさを小ダウン</v>
      </c>
      <c r="M15" s="152" t="str">
        <f t="array" ref="M15">IF(INDEX(カード情報!$D$2:$U$5752,MATCH($C$14,カード情報!$D$2:$D$5752,0)+1,11)="","",INDEX(カード情報!$D$2:$U$5752,MATCH($C$14,カード情報!$D$2:$D$5752,0)+1,11))</f>
        <v>永続</v>
      </c>
      <c r="U15" s="749" t="str">
        <f>武器!D9</f>
        <v>E武-22  光魔の杖 [EX]</v>
      </c>
      <c r="V15" s="749" t="str">
        <f>盾!D4</f>
        <v>E盾-15  トルナードの盾 [EX]</v>
      </c>
      <c r="W15" s="749" t="str">
        <f>アクセサリー!D5</f>
        <v>Eア-18  ラプソーンのまもり [EX]</v>
      </c>
      <c r="X15" s="751" t="str">
        <f>カード情報!D27</f>
        <v>X3-013  さまようよろい</v>
      </c>
      <c r="AA15" s="750"/>
      <c r="AB15" s="750"/>
      <c r="AC15" s="750"/>
      <c r="AD15" s="750"/>
      <c r="AE15" s="750"/>
      <c r="AF15" s="750"/>
      <c r="AG15" s="750"/>
      <c r="AH15" s="750"/>
      <c r="AT15" s="148" t="s">
        <v>4101</v>
      </c>
      <c r="AU15" s="148">
        <v>203</v>
      </c>
      <c r="AV15" s="148" t="s">
        <v>3148</v>
      </c>
      <c r="AW15" s="149">
        <v>83</v>
      </c>
      <c r="AX15" s="148" t="s">
        <v>3148</v>
      </c>
      <c r="AY15" s="149">
        <v>54</v>
      </c>
      <c r="AZ15" s="148" t="s">
        <v>3148</v>
      </c>
      <c r="BA15" s="750"/>
      <c r="BB15" s="129"/>
      <c r="BC15" s="129"/>
      <c r="BD15" s="129"/>
    </row>
    <row r="16" spans="1:56" s="747" customFormat="1" ht="13.15" customHeight="1">
      <c r="A16" s="189"/>
      <c r="B16" s="189">
        <f>IF($A$19="X3-057",IF($A$13=3,$AB$67,0),IF($A$19="S5-057",IF($A$12=3,$AB$60,0),IF($A$19="SP-078",$AB$53,IF($A$19="SP-102",IF($B$15="光",$AB$54,0),IF($A$19="S3-041",IF($A$11=3,$AB$55,0),IF($A$19="SP-169",$AB$56,IF($A$19="06-061",$AB$57,IF($A$19="08-055",$AB$58,IF($A$19="SP-215",IF($B$15="光",0,$AB$63),IF($A$19="X1-040",$AB$62,IF($A$19="X2-071",$AB$64,0)))))))))))</f>
        <v>0.35</v>
      </c>
      <c r="C16" s="189">
        <f>IF($A$14="X3-057",IF($A$13=3,$AB$67,0),IF($A$14="S5-057",IF($A$12=3,$AB$60,0),IF($A$14="SP-078",$AB$53,IF($A$14="S3-041",IF($A$11=3,$AB$55,0),IF($A$14="SP-169",$AB$56,IF($A$14="06-061",$AB$57,IF($A$14="08-055",$AB$58,IF($A$14="SP-215",IF($B$15="光",0,$AB$63),IF($A$14="X1-040",$AB$62,IF($A$14="X2-071",$AB$64,0))))))))))</f>
        <v>0</v>
      </c>
      <c r="D16" s="189">
        <f>IF($C$5="大魔導士",$AB$35,IF($C$5="魔軍司令",IF($A$10=0,$AB$36,IF($A$10=1,$AB$37,IF($A$10=2,$AB$38,0))),IF($C$5="家庭教師",IF($A$10=0,0,IF($A$10=1,$AB$41,IF($A$10=2,$AB$40,$AB$39))),0)))</f>
        <v>0.21</v>
      </c>
      <c r="E16" s="189">
        <f>IF($A$6="武-049",IF($B$15="暗黒",$AB$47,0),IF($A$6="武-009",IF($B$15="百獣",$AB$48,0),IF($A$6="S武-17",$AB$59,0)))</f>
        <v>0</v>
      </c>
      <c r="F16" s="189">
        <f>IF($A$7="E盾-11",$AB$65,IF($A$7="S盾-17",$AB$61,IF($A$7="盾-052",$AB$43,0)))</f>
        <v>0</v>
      </c>
      <c r="G16" s="189">
        <f>IF($A$8="Sア-09",IF($E$5="爪",$AB$52,0),0)</f>
        <v>0</v>
      </c>
      <c r="H16" s="189">
        <f>IF($A$9="Sア-09",IF($E$5="爪",$AB$52,0),0)</f>
        <v>0</v>
      </c>
      <c r="I16" s="189" cm="1">
        <f t="array" ref="I16">MAX(IF(ISNUMBER(I14:I15),I14:I15,""))</f>
        <v>1200</v>
      </c>
      <c r="J16" s="189">
        <f>INT(I16*($AB$32+SUM(B16:H16)+1))</f>
        <v>2052</v>
      </c>
      <c r="K16" s="157" t="str">
        <f>IF(K15=0,LEFT(C14,3),LEFT(C14,3)&amp;K15)</f>
        <v>X2-</v>
      </c>
      <c r="L16" s="189" t="str">
        <f>"B"&amp;RIGHT(K14,1)&amp;"_"</f>
        <v>B0_</v>
      </c>
      <c r="O16" s="748"/>
      <c r="P16" s="748"/>
      <c r="Q16" s="748"/>
      <c r="R16" s="748"/>
      <c r="S16" s="748"/>
      <c r="T16" s="748"/>
      <c r="U16" s="749" t="str">
        <f>武器!D10</f>
        <v>E武-21  新生・ダイの剣 [EX]</v>
      </c>
      <c r="V16" s="749" t="str">
        <f>盾!D5</f>
        <v>E盾-14  堕天使の盾 [EX]</v>
      </c>
      <c r="W16" s="749" t="str">
        <f>アクセサリー!D6</f>
        <v>Eア-17  ゴールドフェザー [EX]</v>
      </c>
      <c r="X16" s="751" t="str">
        <f>カード情報!D29</f>
        <v>X3-014  ゴーレム</v>
      </c>
      <c r="AT16" s="148" t="s">
        <v>4102</v>
      </c>
      <c r="AU16" s="148" t="s">
        <v>3148</v>
      </c>
      <c r="AV16" s="148" t="s">
        <v>3148</v>
      </c>
      <c r="AW16" s="149">
        <v>86</v>
      </c>
      <c r="AX16" s="148" t="s">
        <v>3148</v>
      </c>
      <c r="AY16" s="148" t="s">
        <v>3148</v>
      </c>
      <c r="AZ16" s="148" t="s">
        <v>3148</v>
      </c>
    </row>
    <row r="17" spans="1:52" ht="13.15" customHeight="1">
      <c r="B17" s="189">
        <f>IF($A$19="X3-057",IF($A$27=3,$AB$67,0),IF($A$19="S5-057",IF($A$26=3,$AB$60,0),IF($A$19="SP-078",$AB$53,IF($A$19="SP-102",IF($B$15="光",$AB$54,0),IF($A$19="S3-041",IF($A$25=3,$AB$55,0),IF($A$19="SP-169",$AB$56,IF($A$19="06-061",$AB$57,IF($A$19="08-055",$AB$58,IF($A$19="SP-215",IF($B$15="光",0,$AB$63),IF($A$19="X1-040",$AB$62,IF($A$19="X2-071",$AB$64,0)))))))))))</f>
        <v>0.35</v>
      </c>
      <c r="C17" s="189">
        <f>IF($A$14="X3-057",IF($A$27=3,$AB$67,0),IF($A$14="S5-057",IF($A$26=3,$AB$60,0),IF($A$14="SP-078",$AB$53,IF($A$14="S3-041",IF($A$25=3,$AB$55,0),IF($A$14="SP-169",$AB$56,IF($A$14="06-061",$AB$57,IF($A$14="08-055",$AB$58,IF($A$14="SP-215",IF($B$15="光",0,$AB$63),IF($A$14="X1-040",$AB$62,IF($A$14="X2-071",$AB$64,0))))))))))</f>
        <v>0</v>
      </c>
      <c r="D17" s="189">
        <f>IF($A$24="S5-057",IF($A$26=3,$AB$60,0),IF($A$24="SP-078",$AB$53,IF($A$24="SP-102",IF($B$15="光",$AB$54,0),IF($A$24="S3-041",IF($A$25=3,$AB$55,0),IF($A$24="SP-169",$AB$56,IF($A$24="06-061",$AB$57,IF($A$24="08-055",$AB$58,IF($A$24="SP-215",IF($B$15="光",0,$AB$63),IF($A$24="X1-040",$AB$62,IF($A$24="X2-071",$AB$64,0))))))))))</f>
        <v>0</v>
      </c>
      <c r="E17" s="189"/>
      <c r="F17" s="189"/>
      <c r="G17" s="189"/>
      <c r="H17" s="189"/>
      <c r="I17" s="189" cm="1">
        <f t="array" ref="I17">MAX(IF(ISNUMBER(I15:I16),I15:I16,""))</f>
        <v>1200</v>
      </c>
      <c r="J17" s="189">
        <f>INT(I17*($AB$32+SUM(B17:H17)+1))</f>
        <v>1800</v>
      </c>
      <c r="K17" s="793"/>
      <c r="U17" s="749" t="str">
        <f>武器!D11</f>
        <v>E武-20  時空のツメ [EX]</v>
      </c>
      <c r="V17" s="749" t="str">
        <f>盾!D6</f>
        <v>E盾-13  時空の盾 [EX]</v>
      </c>
      <c r="W17" s="749" t="str">
        <f>アクセサリー!D7</f>
        <v>Eア-16  勇者のかぶと [EX]</v>
      </c>
      <c r="X17" s="751" t="str">
        <f>カード情報!D31</f>
        <v>X3-015  グレイトドラゴン</v>
      </c>
      <c r="AA17" s="149"/>
      <c r="AB17" s="1086" t="s">
        <v>3254</v>
      </c>
      <c r="AC17" s="1086"/>
      <c r="AD17" s="277" t="s">
        <v>15</v>
      </c>
      <c r="AE17" s="277" t="s">
        <v>7</v>
      </c>
      <c r="AF17" s="277" t="s">
        <v>8</v>
      </c>
      <c r="AG17" s="277" t="s">
        <v>9</v>
      </c>
      <c r="AH17" s="277" t="s">
        <v>14</v>
      </c>
      <c r="AI17" s="277" t="s">
        <v>15</v>
      </c>
      <c r="AJ17" s="277" t="s">
        <v>7</v>
      </c>
      <c r="AK17" s="277" t="s">
        <v>8</v>
      </c>
      <c r="AL17" s="277" t="s">
        <v>9</v>
      </c>
      <c r="AM17" s="277" t="s">
        <v>14</v>
      </c>
      <c r="AT17" s="148" t="s">
        <v>4103</v>
      </c>
      <c r="AU17" s="149">
        <v>196</v>
      </c>
      <c r="AV17" s="148" t="s">
        <v>3148</v>
      </c>
      <c r="AW17" s="149">
        <v>83</v>
      </c>
      <c r="AX17" s="149">
        <v>87</v>
      </c>
      <c r="AY17" s="149">
        <v>54</v>
      </c>
      <c r="AZ17" s="148">
        <v>55</v>
      </c>
    </row>
    <row r="18" spans="1:52" ht="15.6" customHeight="1">
      <c r="B18" s="191"/>
      <c r="C18" s="1068" t="s">
        <v>3147</v>
      </c>
      <c r="D18" s="1069"/>
      <c r="E18" s="1070"/>
      <c r="F18" s="155"/>
      <c r="G18" s="156"/>
      <c r="H18" s="156"/>
      <c r="I18" s="156"/>
      <c r="J18" s="156"/>
      <c r="K18" s="277" t="s">
        <v>4107</v>
      </c>
      <c r="L18" s="152" t="str">
        <f>IF(INDEX(カード情報!$D$2:$U$5752,MATCH($C$19,カード情報!$D$2:$D$5752,0),6)="","",INDEX(カード情報!$D$2:$U$5752,MATCH($C$19,カード情報!$D$2:$D$5752,0),6))</f>
        <v>必殺技ブロッカー</v>
      </c>
      <c r="M18" s="152" t="str">
        <f>IF(INDEX(カード情報!$D$2:$U$5752,MATCH($C$19,カード情報!$D$2:$D$5752,0),7)="","",INDEX(カード情報!$D$2:$U$5752,MATCH($C$19,カード情報!$D$2:$D$5752,0),7))</f>
        <v>3～5</v>
      </c>
      <c r="U18" s="749" t="str">
        <f>武器!D12</f>
        <v>E武-19  てんくうのつるぎ [EX]</v>
      </c>
      <c r="V18" s="749" t="str">
        <f>盾!D7</f>
        <v>E盾-12  シャハルの鏡 [EX]</v>
      </c>
      <c r="W18" s="749" t="str">
        <f>アクセサリー!D8</f>
        <v>Eア-15  超魔生物ハドラーの鎧 [EX]</v>
      </c>
      <c r="X18" s="751" t="str">
        <f>カード情報!D33</f>
        <v>X3-016  ポップ</v>
      </c>
      <c r="AA18" s="277" t="s">
        <v>2302</v>
      </c>
      <c r="AB18" s="1071"/>
      <c r="AC18" s="1072"/>
      <c r="AD18" s="149">
        <f>SUM(AI19:AI30)</f>
        <v>120</v>
      </c>
      <c r="AE18" s="149">
        <f t="shared" ref="AE18:AH18" si="1">SUM(AJ19:AJ30)</f>
        <v>107</v>
      </c>
      <c r="AF18" s="149">
        <f t="shared" si="1"/>
        <v>62</v>
      </c>
      <c r="AG18" s="149">
        <f t="shared" si="1"/>
        <v>92</v>
      </c>
      <c r="AH18" s="149">
        <f t="shared" si="1"/>
        <v>102</v>
      </c>
      <c r="AI18" s="149"/>
      <c r="AJ18" s="149"/>
      <c r="AK18" s="149"/>
      <c r="AL18" s="149"/>
      <c r="AM18" s="149"/>
      <c r="AT18" s="148" t="s">
        <v>4104</v>
      </c>
      <c r="AU18" s="149">
        <v>202</v>
      </c>
      <c r="AV18" s="148" t="s">
        <v>3148</v>
      </c>
      <c r="AW18" s="149">
        <v>84</v>
      </c>
      <c r="AX18" s="148" t="s">
        <v>3148</v>
      </c>
      <c r="AY18" s="149">
        <v>55</v>
      </c>
      <c r="AZ18" s="148" t="s">
        <v>3148</v>
      </c>
    </row>
    <row r="19" spans="1:52" ht="15.6" customHeight="1">
      <c r="A19" s="189" t="str">
        <f>LEFT(C19,6)</f>
        <v>X3-057</v>
      </c>
      <c r="B19" s="190" t="str">
        <f>INDEX(カード情報!$D$2:$U$5752,MATCH($C$19,カード情報!$D$2:$D$5752,0),2)</f>
        <v>DGR</v>
      </c>
      <c r="C19" s="154" t="s">
        <v>6270</v>
      </c>
      <c r="D19" s="180" t="str">
        <f>INDEX(カード情報!$D$2:$U$5752,MATCH($C$19,カード情報!$D$2:$D$5752,0),4)</f>
        <v>特技</v>
      </c>
      <c r="E19" s="180" t="str">
        <f>INDEX(カード情報!$D$2:$U$5752,MATCH($C$19,カード情報!$D$2:$D$5752,0),5)</f>
        <v>物理</v>
      </c>
      <c r="F19" s="92">
        <f>INDEX(カード情報!$D$2:$U$5752,MATCH($C$19,カード情報!$D$2:$D$5752,0),14)</f>
        <v>2800</v>
      </c>
      <c r="G19" s="93">
        <f>INDEX(カード情報!$D$2:$U$5752,MATCH($C$19,カード情報!$D$2:$D$5752,0),15)</f>
        <v>2030</v>
      </c>
      <c r="H19" s="94">
        <f>INDEX(カード情報!$D$2:$U$5752,MATCH($C$19,カード情報!$D$2:$D$5752,0),16)</f>
        <v>840</v>
      </c>
      <c r="I19" s="95">
        <f>INDEX(カード情報!$D$2:$U$5752,MATCH($C$19,カード情報!$D$2:$D$5752,0),17)</f>
        <v>1610</v>
      </c>
      <c r="J19" s="96">
        <f>INDEX(カード情報!$D$2:$U$5752,MATCH($C$19,カード情報!$D$2:$D$5752,0),18)</f>
        <v>1520</v>
      </c>
      <c r="K19" s="146">
        <f>INDEX(カード情報!$D$2:$U$5752,MATCH($C$19,カード情報!$D$2:$D$5752,0),12)</f>
        <v>0</v>
      </c>
      <c r="L19" s="152" t="str">
        <f>IF(INDEX(カード情報!$D$2:$U$5752,MATCH($C$19,カード情報!$D$2:$D$5752,0),10)="","",INDEX(カード情報!$D$2:$U$5752,MATCH($C$19,カード情報!$D$2:$D$5752,0),10))</f>
        <v>各R開始時に、仲間が全員[暗黒]のとき味方全体のこうげきとすばやさを中アップ</v>
      </c>
      <c r="M19" s="152" t="str">
        <f>IF(INDEX(カード情報!$D$2:$U$5752,MATCH($C$19,カード情報!$D$2:$D$5752,0),11)="","",INDEX(カード情報!$D$2:$U$5752,MATCH($C$19,カード情報!$D$2:$D$5752,0),11))</f>
        <v>そのR限り</v>
      </c>
      <c r="U19" s="749" t="str">
        <f>武器!D13</f>
        <v>E武-18  ブラックロッド [EX]</v>
      </c>
      <c r="V19" s="749" t="str">
        <f>盾!D8</f>
        <v>E盾-11  魔影参謀の盾 [EX]</v>
      </c>
      <c r="W19" s="749" t="str">
        <f>アクセサリー!D9</f>
        <v>Eア-14  てんくうのかぶと [EX]</v>
      </c>
      <c r="X19" s="751" t="str">
        <f>カード情報!D35</f>
        <v>X3-017  マァム</v>
      </c>
      <c r="AA19" s="277" t="s">
        <v>2264</v>
      </c>
      <c r="AB19" s="752" t="s">
        <v>3255</v>
      </c>
      <c r="AC19" s="752" t="s">
        <v>3256</v>
      </c>
      <c r="AD19" s="149">
        <v>150</v>
      </c>
      <c r="AE19" s="149">
        <v>100</v>
      </c>
      <c r="AF19" s="149">
        <v>0</v>
      </c>
      <c r="AG19" s="149">
        <v>0</v>
      </c>
      <c r="AH19" s="149">
        <v>150</v>
      </c>
      <c r="AI19" s="149">
        <v>10</v>
      </c>
      <c r="AJ19" s="149">
        <v>10</v>
      </c>
      <c r="AK19" s="149">
        <v>0</v>
      </c>
      <c r="AL19" s="149">
        <v>0</v>
      </c>
      <c r="AM19" s="149">
        <v>10</v>
      </c>
      <c r="AN19" s="750" t="s">
        <v>2265</v>
      </c>
      <c r="AO19" s="750" t="s">
        <v>2266</v>
      </c>
      <c r="AP19" s="750"/>
      <c r="AT19" s="148" t="s">
        <v>4105</v>
      </c>
      <c r="AU19" s="148" t="s">
        <v>3148</v>
      </c>
      <c r="AV19" s="148" t="s">
        <v>3148</v>
      </c>
      <c r="AW19" s="149">
        <v>85</v>
      </c>
      <c r="AX19" s="148" t="s">
        <v>3148</v>
      </c>
      <c r="AY19" s="148" t="s">
        <v>3148</v>
      </c>
      <c r="AZ19" s="148" t="s">
        <v>3148</v>
      </c>
    </row>
    <row r="20" spans="1:52" s="747" customFormat="1" ht="15.6" customHeight="1">
      <c r="A20" s="189"/>
      <c r="B20" s="150" t="str">
        <f>INDEX(カード情報!$D$2:$U$5752,MATCH($C$19,カード情報!$D$2:$D$5752,0),3)</f>
        <v>暗黒</v>
      </c>
      <c r="C20" s="1077" t="s">
        <v>3154</v>
      </c>
      <c r="D20" s="1078"/>
      <c r="E20" s="1079"/>
      <c r="F20" s="92" t="str">
        <f>IF(K19=0,"",INT(F19*INDEX($AB$8:$AG$10, MATCH(F18,$AA$8:$AA$10,0), MATCH(K19,$AB$7:$AG$7,0))))</f>
        <v/>
      </c>
      <c r="G20" s="93" t="str">
        <f>IF(K19=0,"",INT(G19*INDEX($AB$8:$AG$10, MATCH(F18,$AA$8:$AA$10,0), MATCH(K19,$AB$7:$AG$7,0)))+G18*INDEX($AU$3:$AZ$41, MATCH(K21,$AT$3:$AT$41,0), MATCH(K19,$AU$2:$AZ$2,0)))</f>
        <v/>
      </c>
      <c r="H20" s="94" t="str">
        <f>IF(K19=0,"",INT(H19*INDEX($AB$8:$AG$10, MATCH(F18,$AA$8:$AA$10,0), MATCH(K19,$AB$7:$AG$7,0)))+H18*INDEX($AU$3:$AZ$41, MATCH(K21,$AT$3:$AT$41,0), MATCH(K19,$AU$2:$AZ$2,0)))</f>
        <v/>
      </c>
      <c r="I20" s="95" t="str">
        <f>IF(K19=0,"",INT(I19*INDEX($AB$8:$AG$10, MATCH(F18,$AA$8:$AA$10,0), MATCH(K19,$AB$7:$AG$7,0)))+I18*INDEX($AU$3:$AZ$41, MATCH(K21,$AT$3:$AT$41,0), MATCH(K19,$AU$2:$AZ$2,0)))</f>
        <v/>
      </c>
      <c r="J20" s="96" t="str">
        <f>IF(K19=0,"",INT(J19*INDEX($AB$8:$AG$10, MATCH(F18,$AA$8:$AA$10,0), MATCH(K19,$AB$7:$AG$7,0)))+J18*INDEX($AU$3:$AZ$41, MATCH(K21,$AT$3:$AT$41,0), MATCH(K19,$AU$2:$AZ$2,0)))</f>
        <v/>
      </c>
      <c r="K20" s="147">
        <f>INDEX(カード情報!$D$2:$U$5752,MATCH($C$19,カード情報!$D$2:$D$5752,0),13)</f>
        <v>0</v>
      </c>
      <c r="L20" s="152" t="str">
        <f t="array" ref="L20">IF(INDEX(カード情報!$D$2:$U$5752,MATCH($C$19,カード情報!$D$2:$D$5752,0)+1,10)="","",INDEX(カード情報!$D$2:$U$5752,MATCH($C$19,カード情報!$D$2:$D$5752,0)+1,10))</f>
        <v>1～3R開始時に、闘気ゲージが最大の敵がいるとき闘気ゲージが最大の敵の闘気ゲージを小吸収する</v>
      </c>
      <c r="M20" s="152" t="str">
        <f t="array" ref="M20">IF(INDEX(カード情報!$D$2:$U$5752,MATCH($C$19,カード情報!$D$2:$D$5752,0)+1,11)="","",INDEX(カード情報!$D$2:$U$5752,MATCH($C$19,カード情報!$D$2:$D$5752,0)+1,11))</f>
        <v>毎回</v>
      </c>
      <c r="O20" s="748"/>
      <c r="P20" s="748"/>
      <c r="Q20" s="748"/>
      <c r="R20" s="748"/>
      <c r="S20" s="748"/>
      <c r="T20" s="748"/>
      <c r="U20" s="749" t="str">
        <f>武器!D15</f>
        <v>E武-17  時空の杖 [EX]</v>
      </c>
      <c r="V20" s="749" t="str">
        <f>盾!D9</f>
        <v>E盾-10  竜魔人の盾 [EX]</v>
      </c>
      <c r="W20" s="749" t="str">
        <f>アクセサリー!D10</f>
        <v>Eア-13  超魔生物のツノ [EX]</v>
      </c>
      <c r="X20" s="751" t="str">
        <f>カード情報!D37</f>
        <v>X3-018  ヒュンケル</v>
      </c>
      <c r="AA20" s="277" t="s">
        <v>2268</v>
      </c>
      <c r="AB20" s="752" t="s">
        <v>3256</v>
      </c>
      <c r="AC20" s="752" t="s">
        <v>3257</v>
      </c>
      <c r="AD20" s="149">
        <v>100</v>
      </c>
      <c r="AE20" s="149">
        <v>150</v>
      </c>
      <c r="AF20" s="149">
        <v>0</v>
      </c>
      <c r="AG20" s="149">
        <v>150</v>
      </c>
      <c r="AH20" s="149">
        <v>0</v>
      </c>
      <c r="AI20" s="149">
        <v>10</v>
      </c>
      <c r="AJ20" s="149">
        <v>10</v>
      </c>
      <c r="AK20" s="149">
        <v>0</v>
      </c>
      <c r="AL20" s="149">
        <v>10</v>
      </c>
      <c r="AM20" s="149">
        <v>0</v>
      </c>
      <c r="AN20" s="750" t="s">
        <v>2276</v>
      </c>
      <c r="AO20" s="750" t="s">
        <v>2277</v>
      </c>
      <c r="AP20" s="750"/>
      <c r="AT20" s="148" t="s">
        <v>4106</v>
      </c>
      <c r="AU20" s="148" t="s">
        <v>3148</v>
      </c>
      <c r="AV20" s="148" t="s">
        <v>3148</v>
      </c>
      <c r="AW20" s="149">
        <v>86</v>
      </c>
      <c r="AX20" s="148" t="s">
        <v>3148</v>
      </c>
      <c r="AY20" s="148" t="s">
        <v>3148</v>
      </c>
      <c r="AZ20" s="148" t="s">
        <v>3148</v>
      </c>
    </row>
    <row r="21" spans="1:52" ht="13.15" customHeight="1">
      <c r="B21" s="189">
        <f>IF($A$14="X3-057",IF($A$13=3,$AB$67,0),IF($A$14="S5-057",IF($A$12=3,$AB$60,0),IF($A$14="SP-078",$AB$53,IF($A$14="SP-102",IF($B$20="光",$AB$54,0),IF($A$14="S3-041",IF($A$11=3,$AB$55,0),IF($A$14="SP-169",$AB$56,IF($A$14="06-061",$AB$57,IF($A$14="08-055",$AB$58,IF($A$14="SP-215",IF($B$20="光",0,$AB$63),IF($A$14="X1-040",$AB$62,IF($A$14="X2-071",$AB$64,0)))))))))))</f>
        <v>0</v>
      </c>
      <c r="C21" s="189">
        <f>IF($A$19="X3-057",IF($A$13=3,$AB$67,0),IF($A$19="S5-057",IF($A$12=3,$AB$60,0),IF($A$19="SP-078",$AB$53,IF($A$19="S3-041",IF($A$11=3,$AB$55,0),IF($A$19="SP-169",$AB$56,IF($A$19="06-061",$AB$57,IF($A$19="08-055",$AB$58,IF($A$19="SP-215",IF($B$20="光",0,$AB$63),IF($A$19="X1-040",$AB$62,IF($A$19="X2-071",$AB$642,0))))))))))</f>
        <v>0.35</v>
      </c>
      <c r="D21" s="189">
        <f>IF($C$5="大魔導士",$AB$35,IF($C$5="魔軍司令",IF($A$10=0,$AB$36,IF($A$10=1,$AB$37,IF($A$10=2,$AB$38,0))),IF($C$5="家庭教師",IF($A$10=0,0,IF($A$10=1,$AB$41,IF($A$10=2,$AB$40,$AB$39))),0)))</f>
        <v>0.21</v>
      </c>
      <c r="E21" s="189">
        <f>IF($A$6="武-049",IF($B$20="暗黒",$AB$47-1,0),IF($A$6="武-009",IF($B$20="百獣",$AB$48-1,0),IF($A$6="S武-17",$AB$59,0)))</f>
        <v>0</v>
      </c>
      <c r="F21" s="189">
        <f>IF($A$7="E盾-11",$AB$65,IF($A$7="S盾-17",$AB$61,IF($A$7="盾-052",$AB$43,0)))</f>
        <v>0</v>
      </c>
      <c r="G21" s="189">
        <f>IF($A$8="Sア-09",IF($E$5="爪",$AB$52,0),0)</f>
        <v>0</v>
      </c>
      <c r="H21" s="189">
        <f>IF($A$9="Sア-09",IF($E$5="爪",$AB$52,0),0)</f>
        <v>0</v>
      </c>
      <c r="I21" s="189" cm="1">
        <f t="array" ref="I21">MAX(IF(ISNUMBER(I19:I20),I19:I20,""))</f>
        <v>1610</v>
      </c>
      <c r="J21" s="189">
        <f>INT(I21*($AB$32+SUM(B21:H21)+1))</f>
        <v>2753</v>
      </c>
      <c r="K21" s="157" t="str">
        <f>IF(K20=0,LEFT(C19,3),LEFT(C19,3)&amp;K20)</f>
        <v>X3-</v>
      </c>
      <c r="L21" s="189" t="str">
        <f>"B"&amp;RIGHT(K19,1)&amp;"_"</f>
        <v>B0_</v>
      </c>
      <c r="M21" s="747"/>
      <c r="U21" s="749" t="str">
        <f>武器!D16</f>
        <v>E武-16  グレイトアックス [EX]</v>
      </c>
      <c r="V21" s="749" t="str">
        <f>盾!D10</f>
        <v>E盾-09  大魔王の大盾 [EX]</v>
      </c>
      <c r="W21" s="749" t="str">
        <f>アクセサリー!D11</f>
        <v>Eア-12  大魔王のエンブレム [EX]</v>
      </c>
      <c r="X21" s="751" t="str">
        <f>カード情報!D39</f>
        <v>X3-019  れんごく天馬</v>
      </c>
      <c r="AA21" s="277" t="s">
        <v>2269</v>
      </c>
      <c r="AB21" s="752" t="s">
        <v>3258</v>
      </c>
      <c r="AC21" s="752"/>
      <c r="AD21" s="149">
        <v>100</v>
      </c>
      <c r="AE21" s="149">
        <v>0</v>
      </c>
      <c r="AF21" s="149">
        <v>150</v>
      </c>
      <c r="AG21" s="149">
        <v>150</v>
      </c>
      <c r="AH21" s="149">
        <v>0</v>
      </c>
      <c r="AI21" s="149">
        <v>0</v>
      </c>
      <c r="AJ21" s="149">
        <v>0</v>
      </c>
      <c r="AK21" s="149">
        <v>10</v>
      </c>
      <c r="AL21" s="149">
        <v>10</v>
      </c>
      <c r="AM21" s="149">
        <v>10</v>
      </c>
      <c r="AN21" s="750" t="s">
        <v>2278</v>
      </c>
      <c r="AO21" s="750" t="s">
        <v>2279</v>
      </c>
      <c r="AT21" s="148" t="s">
        <v>4336</v>
      </c>
      <c r="AU21" s="148">
        <v>200</v>
      </c>
      <c r="AV21" s="148" t="s">
        <v>3148</v>
      </c>
      <c r="AW21" s="149">
        <v>85</v>
      </c>
      <c r="AX21" s="149">
        <v>85</v>
      </c>
      <c r="AY21" s="149">
        <v>52</v>
      </c>
      <c r="AZ21" s="148" t="s">
        <v>3148</v>
      </c>
    </row>
    <row r="22" spans="1:52" ht="13.15" customHeight="1">
      <c r="B22" s="189">
        <f>IF($A$14="X3-057",IF($A$27=3,$AB$67,0),IF($A$14="S5-057",IF($A$26=3,$AB$60,0),IF($A$14="SP-078",$AB$53,IF($A$14="SP-102",IF($B$20="光",$AB$54,0),IF($A$14="S3-041",IF($A$25=3,$AB$55,0),IF($A$14="SP-169",$AB$56,IF($A$14="06-061",$AB$57,IF($A$14="08-055",$AB$58,IF($A$14="SP-215",IF($B$20="光",0,$AB$63),IF($A$14="X1-040",$AB$62,IF($A$14="X2-071",$AB$64,0)))))))))))</f>
        <v>0</v>
      </c>
      <c r="C22" s="189">
        <f>IF($A$19="X3-057",IF($A$27=3,$AB$67,0),IF($A$19="S5-057",IF($A$26=3,$AB$60,0),IF($A$19="SP-078",$AB$53,IF($A$19="S3-041",IF($A$25=3,$AB$55,0),IF($A$19="SP-169",$AB$56,IF($A$19="06-061",$AB$57,IF($A$19="08-055",$AB$58,IF($A$19="SP-215",IF($B$20="光",0,$AB$63),IF($A$19="X1-040",$AB$62,IF($A$19="X2-071",$AB$64,0))))))))))</f>
        <v>0.35</v>
      </c>
      <c r="D22" s="189">
        <f>IF($A$24="S5-057",IF($A$26=3,$AB$60,0),IF($A$24="SP-078",$AB$53,IF($A$24="SP-102",IF($B$20="光",$AB$54,0),IF($A$24="S3-041",IF($A$25=3,$AB$55,0),IF($A$24="SP-169",$AB$56,IF($A$24="06-061",$AB$57,IF($A$24="08-055",$AB$58,IF($A$24="SP-215",IF($B$20="光",0,$AB$63),IF($A$24="X1-040",$AB$62,IF($A$24="X2-071",$AB$64,0))))))))))</f>
        <v>0</v>
      </c>
      <c r="E22" s="189"/>
      <c r="F22" s="189"/>
      <c r="G22" s="189"/>
      <c r="H22" s="189"/>
      <c r="I22" s="189" cm="1">
        <f t="array" ref="I22">MAX(IF(ISNUMBER(I20:I21),I20:I21,""))</f>
        <v>1610</v>
      </c>
      <c r="J22" s="189">
        <f>INT(I22*($AB$32+SUM(B22:H22)+1))</f>
        <v>2415</v>
      </c>
      <c r="K22" s="793"/>
      <c r="U22" s="749" t="str">
        <f>武器!D17</f>
        <v>E武-15  ラミアスのつるぎ [EX]</v>
      </c>
      <c r="V22" s="749" t="str">
        <f>盾!D11</f>
        <v>E盾-08  ひかりのたて [EX]</v>
      </c>
      <c r="W22" s="749" t="str">
        <f>アクセサリー!D12</f>
        <v>Eア-11  時空の兜 [EX]</v>
      </c>
      <c r="X22" s="751" t="str">
        <f>カード情報!D41</f>
        <v>X3-020  ウドラー</v>
      </c>
      <c r="AA22" s="277" t="s">
        <v>2270</v>
      </c>
      <c r="AB22" s="752" t="s">
        <v>3258</v>
      </c>
      <c r="AC22" s="752"/>
      <c r="AD22" s="149">
        <v>150</v>
      </c>
      <c r="AE22" s="149">
        <v>0</v>
      </c>
      <c r="AF22" s="149">
        <v>150</v>
      </c>
      <c r="AG22" s="149">
        <v>0</v>
      </c>
      <c r="AH22" s="149">
        <v>100</v>
      </c>
      <c r="AI22" s="149">
        <v>10</v>
      </c>
      <c r="AJ22" s="149">
        <v>0</v>
      </c>
      <c r="AK22" s="149">
        <v>10</v>
      </c>
      <c r="AL22" s="149">
        <v>0</v>
      </c>
      <c r="AM22" s="149">
        <v>10</v>
      </c>
      <c r="AN22" s="750" t="s">
        <v>2280</v>
      </c>
      <c r="AO22" s="750" t="s">
        <v>2292</v>
      </c>
      <c r="AP22" s="750"/>
      <c r="AT22" s="148" t="s">
        <v>4463</v>
      </c>
      <c r="AU22" s="148" t="s">
        <v>3148</v>
      </c>
      <c r="AV22" s="148" t="s">
        <v>3148</v>
      </c>
      <c r="AW22" s="149">
        <v>86</v>
      </c>
      <c r="AX22" s="149">
        <v>87</v>
      </c>
      <c r="AY22" s="149">
        <v>53</v>
      </c>
      <c r="AZ22" s="148" t="s">
        <v>3148</v>
      </c>
    </row>
    <row r="23" spans="1:52" ht="15.6" customHeight="1">
      <c r="B23" s="193" t="s">
        <v>3284</v>
      </c>
      <c r="C23" s="1068" t="s">
        <v>3147</v>
      </c>
      <c r="D23" s="1069"/>
      <c r="E23" s="1070"/>
      <c r="F23" s="155"/>
      <c r="G23" s="156"/>
      <c r="H23" s="156"/>
      <c r="I23" s="156"/>
      <c r="J23" s="156"/>
      <c r="K23" s="277" t="s">
        <v>4107</v>
      </c>
      <c r="L23" s="152" t="str">
        <f>IF(INDEX(カード情報!$D$2:$U$5752,MATCH($C$24,カード情報!$D$2:$D$5752,0),6)="","",INDEX(カード情報!$D$2:$U$5752,MATCH($C$24,カード情報!$D$2:$D$5752,0),6))</f>
        <v>ガードブレイクアタック</v>
      </c>
      <c r="M23" s="152" t="str">
        <f>IF(INDEX(カード情報!$D$2:$U$5752,MATCH($C$24,カード情報!$D$2:$D$5752,0),7)="","",INDEX(カード情報!$D$2:$U$5752,MATCH($C$24,カード情報!$D$2:$D$5752,0),7))</f>
        <v>3～4</v>
      </c>
      <c r="U23" s="749" t="str">
        <f>武器!D18</f>
        <v>E武-14  真魔剛竜剣 [EX]</v>
      </c>
      <c r="V23" s="749" t="str">
        <f>盾!D12</f>
        <v>E盾-07  超越魔王の盾 [EX]</v>
      </c>
      <c r="W23" s="749" t="str">
        <f>アクセサリー!D13</f>
        <v>Eア-10  やすらぎのローブ [EX]</v>
      </c>
      <c r="X23" s="751" t="str">
        <f>カード情報!D43</f>
        <v>X3-021  ヘルクラッシャー</v>
      </c>
      <c r="AA23" s="277" t="s">
        <v>2271</v>
      </c>
      <c r="AB23" s="752" t="s">
        <v>2176</v>
      </c>
      <c r="AC23" s="752"/>
      <c r="AD23" s="149">
        <v>250</v>
      </c>
      <c r="AE23" s="149">
        <v>0</v>
      </c>
      <c r="AF23" s="149">
        <v>0</v>
      </c>
      <c r="AG23" s="149">
        <v>0</v>
      </c>
      <c r="AH23" s="149">
        <v>150</v>
      </c>
      <c r="AI23" s="149">
        <v>15</v>
      </c>
      <c r="AJ23" s="149">
        <v>15</v>
      </c>
      <c r="AK23" s="149">
        <v>0</v>
      </c>
      <c r="AL23" s="149">
        <v>0</v>
      </c>
      <c r="AM23" s="149">
        <v>15</v>
      </c>
      <c r="AN23" s="750" t="s">
        <v>2281</v>
      </c>
      <c r="AO23" s="750" t="s">
        <v>2282</v>
      </c>
      <c r="AP23" s="750" t="s">
        <v>2283</v>
      </c>
      <c r="AT23" s="148" t="s">
        <v>4464</v>
      </c>
      <c r="AU23" s="148" t="s">
        <v>3148</v>
      </c>
      <c r="AV23" s="148" t="s">
        <v>3148</v>
      </c>
      <c r="AW23" s="149">
        <v>87</v>
      </c>
      <c r="AX23" s="148" t="s">
        <v>3148</v>
      </c>
      <c r="AY23" s="149">
        <v>54</v>
      </c>
      <c r="AZ23" s="148" t="s">
        <v>3148</v>
      </c>
    </row>
    <row r="24" spans="1:52" ht="15.6" customHeight="1">
      <c r="A24" s="189" t="str">
        <f>LEFT(C24,6)</f>
        <v>S5-055</v>
      </c>
      <c r="B24" s="190" t="str">
        <f>INDEX(カード情報!$D$2:$U$5752,MATCH($C$24,カード情報!$D$2:$D$5752,0),2)</f>
        <v>DGR</v>
      </c>
      <c r="C24" s="154" t="s">
        <v>6276</v>
      </c>
      <c r="D24" s="180" t="str">
        <f>INDEX(カード情報!$D$2:$U$5752,MATCH($C$24,カード情報!$D$2:$D$5752,0),4)</f>
        <v>ブレス</v>
      </c>
      <c r="E24" s="180" t="str">
        <f>INDEX(カード情報!$D$2:$U$5752,MATCH($C$24,カード情報!$D$2:$D$5752,0),5)</f>
        <v>特技</v>
      </c>
      <c r="F24" s="92">
        <f>INDEX(カード情報!$D$2:$U$5752,MATCH($C$24,カード情報!$D$2:$D$5752,0),14)</f>
        <v>2810</v>
      </c>
      <c r="G24" s="93">
        <f>INDEX(カード情報!$D$2:$U$5752,MATCH($C$24,カード情報!$D$2:$D$5752,0),15)</f>
        <v>1080</v>
      </c>
      <c r="H24" s="94">
        <f>INDEX(カード情報!$D$2:$U$5752,MATCH($C$24,カード情報!$D$2:$D$5752,0),16)</f>
        <v>1270</v>
      </c>
      <c r="I24" s="95">
        <f>INDEX(カード情報!$D$2:$U$5752,MATCH($C$24,カード情報!$D$2:$D$5752,0),17)</f>
        <v>1430</v>
      </c>
      <c r="J24" s="96">
        <f>INDEX(カード情報!$D$2:$U$5752,MATCH($C$24,カード情報!$D$2:$D$5752,0),18)</f>
        <v>1790</v>
      </c>
      <c r="K24" s="146">
        <f>INDEX(カード情報!$D$2:$U$5752,MATCH($C$24,カード情報!$D$2:$D$5752,0),12)</f>
        <v>0</v>
      </c>
      <c r="L24" s="152" t="str">
        <f>IF(INDEX(カード情報!$D$2:$U$5752,MATCH($C$24,カード情報!$D$2:$D$5752,0),10)="","",INDEX(カード情報!$D$2:$U$5752,MATCH($C$24,カード情報!$D$2:$D$5752,0),10))</f>
        <v>各R開始時に、闘気ゲージが最大の敵がいるとき闘気ゲージが最大の敵の闘気ゲージを中ダウン</v>
      </c>
      <c r="M24" s="152" t="str">
        <f>IF(INDEX(カード情報!$D$2:$U$5752,MATCH($C$24,カード情報!$D$2:$D$5752,0),11)="","",INDEX(カード情報!$D$2:$U$5752,MATCH($C$24,カード情報!$D$2:$D$5752,0),11))</f>
        <v>1回限り</v>
      </c>
      <c r="U24" s="749" t="str">
        <f>武器!D19</f>
        <v>E武-13  新生・鎧の魔槍 [EX]</v>
      </c>
      <c r="V24" s="749" t="str">
        <f>盾!D13</f>
        <v>E盾-06  てんくうのたて [EX]</v>
      </c>
      <c r="W24" s="749" t="str">
        <f>アクセサリー!D14</f>
        <v>Eア-09  竜の血 [EX]</v>
      </c>
      <c r="X24" s="751" t="str">
        <f>カード情報!D45</f>
        <v>X3-022  まおうのつかい</v>
      </c>
      <c r="AA24" s="277" t="s">
        <v>2272</v>
      </c>
      <c r="AB24" s="752" t="s">
        <v>3258</v>
      </c>
      <c r="AC24" s="752"/>
      <c r="AD24" s="149">
        <v>150</v>
      </c>
      <c r="AE24" s="149">
        <v>0</v>
      </c>
      <c r="AF24" s="149">
        <v>250</v>
      </c>
      <c r="AG24" s="149">
        <v>0</v>
      </c>
      <c r="AH24" s="149">
        <v>0</v>
      </c>
      <c r="AI24" s="149">
        <v>15</v>
      </c>
      <c r="AJ24" s="149">
        <v>0</v>
      </c>
      <c r="AK24" s="149">
        <v>15</v>
      </c>
      <c r="AL24" s="149">
        <v>0</v>
      </c>
      <c r="AM24" s="149">
        <v>15</v>
      </c>
      <c r="AN24" s="750" t="s">
        <v>2293</v>
      </c>
      <c r="AO24" s="750" t="s">
        <v>2284</v>
      </c>
      <c r="AP24" s="750" t="s">
        <v>2294</v>
      </c>
      <c r="AT24" s="148" t="s">
        <v>4494</v>
      </c>
      <c r="AU24" s="148">
        <v>198</v>
      </c>
      <c r="AV24" s="148" t="s">
        <v>4773</v>
      </c>
      <c r="AW24" s="148">
        <v>85</v>
      </c>
      <c r="AX24" s="148">
        <v>88</v>
      </c>
      <c r="AY24" s="148">
        <v>53</v>
      </c>
      <c r="AZ24" s="148">
        <v>55</v>
      </c>
    </row>
    <row r="25" spans="1:52" ht="15.6" customHeight="1">
      <c r="A25" s="189">
        <f>COUNTIF($B$15,"百獣")+COUNTIF($B$20,"百獣")+COUNTIF($B$25,"百獣")</f>
        <v>0</v>
      </c>
      <c r="B25" s="150" t="str">
        <f>INDEX(カード情報!$D$2:$U$5752,MATCH($C$24,カード情報!$D$2:$D$5752,0),3)</f>
        <v>暗黒</v>
      </c>
      <c r="C25" s="1077" t="s">
        <v>3154</v>
      </c>
      <c r="D25" s="1078"/>
      <c r="E25" s="1079"/>
      <c r="F25" s="92" t="str">
        <f>IF(K24=0,"",INT(F24*INDEX($AB$8:$AG$10, MATCH(F23,$AA$8:$AA$10,0), MATCH(K24,$AB$7:$AG$7,0))))</f>
        <v/>
      </c>
      <c r="G25" s="93" t="str">
        <f>IF(K24=0,"",INT(G24*INDEX($AB$8:$AG$10, MATCH(F23,$AA$8:$AA$10,0), MATCH(K24,$AB$7:$AG$7,0)))+G23*INDEX($AU$3:$AZ$41, MATCH(K26,$AT$3:$AT$41,0), MATCH(K24,$AU$2:$AZ$2,0)))</f>
        <v/>
      </c>
      <c r="H25" s="94" t="str">
        <f>IF(K24=0,"",INT(H24*INDEX($AB$8:$AG$10, MATCH(F23,$AA$8:$AA$10,0), MATCH(K24,$AB$7:$AG$7,0)))+H23*INDEX($AU$3:$AZ$41, MATCH(K26,$AT$3:$AT$41,0), MATCH(K24,$AU$2:$AZ$2,0)))</f>
        <v/>
      </c>
      <c r="I25" s="95" t="str">
        <f>IF(K24=0,"",INT(I24*INDEX($AB$8:$AG$10, MATCH(F23,$AA$8:$AA$10,0), MATCH(K24,$AB$7:$AG$7,0)))+I23*INDEX($AU$3:$AZ$41, MATCH(K26,$AT$3:$AT$41,0), MATCH(K24,$AU$2:$AZ$2,0)))</f>
        <v/>
      </c>
      <c r="J25" s="96" t="str">
        <f>IF(K24=0,"",INT(J24*INDEX($AB$8:$AG$10, MATCH(F23,$AA$8:$AA$10,0), MATCH(K24,$AB$7:$AG$7,0)))+J23*INDEX($AU$3:$AZ$41, MATCH(K26,$AT$3:$AT$41,0), MATCH(K24,$AU$2:$AZ$2,0)))</f>
        <v/>
      </c>
      <c r="K25" s="147">
        <f>INDEX(カード情報!$D$2:$U$5752,MATCH($C$24,カード情報!$D$2:$D$5752,0),13)</f>
        <v>0</v>
      </c>
      <c r="L25" s="152" t="str">
        <f t="array" ref="L25">IF(INDEX(カード情報!$D$2:$U$5752,MATCH($C$24,カード情報!$D$2:$D$5752,0)+1,10)="","",INDEX(カード情報!$D$2:$U$5752,MATCH($C$24,カード情報!$D$2:$D$5752,0)+1,10))</f>
        <v>3～5R目に攻撃するときに、ステータスがダウンした敵がいると味方全体の必殺技ダメージを中アップ</v>
      </c>
      <c r="M25" s="152" t="str">
        <f t="array" ref="M25">IF(INDEX(カード情報!$D$2:$U$5752,MATCH($C$24,カード情報!$D$2:$D$5752,0)+1,11)="","",INDEX(カード情報!$D$2:$U$5752,MATCH($C$24,カード情報!$D$2:$D$5752,0)+1,11))</f>
        <v>次のRまで</v>
      </c>
      <c r="U25" s="749" t="str">
        <f>武器!D20</f>
        <v>E武-12  ロトのつるぎ [EX]</v>
      </c>
      <c r="V25" s="749" t="str">
        <f>盾!D14</f>
        <v>E盾-05  氷炎将軍の盾 [EX]</v>
      </c>
      <c r="W25" s="749" t="str">
        <f>アクセサリー!D15</f>
        <v>Eア-08  時空のネックレス [EX]</v>
      </c>
      <c r="X25" s="751" t="str">
        <f>カード情報!D47</f>
        <v>X3-023  フレイム</v>
      </c>
      <c r="AA25" s="277" t="s">
        <v>2273</v>
      </c>
      <c r="AB25" s="752" t="s">
        <v>3255</v>
      </c>
      <c r="AC25" s="752" t="s">
        <v>3259</v>
      </c>
      <c r="AD25" s="149">
        <v>0</v>
      </c>
      <c r="AE25" s="149">
        <v>250</v>
      </c>
      <c r="AF25" s="149">
        <v>0</v>
      </c>
      <c r="AG25" s="149">
        <v>150</v>
      </c>
      <c r="AH25" s="149">
        <v>0</v>
      </c>
      <c r="AI25" s="149">
        <v>15</v>
      </c>
      <c r="AJ25" s="149">
        <v>15</v>
      </c>
      <c r="AK25" s="149">
        <v>0</v>
      </c>
      <c r="AL25" s="149">
        <v>15</v>
      </c>
      <c r="AM25" s="149">
        <v>0</v>
      </c>
      <c r="AN25" s="750" t="s">
        <v>2285</v>
      </c>
      <c r="AO25" s="750" t="s">
        <v>2286</v>
      </c>
      <c r="AP25" s="750" t="s">
        <v>2277</v>
      </c>
      <c r="AT25" s="148" t="s">
        <v>4495</v>
      </c>
      <c r="AU25" s="148">
        <v>202</v>
      </c>
      <c r="AV25" s="148" t="s">
        <v>4772</v>
      </c>
      <c r="AW25" s="148">
        <v>86</v>
      </c>
      <c r="AX25" s="148" t="s">
        <v>4772</v>
      </c>
      <c r="AY25" s="148">
        <v>54</v>
      </c>
      <c r="AZ25" s="148" t="s">
        <v>4773</v>
      </c>
    </row>
    <row r="26" spans="1:52" ht="15.6" customHeight="1" thickBot="1">
      <c r="A26" s="189">
        <f>COUNTIF($B$15,"光")+COUNTIF($B$20,"光")+COUNTIF($B$25,"光")</f>
        <v>0</v>
      </c>
      <c r="B26" s="189">
        <f>IF($A$14="X3-057",IF($A$27=3,$AB$67,0),IF($A$14="S5-057",IF($A$26=3,$AB$60,0),IF($A$14="SP-078",$AB$53,IF($A$14="SP-102",IF($B$25="光",$AB$54,0),IF($A$14="S3-041",IF($A$25=3,$AB$55,0),IF($A$14="SP-169",$AB$56,IF($A$14="06-061",$AB$57,IF($A$14="08-055",$AB$58,IF($A$14="SP-215",IF($B$25="光",0,$AB$63),IF($A$14="X1-040",$AB$62,IF($A$14="X2-071",$AB$64,0)))))))))))</f>
        <v>0</v>
      </c>
      <c r="C26" s="189">
        <f>IF($A$24="X3-057",IF($A$27=3,$AB$67,0),IF($A$24="S5-057",IF($A$26=3,$AB$60,0),IF($A$24="SP-078",$AB$53,IF($A$24="S3-041",IF($A$25=3,$AB$55,0),IF($A$24="SP-169",$AB$56,IF($A$24="06-061",$AB$57,IF($A$24="08-055",$AB$58,IF($A$24="SP-215",IF($B$25="光",0,$AB$63),IF($A$24="X1-040",$AB$62,IF($A$24="X2-071",$AB$64,0))))))))))</f>
        <v>0</v>
      </c>
      <c r="D26" s="189">
        <f>IF($A$19="X3-057",IF($A$27=3,$AB$67,0),IF($A$19="S5-057",IF($A$26=3,$AB$60,0),IF($A$19="SP-078",$AB$53,IF($A$19="SP-102",IF($B$25="光",$AB$54,0),IF($A$19="S3-041",IF($A$25=3,$AB$55,0),IF($A$19="SP-169",$AB$56,IF($A$19="06-061",$AB$57,IF($A$19="08-055",$AB$58,IF($A$19="SP-215",IF($B$25="光",0,$AB$63),IF($A$19="X1-040",$AB$62,IF($A$19="X2-071",$AB$64,0)))))))))))</f>
        <v>0.35</v>
      </c>
      <c r="E26" s="189"/>
      <c r="F26" s="189"/>
      <c r="G26" s="189"/>
      <c r="H26" s="189"/>
      <c r="I26" s="189" cm="1">
        <f t="array" ref="I26">MAX(IF(ISNUMBER(I24:I25),I24:I25,""))</f>
        <v>1430</v>
      </c>
      <c r="J26" s="189">
        <f>INT(INT(I26*1.15)*(SUM(D26:H26)+1))</f>
        <v>2219</v>
      </c>
      <c r="K26" s="157" t="str">
        <f>IF(K25=0,LEFT(C24,3),LEFT(C24,3)&amp;K25)</f>
        <v>S5-</v>
      </c>
      <c r="L26" s="189" t="str">
        <f>"B"&amp;RIGHT(K24,1)&amp;"_"</f>
        <v>B0_</v>
      </c>
      <c r="U26" s="749" t="str">
        <f>武器!D21</f>
        <v>E武-11  ムーンブルクの杖 [EX]</v>
      </c>
      <c r="V26" s="749" t="str">
        <f>盾!D15</f>
        <v>E盾-04  ちからのたて [EX]</v>
      </c>
      <c r="W26" s="749" t="str">
        <f>アクセサリー!D16</f>
        <v>Eア-07  シルバーフェザー [EX]</v>
      </c>
      <c r="X26" s="751" t="str">
        <f>カード情報!D49</f>
        <v>X3-024  ブリザード</v>
      </c>
      <c r="AA26" s="277" t="s">
        <v>2274</v>
      </c>
      <c r="AB26" s="752" t="s">
        <v>3258</v>
      </c>
      <c r="AC26" s="752"/>
      <c r="AD26" s="149">
        <v>0</v>
      </c>
      <c r="AE26" s="149">
        <v>0</v>
      </c>
      <c r="AF26" s="149">
        <v>250</v>
      </c>
      <c r="AG26" s="149">
        <v>150</v>
      </c>
      <c r="AH26" s="149">
        <v>0</v>
      </c>
      <c r="AI26" s="149">
        <v>15</v>
      </c>
      <c r="AJ26" s="149">
        <v>0</v>
      </c>
      <c r="AK26" s="149">
        <v>15</v>
      </c>
      <c r="AL26" s="149">
        <v>15</v>
      </c>
      <c r="AM26" s="149">
        <v>0</v>
      </c>
      <c r="AN26" s="750" t="s">
        <v>2287</v>
      </c>
      <c r="AO26" s="750" t="s">
        <v>2288</v>
      </c>
      <c r="AP26" s="750" t="s">
        <v>2279</v>
      </c>
      <c r="AT26" s="148" t="s">
        <v>5121</v>
      </c>
      <c r="AU26" s="148">
        <v>192</v>
      </c>
      <c r="AV26" s="148" t="s">
        <v>3148</v>
      </c>
      <c r="AW26" s="148">
        <v>81</v>
      </c>
      <c r="AX26" s="148">
        <v>84</v>
      </c>
      <c r="AY26" s="148">
        <v>52</v>
      </c>
      <c r="AZ26" s="148">
        <v>54</v>
      </c>
    </row>
    <row r="27" spans="1:52" ht="15.6" customHeight="1">
      <c r="A27" s="189">
        <f>COUNTIF($B$15,"暗黒")+COUNTIF($B$20,"暗黒")+COUNTIF($B$25,"暗黒")</f>
        <v>3</v>
      </c>
      <c r="C27" s="1089" t="s">
        <v>3878</v>
      </c>
      <c r="D27" s="1089"/>
      <c r="E27" s="1089"/>
      <c r="F27" s="1089"/>
      <c r="G27" s="1089"/>
      <c r="H27" s="1089"/>
      <c r="I27" s="1090">
        <f>IF($B$2="あり",INT((J11+J16+J21)/3),INT((J17+J22+J26)/3))</f>
        <v>2526</v>
      </c>
      <c r="K27" s="371" t="s">
        <v>5386</v>
      </c>
      <c r="U27" s="749" t="str">
        <f>武器!D22</f>
        <v>E武-10  時空の斧 [EX]</v>
      </c>
      <c r="V27" s="749" t="str">
        <f>盾!D16</f>
        <v>E盾-03  ロトの盾 [EX]</v>
      </c>
      <c r="W27" s="749" t="str">
        <f>アクセサリー!D17</f>
        <v>Eア-06  竜の牙 [EX]</v>
      </c>
      <c r="X27" s="751" t="str">
        <f>カード情報!D51</f>
        <v>X3-025  アークデーモン</v>
      </c>
      <c r="AA27" s="277" t="s">
        <v>2275</v>
      </c>
      <c r="AB27" s="752" t="s">
        <v>3256</v>
      </c>
      <c r="AC27" s="752" t="s">
        <v>3257</v>
      </c>
      <c r="AD27" s="149">
        <v>0</v>
      </c>
      <c r="AE27" s="149">
        <v>250</v>
      </c>
      <c r="AF27" s="149">
        <v>0</v>
      </c>
      <c r="AG27" s="149">
        <v>150</v>
      </c>
      <c r="AH27" s="149">
        <v>0</v>
      </c>
      <c r="AI27" s="149">
        <v>15</v>
      </c>
      <c r="AJ27" s="149">
        <v>15</v>
      </c>
      <c r="AK27" s="149">
        <v>0</v>
      </c>
      <c r="AL27" s="149">
        <v>15</v>
      </c>
      <c r="AM27" s="149">
        <v>0</v>
      </c>
      <c r="AN27" s="750" t="s">
        <v>2289</v>
      </c>
      <c r="AO27" s="750" t="s">
        <v>2291</v>
      </c>
      <c r="AP27" s="750" t="s">
        <v>2290</v>
      </c>
      <c r="AT27" s="148" t="s">
        <v>5122</v>
      </c>
      <c r="AU27" s="148">
        <v>195</v>
      </c>
      <c r="AV27" s="148" t="s">
        <v>3148</v>
      </c>
      <c r="AW27" s="148">
        <v>82</v>
      </c>
      <c r="AX27" s="148">
        <v>86</v>
      </c>
      <c r="AY27" s="148">
        <v>53</v>
      </c>
      <c r="AZ27" s="148">
        <v>55</v>
      </c>
    </row>
    <row r="28" spans="1:52" ht="15.6" customHeight="1" thickBot="1">
      <c r="C28" s="1089"/>
      <c r="D28" s="1089"/>
      <c r="E28" s="1089"/>
      <c r="F28" s="1089"/>
      <c r="G28" s="1089"/>
      <c r="H28" s="1089"/>
      <c r="I28" s="1091"/>
      <c r="J28" s="251">
        <f>IF($B$2="あり",INT((INT(I10*($AB$32+SUM(B11:I11)+(-0.31*$K$28)+1))+INT(I16*($AB$32+SUM(B16:H16)+(-0.31*$K$28)+1))+INT(I21*($AB$32+SUM(B21:H21)+(-0.31*$K$28)+1)))/3),INT((INT(I17*($AB$32+SUM(B17:H17)+(-0.31*$K$28)+1))+INT(I22*($AB$32+SUM(B22:H22)+(-0.31*$K$28)+1))+INT(I26*($AB$32+SUM(B26:H26)+(-0.31*$K$28)+1)))/3))</f>
        <v>2068</v>
      </c>
      <c r="K28" s="156">
        <v>1</v>
      </c>
      <c r="L28" s="17" t="s">
        <v>4244</v>
      </c>
      <c r="U28" s="749" t="str">
        <f>武器!D23</f>
        <v>E武-09  りゅうおうの杖 [EX]</v>
      </c>
      <c r="V28" s="749" t="str">
        <f>盾!D17</f>
        <v>E盾-02  メタスラの盾 [EX]</v>
      </c>
      <c r="W28" s="749" t="str">
        <f>アクセサリー!D18</f>
        <v>Eア-05  アバンの冠 [EX]</v>
      </c>
      <c r="X28" s="751" t="str">
        <f>カード情報!D53</f>
        <v>X3-026  トロルボンバー</v>
      </c>
      <c r="AA28" s="277" t="s">
        <v>4084</v>
      </c>
      <c r="AB28" s="752" t="s">
        <v>2167</v>
      </c>
      <c r="AC28" s="752" t="s">
        <v>2164</v>
      </c>
      <c r="AD28" s="149">
        <v>150</v>
      </c>
      <c r="AE28" s="149">
        <v>250</v>
      </c>
      <c r="AF28" s="149">
        <v>0</v>
      </c>
      <c r="AG28" s="149">
        <v>0</v>
      </c>
      <c r="AH28" s="149">
        <v>0</v>
      </c>
      <c r="AI28" s="149">
        <v>15</v>
      </c>
      <c r="AJ28" s="149">
        <v>15</v>
      </c>
      <c r="AK28" s="149">
        <v>0</v>
      </c>
      <c r="AL28" s="149">
        <v>0</v>
      </c>
      <c r="AM28" s="149">
        <v>15</v>
      </c>
      <c r="AN28" s="750" t="s">
        <v>4097</v>
      </c>
      <c r="AO28" s="750" t="s">
        <v>4098</v>
      </c>
      <c r="AP28" s="750" t="s">
        <v>4099</v>
      </c>
      <c r="AQ28" s="750"/>
      <c r="AR28" s="750"/>
      <c r="AS28" s="750"/>
      <c r="AT28" s="148" t="s">
        <v>5123</v>
      </c>
      <c r="AU28" s="148" t="s">
        <v>3148</v>
      </c>
      <c r="AV28" s="148" t="s">
        <v>3148</v>
      </c>
      <c r="AW28" s="148">
        <v>83</v>
      </c>
      <c r="AX28" s="148">
        <v>88</v>
      </c>
      <c r="AY28" s="148" t="s">
        <v>3148</v>
      </c>
      <c r="AZ28" s="148" t="s">
        <v>3148</v>
      </c>
    </row>
    <row r="29" spans="1:52" ht="15.6" customHeight="1">
      <c r="I29" s="17" t="s">
        <v>5779</v>
      </c>
      <c r="U29" s="749" t="str">
        <f>武器!D24</f>
        <v>E武-08  真空の斧 [EX]</v>
      </c>
      <c r="V29" s="749" t="str">
        <f>盾!D18</f>
        <v>E盾-01  ダイのてつの盾 [EX]</v>
      </c>
      <c r="W29" s="749" t="str">
        <f>アクセサリー!D19</f>
        <v>Eア-04  カールのまもり [EX]</v>
      </c>
      <c r="X29" s="751" t="str">
        <f>カード情報!D55</f>
        <v>X3-027  ヂュランダル</v>
      </c>
      <c r="AA29" s="277" t="s">
        <v>5128</v>
      </c>
      <c r="AB29" s="752" t="s">
        <v>2167</v>
      </c>
      <c r="AC29" s="752" t="s">
        <v>2165</v>
      </c>
      <c r="AD29" s="149">
        <v>0</v>
      </c>
      <c r="AE29" s="149">
        <v>250</v>
      </c>
      <c r="AF29" s="149">
        <v>0</v>
      </c>
      <c r="AG29" s="149">
        <v>0</v>
      </c>
      <c r="AH29" s="149">
        <v>150</v>
      </c>
      <c r="AI29" s="149">
        <v>0</v>
      </c>
      <c r="AJ29" s="149">
        <v>15</v>
      </c>
      <c r="AK29" s="149">
        <v>0</v>
      </c>
      <c r="AL29" s="149">
        <v>15</v>
      </c>
      <c r="AM29" s="149">
        <v>15</v>
      </c>
      <c r="AN29" s="750" t="s">
        <v>5130</v>
      </c>
      <c r="AO29" s="750" t="s">
        <v>5133</v>
      </c>
      <c r="AP29" s="750" t="s">
        <v>5134</v>
      </c>
      <c r="AQ29" s="750"/>
      <c r="AR29" s="750"/>
      <c r="AS29" s="750"/>
      <c r="AT29" s="148" t="s">
        <v>5124</v>
      </c>
      <c r="AU29" s="148" t="s">
        <v>3148</v>
      </c>
      <c r="AV29" s="148" t="s">
        <v>3148</v>
      </c>
      <c r="AW29" s="148">
        <v>84</v>
      </c>
      <c r="AX29" s="148" t="s">
        <v>3148</v>
      </c>
      <c r="AY29" s="148" t="s">
        <v>3148</v>
      </c>
      <c r="AZ29" s="148" t="s">
        <v>3148</v>
      </c>
    </row>
    <row r="30" spans="1:52" ht="15.6" customHeight="1">
      <c r="I30" s="17" t="s">
        <v>6275</v>
      </c>
      <c r="U30" s="749" t="str">
        <f>武器!D25</f>
        <v>E武-07  メタルフィスト [EX]</v>
      </c>
      <c r="V30" s="749" t="str">
        <f>盾!D19</f>
        <v>S盾-18  堕天使の盾 [超]</v>
      </c>
      <c r="W30" s="749" t="str">
        <f>アクセサリー!D20</f>
        <v>Eア-03  ひかりのたま [EX]</v>
      </c>
      <c r="X30" s="751" t="str">
        <f>カード情報!D57</f>
        <v>X3-028  ヒドラ</v>
      </c>
      <c r="AA30" s="756" t="s">
        <v>5129</v>
      </c>
      <c r="AB30" s="752" t="s">
        <v>5132</v>
      </c>
      <c r="AC30" s="752"/>
      <c r="AD30" s="149">
        <v>80</v>
      </c>
      <c r="AE30" s="149">
        <v>80</v>
      </c>
      <c r="AF30" s="149">
        <v>80</v>
      </c>
      <c r="AG30" s="149">
        <v>80</v>
      </c>
      <c r="AH30" s="149">
        <v>80</v>
      </c>
      <c r="AI30" s="149">
        <v>0</v>
      </c>
      <c r="AJ30" s="149">
        <v>12</v>
      </c>
      <c r="AK30" s="149">
        <v>12</v>
      </c>
      <c r="AL30" s="149">
        <v>12</v>
      </c>
      <c r="AM30" s="149">
        <v>12</v>
      </c>
      <c r="AN30" s="750" t="s">
        <v>5132</v>
      </c>
      <c r="AO30" s="750" t="s">
        <v>5132</v>
      </c>
      <c r="AP30" s="747" t="s">
        <v>5132</v>
      </c>
      <c r="AQ30" s="750"/>
      <c r="AR30" s="750"/>
      <c r="AS30" s="750"/>
      <c r="AT30" s="148" t="s">
        <v>5508</v>
      </c>
      <c r="AU30" s="148" t="s">
        <v>3148</v>
      </c>
      <c r="AV30" s="148" t="s">
        <v>3148</v>
      </c>
      <c r="AW30" s="148">
        <v>81</v>
      </c>
      <c r="AX30" s="148">
        <v>82</v>
      </c>
      <c r="AY30" s="148">
        <v>52</v>
      </c>
      <c r="AZ30" s="148">
        <v>54</v>
      </c>
    </row>
    <row r="31" spans="1:52" ht="15.6" customHeight="1">
      <c r="I31" s="240" t="s">
        <v>4151</v>
      </c>
      <c r="U31" s="749" t="str">
        <f>武器!D26</f>
        <v>E武-06  メタスラの剣 [EX]</v>
      </c>
      <c r="V31" s="749" t="str">
        <f>盾!D21</f>
        <v>S盾-17  メタルキングの盾 [超]</v>
      </c>
      <c r="W31" s="749" t="str">
        <f>アクセサリー!D21</f>
        <v>Eア-02  六星のレリーフ [EX]</v>
      </c>
      <c r="X31" s="751" t="str">
        <f>カード情報!D59</f>
        <v>X3-029  キングリザード</v>
      </c>
      <c r="AH31" s="750"/>
      <c r="AI31" s="750"/>
      <c r="AJ31" s="750"/>
      <c r="AK31" s="750"/>
      <c r="AL31" s="750"/>
      <c r="AM31" s="750"/>
      <c r="AN31" s="750"/>
      <c r="AO31" s="750"/>
      <c r="AQ31" s="750"/>
      <c r="AR31" s="750"/>
      <c r="AS31" s="750"/>
      <c r="AT31" s="148" t="s">
        <v>5509</v>
      </c>
      <c r="AU31" s="148" t="s">
        <v>3148</v>
      </c>
      <c r="AV31" s="148" t="s">
        <v>3148</v>
      </c>
      <c r="AW31" s="148">
        <v>84</v>
      </c>
      <c r="AX31" s="148" t="s">
        <v>5614</v>
      </c>
      <c r="AY31" s="148">
        <v>53</v>
      </c>
      <c r="AZ31" s="148" t="s">
        <v>3148</v>
      </c>
    </row>
    <row r="32" spans="1:52" ht="12" customHeight="1">
      <c r="U32" s="749" t="str">
        <f>武器!D27</f>
        <v>E武-05  メタスラのやり [EX]</v>
      </c>
      <c r="V32" s="749" t="str">
        <f>盾!D23</f>
        <v>S盾-16  鎧の魔槍の盾 [超]</v>
      </c>
      <c r="W32" s="749" t="str">
        <f>アクセサリー!D22</f>
        <v>Eア-01  ロトのしるし [EX]</v>
      </c>
      <c r="X32" s="751" t="str">
        <f>カード情報!D61</f>
        <v>X3-030  ドラゴンガイア</v>
      </c>
      <c r="AA32" s="750" t="s">
        <v>3264</v>
      </c>
      <c r="AB32" s="750">
        <v>0.15</v>
      </c>
      <c r="AD32" s="749" t="str">
        <f>アクセサリー!$D$230</f>
        <v>ア-026  百獣のゆびわ</v>
      </c>
      <c r="AE32" s="750" t="str">
        <f>LEFT(AD32,5)</f>
        <v>ア-026</v>
      </c>
      <c r="AF32" s="750" t="s">
        <v>3285</v>
      </c>
      <c r="AG32" s="750"/>
      <c r="AH32" s="750"/>
      <c r="AI32" s="750"/>
      <c r="AJ32" s="750"/>
      <c r="AK32" s="750"/>
      <c r="AL32" s="750"/>
      <c r="AM32" s="750"/>
      <c r="AN32" s="750"/>
      <c r="AO32" s="750"/>
      <c r="AQ32" s="750"/>
      <c r="AR32" s="750"/>
      <c r="AS32" s="750"/>
      <c r="AT32" s="148" t="s">
        <v>5510</v>
      </c>
      <c r="AU32" s="148" t="s">
        <v>3148</v>
      </c>
      <c r="AV32" s="148" t="s">
        <v>3148</v>
      </c>
      <c r="AW32" s="148">
        <v>85</v>
      </c>
      <c r="AX32" s="148" t="s">
        <v>3148</v>
      </c>
      <c r="AY32" s="148">
        <v>54</v>
      </c>
      <c r="AZ32" s="148" t="s">
        <v>3148</v>
      </c>
    </row>
    <row r="33" spans="21:52" ht="12" customHeight="1">
      <c r="U33" s="749" t="str">
        <f>武器!D28</f>
        <v>E武-04  時空のやり [EX]</v>
      </c>
      <c r="V33" s="749" t="str">
        <f>盾!D25</f>
        <v>S盾-15  女神の盾 [超]</v>
      </c>
      <c r="W33" s="749" t="str">
        <f>アクセサリー!D23</f>
        <v>Sア-23  超越大魔王のマント [超]</v>
      </c>
      <c r="X33" s="751" t="str">
        <f>カード情報!D63</f>
        <v>X3-031  クロコダイン</v>
      </c>
      <c r="AA33" s="750" t="s">
        <v>3261</v>
      </c>
      <c r="AB33" s="750">
        <v>0.05</v>
      </c>
      <c r="AC33" s="750"/>
      <c r="AD33" s="749" t="str">
        <f>アクセサリー!$D$222</f>
        <v>ア-034  不死のゆびわ</v>
      </c>
      <c r="AE33" s="750" t="str">
        <f t="shared" ref="AE33:AE39" si="2">LEFT(AD33,5)</f>
        <v>ア-034</v>
      </c>
      <c r="AF33" s="750" t="s">
        <v>3286</v>
      </c>
      <c r="AG33" s="750"/>
      <c r="AH33" s="750"/>
      <c r="AI33" s="750"/>
      <c r="AJ33" s="750"/>
      <c r="AK33" s="750"/>
      <c r="AL33" s="750"/>
      <c r="AM33" s="750"/>
      <c r="AN33" s="750"/>
      <c r="AO33" s="750"/>
      <c r="AQ33" s="750"/>
      <c r="AR33" s="750"/>
      <c r="AS33" s="750"/>
      <c r="AT33" s="148" t="s">
        <v>6033</v>
      </c>
      <c r="AU33" s="148" t="s">
        <v>3148</v>
      </c>
      <c r="AV33" s="148" t="s">
        <v>3148</v>
      </c>
      <c r="AW33" s="148">
        <v>82</v>
      </c>
      <c r="AX33" s="148">
        <v>82</v>
      </c>
      <c r="AY33" s="148">
        <v>51</v>
      </c>
      <c r="AZ33" s="148">
        <v>52</v>
      </c>
    </row>
    <row r="34" spans="21:52" ht="12" customHeight="1">
      <c r="U34" s="749" t="str">
        <f>武器!D29</f>
        <v>E武-03  ダイの剣 [EX]</v>
      </c>
      <c r="V34" s="749" t="str">
        <f>盾!D27</f>
        <v>S盾-14  トルナードの盾 [超]</v>
      </c>
      <c r="W34" s="749" t="str">
        <f>アクセサリー!D25</f>
        <v>Sア-22  真の勇者の証 [超]</v>
      </c>
      <c r="X34" s="751" t="str">
        <f>カード情報!D65</f>
        <v>X3-032  ロン・ベルク</v>
      </c>
      <c r="AA34" s="750" t="s">
        <v>3262</v>
      </c>
      <c r="AB34" s="750">
        <v>0.05</v>
      </c>
      <c r="AC34" s="750"/>
      <c r="AD34" s="749" t="str">
        <f>アクセサリー!$D$214</f>
        <v>ア-042  氷炎のゆびわ</v>
      </c>
      <c r="AE34" s="750" t="str">
        <f t="shared" si="2"/>
        <v>ア-042</v>
      </c>
      <c r="AF34" s="750" t="s">
        <v>3287</v>
      </c>
      <c r="AG34" s="750"/>
      <c r="AH34" s="750"/>
      <c r="AI34" s="750"/>
      <c r="AJ34" s="750"/>
      <c r="AK34" s="750"/>
      <c r="AL34" s="750"/>
      <c r="AM34" s="750"/>
      <c r="AN34" s="750"/>
      <c r="AO34" s="750"/>
      <c r="AQ34" s="750"/>
      <c r="AR34" s="750"/>
      <c r="AS34" s="750"/>
      <c r="AT34" s="148" t="s">
        <v>6034</v>
      </c>
      <c r="AU34" s="148" t="s">
        <v>3148</v>
      </c>
      <c r="AV34" s="148" t="s">
        <v>3148</v>
      </c>
      <c r="AW34" s="148">
        <v>83</v>
      </c>
      <c r="AX34" s="148" t="s">
        <v>3148</v>
      </c>
      <c r="AY34" s="148">
        <v>52</v>
      </c>
      <c r="AZ34" s="148">
        <v>53</v>
      </c>
    </row>
    <row r="35" spans="21:52" ht="12" customHeight="1">
      <c r="U35" s="749" t="str">
        <f>武器!D32</f>
        <v>S武-27  王家のレイピア [超]</v>
      </c>
      <c r="V35" s="749" t="str">
        <f>盾!D29</f>
        <v>S盾-13  超越魔王の盾 [超]</v>
      </c>
      <c r="W35" s="749" t="str">
        <f>アクセサリー!D27</f>
        <v>Sア-21  メタルキングヘルム [超]</v>
      </c>
      <c r="X35" s="751" t="str">
        <f>カード情報!D67</f>
        <v>X3-033  鎧武装フレイザード</v>
      </c>
      <c r="AA35" s="750" t="s">
        <v>3872</v>
      </c>
      <c r="AB35" s="750">
        <v>0.02</v>
      </c>
      <c r="AC35" s="750"/>
      <c r="AD35" s="749" t="str">
        <f>アクセサリー!$D$208</f>
        <v>ア-048  超竜のゆびわ</v>
      </c>
      <c r="AE35" s="750" t="str">
        <f t="shared" si="2"/>
        <v>ア-048</v>
      </c>
      <c r="AF35" s="750" t="s">
        <v>3290</v>
      </c>
      <c r="AG35" s="750"/>
      <c r="AH35" s="750"/>
      <c r="AI35" s="750"/>
      <c r="AJ35" s="750"/>
      <c r="AK35" s="750"/>
      <c r="AL35" s="750"/>
      <c r="AM35" s="750"/>
      <c r="AN35" s="750"/>
      <c r="AO35" s="750"/>
      <c r="AQ35" s="750"/>
      <c r="AR35" s="750"/>
      <c r="AS35" s="750"/>
      <c r="AT35" s="148" t="s">
        <v>6035</v>
      </c>
      <c r="AU35" s="148" t="s">
        <v>3148</v>
      </c>
      <c r="AV35" s="148" t="s">
        <v>3148</v>
      </c>
      <c r="AW35" s="148">
        <v>84</v>
      </c>
      <c r="AX35" s="148" t="s">
        <v>3148</v>
      </c>
      <c r="AY35" s="148">
        <v>53</v>
      </c>
      <c r="AZ35" s="148" t="s">
        <v>3148</v>
      </c>
    </row>
    <row r="36" spans="21:52" ht="12" customHeight="1">
      <c r="U36" s="749" t="str">
        <f>武器!D34</f>
        <v>S武-26  メタルキングの剣 [超]</v>
      </c>
      <c r="V36" s="749" t="str">
        <f>盾!D31</f>
        <v>S盾-12  スフィーダの盾 [超]</v>
      </c>
      <c r="W36" s="749" t="str">
        <f>アクセサリー!D29</f>
        <v>Sア-20  黄金のティアラ [超]</v>
      </c>
      <c r="X36" s="751" t="str">
        <f>カード情報!D69</f>
        <v>X3-034  ドラゴンゾンビ</v>
      </c>
      <c r="AA36" s="750" t="s">
        <v>4096</v>
      </c>
      <c r="AB36" s="750">
        <v>0.21</v>
      </c>
      <c r="AC36" s="750"/>
      <c r="AD36" s="749" t="str">
        <f>アクセサリー!$D$199</f>
        <v>ア-057  妖魔のゆびわ</v>
      </c>
      <c r="AE36" s="750" t="str">
        <f t="shared" si="2"/>
        <v>ア-057</v>
      </c>
      <c r="AF36" s="750" t="s">
        <v>3288</v>
      </c>
      <c r="AG36" s="750"/>
      <c r="AH36" s="750"/>
      <c r="AI36" s="750"/>
      <c r="AJ36" s="750"/>
      <c r="AK36" s="750"/>
      <c r="AL36" s="750"/>
      <c r="AM36" s="750"/>
      <c r="AN36" s="750"/>
      <c r="AO36" s="750"/>
      <c r="AQ36" s="750"/>
      <c r="AR36" s="750"/>
      <c r="AS36" s="750"/>
      <c r="AT36" s="148" t="s">
        <v>6036</v>
      </c>
      <c r="AU36" s="148" t="s">
        <v>3148</v>
      </c>
      <c r="AV36" s="148" t="s">
        <v>3148</v>
      </c>
      <c r="AW36" s="148">
        <v>85</v>
      </c>
      <c r="AX36" s="148" t="s">
        <v>3148</v>
      </c>
      <c r="AY36" s="148">
        <v>54</v>
      </c>
      <c r="AZ36" s="148" t="s">
        <v>3148</v>
      </c>
    </row>
    <row r="37" spans="21:52" ht="12" customHeight="1">
      <c r="U37" s="749" t="str">
        <f>武器!D36</f>
        <v>S武-25  メタルキングのやり [超]</v>
      </c>
      <c r="V37" s="749" t="str">
        <f>盾!D33</f>
        <v>S盾-11  冥竜王の盾 [超]</v>
      </c>
      <c r="W37" s="749" t="str">
        <f>アクセサリー!D31</f>
        <v>Sア-19  ラプソーンのまもり [超]</v>
      </c>
      <c r="X37" s="751" t="str">
        <f>カード情報!D71</f>
        <v>X3-035  ましょうぐも</v>
      </c>
      <c r="AB37" s="750">
        <v>0.09</v>
      </c>
      <c r="AC37" s="750"/>
      <c r="AD37" s="749" t="str">
        <f>アクセサリー!$D$184</f>
        <v>ア-072  魔影のゆびわ</v>
      </c>
      <c r="AE37" s="750" t="str">
        <f t="shared" si="2"/>
        <v>ア-072</v>
      </c>
      <c r="AF37" s="750" t="s">
        <v>3289</v>
      </c>
      <c r="AG37" s="750"/>
      <c r="AH37" s="750"/>
      <c r="AI37" s="750"/>
      <c r="AJ37" s="750"/>
      <c r="AK37" s="750"/>
      <c r="AL37" s="750"/>
      <c r="AM37" s="750"/>
      <c r="AN37" s="750"/>
      <c r="AO37" s="750"/>
      <c r="AQ37" s="750"/>
      <c r="AR37" s="750"/>
      <c r="AS37" s="750"/>
    </row>
    <row r="38" spans="21:52" ht="12" customHeight="1">
      <c r="U38" s="749" t="str">
        <f>武器!D38</f>
        <v>S武-24  光魔の杖 [超]</v>
      </c>
      <c r="V38" s="749" t="str">
        <f>盾!D35</f>
        <v>S盾-10  ちからのたて [超]</v>
      </c>
      <c r="W38" s="749" t="str">
        <f>アクセサリー!D33</f>
        <v>Sア-18  マァムのサークレット [超]</v>
      </c>
      <c r="X38" s="751" t="str">
        <f>カード情報!D73</f>
        <v>X3-036  デスカイザー</v>
      </c>
      <c r="AB38" s="750">
        <v>0.03</v>
      </c>
      <c r="AD38" s="749" t="str">
        <f>アクセサリー!$D$178</f>
        <v>ア-078  光のゆびわ</v>
      </c>
      <c r="AE38" s="750" t="str">
        <f t="shared" si="2"/>
        <v>ア-078</v>
      </c>
      <c r="AF38" s="750" t="s">
        <v>3292</v>
      </c>
      <c r="AG38" s="750"/>
      <c r="AH38" s="750"/>
      <c r="AI38" s="750"/>
      <c r="AJ38" s="750"/>
      <c r="AK38" s="750"/>
      <c r="AL38" s="750"/>
      <c r="AM38" s="750"/>
      <c r="AN38" s="750"/>
      <c r="AO38" s="750"/>
      <c r="AQ38" s="750"/>
      <c r="AR38" s="750"/>
      <c r="AS38" s="750"/>
    </row>
    <row r="39" spans="21:52" ht="12" customHeight="1">
      <c r="U39" s="749" t="str">
        <f>武器!D40</f>
        <v>S武-23  ブラックロッド [超]</v>
      </c>
      <c r="V39" s="749" t="str">
        <f>盾!D37</f>
        <v>S盾-09  竜の騎士の大盾 [超]</v>
      </c>
      <c r="W39" s="749" t="str">
        <f>アクセサリー!D35</f>
        <v>Sア-17  ダムドのマント [超]</v>
      </c>
      <c r="X39" s="751" t="str">
        <f>カード情報!D75</f>
        <v>X3-037  ダイ (覚醒 竜魔人)</v>
      </c>
      <c r="AA39" s="750" t="s">
        <v>5128</v>
      </c>
      <c r="AB39" s="750">
        <v>0.17</v>
      </c>
      <c r="AD39" s="749" t="str">
        <f>アクセサリー!$D$177</f>
        <v>ア-079  暗黒のゆびわ</v>
      </c>
      <c r="AE39" s="750" t="str">
        <f t="shared" si="2"/>
        <v>ア-079</v>
      </c>
      <c r="AF39" s="750" t="s">
        <v>3291</v>
      </c>
      <c r="AG39" s="750"/>
      <c r="AH39" s="750"/>
      <c r="AI39" s="750"/>
      <c r="AJ39" s="750"/>
      <c r="AK39" s="750"/>
      <c r="AL39" s="750"/>
      <c r="AM39" s="750"/>
      <c r="AN39" s="750"/>
      <c r="AO39" s="750"/>
      <c r="AQ39" s="750"/>
      <c r="AR39" s="750"/>
      <c r="AS39" s="750"/>
    </row>
    <row r="40" spans="21:52" ht="12" customHeight="1">
      <c r="U40" s="749" t="str">
        <f>武器!D42</f>
        <v>S武-22  新生・鎧の魔槍 [超]</v>
      </c>
      <c r="V40" s="749" t="str">
        <f>盾!D39</f>
        <v>S盾-08  魔剣士の盾 [超]</v>
      </c>
      <c r="W40" s="749" t="str">
        <f>アクセサリー!D37</f>
        <v>Sア-16  セバスの兜 [超]</v>
      </c>
      <c r="X40" s="751" t="str">
        <f>カード情報!D77</f>
        <v>X3-038  ポップ (覚醒)</v>
      </c>
      <c r="AB40" s="750">
        <v>7.0000000000000007E-2</v>
      </c>
      <c r="AD40" s="750"/>
      <c r="AE40" s="750"/>
      <c r="AF40" s="750"/>
      <c r="AG40" s="750"/>
      <c r="AH40" s="750"/>
      <c r="AI40" s="750"/>
      <c r="AJ40" s="750"/>
      <c r="AK40" s="750"/>
      <c r="AL40" s="750"/>
      <c r="AM40" s="750"/>
      <c r="AN40" s="750"/>
      <c r="AO40" s="750"/>
      <c r="AQ40" s="750"/>
      <c r="AR40" s="750"/>
      <c r="AS40" s="750"/>
    </row>
    <row r="41" spans="21:52" ht="12" customHeight="1">
      <c r="U41" s="749" t="str">
        <f>武器!D44</f>
        <v>S武-21  新生・ダイの剣 [超]</v>
      </c>
      <c r="V41" s="749" t="str">
        <f>盾!D41</f>
        <v>S盾-07  聖女の盾 [超]</v>
      </c>
      <c r="W41" s="749" t="str">
        <f>アクセサリー!D39</f>
        <v>Sア-15  魔法の闘衣のマント [超]</v>
      </c>
      <c r="X41" s="751" t="str">
        <f>カード情報!D79</f>
        <v>X3-039  マァム (覚醒)</v>
      </c>
      <c r="AB41" s="750">
        <v>0.03</v>
      </c>
      <c r="AD41" s="750"/>
      <c r="AE41" s="750"/>
      <c r="AF41" s="750"/>
      <c r="AG41" s="750"/>
      <c r="AH41" s="750"/>
      <c r="AI41" s="750"/>
      <c r="AJ41" s="750"/>
      <c r="AK41" s="750"/>
      <c r="AL41" s="750"/>
      <c r="AM41" s="750"/>
      <c r="AN41" s="750"/>
      <c r="AO41" s="750"/>
      <c r="AQ41" s="750"/>
      <c r="AR41" s="750"/>
      <c r="AS41" s="750"/>
    </row>
    <row r="42" spans="21:52" ht="12" customHeight="1">
      <c r="U42" s="749" t="str">
        <f>武器!D46</f>
        <v>S武-20  ハンマースピア [超]</v>
      </c>
      <c r="V42" s="749" t="str">
        <f>盾!D43</f>
        <v>S盾-06  大魔王の大盾 [超]</v>
      </c>
      <c r="W42" s="749" t="str">
        <f>アクセサリー!D41</f>
        <v>Sア-14  超魔生物ハドラーの鎧 [超]</v>
      </c>
      <c r="X42" s="751" t="str">
        <f>カード情報!D81</f>
        <v>X3-040  ラーハルト (覚醒)</v>
      </c>
      <c r="AA42" s="750" t="s">
        <v>5131</v>
      </c>
      <c r="AB42" s="750">
        <v>0.21</v>
      </c>
      <c r="AD42" s="750"/>
      <c r="AE42" s="750"/>
      <c r="AF42" s="750"/>
      <c r="AG42" s="750"/>
      <c r="AH42" s="750"/>
      <c r="AI42" s="750"/>
      <c r="AJ42" s="750"/>
      <c r="AK42" s="750"/>
      <c r="AL42" s="750"/>
      <c r="AM42" s="750"/>
      <c r="AN42" s="750"/>
      <c r="AO42" s="750"/>
      <c r="AQ42" s="750"/>
      <c r="AR42" s="750"/>
      <c r="AS42" s="750"/>
    </row>
    <row r="43" spans="21:52" ht="12" customHeight="1">
      <c r="U43" s="749" t="str">
        <f>武器!D48</f>
        <v>S武-19  まじんのオノ [超]</v>
      </c>
      <c r="V43" s="749" t="str">
        <f>盾!D45</f>
        <v>S盾-05  はぐメタの盾 [超]</v>
      </c>
      <c r="W43" s="749" t="str">
        <f>アクセサリー!D43</f>
        <v>Sア-13  竜の騎士のグローブ [超]</v>
      </c>
      <c r="X43" s="751" t="str">
        <f>カード情報!D83</f>
        <v>X3-041  ヒム (覚醒)</v>
      </c>
      <c r="AA43" s="750" t="s">
        <v>3263</v>
      </c>
      <c r="AB43" s="750">
        <v>0.2</v>
      </c>
      <c r="AD43" s="750"/>
      <c r="AE43" s="750"/>
      <c r="AF43" s="750"/>
      <c r="AG43" s="750"/>
      <c r="AH43" s="750"/>
      <c r="AI43" s="750"/>
      <c r="AJ43" s="750"/>
      <c r="AK43" s="750"/>
      <c r="AL43" s="750"/>
      <c r="AM43" s="750"/>
      <c r="AN43" s="750"/>
      <c r="AO43" s="750"/>
      <c r="AQ43" s="750"/>
      <c r="AR43" s="750"/>
      <c r="AS43" s="750"/>
    </row>
    <row r="44" spans="21:52" ht="12" customHeight="1">
      <c r="U44" s="749" t="str">
        <f>武器!D50</f>
        <v>S武-18  オチェアーノの剣 [超]</v>
      </c>
      <c r="V44" s="749" t="str">
        <f>盾!D47</f>
        <v>S盾-04  竜魔人の盾 [超]</v>
      </c>
      <c r="W44" s="749" t="str">
        <f>アクセサリー!D45</f>
        <v>Sア-12  超越大魔王のローブ [超]</v>
      </c>
      <c r="X44" s="751" t="str">
        <f>カード情報!D85</f>
        <v>X3-042  レオナ (覚醒)</v>
      </c>
      <c r="AA44" s="750" t="s">
        <v>3873</v>
      </c>
      <c r="AB44" s="750">
        <v>0.35</v>
      </c>
      <c r="AD44" s="750"/>
      <c r="AE44" s="750"/>
      <c r="AF44" s="750"/>
      <c r="AG44" s="750"/>
      <c r="AH44" s="750"/>
      <c r="AI44" s="750"/>
      <c r="AJ44" s="750"/>
      <c r="AK44" s="750"/>
      <c r="AL44" s="750"/>
      <c r="AM44" s="750"/>
      <c r="AN44" s="750"/>
      <c r="AO44" s="750"/>
      <c r="AQ44" s="750"/>
      <c r="AR44" s="750"/>
      <c r="AS44" s="750"/>
    </row>
    <row r="45" spans="21:52" ht="12" customHeight="1">
      <c r="U45" s="749" t="str">
        <f>武器!D52</f>
        <v>S武-17  あくまのツメ [超]</v>
      </c>
      <c r="V45" s="749" t="str">
        <f>盾!D49</f>
        <v>S盾-03  ロトの盾 [超]</v>
      </c>
      <c r="W45" s="749" t="str">
        <f>アクセサリー!D47</f>
        <v>Sア-11  ゴールドフェザー [超]</v>
      </c>
      <c r="X45" s="751" t="str">
        <f>カード情報!D87</f>
        <v>X3-043  ヒュンケル (覚醒)</v>
      </c>
      <c r="AA45" s="750" t="s">
        <v>3874</v>
      </c>
      <c r="AB45" s="750">
        <v>0.31</v>
      </c>
      <c r="AD45" s="750"/>
      <c r="AE45" s="750"/>
      <c r="AF45" s="750"/>
      <c r="AG45" s="750"/>
      <c r="AH45" s="750"/>
      <c r="AI45" s="750"/>
      <c r="AJ45" s="750"/>
      <c r="AK45" s="750"/>
      <c r="AL45" s="750"/>
      <c r="AM45" s="750"/>
      <c r="AN45" s="750"/>
      <c r="AO45" s="750"/>
      <c r="AQ45" s="750"/>
      <c r="AR45" s="750"/>
      <c r="AS45" s="750"/>
    </row>
    <row r="46" spans="21:52" ht="12" customHeight="1">
      <c r="U46" s="749" t="str">
        <f>武器!D54</f>
        <v>S武-16  生命の剣 [超]</v>
      </c>
      <c r="V46" s="749" t="str">
        <f>盾!D51</f>
        <v>S盾-02  ひかりのたて [超]</v>
      </c>
      <c r="W46" s="749" t="str">
        <f>アクセサリー!D49</f>
        <v>Sア-10  冥竜王の冠 [超]</v>
      </c>
      <c r="X46" s="751" t="str">
        <f>カード情報!D89</f>
        <v>X3-044  ゴメちゃん (覚醒)</v>
      </c>
      <c r="AA46" s="750" t="s">
        <v>3875</v>
      </c>
      <c r="AB46" s="750">
        <v>0.15</v>
      </c>
      <c r="AD46" s="750"/>
      <c r="AE46" s="750"/>
      <c r="AF46" s="750"/>
      <c r="AG46" s="750"/>
      <c r="AH46" s="750"/>
      <c r="AI46" s="750"/>
      <c r="AJ46" s="750"/>
      <c r="AK46" s="750"/>
      <c r="AL46" s="750"/>
      <c r="AM46" s="750"/>
      <c r="AN46" s="750"/>
      <c r="AO46" s="750"/>
      <c r="AQ46" s="750"/>
      <c r="AR46" s="750"/>
      <c r="AS46" s="750"/>
    </row>
    <row r="47" spans="21:52" ht="12" customHeight="1">
      <c r="U47" s="749" t="str">
        <f>武器!D56</f>
        <v>S武-15  ラミアスのつるぎ [超]</v>
      </c>
      <c r="V47" s="749" t="str">
        <f>盾!D53</f>
        <v>S盾-01  ドラゴンシールド [超]</v>
      </c>
      <c r="W47" s="749" t="str">
        <f>アクセサリー!D51</f>
        <v>Sア-09  かぜのマント [超]</v>
      </c>
      <c r="X47" s="751" t="str">
        <f>カード情報!D91</f>
        <v>X3-045  アバン (覚醒)</v>
      </c>
      <c r="AA47" s="750" t="s">
        <v>3876</v>
      </c>
      <c r="AB47" s="750">
        <v>0.31</v>
      </c>
      <c r="AC47" s="750"/>
      <c r="AD47" s="750"/>
      <c r="AE47" s="750"/>
      <c r="AF47" s="750"/>
      <c r="AG47" s="750"/>
      <c r="AH47" s="750"/>
      <c r="AI47" s="750"/>
      <c r="AJ47" s="750"/>
      <c r="AK47" s="750"/>
      <c r="AL47" s="750"/>
      <c r="AM47" s="750"/>
    </row>
    <row r="48" spans="21:52" ht="12" customHeight="1">
      <c r="U48" s="749" t="str">
        <f>武器!D58</f>
        <v>S武-14  らせつのまそう [超]</v>
      </c>
      <c r="V48" s="749" t="str">
        <f>盾!D55</f>
        <v>盾-059  ウルベアの大盾</v>
      </c>
      <c r="W48" s="749" t="str">
        <f>アクセサリー!D53</f>
        <v>Sア-08  カールのまもり [超]</v>
      </c>
      <c r="X48" s="751" t="str">
        <f>カード情報!D93</f>
        <v>X3-046  ハドラー (覚醒 超魔生物)</v>
      </c>
      <c r="AA48" s="750" t="s">
        <v>3877</v>
      </c>
      <c r="AB48" s="750">
        <v>0.2</v>
      </c>
      <c r="AC48" s="750"/>
      <c r="AD48" s="750"/>
      <c r="AE48" s="750"/>
      <c r="AF48" s="750"/>
      <c r="AG48" s="750"/>
      <c r="AH48" s="750"/>
      <c r="AI48" s="750"/>
      <c r="AJ48" s="750"/>
      <c r="AK48" s="750"/>
      <c r="AL48" s="750"/>
      <c r="AM48" s="750"/>
    </row>
    <row r="49" spans="21:28" ht="12" customHeight="1">
      <c r="U49" s="749" t="str">
        <f>武器!D60</f>
        <v>S武-13  ウルノーガの杖 [超]</v>
      </c>
      <c r="V49" s="749" t="str">
        <f>盾!D56</f>
        <v>盾-058  はめつの盾</v>
      </c>
      <c r="W49" s="749" t="str">
        <f>アクセサリー!D55</f>
        <v>Sア-07  ハドラーのマント [超]</v>
      </c>
      <c r="X49" s="751" t="str">
        <f>カード情報!D95</f>
        <v>X3-047  キルバーン (覚醒)</v>
      </c>
      <c r="AA49" s="750" t="s">
        <v>3916</v>
      </c>
      <c r="AB49" s="750">
        <v>0.31</v>
      </c>
    </row>
    <row r="50" spans="21:28" ht="12" customHeight="1">
      <c r="U50" s="749" t="str">
        <f>武器!D62</f>
        <v>S武-12  ダイの剣 [超]</v>
      </c>
      <c r="V50" s="749" t="str">
        <f>盾!D57</f>
        <v>盾-057  ゴメちゃんシールド</v>
      </c>
      <c r="W50" s="749" t="str">
        <f>アクセサリー!D57</f>
        <v>Sア-06  おうごんのうでわ [超]</v>
      </c>
      <c r="X50" s="751" t="str">
        <f>カード情報!D97</f>
        <v>X3-048  ミストマァム (覚醒)</v>
      </c>
      <c r="AA50" s="750" t="s">
        <v>3833</v>
      </c>
      <c r="AB50" s="750">
        <v>0.2</v>
      </c>
    </row>
    <row r="51" spans="21:28" ht="12" customHeight="1">
      <c r="U51" s="749" t="str">
        <f>武器!D64</f>
        <v>S武-11  魔王の剣 [超]</v>
      </c>
      <c r="V51" s="749" t="str">
        <f>盾!D58</f>
        <v>盾-056  銀の竜の騎士の大盾</v>
      </c>
      <c r="W51" s="749" t="str">
        <f>アクセサリー!D59</f>
        <v>Sア-05  マァムの肩当て [超]</v>
      </c>
      <c r="X51" s="751" t="str">
        <f>カード情報!D99</f>
        <v>X3-049  超越破断魔獣ダムド (覚醒)</v>
      </c>
      <c r="AA51" s="750" t="s">
        <v>3917</v>
      </c>
      <c r="AB51" s="750">
        <v>-0.31</v>
      </c>
    </row>
    <row r="52" spans="21:28" ht="12" customHeight="1">
      <c r="U52" s="749" t="str">
        <f>武器!D66</f>
        <v>S武-10  鎧の魔剣 [超]</v>
      </c>
      <c r="V52" s="749" t="str">
        <f>盾!D59</f>
        <v>盾-055  まかいのたて</v>
      </c>
      <c r="W52" s="749" t="str">
        <f>アクセサリー!D61</f>
        <v>Sア-04  シルバーフェザー [超]</v>
      </c>
      <c r="X52" s="751" t="str">
        <f>カード情報!D101</f>
        <v>X3-050  守り人ナイン</v>
      </c>
      <c r="AA52" s="750" t="s">
        <v>4230</v>
      </c>
      <c r="AB52" s="750">
        <v>0.6</v>
      </c>
    </row>
    <row r="53" spans="21:28" ht="12" customHeight="1">
      <c r="U53" s="749" t="str">
        <f>武器!D68</f>
        <v>S武-09  魔剣士のつるぎ [超]</v>
      </c>
      <c r="V53" s="749" t="str">
        <f>盾!D60</f>
        <v>盾-054  金の竜の騎士の大盾</v>
      </c>
      <c r="W53" s="749" t="str">
        <f>アクセサリー!D63</f>
        <v>Sア-03  ロトのしるし [超]</v>
      </c>
      <c r="X53" s="751" t="str">
        <f>カード情報!D103</f>
        <v>X3-051  サンディ</v>
      </c>
      <c r="AA53" s="750" t="s">
        <v>3912</v>
      </c>
      <c r="AB53" s="750">
        <v>0.31</v>
      </c>
    </row>
    <row r="54" spans="21:28" ht="12" customHeight="1">
      <c r="U54" s="749" t="str">
        <f>武器!D70</f>
        <v>S武-08  はぐメタの剣 [超]</v>
      </c>
      <c r="V54" s="749" t="str">
        <f>盾!D61</f>
        <v>盾-053  邪眼の大盾</v>
      </c>
      <c r="W54" s="749" t="str">
        <f>アクセサリー!D65</f>
        <v>Sア-02  大魔王のエンブレム [超]</v>
      </c>
      <c r="X54" s="751" t="str">
        <f>カード情報!D105</f>
        <v>X3-052  冒険者エックス</v>
      </c>
      <c r="AA54" s="750" t="s">
        <v>3913</v>
      </c>
      <c r="AB54" s="750">
        <v>0.31</v>
      </c>
    </row>
    <row r="55" spans="21:28" ht="12" customHeight="1">
      <c r="U55" s="749" t="str">
        <f>武器!D72</f>
        <v>S武-07  はぐメタのやり [超]</v>
      </c>
      <c r="V55" s="749" t="str">
        <f>盾!D62</f>
        <v>盾-052  メタルキングの盾</v>
      </c>
      <c r="W55" s="749" t="str">
        <f>アクセサリー!D67</f>
        <v>Sア-01  魔法の闘衣のかんむり [超]</v>
      </c>
      <c r="X55" s="751" t="str">
        <f>カード情報!D107</f>
        <v>X3-053  勇者姫アンルシア</v>
      </c>
      <c r="AA55" s="750" t="s">
        <v>4116</v>
      </c>
      <c r="AB55" s="750">
        <v>0.31</v>
      </c>
    </row>
    <row r="56" spans="21:28" ht="12" customHeight="1">
      <c r="U56" s="749" t="str">
        <f>武器!D74</f>
        <v>S武-06  羽ばたきの杖 [超]</v>
      </c>
      <c r="V56" s="749" t="str">
        <f>盾!D63</f>
        <v>盾-051  トルナードの盾</v>
      </c>
      <c r="W56" s="749" t="str">
        <f>アクセサリー!D69</f>
        <v>ア-187  ゴメちゃんのゆびわ</v>
      </c>
      <c r="X56" s="751" t="str">
        <f>カード情報!D109</f>
        <v>X3-054  勇者イレブン</v>
      </c>
      <c r="AA56" s="750" t="s">
        <v>4152</v>
      </c>
      <c r="AB56" s="750">
        <v>0.15</v>
      </c>
    </row>
    <row r="57" spans="21:28" ht="12" customHeight="1">
      <c r="U57" s="749" t="str">
        <f>武器!D76</f>
        <v>S武-05  グレイトアックス [超]</v>
      </c>
      <c r="V57" s="749" t="str">
        <f>盾!D64</f>
        <v>盾-050  女神の盾</v>
      </c>
      <c r="W57" s="749" t="str">
        <f>アクセサリー!D70</f>
        <v>ア-186  レジェンドメダル[EX2弾]</v>
      </c>
      <c r="X57" s="751" t="str">
        <f>カード情報!D111</f>
        <v>X3-055  ベロニカ</v>
      </c>
      <c r="AA57" s="750" t="s">
        <v>4153</v>
      </c>
      <c r="AB57" s="750">
        <v>0.2</v>
      </c>
    </row>
    <row r="58" spans="21:28" ht="12" customHeight="1">
      <c r="U58" s="749" t="str">
        <f>武器!D78</f>
        <v>S武-04  ロトのつるぎ [超]</v>
      </c>
      <c r="V58" s="749" t="str">
        <f>盾!D65</f>
        <v>盾-049  オリハルコンの盾</v>
      </c>
      <c r="W58" s="749" t="str">
        <f>アクセサリー!D71</f>
        <v>ア-185  レジェンドメダル[EX1弾]</v>
      </c>
      <c r="X58" s="751" t="str">
        <f>カード情報!D113</f>
        <v>X3-056  セーニャ (目覚めし)</v>
      </c>
      <c r="AA58" s="750" t="s">
        <v>4154</v>
      </c>
      <c r="AB58" s="750">
        <v>0.15</v>
      </c>
    </row>
    <row r="59" spans="21:28" ht="12" customHeight="1">
      <c r="U59" s="749" t="str">
        <f>武器!D80</f>
        <v>S武-03  メタルフィスト [超]</v>
      </c>
      <c r="V59" s="749" t="str">
        <f>盾!D66</f>
        <v>盾-048  えいえんの盾</v>
      </c>
      <c r="W59" s="749" t="str">
        <f>アクセサリー!D72</f>
        <v>ア-184  XSメダル[超5弾]</v>
      </c>
      <c r="X59" s="751" t="str">
        <f>カード情報!D115</f>
        <v>X3-057  真・大魔王バーン (覚醒)</v>
      </c>
      <c r="AA59" s="750" t="s">
        <v>4468</v>
      </c>
      <c r="AB59" s="750">
        <v>0.2</v>
      </c>
    </row>
    <row r="60" spans="21:28" ht="12" customHeight="1">
      <c r="U60" s="749" t="str">
        <f>武器!D82</f>
        <v>S武-02  真魔剛竜剣 [超]</v>
      </c>
      <c r="V60" s="749" t="str">
        <f>盾!D67</f>
        <v>盾-047  アバンの大盾</v>
      </c>
      <c r="W60" s="749" t="str">
        <f>アクセサリー!D73</f>
        <v>ア-183  うさみみバンド</v>
      </c>
      <c r="X60" s="751" t="str">
        <f>カード情報!D117</f>
        <v>X3-058  堕天使エルギオス</v>
      </c>
      <c r="AA60" s="750" t="s">
        <v>4905</v>
      </c>
      <c r="AB60" s="750">
        <v>0.35</v>
      </c>
    </row>
    <row r="61" spans="21:28" ht="12" customHeight="1">
      <c r="U61" s="749" t="str">
        <f>武器!D84</f>
        <v>S武-01  ドラゴンの杖 [超]</v>
      </c>
      <c r="V61" s="749" t="str">
        <f>盾!D68</f>
        <v>盾-046  シャハルの鏡</v>
      </c>
      <c r="W61" s="749" t="str">
        <f>アクセサリー!D74</f>
        <v>ア-182  バニースーツ</v>
      </c>
      <c r="X61" s="751" t="str">
        <f>カード情報!D119</f>
        <v>X3-059  魔勇者アンルシア</v>
      </c>
      <c r="AA61" s="750" t="s">
        <v>4906</v>
      </c>
      <c r="AB61" s="750">
        <v>0.2</v>
      </c>
    </row>
    <row r="62" spans="21:28" ht="12" customHeight="1">
      <c r="U62" s="749" t="str">
        <f>武器!D86</f>
        <v>武-109  えいゆうのやり</v>
      </c>
      <c r="V62" s="749" t="str">
        <f>盾!D69</f>
        <v>盾-045  魔剣士の盾</v>
      </c>
      <c r="W62" s="749" t="str">
        <f>アクセサリー!D75</f>
        <v>ア-181  神の涙</v>
      </c>
      <c r="X62" s="751" t="str">
        <f>カード情報!D121</f>
        <v>X3-060  邪神ニズゼルファ</v>
      </c>
      <c r="AA62" s="750" t="s">
        <v>5187</v>
      </c>
      <c r="AB62" s="750">
        <v>0.31</v>
      </c>
    </row>
    <row r="63" spans="21:28" ht="12" customHeight="1">
      <c r="U63" s="749" t="str">
        <f>武器!D87</f>
        <v>武-108  いかずちのつえ</v>
      </c>
      <c r="V63" s="749" t="str">
        <f>盾!D70</f>
        <v>盾-044  てんくうのたて</v>
      </c>
      <c r="W63" s="749" t="str">
        <f>アクセサリー!D76</f>
        <v>ア-180  ゴメちゃんネックレス</v>
      </c>
      <c r="X63" s="751" t="str">
        <f>カード情報!D123</f>
        <v>X3-061  ダイ (覚醒)</v>
      </c>
      <c r="AA63" s="750" t="s">
        <v>5384</v>
      </c>
      <c r="AB63" s="750">
        <v>0.31</v>
      </c>
    </row>
    <row r="64" spans="21:28" ht="12" customHeight="1">
      <c r="U64" s="749" t="str">
        <f>武器!D88</f>
        <v>武-107  オリハルコンのツメ</v>
      </c>
      <c r="V64" s="749" t="str">
        <f>盾!D71</f>
        <v>盾-043  ふうじんのたて</v>
      </c>
      <c r="W64" s="749" t="str">
        <f>アクセサリー!D77</f>
        <v>ア-179  ゴメちゃんピアス</v>
      </c>
      <c r="X64" s="751" t="str">
        <f>カード情報!D125</f>
        <v>X3-062  メイロ（覚醒 時空の魔導士）</v>
      </c>
      <c r="AA64" s="750" t="s">
        <v>5644</v>
      </c>
      <c r="AB64" s="750">
        <v>0.4</v>
      </c>
    </row>
    <row r="65" spans="21:28" ht="12" customHeight="1">
      <c r="U65" s="749" t="str">
        <f>武器!D89</f>
        <v>武-106  はおうのオノ</v>
      </c>
      <c r="V65" s="749" t="str">
        <f>盾!D72</f>
        <v>盾-042  はぐメタの盾</v>
      </c>
      <c r="W65" s="749" t="str">
        <f>アクセサリー!D78</f>
        <v>ア-178  記憶の腕輪</v>
      </c>
      <c r="X65" s="751" t="str">
        <f>カード情報!D127</f>
        <v>X3-063  少年アルス</v>
      </c>
      <c r="AA65" s="750" t="s">
        <v>5757</v>
      </c>
      <c r="AB65" s="750">
        <v>0.55000000000000004</v>
      </c>
    </row>
    <row r="66" spans="21:28" ht="12" customHeight="1">
      <c r="U66" s="749" t="str">
        <f>武器!D90</f>
        <v>武-105  うみなりの杖</v>
      </c>
      <c r="V66" s="749" t="str">
        <f>盾!D73</f>
        <v>盾-041  アバンの盾</v>
      </c>
      <c r="W66" s="749" t="str">
        <f>アクセサリー!D79</f>
        <v>ア-177  竜神のかぶと</v>
      </c>
      <c r="X66" s="751" t="str">
        <f>カード情報!D129</f>
        <v>X3-064  王子キーファ</v>
      </c>
      <c r="AA66" s="750" t="s">
        <v>6271</v>
      </c>
      <c r="AB66" s="750">
        <v>0.31</v>
      </c>
    </row>
    <row r="67" spans="21:28" ht="12" customHeight="1">
      <c r="U67" s="749" t="str">
        <f>武器!D91</f>
        <v>武-104  グラコスのやり</v>
      </c>
      <c r="V67" s="749" t="str">
        <f>盾!D74</f>
        <v>盾-040  ちからのたて</v>
      </c>
      <c r="W67" s="749" t="str">
        <f>アクセサリー!D80</f>
        <v>ア-176  暗黒大樹の葉</v>
      </c>
      <c r="X67" s="751" t="str">
        <f>カード情報!D131</f>
        <v>X3-065  マリベル</v>
      </c>
      <c r="AA67" s="750" t="s">
        <v>6272</v>
      </c>
      <c r="AB67" s="750">
        <v>0.35</v>
      </c>
    </row>
    <row r="68" spans="21:28" ht="12" customHeight="1">
      <c r="U68" s="749" t="str">
        <f>武器!D92</f>
        <v>武-103  時空のやり</v>
      </c>
      <c r="V68" s="749" t="str">
        <f>盾!D75</f>
        <v>盾-039  ローレシアの盾</v>
      </c>
      <c r="W68" s="749" t="str">
        <f>アクセサリー!D81</f>
        <v>ア-175  ファントムマスク</v>
      </c>
      <c r="X68" s="751" t="str">
        <f>カード情報!D133</f>
        <v>X3-066  アイラ</v>
      </c>
      <c r="AA68" s="750"/>
      <c r="AB68" s="750"/>
    </row>
    <row r="69" spans="21:28" ht="12" customHeight="1">
      <c r="U69" s="749" t="str">
        <f>武器!D93</f>
        <v>武-102  いなずまのけん</v>
      </c>
      <c r="V69" s="749" t="str">
        <f>盾!D76</f>
        <v>盾-038  竜の騎士の大盾</v>
      </c>
      <c r="W69" s="749" t="str">
        <f>アクセサリー!D82</f>
        <v>ア-174  XSメダル[超4弾]</v>
      </c>
      <c r="X69" s="751" t="str">
        <f>カード情報!D135</f>
        <v>X3-067  勇者エイト</v>
      </c>
    </row>
    <row r="70" spans="21:28" ht="12" customHeight="1">
      <c r="U70" s="749" t="str">
        <f>武器!D94</f>
        <v>武-101  ゴッドキラー</v>
      </c>
      <c r="V70" s="749" t="str">
        <f>盾!D77</f>
        <v>盾-037  ほのおの盾</v>
      </c>
      <c r="W70" s="749" t="str">
        <f>アクセサリー!D83</f>
        <v>ア-173  ゴスペルリング</v>
      </c>
      <c r="X70" s="751" t="str">
        <f>カード情報!D137</f>
        <v>X3-068  ヤンガス</v>
      </c>
    </row>
    <row r="71" spans="21:28" ht="12" customHeight="1">
      <c r="U71" s="749" t="str">
        <f>武器!D95</f>
        <v>武-100  勇者のつるぎ・改</v>
      </c>
      <c r="V71" s="749" t="str">
        <f>盾!D78</f>
        <v>盾-036  勇者の盾</v>
      </c>
      <c r="W71" s="749" t="str">
        <f>アクセサリー!D84</f>
        <v>ア-172  時空の兜</v>
      </c>
      <c r="X71" s="751" t="str">
        <f>カード情報!D139</f>
        <v>X3-069  ゼシカ</v>
      </c>
    </row>
    <row r="72" spans="21:28" ht="12" customHeight="1">
      <c r="U72" s="749" t="str">
        <f>武器!D96</f>
        <v>武-099  ゴメちゃんソード</v>
      </c>
      <c r="V72" s="749" t="str">
        <f>盾!D79</f>
        <v>盾-035  デルカダールの盾</v>
      </c>
      <c r="W72" s="749" t="str">
        <f>アクセサリー!D85</f>
        <v>ア-171  大地のトゥーラ</v>
      </c>
      <c r="X72" s="751" t="str">
        <f>カード情報!D141</f>
        <v>X3-070  ククール</v>
      </c>
    </row>
    <row r="73" spans="21:28" ht="12" customHeight="1">
      <c r="U73" s="749" t="str">
        <f>武器!D97</f>
        <v>武-098  銀のダイの剣</v>
      </c>
      <c r="V73" s="749" t="str">
        <f>盾!D80</f>
        <v>盾-034  時空の盾</v>
      </c>
      <c r="W73" s="749" t="str">
        <f>アクセサリー!D86</f>
        <v>ア-170  フェーゴの兜</v>
      </c>
      <c r="X73" s="751" t="str">
        <f>カード情報!D143</f>
        <v>X3-071  超越大魔王ロムドラド</v>
      </c>
    </row>
    <row r="74" spans="21:28" ht="12" customHeight="1">
      <c r="U74" s="749" t="str">
        <f>武器!D98</f>
        <v>武-097  マトリフの杖</v>
      </c>
      <c r="V74" s="749" t="str">
        <f>盾!D81</f>
        <v>盾-033  ひかりのたて</v>
      </c>
      <c r="W74" s="749" t="str">
        <f>アクセサリー!D87</f>
        <v>ア-169  XSメダル[超3弾]</v>
      </c>
      <c r="X74" s="751" t="str">
        <f>カード情報!D145</f>
        <v>X3-072  天魔王オルゴ・デミーラ</v>
      </c>
    </row>
    <row r="75" spans="21:28" ht="12" customHeight="1">
      <c r="U75" s="749" t="str">
        <f>武器!D99</f>
        <v>武-096  ドラゴンクロー</v>
      </c>
      <c r="V75" s="749" t="str">
        <f>盾!D82</f>
        <v>盾-032  メタスラの盾</v>
      </c>
      <c r="W75" s="749" t="str">
        <f>アクセサリー!D88</f>
        <v>ア-168  みずのはごろも</v>
      </c>
      <c r="X75" s="751" t="str">
        <f>カード情報!D147</f>
        <v>X3-073  暗黒神ラプソーン</v>
      </c>
    </row>
    <row r="76" spans="21:28" ht="12" customHeight="1">
      <c r="U76" s="749" t="str">
        <f>武器!D100</f>
        <v>武-095  らいじんのやり</v>
      </c>
      <c r="V76" s="749" t="str">
        <f>盾!D83</f>
        <v>盾-031  六軍団の盾</v>
      </c>
      <c r="W76" s="749" t="str">
        <f>アクセサリー!D89</f>
        <v>ア-167  海賊王の首飾り</v>
      </c>
      <c r="X76" s="751" t="str">
        <f>カード情報!D149</f>
        <v>X3-074  ダイ (覚醒 竜魔人)</v>
      </c>
    </row>
    <row r="77" spans="21:28" ht="12" customHeight="1">
      <c r="U77" s="749" t="str">
        <f>武器!D101</f>
        <v>武-094  時空のツメ</v>
      </c>
      <c r="V77" s="749" t="str">
        <f>盾!D84</f>
        <v>盾-030  超越魔王の盾</v>
      </c>
      <c r="W77" s="749" t="str">
        <f>アクセサリー!D91</f>
        <v>ア-165  クリスマスくつした</v>
      </c>
      <c r="X77" s="751" t="str">
        <f>カード情報!D151</f>
        <v>X3-075  レオナ</v>
      </c>
    </row>
    <row r="78" spans="21:28" ht="12" customHeight="1">
      <c r="U78" s="749" t="str">
        <f>武器!D102</f>
        <v>武-093  金のダイの剣</v>
      </c>
      <c r="V78" s="749" t="str">
        <f>盾!D85</f>
        <v>盾-029  ドラゴンシールド</v>
      </c>
      <c r="W78" s="749" t="str">
        <f>アクセサリー!D92</f>
        <v>ア-164  クリスマスリボン</v>
      </c>
      <c r="X78" s="751" t="str">
        <f>カード情報!D153</f>
        <v>X3-076  ベロニカ</v>
      </c>
    </row>
    <row r="79" spans="21:28" ht="12" customHeight="1">
      <c r="U79" s="749" t="str">
        <f>武器!D103</f>
        <v>武-092  王家のレイピア</v>
      </c>
      <c r="V79" s="749" t="str">
        <f>盾!D86</f>
        <v>盾-028  魔影参謀の盾</v>
      </c>
      <c r="W79" s="749" t="str">
        <f>アクセサリー!D93</f>
        <v>ア-163  ゴメちゃんベル</v>
      </c>
      <c r="X79" s="751" t="str">
        <f>カード情報!D155</f>
        <v>X3-077  ダイ</v>
      </c>
    </row>
    <row r="80" spans="21:28" ht="12" customHeight="1">
      <c r="U80" s="749" t="str">
        <f>武器!D104</f>
        <v>武-091  キルバーンの剣</v>
      </c>
      <c r="V80" s="749" t="str">
        <f>盾!D87</f>
        <v>盾-027  超魔生物の盾</v>
      </c>
      <c r="W80" s="749" t="str">
        <f>アクセサリー!D94</f>
        <v>ア-162  あやかしのふえ</v>
      </c>
      <c r="X80" s="751" t="str">
        <f>カード情報!D157</f>
        <v>X3-078  ポップ</v>
      </c>
    </row>
    <row r="81" spans="21:24" ht="12" customHeight="1">
      <c r="U81" s="749" t="str">
        <f>武器!D105</f>
        <v>武-090  光魔の杖</v>
      </c>
      <c r="V81" s="749" t="str">
        <f>盾!D88</f>
        <v>盾-026  ラダトームの盾</v>
      </c>
      <c r="W81" s="749" t="str">
        <f>アクセサリー!D95</f>
        <v>ア-161  せかいじゅのはな</v>
      </c>
      <c r="X81" s="751" t="str">
        <f>カード情報!D159</f>
        <v>X2-001  ダイ</v>
      </c>
    </row>
    <row r="82" spans="21:24" ht="12" customHeight="1">
      <c r="U82" s="749" t="str">
        <f>武器!D106</f>
        <v>武-089  メタルキングのやり</v>
      </c>
      <c r="V82" s="749" t="str">
        <f>盾!D89</f>
        <v>盾-025  ロトの盾</v>
      </c>
      <c r="W82" s="749" t="str">
        <f>アクセサリー!D96</f>
        <v>ア-160  ワイズ・パーム</v>
      </c>
      <c r="X82" s="751" t="str">
        <f>カード情報!D161</f>
        <v>X2-002  マァム</v>
      </c>
    </row>
    <row r="83" spans="21:24" ht="12" customHeight="1">
      <c r="U83" s="749" t="str">
        <f>武器!D107</f>
        <v>武-088  メタルキングの剣</v>
      </c>
      <c r="V83" s="749" t="str">
        <f>盾!D90</f>
        <v>盾-024  みかがみの盾</v>
      </c>
      <c r="W83" s="749" t="str">
        <f>アクセサリー!D97</f>
        <v>ア-159  天使のレオタード</v>
      </c>
      <c r="X83" s="751" t="str">
        <f>カード情報!D163</f>
        <v>X2-003  レオナ</v>
      </c>
    </row>
    <row r="84" spans="21:24" ht="12" customHeight="1">
      <c r="U84" s="749" t="str">
        <f>武器!D108</f>
        <v>武-087  ゴメちゃんアックス</v>
      </c>
      <c r="V84" s="749" t="str">
        <f>盾!D91</f>
        <v>盾-023  カールの盾</v>
      </c>
      <c r="W84" s="749" t="str">
        <f>アクセサリー!D98</f>
        <v>ア-158  XSメダル[超1弾]</v>
      </c>
      <c r="X84" s="751" t="str">
        <f>カード情報!D165</f>
        <v>X2-004  ブラス</v>
      </c>
    </row>
    <row r="85" spans="21:24" ht="12" customHeight="1">
      <c r="U85" s="749" t="str">
        <f>武器!D109</f>
        <v>武-086  ゴメちゃんクロウ</v>
      </c>
      <c r="V85" s="749" t="str">
        <f>盾!D92</f>
        <v>盾-022  竜魔人の盾</v>
      </c>
      <c r="W85" s="749" t="str">
        <f>アクセサリー!D99</f>
        <v>ア-157  大魔導士のマント</v>
      </c>
      <c r="X85" s="751" t="str">
        <f>カード情報!D167</f>
        <v>X2-005  いたずらもぐら</v>
      </c>
    </row>
    <row r="86" spans="21:24" ht="12" customHeight="1">
      <c r="U86" s="749" t="str">
        <f>武器!D110</f>
        <v>武-085  新生・ダイの剣</v>
      </c>
      <c r="V86" s="749" t="str">
        <f>盾!D93</f>
        <v>盾-021  鎧の魔槍の盾</v>
      </c>
      <c r="W86" s="749" t="str">
        <f>アクセサリー!D100</f>
        <v>ア-156  ほしふるうでわ</v>
      </c>
      <c r="X86" s="751" t="str">
        <f>カード情報!D169</f>
        <v>X2-006  トンブレロ</v>
      </c>
    </row>
    <row r="87" spans="21:24" ht="12" customHeight="1">
      <c r="U87" s="749" t="str">
        <f>武器!D111</f>
        <v>武-084  ときのおうしゃく</v>
      </c>
      <c r="V87" s="749" t="str">
        <f>盾!D94</f>
        <v>盾-020  パプニカ王国戦士の盾</v>
      </c>
      <c r="W87" s="749" t="str">
        <f>アクセサリー!D101</f>
        <v>ア-155  ひかりのたま</v>
      </c>
      <c r="X87" s="751" t="str">
        <f>カード情報!D171</f>
        <v>X2-007  じんめんじゅ</v>
      </c>
    </row>
    <row r="88" spans="21:24" ht="12" customHeight="1">
      <c r="U88" s="749" t="str">
        <f>武器!D112</f>
        <v>武-083  オチュアーノの剣</v>
      </c>
      <c r="V88" s="749" t="str">
        <f>盾!D95</f>
        <v>盾-019  ロモス王国兵の盾</v>
      </c>
      <c r="W88" s="749" t="str">
        <f>アクセサリー!D102</f>
        <v>ア-154  ほのおのリング</v>
      </c>
      <c r="X88" s="751" t="str">
        <f>カード情報!D173</f>
        <v>X2-008  キラーパンサー</v>
      </c>
    </row>
    <row r="89" spans="21:24" ht="12" customHeight="1">
      <c r="U89" s="749" t="str">
        <f>武器!D113</f>
        <v>武-082  ブラックロッド</v>
      </c>
      <c r="V89" s="749" t="str">
        <f>盾!D96</f>
        <v>盾-018  プラチナシールド</v>
      </c>
      <c r="W89" s="749" t="str">
        <f>アクセサリー!D103</f>
        <v>ア-153  超越大魔王のローブ</v>
      </c>
      <c r="X89" s="751" t="str">
        <f>カード情報!D175</f>
        <v>X2-009  ボーンファイター</v>
      </c>
    </row>
    <row r="90" spans="21:24" ht="12" customHeight="1">
      <c r="U90" s="749" t="str">
        <f>武器!D114</f>
        <v>武-081  時空の杖</v>
      </c>
      <c r="V90" s="749" t="str">
        <f>盾!D97</f>
        <v>盾-017  赤胴の盾</v>
      </c>
      <c r="W90" s="749" t="str">
        <f>アクセサリー!D104</f>
        <v>ア-152  超越大魔王のマント</v>
      </c>
      <c r="X90" s="751" t="str">
        <f>カード情報!D177</f>
        <v>X2-010  どくどくゾンビ</v>
      </c>
    </row>
    <row r="91" spans="21:24" ht="12" customHeight="1">
      <c r="U91" s="749" t="str">
        <f>武器!D115</f>
        <v>武-080  きせきのつるぎ</v>
      </c>
      <c r="V91" s="749" t="str">
        <f>盾!D98</f>
        <v>盾-016  氷炎将軍の盾</v>
      </c>
      <c r="W91" s="749" t="str">
        <f>アクセサリー!D105</f>
        <v>ア-151  勇者の腕輪</v>
      </c>
      <c r="X91" s="751" t="str">
        <f>カード情報!D179</f>
        <v>X2-011  スマイルロック</v>
      </c>
    </row>
    <row r="92" spans="21:24" ht="12" customHeight="1">
      <c r="U92" s="749" t="str">
        <f>武器!D116</f>
        <v>武-079  まじんのオノ</v>
      </c>
      <c r="V92" s="749" t="str">
        <f>盾!D99</f>
        <v>盾-015  せいれいの盾</v>
      </c>
      <c r="W92" s="749" t="str">
        <f>アクセサリー!D106</f>
        <v>ア-150  XSメダル[真5弾]</v>
      </c>
      <c r="X92" s="751" t="str">
        <f>カード情報!D181</f>
        <v>X2-012  ホークマン</v>
      </c>
    </row>
    <row r="93" spans="21:24" ht="12" customHeight="1">
      <c r="U93" s="749" t="str">
        <f>武器!D117</f>
        <v>武-078  疾風の槍</v>
      </c>
      <c r="V93" s="749" t="str">
        <f>盾!D100</f>
        <v>盾-014  ふうまの盾</v>
      </c>
      <c r="W93" s="749" t="str">
        <f>アクセサリー!D107</f>
        <v>ア-149  メタルキングヘルム</v>
      </c>
      <c r="X93" s="751" t="str">
        <f>カード情報!D183</f>
        <v>X2-013  ゴールドマン</v>
      </c>
    </row>
    <row r="94" spans="21:24" ht="12" customHeight="1">
      <c r="U94" s="749" t="str">
        <f>武器!D118</f>
        <v>武-077  生命の剣</v>
      </c>
      <c r="V94" s="749" t="str">
        <f>盾!D101</f>
        <v>盾-013  聖騎士の大盾</v>
      </c>
      <c r="W94" s="749" t="str">
        <f>アクセサリー!D108</f>
        <v>ア-148  大地の竜玉</v>
      </c>
      <c r="X94" s="751" t="str">
        <f>カード情報!D185</f>
        <v>X2-014  メトロゴースト</v>
      </c>
    </row>
    <row r="95" spans="21:24" ht="12" customHeight="1">
      <c r="U95" s="749" t="str">
        <f>武器!D119</f>
        <v>武-076  竜神王のツメ</v>
      </c>
      <c r="V95" s="749" t="str">
        <f>盾!D102</f>
        <v>盾-012  オーガシールド</v>
      </c>
      <c r="W95" s="749" t="str">
        <f>アクセサリー!D109</f>
        <v>ア-147  勇者アンルシアのマント</v>
      </c>
      <c r="X95" s="751" t="str">
        <f>カード情報!D187</f>
        <v>X2-015  ブラックドラゴン</v>
      </c>
    </row>
    <row r="96" spans="21:24" ht="12" customHeight="1">
      <c r="U96" s="749" t="str">
        <f>武器!D120</f>
        <v>武-075  らせつのまそう</v>
      </c>
      <c r="V96" s="749" t="str">
        <f>盾!D103</f>
        <v>盾-011  ダイのてつの盾</v>
      </c>
      <c r="W96" s="749" t="str">
        <f>アクセサリー!D110</f>
        <v>ア-146  怒りの仮面</v>
      </c>
      <c r="X96" s="751" t="str">
        <f>カード情報!D189</f>
        <v>X2-016  ポップ</v>
      </c>
    </row>
    <row r="97" spans="21:24" ht="12" customHeight="1">
      <c r="U97" s="749" t="str">
        <f>武器!D121</f>
        <v>武-074  アバンの聖剣</v>
      </c>
      <c r="V97" s="749" t="str">
        <f>盾!D104</f>
        <v>盾-010  オニグモの盾</v>
      </c>
      <c r="W97" s="749" t="str">
        <f>アクセサリー!D111</f>
        <v>ア-145  ゴールドフェザー</v>
      </c>
      <c r="X97" s="751" t="str">
        <f>カード情報!D191</f>
        <v>X2-017  シグマ</v>
      </c>
    </row>
    <row r="98" spans="21:24" ht="12" customHeight="1">
      <c r="U98" s="749" t="str">
        <f>武器!D122</f>
        <v>武-073  グレイトアックス</v>
      </c>
      <c r="V98" s="749" t="str">
        <f>盾!D105</f>
        <v>盾-009  カイトバックラー</v>
      </c>
      <c r="W98" s="749" t="str">
        <f>アクセサリー!D112</f>
        <v>ア-144  XSメダル[真4弾]</v>
      </c>
      <c r="X98" s="751" t="str">
        <f>カード情報!D193</f>
        <v>X2-018  フェンブレン</v>
      </c>
    </row>
    <row r="99" spans="21:24" ht="12" customHeight="1">
      <c r="U99" s="749" t="str">
        <f>武器!D123</f>
        <v>武-072  メタルフィスト</v>
      </c>
      <c r="V99" s="749" t="str">
        <f>盾!D106</f>
        <v>盾-008  まほうの盾</v>
      </c>
      <c r="W99" s="749" t="str">
        <f>アクセサリー!D113</f>
        <v>ア-143  時空のネックレス</v>
      </c>
      <c r="X99" s="751" t="str">
        <f>カード情報!D195</f>
        <v>X2-019  ブロック</v>
      </c>
    </row>
    <row r="100" spans="21:24" ht="12" customHeight="1">
      <c r="U100" s="749" t="str">
        <f>武器!D124</f>
        <v>武-071  ゴメちゃんスピア</v>
      </c>
      <c r="V100" s="749" t="str">
        <f>盾!D107</f>
        <v>盾-007  プラチナトレイ</v>
      </c>
      <c r="W100" s="749" t="str">
        <f>アクセサリー!D114</f>
        <v>ア-142  大魔王の腕輪</v>
      </c>
      <c r="X100" s="751" t="str">
        <f>カード情報!D197</f>
        <v>X2-020  キングスライム</v>
      </c>
    </row>
    <row r="101" spans="21:24">
      <c r="U101" s="749" t="str">
        <f>武器!D125</f>
        <v>武-070  ゴメちゃんロッド</v>
      </c>
      <c r="V101" s="749" t="str">
        <f>盾!D108</f>
        <v>盾-006  はがねの盾</v>
      </c>
      <c r="W101" s="749" t="str">
        <f>アクセサリー!D115</f>
        <v>ア-141  シルバーフェザー</v>
      </c>
      <c r="X101" s="751" t="str">
        <f>カード情報!D199</f>
        <v>X2-021  しりょうのきし</v>
      </c>
    </row>
    <row r="102" spans="21:24">
      <c r="U102" s="749" t="str">
        <f>武器!D126</f>
        <v>武-069  ひかりの杖</v>
      </c>
      <c r="V102" s="749" t="str">
        <f>盾!D109</f>
        <v>盾-004  ブルーバックラー</v>
      </c>
      <c r="W102" s="749" t="str">
        <f>アクセサリー!D116</f>
        <v>ア-140  竜の騎士のグローブ</v>
      </c>
      <c r="X102" s="751" t="str">
        <f>カード情報!D201</f>
        <v>X2-022  グール</v>
      </c>
    </row>
    <row r="103" spans="21:24">
      <c r="U103" s="749" t="str">
        <f>武器!D127</f>
        <v>武-068  りゅうせいのつるぎ</v>
      </c>
      <c r="V103" s="749" t="str">
        <f>盾!D110</f>
        <v>盾-003  せいどうのたて</v>
      </c>
      <c r="W103" s="749" t="str">
        <f>アクセサリー!D117</f>
        <v>ア-139  死神のトランプ</v>
      </c>
      <c r="X103" s="751" t="str">
        <f>カード情報!D203</f>
        <v>X2-023  メガザルロック</v>
      </c>
    </row>
    <row r="104" spans="21:24">
      <c r="U104" s="749" t="str">
        <f>武器!D128</f>
        <v>武-067  ミストの魔剣</v>
      </c>
      <c r="V104" s="749" t="str">
        <f>盾!D111</f>
        <v>盾-005  シルバートレイ</v>
      </c>
      <c r="W104" s="749" t="str">
        <f>アクセサリー!D118</f>
        <v>ア-138  笑いの仮面</v>
      </c>
      <c r="X104" s="751" t="str">
        <f>カード情報!D205</f>
        <v>X2-024  フロストギズモ</v>
      </c>
    </row>
    <row r="105" spans="21:24">
      <c r="U105" s="749" t="str">
        <f>武器!D129</f>
        <v>武-066  魔剣士のつるぎ</v>
      </c>
      <c r="V105" s="749" t="str">
        <f>盾!D112</f>
        <v>盾-002  ライトバックラー</v>
      </c>
      <c r="W105" s="749" t="str">
        <f>アクセサリー!D119</f>
        <v>ア-137  竜の血</v>
      </c>
      <c r="X105" s="751" t="str">
        <f>カード情報!D207</f>
        <v>X2-025  ヒートギズモ</v>
      </c>
    </row>
    <row r="106" spans="21:24">
      <c r="U106" s="749" t="str">
        <f>武器!D130</f>
        <v>武-065  てんくうのつるぎ</v>
      </c>
      <c r="V106" s="749" t="str">
        <f>盾!D113</f>
        <v>盾-001  かわのたて</v>
      </c>
      <c r="W106" s="749" t="str">
        <f>アクセサリー!D120</f>
        <v>ア-136  黄金のティアラ</v>
      </c>
      <c r="X106" s="751" t="str">
        <f>カード情報!D209</f>
        <v>X2-026  アンクルホーン</v>
      </c>
    </row>
    <row r="107" spans="21:24">
      <c r="U107" s="749" t="str">
        <f>武器!D131</f>
        <v>武-064  キラーピアス</v>
      </c>
      <c r="W107" s="749" t="str">
        <f>アクセサリー!D121</f>
        <v>ア-135  XSメダル[真3弾]</v>
      </c>
      <c r="X107" s="751" t="str">
        <f>カード情報!D211</f>
        <v>X2-027  シュバルツシュルト</v>
      </c>
    </row>
    <row r="108" spans="21:24">
      <c r="U108" s="749" t="str">
        <f>武器!D132</f>
        <v>武-063  時空の斧</v>
      </c>
      <c r="W108" s="749" t="str">
        <f>アクセサリー!D122</f>
        <v>ア-134  オリハルコンの腕輪</v>
      </c>
      <c r="X108" s="751" t="str">
        <f>カード情報!D213</f>
        <v>X2-028  おどるほうせき</v>
      </c>
    </row>
    <row r="109" spans="21:24">
      <c r="U109" s="749" t="str">
        <f>武器!D133</f>
        <v>武-062  セイレーンの杖</v>
      </c>
      <c r="W109" s="749" t="str">
        <f>アクセサリー!D123</f>
        <v>ア-133  ふしぎな石板</v>
      </c>
      <c r="X109" s="751" t="str">
        <f>カード情報!D215</f>
        <v>X2-029  スカイドラゴン</v>
      </c>
    </row>
    <row r="110" spans="21:24">
      <c r="U110" s="749" t="str">
        <f>武器!D134</f>
        <v>武-061  はぐメタのやり</v>
      </c>
      <c r="W110" s="749" t="str">
        <f>アクセサリー!D124</f>
        <v>ア-132  ちしきのぼうし</v>
      </c>
      <c r="X110" s="751" t="str">
        <f>カード情報!D217</f>
        <v>X2-030  カイザードラゴン</v>
      </c>
    </row>
    <row r="111" spans="21:24">
      <c r="U111" s="749" t="str">
        <f>武器!D135</f>
        <v>武-060  新生・鎧の魔槍</v>
      </c>
      <c r="W111" s="749" t="str">
        <f>アクセサリー!D125</f>
        <v>ア-131  オリハルコンの駒(キング)</v>
      </c>
      <c r="X111" s="751" t="str">
        <f>カード情報!D219</f>
        <v>X2-031  マトリフ</v>
      </c>
    </row>
    <row r="112" spans="21:24">
      <c r="U112" s="749" t="str">
        <f>武器!D136</f>
        <v>武-059  はぐメタの剣</v>
      </c>
      <c r="W112" s="749" t="str">
        <f>アクセサリー!D126</f>
        <v>ア-130  おうじゃのブーツ</v>
      </c>
      <c r="X112" s="751" t="str">
        <f>カード情報!D221</f>
        <v>X2-032  超魔生物ザムザ</v>
      </c>
    </row>
    <row r="113" spans="21:24">
      <c r="U113" s="749" t="str">
        <f>武器!D137</f>
        <v>武-058  竜王のツメ</v>
      </c>
      <c r="W113" s="749" t="str">
        <f>アクセサリー!D127</f>
        <v>ア-129  しゅくふくのかぶと</v>
      </c>
      <c r="X113" s="751" t="str">
        <f>カード情報!D223</f>
        <v>X2-033  ヒム</v>
      </c>
    </row>
    <row r="114" spans="21:24">
      <c r="U114" s="749" t="str">
        <f>武器!D138</f>
        <v>武-057  ローレシアの剣</v>
      </c>
      <c r="W114" s="749" t="str">
        <f>アクセサリー!D128</f>
        <v>ア-128  ミエールの眼鏡</v>
      </c>
      <c r="X114" s="751" t="str">
        <f>カード情報!D225</f>
        <v>X2-034  アルビナス</v>
      </c>
    </row>
    <row r="115" spans="21:24">
      <c r="U115" s="749" t="str">
        <f>武器!D139</f>
        <v>武-056  ダイの剣</v>
      </c>
      <c r="W115" s="749" t="str">
        <f>アクセサリー!D129</f>
        <v>ア-127  女神の果実</v>
      </c>
      <c r="X115" s="751" t="str">
        <f>カード情報!D227</f>
        <v>X2-035  トロルボンバー</v>
      </c>
    </row>
    <row r="116" spans="21:24">
      <c r="U116" s="749" t="str">
        <f>武器!D140</f>
        <v>武-055  ほのおのつるぎ</v>
      </c>
      <c r="W116" s="749" t="str">
        <f>アクセサリー!D130</f>
        <v>ア-126  アバンの冠</v>
      </c>
      <c r="X116" s="751" t="str">
        <f>カード情報!D229</f>
        <v>X2-036  ダイ (覚醒)</v>
      </c>
    </row>
    <row r="117" spans="21:24">
      <c r="U117" s="749" t="str">
        <f>武器!D141</f>
        <v>武-054  覇者の剣・手甲型</v>
      </c>
      <c r="W117" s="749" t="str">
        <f>アクセサリー!D131</f>
        <v>ア-125  カールのまもり</v>
      </c>
      <c r="X117" s="751" t="str">
        <f>カード情報!D231</f>
        <v>X2-037  レオナ (覚醒)</v>
      </c>
    </row>
    <row r="118" spans="21:24">
      <c r="U118" s="749" t="str">
        <f>武器!D142</f>
        <v>武-053  ムーンブルクの杖</v>
      </c>
      <c r="W118" s="749" t="str">
        <f>アクセサリー!D132</f>
        <v>ア-124  マァムの肩当て</v>
      </c>
      <c r="X118" s="751" t="str">
        <f>カード情報!D233</f>
        <v>X2-038  ヒュンケル (覚醒)</v>
      </c>
    </row>
    <row r="119" spans="21:24">
      <c r="U119" s="749" t="str">
        <f>武器!D143</f>
        <v>武-052  デーモンスピア</v>
      </c>
      <c r="W119" s="749" t="str">
        <f>アクセサリー!D133</f>
        <v>ア-123  魔法の闘衣のかんむり</v>
      </c>
      <c r="X119" s="751" t="str">
        <f>カード情報!D235</f>
        <v>X2-039  クロコダイン (覚醒)</v>
      </c>
    </row>
    <row r="120" spans="21:24">
      <c r="U120" s="749" t="str">
        <f>武器!D144</f>
        <v>武-051  はしゃのオノ</v>
      </c>
      <c r="W120" s="749" t="str">
        <f>アクセサリー!D134</f>
        <v>ア-122  ゴメちゃんヘルム</v>
      </c>
      <c r="X120" s="751" t="str">
        <f>カード情報!D237</f>
        <v>X2-040  ザボエラ (覚醒)</v>
      </c>
    </row>
    <row r="121" spans="21:24">
      <c r="U121" s="749" t="str">
        <f>武器!D145</f>
        <v>武-050  勇者のつるぎ・真</v>
      </c>
      <c r="W121" s="749" t="str">
        <f>アクセサリー!D135</f>
        <v>ア-121  真の勇者の証</v>
      </c>
      <c r="X121" s="751" t="str">
        <f>カード情報!D239</f>
        <v>X2-041  ミストバーン (覚醒)</v>
      </c>
    </row>
    <row r="122" spans="21:24">
      <c r="U122" s="749" t="str">
        <f>武器!D146</f>
        <v>武-049  ウルノーガの杖</v>
      </c>
      <c r="W122" s="749" t="str">
        <f>アクセサリー!D136</f>
        <v>ア-120  破邪の腕輪</v>
      </c>
      <c r="X122" s="751" t="str">
        <f>カード情報!D241</f>
        <v>X2-042  キルバーン (覚醒)</v>
      </c>
    </row>
    <row r="123" spans="21:24">
      <c r="U123" s="749" t="str">
        <f>武器!D147</f>
        <v>武-048  ベロニカの杖</v>
      </c>
      <c r="W123" s="749" t="str">
        <f>アクセサリー!D137</f>
        <v>ア-119  星空の首かざり</v>
      </c>
      <c r="X123" s="751" t="str">
        <f>カード情報!D243</f>
        <v>X2-043  超越魔王ダムド (覚醒)</v>
      </c>
    </row>
    <row r="124" spans="21:24">
      <c r="U124" s="749" t="str">
        <f>武器!D148</f>
        <v>武-047  時空の剣</v>
      </c>
      <c r="W124" s="749" t="str">
        <f>アクセサリー!D138</f>
        <v>ア-118  ギャルのコサージュ</v>
      </c>
      <c r="X124" s="751" t="str">
        <f>カード情報!D245</f>
        <v>X2-044  勇者ソロ</v>
      </c>
    </row>
    <row r="125" spans="21:24">
      <c r="U125" s="749" t="str">
        <f>武器!D149</f>
        <v>武-046  羽ばたきの杖</v>
      </c>
      <c r="W125" s="749" t="str">
        <f>アクセサリー!D139</f>
        <v>ア-117  オリハルコンの駒(ビショップ)</v>
      </c>
      <c r="X125" s="751" t="str">
        <f>カード情報!D247</f>
        <v>X2-045  アリーナ</v>
      </c>
    </row>
    <row r="126" spans="21:24">
      <c r="U126" s="749" t="str">
        <f>武器!D150</f>
        <v>武-045  真空の斧 MARK-Ⅱ</v>
      </c>
      <c r="W126" s="749" t="str">
        <f>アクセサリー!D140</f>
        <v>ア-116  オリハルコンの駒(ナイト)</v>
      </c>
      <c r="X126" s="751" t="str">
        <f>カード情報!D249</f>
        <v>X2-046  マーニャ</v>
      </c>
    </row>
    <row r="127" spans="21:24">
      <c r="U127" s="749" t="str">
        <f>武器!D151</f>
        <v>武-044  パパスのつるぎ</v>
      </c>
      <c r="W127" s="749" t="str">
        <f>アクセサリー!D141</f>
        <v>ア-115  オリハルコンの駒(クイーン)</v>
      </c>
      <c r="X127" s="751" t="str">
        <f>カード情報!D251</f>
        <v>X2-047  ミネア</v>
      </c>
    </row>
    <row r="128" spans="21:24">
      <c r="U128" s="749" t="str">
        <f>武器!D152</f>
        <v>武-043  金のドラゴンキラー</v>
      </c>
      <c r="W128" s="749" t="str">
        <f>アクセサリー!D142</f>
        <v>ア-114  XSメダル[真2弾]</v>
      </c>
      <c r="X128" s="751" t="str">
        <f>カード情報!D253</f>
        <v>X2-048  伝説のまもの使い</v>
      </c>
    </row>
    <row r="129" spans="21:24">
      <c r="U129" s="749" t="str">
        <f>武器!D153</f>
        <v>武-042  金のパプニカのナイフ</v>
      </c>
      <c r="W129" s="749" t="str">
        <f>アクセサリー!D143</f>
        <v>ア-113  魔剣士のマント</v>
      </c>
      <c r="X129" s="751" t="str">
        <f>カード情報!D255</f>
        <v>X2-049  パパス</v>
      </c>
    </row>
    <row r="130" spans="21:24">
      <c r="U130" s="749" t="str">
        <f>武器!D154</f>
        <v>武-041  メタスラのやり</v>
      </c>
      <c r="W130" s="749" t="str">
        <f>アクセサリー!D144</f>
        <v>ア-112  てんくうのかぶと</v>
      </c>
      <c r="X130" s="751" t="str">
        <f>カード情報!D257</f>
        <v>X2-050  ビアンカ</v>
      </c>
    </row>
    <row r="131" spans="21:24">
      <c r="U131" s="749" t="str">
        <f>武器!D155</f>
        <v>武-040  メタスラの剣</v>
      </c>
      <c r="W131" s="749" t="str">
        <f>アクセサリー!D145</f>
        <v>ア-111  しんじるこころ</v>
      </c>
      <c r="X131" s="751" t="str">
        <f>カード情報!D259</f>
        <v>X2-051  フローラ</v>
      </c>
    </row>
    <row r="132" spans="21:24">
      <c r="U132" s="749" t="str">
        <f>武器!D156</f>
        <v>武-039  ドラゴンの杖</v>
      </c>
      <c r="W132" s="749" t="str">
        <f>アクセサリー!D146</f>
        <v>ア-110  けんじゃの石</v>
      </c>
      <c r="X132" s="751" t="str">
        <f>カード情報!D261</f>
        <v>X2-052  デボラ</v>
      </c>
    </row>
    <row r="133" spans="21:24">
      <c r="U133" s="749" t="str">
        <f>武器!D157</f>
        <v>武-038  覇者の剣</v>
      </c>
      <c r="W133" s="749" t="str">
        <f>アクセサリー!D147</f>
        <v>ア-109  おうごんのうでわ</v>
      </c>
      <c r="X133" s="751" t="str">
        <f>カード情報!D263</f>
        <v>X2-053  邪教の使徒ゲマ</v>
      </c>
    </row>
    <row r="134" spans="21:24">
      <c r="U134" s="749" t="str">
        <f>武器!D158</f>
        <v>武-037  パプニカのナイフ(風)</v>
      </c>
      <c r="W134" s="749" t="str">
        <f>アクセサリー!D148</f>
        <v>ア-108  ルビーの涙</v>
      </c>
      <c r="X134" s="751" t="str">
        <f>カード情報!D265</f>
        <v>X2-054  エビルプリースト</v>
      </c>
    </row>
    <row r="135" spans="21:24">
      <c r="U135" s="749" t="str">
        <f>武器!D159</f>
        <v>武-036  あくまのツメ</v>
      </c>
      <c r="W135" s="749" t="str">
        <f>アクセサリー!D149</f>
        <v>ア-107  やすらぎのローブ</v>
      </c>
      <c r="X135" s="751" t="str">
        <f>カード情報!D267</f>
        <v>X2-055  魔剣士ピサロ</v>
      </c>
    </row>
    <row r="136" spans="21:24">
      <c r="U136" s="749" t="str">
        <f>武器!D160</f>
        <v>武-035  りゅうおうの杖</v>
      </c>
      <c r="W136" s="749" t="str">
        <f>アクセサリー!D150</f>
        <v>ア-106  ふしぎなボレロ</v>
      </c>
      <c r="X136" s="751" t="str">
        <f>カード情報!D269</f>
        <v>X2-056  大魔王ミルドラース</v>
      </c>
    </row>
    <row r="137" spans="21:24">
      <c r="U137" s="749" t="str">
        <f>武器!D161</f>
        <v>武-034  ラダトームのつるぎ</v>
      </c>
      <c r="W137" s="749" t="str">
        <f>アクセサリー!D151</f>
        <v>ア-105  XSメダル[真1弾]</v>
      </c>
      <c r="X137" s="751" t="str">
        <f>カード情報!D271</f>
        <v>X2-057  ダイ</v>
      </c>
    </row>
    <row r="138" spans="21:24">
      <c r="U138" s="749" t="str">
        <f>武器!D162</f>
        <v>武-033  ロトのつるぎ</v>
      </c>
      <c r="W138" s="749" t="str">
        <f>アクセサリー!D152</f>
        <v>ア-104  毒牙の鎖</v>
      </c>
      <c r="X138" s="751" t="str">
        <f>カード情報!D273</f>
        <v>X2-058  マァム</v>
      </c>
    </row>
    <row r="139" spans="21:24">
      <c r="U139" s="749" t="str">
        <f>武器!D163</f>
        <v>武-032  ヘルズクロー</v>
      </c>
      <c r="W139" s="749" t="str">
        <f>アクセサリー!D153</f>
        <v>ア-103  アバンのしるし(レオナ)</v>
      </c>
      <c r="X139" s="751" t="str">
        <f>カード情報!D275</f>
        <v>X2-059  ヒュンケル</v>
      </c>
    </row>
    <row r="140" spans="21:24">
      <c r="U140" s="749" t="str">
        <f>武器!D164</f>
        <v>武-031  真魔剛竜剣</v>
      </c>
      <c r="W140" s="749" t="str">
        <f>アクセサリー!D154</f>
        <v>ア-102  大魔王のエンブレム</v>
      </c>
      <c r="X140" s="751" t="str">
        <f>カード情報!D277</f>
        <v>X2-060  バラン (覚醒 竜魔人)</v>
      </c>
    </row>
    <row r="141" spans="21:24">
      <c r="U141" s="749" t="str">
        <f>武器!D165</f>
        <v>武-030  ベンガーナの剣</v>
      </c>
      <c r="W141" s="749" t="str">
        <f>アクセサリー!D155</f>
        <v>ア-101  大魔王の冠</v>
      </c>
      <c r="X141" s="751" t="str">
        <f>カード情報!D279</f>
        <v>X2-061  ハドラー (覚醒 超魔生物)</v>
      </c>
    </row>
    <row r="142" spans="21:24">
      <c r="U142" s="749" t="str">
        <f>武器!D166</f>
        <v>武-029  鋼鉄の錨</v>
      </c>
      <c r="W142" s="749" t="str">
        <f>アクセサリー!D156</f>
        <v>ア-100  五色の腕輪</v>
      </c>
      <c r="X142" s="751" t="str">
        <f>カード情報!D281</f>
        <v>X2-062  勇者レック</v>
      </c>
    </row>
    <row r="143" spans="21:24">
      <c r="U143" s="749" t="str">
        <f>武器!D167</f>
        <v>武-028  スパイラル・ソード</v>
      </c>
      <c r="W143" s="749" t="str">
        <f>アクセサリー!D157</f>
        <v>ア-099  魔王ハドラーのネックレス</v>
      </c>
      <c r="X143" s="751" t="str">
        <f>カード情報!D283</f>
        <v>X2-063  バーバラ</v>
      </c>
    </row>
    <row r="144" spans="21:24">
      <c r="U144" s="749" t="str">
        <f>武器!D168</f>
        <v>武-027  鎧の魔槍</v>
      </c>
      <c r="W144" s="749" t="str">
        <f>アクセサリー!D158</f>
        <v>ア-098  にじのしずく</v>
      </c>
      <c r="X144" s="751" t="str">
        <f>カード情報!D285</f>
        <v>X2-064  テリー</v>
      </c>
    </row>
    <row r="145" spans="21:24">
      <c r="U145" s="749" t="str">
        <f>武器!D169</f>
        <v>武-026  勇者アバンの剣</v>
      </c>
      <c r="W145" s="749" t="str">
        <f>アクセサリー!D159</f>
        <v>ア-097  ロトのしるし</v>
      </c>
      <c r="X145" s="751" t="str">
        <f>カード情報!D287</f>
        <v>X2-065  ミレーユ</v>
      </c>
    </row>
    <row r="146" spans="21:24">
      <c r="U146" s="749" t="str">
        <f>武器!D170</f>
        <v>武-025  ドラゴンキラー</v>
      </c>
      <c r="W146" s="749" t="str">
        <f>アクセサリー!D160</f>
        <v>ア-096  闇の衣</v>
      </c>
      <c r="X146" s="751" t="str">
        <f>カード情報!D289</f>
        <v>X2-066  ハッサン</v>
      </c>
    </row>
    <row r="147" spans="21:24">
      <c r="U147" s="749" t="str">
        <f>武器!D171</f>
        <v>武-024  輝きの杖</v>
      </c>
      <c r="W147" s="749" t="str">
        <f>アクセサリー!D161</f>
        <v>ア-095  ミストバーンヘルム</v>
      </c>
      <c r="X147" s="751" t="str">
        <f>カード情報!D291</f>
        <v>X2-067  バーン (覚醒 大魔王)</v>
      </c>
    </row>
    <row r="148" spans="21:24">
      <c r="U148" s="749" t="str">
        <f>武器!D172</f>
        <v>武-023  ザボエラの杖</v>
      </c>
      <c r="W148" s="749" t="str">
        <f>アクセサリー!D162</f>
        <v>ア-094  竜の騎士の腕輪</v>
      </c>
      <c r="X148" s="751" t="str">
        <f>カード情報!D293</f>
        <v>X2-068  大魔王デスタムーア</v>
      </c>
    </row>
    <row r="149" spans="21:24">
      <c r="U149" s="749" t="str">
        <f>武器!D173</f>
        <v>武-022  鎧の魔剣</v>
      </c>
      <c r="V149" s="749" t="str">
        <f>武器!C202&amp;" "&amp;" "&amp;武器!D202</f>
        <v xml:space="preserve">  </v>
      </c>
      <c r="W149" s="749" t="str">
        <f>アクセサリー!D163</f>
        <v>ア-093  魔王ハドラーのマント</v>
      </c>
      <c r="X149" s="751" t="str">
        <f>カード情報!D295</f>
        <v>X2-069  魔神ダークドレアム</v>
      </c>
    </row>
    <row r="150" spans="21:24">
      <c r="U150" s="749" t="str">
        <f>武器!D174</f>
        <v>武-021  ダイのはがねのつるぎ(火炎)</v>
      </c>
      <c r="V150" s="749" t="str">
        <f>武器!C203&amp;" "&amp;" "&amp;武器!D203</f>
        <v xml:space="preserve">  </v>
      </c>
      <c r="W150" s="749" t="str">
        <f>アクセサリー!D164</f>
        <v>ア-092  大魔王のローブ</v>
      </c>
      <c r="X150" s="751" t="str">
        <f>カード情報!D297</f>
        <v>X2-070  ポップ (覚醒)</v>
      </c>
    </row>
    <row r="151" spans="21:24">
      <c r="U151" s="749" t="str">
        <f>武器!D175</f>
        <v>武-020  まほうのステッキ</v>
      </c>
      <c r="V151" s="749" t="str">
        <f>武器!C204&amp;" "&amp;" "&amp;武器!D204</f>
        <v xml:space="preserve">  </v>
      </c>
      <c r="W151" s="749" t="str">
        <f>アクセサリー!D165</f>
        <v>ア-091  バーンの水晶玉</v>
      </c>
      <c r="X151" s="751" t="str">
        <f>カード情報!D299</f>
        <v>X2-071  レッスク＆タバサ</v>
      </c>
    </row>
    <row r="152" spans="21:24">
      <c r="U152" s="749" t="str">
        <f>武器!D176</f>
        <v>武-019  ダイのはがねのつるぎ</v>
      </c>
      <c r="V152" s="749" t="str">
        <f>武器!C205&amp;" "&amp;" "&amp;武器!D205</f>
        <v xml:space="preserve">  </v>
      </c>
      <c r="W152" s="749" t="str">
        <f>アクセサリー!D166</f>
        <v>ア-090  かぜのマント</v>
      </c>
      <c r="X152" s="751" t="str">
        <f>カード情報!D301</f>
        <v>X2-072  フローラ</v>
      </c>
    </row>
    <row r="153" spans="21:24">
      <c r="U153" s="749" t="str">
        <f>武器!D177</f>
        <v>武-018  アバンの剣</v>
      </c>
      <c r="V153" s="749" t="str">
        <f>武器!C206&amp;" "&amp;" "&amp;武器!D206</f>
        <v xml:space="preserve">  </v>
      </c>
      <c r="W153" s="749" t="str">
        <f>アクセサリー!D167</f>
        <v>ア-089  超魔生物ハドラーの鎧</v>
      </c>
      <c r="X153" s="751" t="str">
        <f>カード情報!D303</f>
        <v>X2-073  レオナ</v>
      </c>
    </row>
    <row r="154" spans="21:24">
      <c r="U154" s="749" t="str">
        <f>武器!D178</f>
        <v>武-017  ハンマースピア</v>
      </c>
      <c r="V154" s="749" t="str">
        <f>武器!C207&amp;" "&amp;" "&amp;武器!D207</f>
        <v xml:space="preserve">  </v>
      </c>
      <c r="W154" s="749" t="str">
        <f>アクセサリー!D168</f>
        <v>ア-088  きせきのネックレス</v>
      </c>
      <c r="X154" s="751" t="str">
        <f>カード情報!D305</f>
        <v>X2-074  マァム</v>
      </c>
    </row>
    <row r="155" spans="21:24">
      <c r="U155" s="749" t="str">
        <f>武器!D179</f>
        <v>武-016  真空の斧</v>
      </c>
      <c r="V155" s="749" t="str">
        <f>武器!C208&amp;" "&amp;" "&amp;武器!D208</f>
        <v xml:space="preserve">  </v>
      </c>
      <c r="W155" s="749" t="str">
        <f>アクセサリー!D169</f>
        <v>ア-087  勇者のかぶと</v>
      </c>
      <c r="X155" s="751" t="str">
        <f>カード情報!D307</f>
        <v>X2-075  グランエスターク</v>
      </c>
    </row>
    <row r="156" spans="21:24">
      <c r="U156" s="749" t="str">
        <f>武器!D180</f>
        <v>武-015  マジカルブースター</v>
      </c>
      <c r="V156" s="749" t="str">
        <f>武器!C209&amp;" "&amp;" "&amp;武器!D209</f>
        <v xml:space="preserve">  </v>
      </c>
      <c r="W156" s="749" t="str">
        <f>アクセサリー!D170</f>
        <v>ア-086  ピロロのぬいぐるみ</v>
      </c>
      <c r="X156" s="751" t="str">
        <f>カード情報!D309</f>
        <v>X1-001  ダイ</v>
      </c>
    </row>
    <row r="157" spans="21:24">
      <c r="U157" s="749" t="str">
        <f>武器!D181</f>
        <v>武-014  パプニカのナイフ(太陽)</v>
      </c>
      <c r="V157" s="749" t="str">
        <f>武器!C210&amp;" "&amp;" "&amp;武器!D210</f>
        <v xml:space="preserve">  </v>
      </c>
      <c r="W157" s="749" t="str">
        <f>アクセサリー!D171</f>
        <v>ア-085  キルバーンのローブ</v>
      </c>
      <c r="X157" s="751" t="str">
        <f>カード情報!D311</f>
        <v>X1-002  ポップ</v>
      </c>
    </row>
    <row r="158" spans="21:24">
      <c r="U158" s="749" t="str">
        <f>武器!D182</f>
        <v>武-013  ようせいの杖</v>
      </c>
      <c r="V158" s="749" t="str">
        <f>武器!C211&amp;" "&amp;" "&amp;武器!D211</f>
        <v xml:space="preserve">  </v>
      </c>
      <c r="W158" s="749" t="str">
        <f>アクセサリー!D172</f>
        <v>ア-084  ドクロのかぶと</v>
      </c>
      <c r="X158" s="751" t="str">
        <f>カード情報!D313</f>
        <v>X1-003  クロコダイン</v>
      </c>
    </row>
    <row r="159" spans="21:24">
      <c r="U159" s="749" t="str">
        <f>武器!D183</f>
        <v>武-012  ホーリーランス</v>
      </c>
      <c r="V159" s="749" t="str">
        <f>武器!C212&amp;" "&amp;" "&amp;武器!D212</f>
        <v xml:space="preserve">  </v>
      </c>
      <c r="W159" s="749" t="str">
        <f>アクセサリー!D173</f>
        <v>ア-083  ノヴァの肩当て</v>
      </c>
      <c r="X159" s="751" t="str">
        <f>カード情報!D315</f>
        <v>X1-004  スライム</v>
      </c>
    </row>
    <row r="160" spans="21:24">
      <c r="U160" s="749" t="str">
        <f>武器!D184</f>
        <v>武-011  プラチナソード</v>
      </c>
      <c r="V160" s="749" t="str">
        <f>武器!C213&amp;" "&amp;" "&amp;武器!D213</f>
        <v xml:space="preserve">  </v>
      </c>
      <c r="W160" s="749" t="str">
        <f>アクセサリー!D174</f>
        <v>ア-082  オリハルコンの駒(ルーク)</v>
      </c>
      <c r="X160" s="751" t="str">
        <f>カード情報!D317</f>
        <v>X1-005  ドラキー</v>
      </c>
    </row>
    <row r="161" spans="21:24">
      <c r="U161" s="749" t="str">
        <f>武器!D185</f>
        <v>武-010  いなずまのやり</v>
      </c>
      <c r="V161" s="749" t="str">
        <f>武器!C214&amp;" "&amp;" "&amp;武器!D214</f>
        <v xml:space="preserve">  </v>
      </c>
      <c r="W161" s="749" t="str">
        <f>アクセサリー!D175</f>
        <v>ア-081  オリハルコンの駒(ポーン)</v>
      </c>
      <c r="X161" s="751" t="str">
        <f>カード情報!D319</f>
        <v>X1-006  オーク</v>
      </c>
    </row>
    <row r="162" spans="21:24">
      <c r="U162" s="749" t="str">
        <f>武器!D186</f>
        <v>武-009  まじゅうのツメ</v>
      </c>
      <c r="V162" s="749" t="str">
        <f>武器!C215&amp;" "&amp;" "&amp;武器!D215</f>
        <v xml:space="preserve">  </v>
      </c>
      <c r="W162" s="749" t="str">
        <f>アクセサリー!D176</f>
        <v>ア-080  セーニャの竪琴</v>
      </c>
      <c r="X162" s="751" t="str">
        <f>カード情報!D321</f>
        <v>X1-007  くさった死体</v>
      </c>
    </row>
    <row r="163" spans="21:24">
      <c r="U163" s="749" t="str">
        <f>武器!D187</f>
        <v>武-008  てつのオノ</v>
      </c>
      <c r="V163" s="749" t="str">
        <f>武器!C216&amp;" "&amp;" "&amp;武器!D216</f>
        <v xml:space="preserve">  </v>
      </c>
      <c r="W163" s="749" t="str">
        <f>アクセサリー!D177</f>
        <v>ア-079  暗黒のゆびわ</v>
      </c>
      <c r="X163" s="751" t="str">
        <f>カード情報!D323</f>
        <v>X1-008  フレイム</v>
      </c>
    </row>
    <row r="164" spans="21:24">
      <c r="U164" s="749" t="str">
        <f>武器!D188</f>
        <v>武-007  ブラスの杖</v>
      </c>
      <c r="V164" s="749" t="str">
        <f>武器!C217&amp;" "&amp;" "&amp;武器!D217</f>
        <v xml:space="preserve">  </v>
      </c>
      <c r="W164" s="749" t="str">
        <f>アクセサリー!D178</f>
        <v>ア-078  光のゆびわ</v>
      </c>
      <c r="X164" s="751" t="str">
        <f>カード情報!D325</f>
        <v>X1-009  ブリザード</v>
      </c>
    </row>
    <row r="165" spans="21:24">
      <c r="U165" s="749" t="str">
        <f>武器!D189</f>
        <v>武-006  てつのツメ</v>
      </c>
      <c r="V165" s="749" t="str">
        <f>武器!C218&amp;" "&amp;" "&amp;武器!D218</f>
        <v xml:space="preserve">  </v>
      </c>
      <c r="W165" s="749" t="str">
        <f>アクセサリー!D179</f>
        <v>ア-077  メイロの水晶</v>
      </c>
      <c r="X165" s="751" t="str">
        <f>カード情報!D327</f>
        <v>X1-010  アークデーモン</v>
      </c>
    </row>
    <row r="166" spans="21:24">
      <c r="U166" s="749" t="str">
        <f>武器!D190</f>
        <v>武-005  てつのつるぎ</v>
      </c>
      <c r="V166" s="749" t="str">
        <f>武器!C219&amp;" "&amp;" "&amp;武器!D219</f>
        <v xml:space="preserve">  </v>
      </c>
      <c r="W166" s="749" t="str">
        <f>アクセサリー!D180</f>
        <v>ア-076  おうじゃのマント</v>
      </c>
      <c r="X166" s="751" t="str">
        <f>カード情報!D329</f>
        <v>X1-011  ボストロール</v>
      </c>
    </row>
    <row r="167" spans="21:24">
      <c r="U167" s="749" t="str">
        <f>武器!D191</f>
        <v>武-004  まどうしの杖</v>
      </c>
      <c r="V167" s="749" t="str">
        <f>武器!C220&amp;" "&amp;" "&amp;武器!D220</f>
        <v xml:space="preserve">  </v>
      </c>
      <c r="W167" s="749" t="str">
        <f>アクセサリー!D181</f>
        <v>ア-075  たいようのかんむり</v>
      </c>
      <c r="X167" s="751" t="str">
        <f>カード情報!D331</f>
        <v>X1-012  ゴースト</v>
      </c>
    </row>
    <row r="168" spans="21:24">
      <c r="U168" s="749" t="str">
        <f>武器!D192</f>
        <v>武-003  バトルフォーク</v>
      </c>
      <c r="V168" s="749" t="str">
        <f>武器!C221&amp;" "&amp;" "&amp;武器!D221</f>
        <v xml:space="preserve">  </v>
      </c>
      <c r="W168" s="749" t="str">
        <f>アクセサリー!D182</f>
        <v>ア-074  超魔生物ハドラーのマント</v>
      </c>
      <c r="X168" s="751" t="str">
        <f>カード情報!D333</f>
        <v>X1-013  さまようよろい</v>
      </c>
    </row>
    <row r="169" spans="21:24">
      <c r="U169" s="749" t="str">
        <f>武器!D193</f>
        <v>武-002  ライトアックス</v>
      </c>
      <c r="V169" s="749" t="str">
        <f>武器!C222&amp;" "&amp;" "&amp;武器!D222</f>
        <v xml:space="preserve">  </v>
      </c>
      <c r="W169" s="749" t="str">
        <f>アクセサリー!D183</f>
        <v>ア-073  超魔生物ハドラーの兜</v>
      </c>
      <c r="X169" s="751" t="str">
        <f>カード情報!D335</f>
        <v>X1-014  ドラゴン</v>
      </c>
    </row>
    <row r="170" spans="21:24">
      <c r="U170" s="749" t="str">
        <f>武器!D194</f>
        <v>武-001  どうのつるぎ</v>
      </c>
      <c r="V170" s="749" t="str">
        <f>武器!C223&amp;" "&amp;" "&amp;武器!D223</f>
        <v xml:space="preserve">  </v>
      </c>
      <c r="W170" s="749" t="str">
        <f>アクセサリー!D184</f>
        <v>ア-072  魔影のゆびわ</v>
      </c>
      <c r="X170" s="751" t="str">
        <f>カード情報!D337</f>
        <v>X1-015  キースドラゴン</v>
      </c>
    </row>
    <row r="171" spans="21:24">
      <c r="U171" s="749" t="str">
        <f>武器!B236&amp;" "&amp;" "&amp;武器!C236</f>
        <v xml:space="preserve">  </v>
      </c>
      <c r="V171" s="749" t="str">
        <f>武器!C224&amp;" "&amp;" "&amp;武器!D224</f>
        <v xml:space="preserve">  </v>
      </c>
      <c r="W171" s="749" t="str">
        <f>アクセサリー!D185</f>
        <v>ア-071  デッド・アーマーの兜</v>
      </c>
      <c r="X171" s="751" t="str">
        <f>カード情報!D339</f>
        <v>X1-016  マァム</v>
      </c>
    </row>
    <row r="172" spans="21:24">
      <c r="U172" s="749" t="str">
        <f>武器!B237&amp;" "&amp;" "&amp;武器!C237</f>
        <v xml:space="preserve">  </v>
      </c>
      <c r="V172" s="749" t="str">
        <f>武器!C225&amp;" "&amp;" "&amp;武器!D225</f>
        <v xml:space="preserve">  </v>
      </c>
      <c r="W172" s="749" t="str">
        <f>アクセサリー!D186</f>
        <v>ア-070  六星のレリーフ</v>
      </c>
      <c r="X172" s="751" t="str">
        <f>カード情報!D341</f>
        <v>X1-017  レオナ</v>
      </c>
    </row>
    <row r="173" spans="21:24">
      <c r="U173" s="749" t="str">
        <f>武器!B238&amp;" "&amp;" "&amp;武器!C238</f>
        <v xml:space="preserve">  </v>
      </c>
      <c r="V173" s="749" t="str">
        <f>武器!C226&amp;" "&amp;" "&amp;武器!D226</f>
        <v xml:space="preserve">  </v>
      </c>
      <c r="W173" s="749" t="str">
        <f>アクセサリー!D187</f>
        <v>ア-069  ばくだんいし</v>
      </c>
      <c r="X173" s="751" t="str">
        <f>カード情報!D343</f>
        <v>X1-018  ヒュンケル</v>
      </c>
    </row>
    <row r="174" spans="21:24">
      <c r="U174" s="749" t="str">
        <f>武器!B239&amp;" "&amp;" "&amp;武器!C239</f>
        <v xml:space="preserve">  </v>
      </c>
      <c r="V174" s="749" t="str">
        <f>武器!C227&amp;" "&amp;" "&amp;武器!D227</f>
        <v xml:space="preserve">  </v>
      </c>
      <c r="W174" s="749" t="str">
        <f>アクセサリー!D188</f>
        <v>ア-068  ビアンカのリボン</v>
      </c>
      <c r="X174" s="751" t="str">
        <f>カード情報!D345</f>
        <v>X1-019  キメラ</v>
      </c>
    </row>
    <row r="175" spans="21:24">
      <c r="U175" s="749" t="str">
        <f>武器!B240&amp;" "&amp;" "&amp;武器!C240</f>
        <v xml:space="preserve">  </v>
      </c>
      <c r="V175" s="749" t="str">
        <f>武器!C228&amp;" "&amp;" "&amp;武器!D228</f>
        <v xml:space="preserve">  </v>
      </c>
      <c r="W175" s="749" t="str">
        <f>アクセサリー!D189</f>
        <v>ア-067  魔法の闘衣のマント</v>
      </c>
      <c r="X175" s="751" t="str">
        <f>カード情報!D347</f>
        <v>X1-020  ホイミスライム</v>
      </c>
    </row>
    <row r="176" spans="21:24">
      <c r="U176" s="749" t="str">
        <f>武器!B241&amp;" "&amp;" "&amp;武器!C241</f>
        <v xml:space="preserve">  </v>
      </c>
      <c r="V176" s="749" t="str">
        <f>武器!C229&amp;" "&amp;" "&amp;武器!D229</f>
        <v xml:space="preserve">  </v>
      </c>
      <c r="W176" s="749" t="str">
        <f>アクセサリー!D190</f>
        <v>ア-066  超越魔王の頭飾り</v>
      </c>
      <c r="X176" s="751" t="str">
        <f>カード情報!D349</f>
        <v>X1-021  ライオンヘッド</v>
      </c>
    </row>
    <row r="177" spans="21:24">
      <c r="U177" s="749" t="str">
        <f>武器!B242&amp;" "&amp;" "&amp;武器!C242</f>
        <v xml:space="preserve">  </v>
      </c>
      <c r="V177" s="749" t="str">
        <f>武器!C230&amp;" "&amp;" "&amp;武器!D230</f>
        <v xml:space="preserve">  </v>
      </c>
      <c r="W177" s="749" t="str">
        <f>アクセサリー!D191</f>
        <v>ア-065  バーンの鍵</v>
      </c>
      <c r="X177" s="751" t="str">
        <f>カード情報!D351</f>
        <v>X1-022  がいこつ</v>
      </c>
    </row>
    <row r="178" spans="21:24">
      <c r="U178" s="749" t="str">
        <f>武器!B243&amp;" "&amp;" "&amp;武器!C243</f>
        <v xml:space="preserve">  </v>
      </c>
      <c r="V178" s="749" t="str">
        <f>武器!C231&amp;" "&amp;" "&amp;武器!D231</f>
        <v xml:space="preserve">  </v>
      </c>
      <c r="W178" s="749" t="str">
        <f>アクセサリー!D192</f>
        <v>ア-064  ザムザのマント</v>
      </c>
      <c r="X178" s="751" t="str">
        <f>カード情報!D353</f>
        <v>X1-023  かげのきし</v>
      </c>
    </row>
    <row r="179" spans="21:24">
      <c r="U179" s="749" t="str">
        <f>武器!B244&amp;" "&amp;" "&amp;武器!C244</f>
        <v xml:space="preserve">  </v>
      </c>
      <c r="V179" s="749" t="str">
        <f>武器!C232&amp;" "&amp;" "&amp;武器!D232</f>
        <v xml:space="preserve">  </v>
      </c>
      <c r="W179" s="749" t="str">
        <f>アクセサリー!D193</f>
        <v>ア-063  チウの肩当て</v>
      </c>
      <c r="X179" s="751" t="str">
        <f>カード情報!D355</f>
        <v>X1-024  ミイラ男</v>
      </c>
    </row>
    <row r="180" spans="21:24">
      <c r="U180" s="749" t="str">
        <f>武器!B245&amp;" "&amp;" "&amp;武器!C245</f>
        <v xml:space="preserve">  </v>
      </c>
      <c r="V180" s="749" t="str">
        <f>武器!C233&amp;" "&amp;" "&amp;武器!D233</f>
        <v xml:space="preserve">  </v>
      </c>
      <c r="W180" s="749" t="str">
        <f>アクセサリー!D194</f>
        <v>ア-062  ザムザのサークレット</v>
      </c>
      <c r="X180" s="751" t="str">
        <f>カード情報!D357</f>
        <v>X1-025  ばくだん岩</v>
      </c>
    </row>
    <row r="181" spans="21:24">
      <c r="U181" s="749" t="str">
        <f>武器!B246&amp;" "&amp;" "&amp;武器!C246</f>
        <v xml:space="preserve">  </v>
      </c>
      <c r="V181" s="749" t="str">
        <f>武器!C234&amp;" "&amp;" "&amp;武器!D234</f>
        <v xml:space="preserve">  </v>
      </c>
      <c r="W181" s="749" t="str">
        <f>アクセサリー!D195</f>
        <v>ア-061  超魔生物のツノ</v>
      </c>
      <c r="X181" s="751" t="str">
        <f>カード情報!D359</f>
        <v>X1-026  あくま神官</v>
      </c>
    </row>
    <row r="182" spans="21:24">
      <c r="U182" s="749" t="str">
        <f>武器!B247&amp;" "&amp;" "&amp;武器!C247</f>
        <v xml:space="preserve">  </v>
      </c>
      <c r="V182" s="749" t="str">
        <f>武器!C235&amp;" "&amp;" "&amp;武器!D235</f>
        <v xml:space="preserve">  </v>
      </c>
      <c r="W182" s="749" t="str">
        <f>アクセサリー!D196</f>
        <v>ア-060  アバンの書</v>
      </c>
      <c r="X182" s="751" t="str">
        <f>カード情報!D361</f>
        <v>X1-027  じごくのつかい</v>
      </c>
    </row>
    <row r="183" spans="21:24">
      <c r="U183" s="749" t="str">
        <f>武器!B269&amp;" "&amp;" "&amp;武器!C269</f>
        <v xml:space="preserve">  </v>
      </c>
      <c r="V183" s="749" t="str">
        <f>武器!C236&amp;" "&amp;" "&amp;武器!D236</f>
        <v xml:space="preserve">  </v>
      </c>
      <c r="W183" s="749" t="str">
        <f>アクセサリー!D197</f>
        <v>ア-059  ステテコパンツ</v>
      </c>
      <c r="X183" s="751" t="str">
        <f>カード情報!D363</f>
        <v>X1-028  ガーゴイル</v>
      </c>
    </row>
    <row r="184" spans="21:24">
      <c r="U184" s="749" t="str">
        <f>武器!B270&amp;" "&amp;" "&amp;武器!C270</f>
        <v xml:space="preserve">  </v>
      </c>
      <c r="V184" s="749" t="str">
        <f>武器!C237&amp;" "&amp;" "&amp;武器!D237</f>
        <v xml:space="preserve">  </v>
      </c>
      <c r="W184" s="749" t="str">
        <f>アクセサリー!D198</f>
        <v>ア-058  ザボエラの水晶</v>
      </c>
      <c r="X184" s="751" t="str">
        <f>カード情報!D365</f>
        <v>X1-029  ゴーレム</v>
      </c>
    </row>
    <row r="185" spans="21:24">
      <c r="U185" s="749" t="str">
        <f>武器!B271&amp;" "&amp;" "&amp;武器!C271</f>
        <v xml:space="preserve">  </v>
      </c>
      <c r="V185" s="749" t="str">
        <f>武器!C238&amp;" "&amp;" "&amp;武器!D238</f>
        <v xml:space="preserve">  </v>
      </c>
      <c r="W185" s="749" t="str">
        <f>アクセサリー!D199</f>
        <v>ア-057  妖魔のゆびわ</v>
      </c>
      <c r="X185" s="751" t="str">
        <f>カード情報!D367</f>
        <v>X1-030  わらいぶくろ</v>
      </c>
    </row>
    <row r="186" spans="21:24">
      <c r="U186" s="749" t="str">
        <f>武器!B272&amp;" "&amp;" "&amp;武器!C272</f>
        <v xml:space="preserve">  </v>
      </c>
      <c r="V186" s="749" t="str">
        <f>武器!C239&amp;" "&amp;" "&amp;武器!D239</f>
        <v xml:space="preserve">  </v>
      </c>
      <c r="W186" s="749" t="str">
        <f>アクセサリー!D200</f>
        <v>ア-056  竜の騎士のしずく</v>
      </c>
      <c r="X186" s="751" t="str">
        <f>カード情報!D369</f>
        <v>X1-031  ガルダンディー</v>
      </c>
    </row>
    <row r="187" spans="21:24">
      <c r="U187" s="749" t="str">
        <f>武器!B273&amp;" "&amp;" "&amp;武器!C273</f>
        <v xml:space="preserve">  </v>
      </c>
      <c r="V187" s="749" t="str">
        <f>武器!C240&amp;" "&amp;" "&amp;武器!D240</f>
        <v xml:space="preserve">  </v>
      </c>
      <c r="W187" s="749" t="str">
        <f>アクセサリー!D201</f>
        <v>ア-055  獣王のマント</v>
      </c>
      <c r="X187" s="751" t="str">
        <f>カード情報!D371</f>
        <v>X1-032  ボラホーン</v>
      </c>
    </row>
    <row r="188" spans="21:24">
      <c r="U188" s="749" t="str">
        <f>武器!B274&amp;" "&amp;" "&amp;武器!C274</f>
        <v xml:space="preserve">  </v>
      </c>
      <c r="V188" s="749" t="str">
        <f>武器!C241&amp;" "&amp;" "&amp;武器!D241</f>
        <v xml:space="preserve">  </v>
      </c>
      <c r="W188" s="749" t="str">
        <f>アクセサリー!D202</f>
        <v>ア-054  ボラホーンのかんむり</v>
      </c>
      <c r="X188" s="751" t="str">
        <f>カード情報!D373</f>
        <v>X1-033  魔のサソリ</v>
      </c>
    </row>
    <row r="189" spans="21:24">
      <c r="U189" s="749" t="str">
        <f>武器!B275&amp;" "&amp;" "&amp;武器!C275</f>
        <v xml:space="preserve">  </v>
      </c>
      <c r="V189" s="749" t="str">
        <f>武器!C242&amp;" "&amp;" "&amp;武器!D242</f>
        <v xml:space="preserve">  </v>
      </c>
      <c r="W189" s="749" t="str">
        <f>アクセサリー!D203</f>
        <v>ア-053  竜騎衆のエンブレム</v>
      </c>
      <c r="X189" s="751" t="str">
        <f>カード情報!D375</f>
        <v>X1-034  マミー</v>
      </c>
    </row>
    <row r="190" spans="21:24">
      <c r="U190" s="749" t="str">
        <f>武器!B276&amp;" "&amp;" "&amp;武器!C276</f>
        <v xml:space="preserve">  </v>
      </c>
      <c r="V190" s="749" t="str">
        <f>武器!C243&amp;" "&amp;" "&amp;武器!D243</f>
        <v xml:space="preserve">  </v>
      </c>
      <c r="W190" s="749" t="str">
        <f>アクセサリー!D204</f>
        <v>ア-052  ガルダンディーの髪飾り</v>
      </c>
      <c r="X190" s="751" t="str">
        <f>カード情報!D377</f>
        <v>X1-035  ギズモ</v>
      </c>
    </row>
    <row r="191" spans="21:24">
      <c r="U191" s="749" t="str">
        <f>武器!B277&amp;" "&amp;" "&amp;武器!C277</f>
        <v xml:space="preserve">  </v>
      </c>
      <c r="V191" s="749" t="str">
        <f>武器!C244&amp;" "&amp;" "&amp;武器!D244</f>
        <v xml:space="preserve">  </v>
      </c>
      <c r="W191" s="749" t="str">
        <f>アクセサリー!D205</f>
        <v>ア-051  竜騎衆の肩当て</v>
      </c>
      <c r="X191" s="751" t="str">
        <f>カード情報!D379</f>
        <v>X1-036  キラーマシン テムジン改造ver.</v>
      </c>
    </row>
    <row r="192" spans="21:24">
      <c r="U192" s="749" t="str">
        <f>武器!B309&amp;" "&amp;" "&amp;武器!C309</f>
        <v xml:space="preserve">  </v>
      </c>
      <c r="V192" s="749" t="str">
        <f>武器!C245&amp;" "&amp;" "&amp;武器!D245</f>
        <v xml:space="preserve">  </v>
      </c>
      <c r="W192" s="749" t="str">
        <f>アクセサリー!D206</f>
        <v>ア-050  竜の牙</v>
      </c>
      <c r="X192" s="751" t="str">
        <f>カード情報!D381</f>
        <v>X1-037  ダイ (覚醒)</v>
      </c>
    </row>
    <row r="193" spans="21:24">
      <c r="U193" s="749" t="str">
        <f>武器!B310&amp;" "&amp;" "&amp;武器!C310</f>
        <v xml:space="preserve">  </v>
      </c>
      <c r="V193" s="749" t="str">
        <f>武器!C246&amp;" "&amp;" "&amp;武器!D246</f>
        <v xml:space="preserve">  </v>
      </c>
      <c r="W193" s="749" t="str">
        <f>アクセサリー!D207</f>
        <v>ア-049  魔導士のマント</v>
      </c>
      <c r="X193" s="751" t="str">
        <f>カード情報!D383</f>
        <v>X1-038  ポップ (覚醒)</v>
      </c>
    </row>
    <row r="194" spans="21:24">
      <c r="U194" s="749" t="str">
        <f>武器!B311&amp;" "&amp;" "&amp;武器!C311</f>
        <v xml:space="preserve">  </v>
      </c>
      <c r="V194" s="749" t="str">
        <f>武器!C247&amp;" "&amp;" "&amp;武器!D247</f>
        <v xml:space="preserve">  </v>
      </c>
      <c r="W194" s="749" t="str">
        <f>アクセサリー!D208</f>
        <v>ア-048  超竜のゆびわ</v>
      </c>
      <c r="X194" s="751" t="str">
        <f>カード情報!D385</f>
        <v>X1-039  マァム (覚醒)</v>
      </c>
    </row>
    <row r="195" spans="21:24">
      <c r="U195" s="749" t="str">
        <f>武器!B312&amp;" "&amp;" "&amp;武器!C312</f>
        <v xml:space="preserve">  </v>
      </c>
      <c r="V195" s="749" t="str">
        <f>武器!C269&amp;" "&amp;" "&amp;武器!D269</f>
        <v xml:space="preserve">  </v>
      </c>
      <c r="W195" s="749" t="str">
        <f>アクセサリー!D209</f>
        <v>ア-047  騎士の頭飾り</v>
      </c>
      <c r="X195" s="751" t="str">
        <f>カード情報!D387</f>
        <v>X1-040  クロコダイン (覚醒)</v>
      </c>
    </row>
    <row r="196" spans="21:24">
      <c r="U196" s="749" t="str">
        <f>武器!B313&amp;" "&amp;" "&amp;武器!C313</f>
        <v xml:space="preserve">  </v>
      </c>
      <c r="V196" s="749" t="str">
        <f>武器!C270&amp;" "&amp;" "&amp;武器!D270</f>
        <v xml:space="preserve">  </v>
      </c>
      <c r="W196" s="749" t="str">
        <f>アクセサリー!D210</f>
        <v>ア-046  ダムドのマント</v>
      </c>
      <c r="X196" s="751" t="str">
        <f>カード情報!D389</f>
        <v>X1-041  ヒュンケル (覚醒)</v>
      </c>
    </row>
    <row r="197" spans="21:24">
      <c r="U197" s="749" t="str">
        <f>武器!B314&amp;" "&amp;" "&amp;武器!C314</f>
        <v xml:space="preserve">  </v>
      </c>
      <c r="V197" s="749" t="str">
        <f>武器!C271&amp;" "&amp;" "&amp;武器!D271</f>
        <v xml:space="preserve">  </v>
      </c>
      <c r="W197" s="749" t="str">
        <f>アクセサリー!D211</f>
        <v>ア-045  メイロの髪飾り</v>
      </c>
      <c r="X197" s="751" t="str">
        <f>カード情報!D391</f>
        <v>X1-042  フレイザード (覚醒)</v>
      </c>
    </row>
    <row r="198" spans="21:24">
      <c r="U198" s="749" t="str">
        <f>武器!B315&amp;" "&amp;" "&amp;武器!C315</f>
        <v xml:space="preserve">  </v>
      </c>
      <c r="V198" s="749" t="str">
        <f>武器!C272&amp;" "&amp;" "&amp;武器!D272</f>
        <v xml:space="preserve">  </v>
      </c>
      <c r="W198" s="749" t="str">
        <f>アクセサリー!D212</f>
        <v>ア-044  ヒドラのうろこ</v>
      </c>
      <c r="X198" s="751" t="str">
        <f>カード情報!D393</f>
        <v>X1-043  アバン (覚醒)</v>
      </c>
    </row>
    <row r="199" spans="21:24">
      <c r="U199" s="749" t="str">
        <f>武器!B316&amp;" "&amp;" "&amp;武器!C316</f>
        <v xml:space="preserve">  </v>
      </c>
      <c r="V199" s="749" t="str">
        <f>武器!C273&amp;" "&amp;" "&amp;武器!D273</f>
        <v xml:space="preserve">  </v>
      </c>
      <c r="W199" s="749" t="str">
        <f>アクセサリー!D213</f>
        <v>ア-043  どたまかなづち</v>
      </c>
      <c r="X199" s="751" t="str">
        <f>カード情報!D395</f>
        <v>X1-044  ハドラー (覚醒)</v>
      </c>
    </row>
    <row r="200" spans="21:24">
      <c r="U200" s="749" t="str">
        <f>武器!B317&amp;" "&amp;" "&amp;武器!C317</f>
        <v xml:space="preserve">  </v>
      </c>
      <c r="V200" s="749" t="str">
        <f>武器!C274&amp;" "&amp;" "&amp;武器!D274</f>
        <v xml:space="preserve">  </v>
      </c>
      <c r="W200" s="749" t="str">
        <f>アクセサリー!D214</f>
        <v>ア-042  氷炎のゆびわ</v>
      </c>
      <c r="X200" s="751" t="str">
        <f>カード情報!D397</f>
        <v>X1-045  ダイ</v>
      </c>
    </row>
    <row r="201" spans="21:24">
      <c r="U201" s="749" t="str">
        <f>武器!B318&amp;" "&amp;" "&amp;武器!C318</f>
        <v xml:space="preserve">  </v>
      </c>
      <c r="V201" s="749" t="str">
        <f>武器!C275&amp;" "&amp;" "&amp;武器!D275</f>
        <v xml:space="preserve">  </v>
      </c>
      <c r="W201" s="749" t="str">
        <f>アクセサリー!D215</f>
        <v>ア-041  バルトスのペンダント</v>
      </c>
      <c r="X201" s="751" t="str">
        <f>カード情報!D399</f>
        <v>X1-046  レオナ</v>
      </c>
    </row>
    <row r="202" spans="21:24">
      <c r="U202" s="749" t="str">
        <f>武器!B319&amp;" "&amp;" "&amp;武器!C319</f>
        <v xml:space="preserve">  </v>
      </c>
      <c r="V202" s="749" t="str">
        <f>武器!C276&amp;" "&amp;" "&amp;武器!D276</f>
        <v xml:space="preserve">  </v>
      </c>
      <c r="W202" s="749" t="str">
        <f>アクセサリー!D216</f>
        <v>ア-040  ハドラーのマント</v>
      </c>
      <c r="X202" s="751" t="str">
        <f>カード情報!D401</f>
        <v>X1-047  伝説の勇者</v>
      </c>
    </row>
    <row r="203" spans="21:24">
      <c r="U203" s="749" t="str">
        <f>武器!B320&amp;" "&amp;" "&amp;武器!C320</f>
        <v xml:space="preserve">  </v>
      </c>
      <c r="V203" s="749" t="str">
        <f>武器!C277&amp;" "&amp;" "&amp;武器!D277</f>
        <v xml:space="preserve">  </v>
      </c>
      <c r="W203" s="749" t="str">
        <f>アクセサリー!D217</f>
        <v>ア-039  マトリフの帽子</v>
      </c>
      <c r="X203" s="751" t="str">
        <f>カード情報!D403</f>
        <v>X1-048  魔王バラモス</v>
      </c>
    </row>
    <row r="204" spans="21:24">
      <c r="U204" s="749" t="str">
        <f>武器!B321&amp;" "&amp;" "&amp;武器!C321</f>
        <v xml:space="preserve">  </v>
      </c>
      <c r="V204" s="749" t="str">
        <f>武器!C278&amp;" "&amp;" "&amp;武器!D278</f>
        <v xml:space="preserve">  </v>
      </c>
      <c r="W204" s="749" t="str">
        <f>アクセサリー!D218</f>
        <v>ア-038  バダックの爆弾</v>
      </c>
      <c r="X204" s="751" t="str">
        <f>カード情報!D405</f>
        <v>X1-049  バラモスブロス</v>
      </c>
    </row>
    <row r="205" spans="21:24">
      <c r="U205" s="749" t="str">
        <f>武器!B322&amp;" "&amp;" "&amp;武器!C322</f>
        <v xml:space="preserve">  </v>
      </c>
      <c r="V205" s="749" t="str">
        <f>武器!C279&amp;" "&amp;" "&amp;武器!D279</f>
        <v xml:space="preserve">  </v>
      </c>
      <c r="W205" s="749" t="str">
        <f>アクセサリー!D219</f>
        <v>ア-037  暴魔のメダル</v>
      </c>
      <c r="X205" s="751" t="str">
        <f>カード情報!D407</f>
        <v>X1-050  バラモスゾンビ</v>
      </c>
    </row>
    <row r="206" spans="21:24">
      <c r="U206" s="749" t="str">
        <f>武器!B323&amp;" "&amp;" "&amp;武器!C323</f>
        <v xml:space="preserve">  </v>
      </c>
      <c r="V206" s="749" t="str">
        <f>武器!C280&amp;" "&amp;" "&amp;武器!D280</f>
        <v xml:space="preserve">  </v>
      </c>
      <c r="W206" s="749" t="str">
        <f>アクセサリー!D220</f>
        <v>ア-036  魂の貝殻</v>
      </c>
      <c r="X206" s="751" t="str">
        <f>カード情報!D409</f>
        <v>X1-051  キングヒドラ</v>
      </c>
    </row>
    <row r="207" spans="21:24">
      <c r="U207" s="749" t="str">
        <f>武器!B324&amp;" "&amp;" "&amp;武器!C324</f>
        <v xml:space="preserve">  </v>
      </c>
      <c r="V207" s="749" t="str">
        <f>武器!C281&amp;" "&amp;" "&amp;武器!D281</f>
        <v xml:space="preserve">  </v>
      </c>
      <c r="W207" s="749" t="str">
        <f>アクセサリー!D221</f>
        <v>ア-035  ヒュンケルのマント</v>
      </c>
      <c r="X207" s="751" t="str">
        <f>カード情報!D411</f>
        <v>X1-052  大魔王ゾーマ</v>
      </c>
    </row>
    <row r="208" spans="21:24">
      <c r="U208" s="749" t="str">
        <f>武器!B325&amp;" "&amp;" "&amp;武器!C325</f>
        <v xml:space="preserve">  </v>
      </c>
      <c r="V208" s="749" t="str">
        <f>武器!C313&amp;" "&amp;" "&amp;武器!D313</f>
        <v xml:space="preserve">  </v>
      </c>
      <c r="W208" s="749" t="str">
        <f>アクセサリー!D222</f>
        <v>ア-034  不死のゆびわ</v>
      </c>
      <c r="X208" s="751" t="str">
        <f>カード情報!D413</f>
        <v>X1-053  バラン (覚醒)</v>
      </c>
    </row>
    <row r="209" spans="21:24">
      <c r="U209" s="749" t="str">
        <f>武器!B326&amp;" "&amp;" "&amp;武器!C326</f>
        <v xml:space="preserve">  </v>
      </c>
      <c r="V209" s="749" t="str">
        <f>武器!C314&amp;" "&amp;" "&amp;武器!D314</f>
        <v xml:space="preserve">  </v>
      </c>
      <c r="W209" s="749" t="str">
        <f>アクセサリー!D223</f>
        <v>ア-033  アバンのしるし(ヒュンケル)</v>
      </c>
      <c r="X209" s="751" t="str">
        <f>カード情報!D415</f>
        <v>X1-054  ラーハルト (覚醒)</v>
      </c>
    </row>
    <row r="210" spans="21:24">
      <c r="U210" s="749" t="str">
        <f>武器!B327&amp;" "&amp;" "&amp;武器!C327</f>
        <v xml:space="preserve">  </v>
      </c>
      <c r="V210" s="749" t="str">
        <f>武器!C315&amp;" "&amp;" "&amp;武器!D315</f>
        <v xml:space="preserve">  </v>
      </c>
      <c r="W210" s="749" t="str">
        <f>アクセサリー!D224</f>
        <v>ア-032  アバンのメガネ</v>
      </c>
      <c r="X210" s="751" t="str">
        <f>カード情報!D417</f>
        <v>X1-055  ポップ</v>
      </c>
    </row>
    <row r="211" spans="21:24">
      <c r="U211" s="749" t="str">
        <f>武器!B328&amp;" "&amp;" "&amp;武器!C328</f>
        <v xml:space="preserve">  </v>
      </c>
      <c r="V211" s="749" t="str">
        <f>武器!C316&amp;" "&amp;" "&amp;武器!D316</f>
        <v xml:space="preserve">  </v>
      </c>
      <c r="W211" s="749" t="str">
        <f>アクセサリー!D225</f>
        <v>ア-031  アバンのしるし(マァム)</v>
      </c>
      <c r="X211" s="751" t="str">
        <f>カード情報!D419</f>
        <v>X1-056  マァム</v>
      </c>
    </row>
    <row r="212" spans="21:24">
      <c r="U212" s="749" t="str">
        <f>武器!B329&amp;" "&amp;" "&amp;武器!C329</f>
        <v xml:space="preserve">  </v>
      </c>
      <c r="V212" s="749" t="str">
        <f>武器!C317&amp;" "&amp;" "&amp;武器!D317</f>
        <v xml:space="preserve">  </v>
      </c>
      <c r="W212" s="749" t="str">
        <f>アクセサリー!D226</f>
        <v>ア-030  アバンのしるし(ポップ)</v>
      </c>
      <c r="X212" s="751" t="str">
        <f>カード情報!D421</f>
        <v>X1-057  ロトの血を引く者</v>
      </c>
    </row>
    <row r="213" spans="21:24">
      <c r="U213" s="749" t="str">
        <f>武器!B330&amp;" "&amp;" "&amp;武器!C330</f>
        <v xml:space="preserve">  </v>
      </c>
      <c r="V213" s="749" t="str">
        <f>武器!C318&amp;" "&amp;" "&amp;武器!D318</f>
        <v xml:space="preserve">  </v>
      </c>
      <c r="W213" s="749" t="str">
        <f>アクセサリー!D227</f>
        <v>ア-029  アバンのしるし(ダイ)</v>
      </c>
      <c r="X213" s="751" t="str">
        <f>カード情報!D423</f>
        <v>X1-058  ローレシアの王子</v>
      </c>
    </row>
    <row r="214" spans="21:24">
      <c r="U214" s="749" t="str">
        <f>武器!B331&amp;" "&amp;" "&amp;武器!C331</f>
        <v xml:space="preserve">  </v>
      </c>
      <c r="V214" s="749" t="str">
        <f>武器!C319&amp;" "&amp;" "&amp;武器!D319</f>
        <v xml:space="preserve">  </v>
      </c>
      <c r="W214" s="749" t="str">
        <f>アクセサリー!D228</f>
        <v>ア-028  獣王のかんむり</v>
      </c>
      <c r="X214" s="751" t="str">
        <f>カード情報!D425</f>
        <v>X1-059  サマルトリアの王子</v>
      </c>
    </row>
    <row r="215" spans="21:24">
      <c r="U215" s="749" t="str">
        <f>武器!B332&amp;" "&amp;" "&amp;武器!C332</f>
        <v xml:space="preserve">  </v>
      </c>
      <c r="V215" s="749" t="str">
        <f>武器!C320&amp;" "&amp;" "&amp;武器!D320</f>
        <v xml:space="preserve">  </v>
      </c>
      <c r="W215" s="749" t="str">
        <f>アクセサリー!D229</f>
        <v>ア-027  ハドラーのベルト</v>
      </c>
      <c r="X215" s="751" t="str">
        <f>カード情報!D427</f>
        <v>X1-060  ムーンブルクの王女</v>
      </c>
    </row>
    <row r="216" spans="21:24">
      <c r="U216" s="749" t="str">
        <f>武器!B333&amp;" "&amp;" "&amp;武器!C333</f>
        <v xml:space="preserve">  </v>
      </c>
      <c r="V216" s="749" t="str">
        <f>武器!C321&amp;" "&amp;" "&amp;武器!D321</f>
        <v xml:space="preserve">  </v>
      </c>
      <c r="W216" s="749" t="str">
        <f>アクセサリー!D230</f>
        <v>ア-026  百獣のゆびわ</v>
      </c>
      <c r="X216" s="751" t="str">
        <f>カード情報!D429</f>
        <v>X1-061  りゅうおう</v>
      </c>
    </row>
    <row r="217" spans="21:24">
      <c r="U217" s="749" t="str">
        <f>武器!B334&amp;" "&amp;" "&amp;武器!C334</f>
        <v xml:space="preserve">  </v>
      </c>
      <c r="V217" s="749" t="str">
        <f>武器!C322&amp;" "&amp;" "&amp;武器!D322</f>
        <v xml:space="preserve">  </v>
      </c>
      <c r="W217" s="749" t="str">
        <f>アクセサリー!D231</f>
        <v>ア-025  はしゃのかんむり</v>
      </c>
      <c r="X217" s="751" t="str">
        <f>カード情報!D431</f>
        <v>X1-062  破壊神シドー</v>
      </c>
    </row>
    <row r="218" spans="21:24">
      <c r="U218" s="749" t="str">
        <f>武器!B335&amp;" "&amp;" "&amp;武器!C335</f>
        <v xml:space="preserve">  </v>
      </c>
      <c r="V218" s="749" t="str">
        <f>武器!C323&amp;" "&amp;" "&amp;武器!D323</f>
        <v xml:space="preserve">  </v>
      </c>
      <c r="W218" s="749" t="str">
        <f>アクセサリー!D232</f>
        <v>ア-024  涙のドングリ</v>
      </c>
      <c r="X218" s="751" t="str">
        <f>カード情報!D433</f>
        <v>X1-063  ダイ (覚醒)</v>
      </c>
    </row>
    <row r="219" spans="21:24">
      <c r="U219" s="749" t="str">
        <f>武器!B336&amp;" "&amp;" "&amp;武器!C336</f>
        <v xml:space="preserve">  </v>
      </c>
      <c r="V219" s="749" t="str">
        <f>武器!C324&amp;" "&amp;" "&amp;武器!D324</f>
        <v xml:space="preserve">  </v>
      </c>
      <c r="W219" s="749" t="str">
        <f>アクセサリー!D233</f>
        <v>ア-023  ホイミまん</v>
      </c>
      <c r="X219" s="751" t="str">
        <f>カード情報!D435</f>
        <v>X1-064  レオナ</v>
      </c>
    </row>
    <row r="220" spans="21:24">
      <c r="U220" s="749" t="str">
        <f>武器!B337&amp;" "&amp;" "&amp;武器!C337</f>
        <v xml:space="preserve">  </v>
      </c>
      <c r="V220" s="749" t="str">
        <f>武器!C325&amp;" "&amp;" "&amp;武器!D325</f>
        <v xml:space="preserve">  </v>
      </c>
      <c r="W220" s="749" t="str">
        <f>アクセサリー!D234</f>
        <v>ア-022  スラまん</v>
      </c>
      <c r="X220" s="751" t="str">
        <f>カード情報!D437</f>
        <v>X1-065  グランドラゴーン</v>
      </c>
    </row>
    <row r="221" spans="21:24">
      <c r="U221" s="749" t="str">
        <f>武器!B338&amp;" "&amp;" "&amp;武器!C338</f>
        <v xml:space="preserve">  </v>
      </c>
      <c r="V221" s="749" t="str">
        <f>武器!C326&amp;" "&amp;" "&amp;武器!D326</f>
        <v xml:space="preserve">  </v>
      </c>
      <c r="W221" s="749" t="str">
        <f>アクセサリー!D235</f>
        <v>ア-021  ナバラの帽子</v>
      </c>
      <c r="X221" s="751" t="str">
        <f>カード情報!D439</f>
        <v>X1-066  バラン (覚醒 竜魔人)</v>
      </c>
    </row>
    <row r="222" spans="21:24">
      <c r="U222" s="749" t="str">
        <f>武器!B339&amp;" "&amp;" "&amp;武器!C339</f>
        <v xml:space="preserve">  </v>
      </c>
      <c r="V222" s="749" t="str">
        <f>武器!C327&amp;" "&amp;" "&amp;武器!D327</f>
        <v xml:space="preserve">  </v>
      </c>
      <c r="W222" s="749" t="str">
        <f>アクセサリー!D236</f>
        <v>ア-020  メルルの水晶玉</v>
      </c>
      <c r="X222" s="751" t="str">
        <f>カード情報!D441</f>
        <v>X1-067  メイロ（時空の魔導士）</v>
      </c>
    </row>
    <row r="223" spans="21:24">
      <c r="U223" s="749" t="str">
        <f>武器!B340&amp;" "&amp;" "&amp;武器!C340</f>
        <v xml:space="preserve">  </v>
      </c>
      <c r="V223" s="749" t="str">
        <f>武器!C328&amp;" "&amp;" "&amp;武器!D328</f>
        <v xml:space="preserve">  </v>
      </c>
      <c r="W223" s="749" t="str">
        <f>アクセサリー!D237</f>
        <v>ア-019  へんなベルト</v>
      </c>
      <c r="X223" s="751" t="str">
        <f>カード情報!D443</f>
        <v>X1-068  ムーンブルクの王女</v>
      </c>
    </row>
    <row r="224" spans="21:24">
      <c r="U224" s="749" t="str">
        <f>武器!B341&amp;" "&amp;" "&amp;武器!C341</f>
        <v xml:space="preserve">  </v>
      </c>
      <c r="V224" s="749" t="str">
        <f>武器!C329&amp;" "&amp;" "&amp;武器!D329</f>
        <v xml:space="preserve">  </v>
      </c>
      <c r="W224" s="749" t="str">
        <f>アクセサリー!D238</f>
        <v>ア-018  風のサークレット</v>
      </c>
      <c r="X224" s="751" t="str">
        <f>カード情報!D445</f>
        <v>S5-001  ダイ</v>
      </c>
    </row>
    <row r="225" spans="21:24">
      <c r="U225" s="749" t="str">
        <f>武器!B342&amp;" "&amp;" "&amp;武器!C342</f>
        <v xml:space="preserve">  </v>
      </c>
      <c r="V225" s="749" t="str">
        <f>武器!C330&amp;" "&amp;" "&amp;武器!D330</f>
        <v xml:space="preserve">  </v>
      </c>
      <c r="W225" s="749" t="str">
        <f>アクセサリー!D239</f>
        <v>ア-017  海のサークレット</v>
      </c>
      <c r="X225" s="751" t="str">
        <f>カード情報!D447</f>
        <v>S5-002  レオナ</v>
      </c>
    </row>
    <row r="226" spans="21:24">
      <c r="U226" s="749" t="str">
        <f>武器!B343&amp;" "&amp;" "&amp;武器!C343</f>
        <v xml:space="preserve">  </v>
      </c>
      <c r="V226" s="749" t="str">
        <f>武器!C331&amp;" "&amp;" "&amp;武器!D331</f>
        <v xml:space="preserve">  </v>
      </c>
      <c r="W226" s="749" t="str">
        <f>アクセサリー!D240</f>
        <v>ア-016  太陽のサークレット</v>
      </c>
      <c r="X226" s="751" t="str">
        <f>カード情報!D449</f>
        <v>S5-003  ヒュンケル</v>
      </c>
    </row>
    <row r="227" spans="21:24">
      <c r="U227" s="749" t="str">
        <f>武器!B344&amp;" "&amp;" "&amp;武器!C344</f>
        <v xml:space="preserve">  </v>
      </c>
      <c r="V227" s="749" t="str">
        <f>武器!C332&amp;" "&amp;" "&amp;武器!D332</f>
        <v xml:space="preserve">  </v>
      </c>
      <c r="W227" s="749" t="str">
        <f>アクセサリー!D241</f>
        <v>ア-015  マァムのサークレット</v>
      </c>
      <c r="X227" s="751" t="str">
        <f>カード情報!D451</f>
        <v>S5-004  キメラ</v>
      </c>
    </row>
    <row r="228" spans="21:24">
      <c r="U228" s="749" t="str">
        <f>武器!B345&amp;" "&amp;" "&amp;武器!C345</f>
        <v xml:space="preserve">  </v>
      </c>
      <c r="V228" s="749" t="str">
        <f>武器!C333&amp;" "&amp;" "&amp;武器!D333</f>
        <v xml:space="preserve">  </v>
      </c>
      <c r="W228" s="749" t="str">
        <f>アクセサリー!D242</f>
        <v>ア-014  ダイのロモスのかんむり</v>
      </c>
      <c r="X228" s="751" t="str">
        <f>カード情報!D453</f>
        <v>S5-005  いたずらもぐら</v>
      </c>
    </row>
    <row r="229" spans="21:24">
      <c r="U229" s="749" t="str">
        <f>武器!B346&amp;" "&amp;" "&amp;武器!C346</f>
        <v xml:space="preserve">  </v>
      </c>
      <c r="V229" s="749" t="str">
        <f>武器!C334&amp;" "&amp;" "&amp;武器!D334</f>
        <v xml:space="preserve">  </v>
      </c>
      <c r="W229" s="749" t="str">
        <f>アクセサリー!D243</f>
        <v>ア-013  ガルーダのつばさ</v>
      </c>
      <c r="X229" s="751" t="str">
        <f>カード情報!D455</f>
        <v>S5-006  ヘルクラッシャー</v>
      </c>
    </row>
    <row r="230" spans="21:24">
      <c r="U230" s="749" t="str">
        <f>武器!B347&amp;" "&amp;" "&amp;武器!C347</f>
        <v xml:space="preserve">  </v>
      </c>
      <c r="V230" s="749" t="str">
        <f>武器!C335&amp;" "&amp;" "&amp;武器!D335</f>
        <v xml:space="preserve">  </v>
      </c>
      <c r="W230" s="749" t="str">
        <f>アクセサリー!D244</f>
        <v>ア-012  マァムのゴーグル</v>
      </c>
      <c r="X230" s="751" t="str">
        <f>カード情報!D457</f>
        <v>S5-007  どくどくゾンビ</v>
      </c>
    </row>
    <row r="231" spans="21:24">
      <c r="U231" s="749" t="str">
        <f>武器!B348&amp;" "&amp;" "&amp;武器!C348</f>
        <v xml:space="preserve">  </v>
      </c>
      <c r="V231" s="749" t="str">
        <f>武器!C336&amp;" "&amp;" "&amp;武器!D336</f>
        <v xml:space="preserve">  </v>
      </c>
      <c r="W231" s="749" t="str">
        <f>アクセサリー!D245</f>
        <v>ア-011  ポップのバンダナ</v>
      </c>
      <c r="X231" s="751" t="str">
        <f>カード情報!D459</f>
        <v>S5-008  フロストギズモ</v>
      </c>
    </row>
    <row r="232" spans="21:24">
      <c r="U232" s="749" t="str">
        <f>武器!B349&amp;" "&amp;" "&amp;武器!C349</f>
        <v xml:space="preserve">  </v>
      </c>
      <c r="V232" s="749" t="str">
        <f>武器!C337&amp;" "&amp;" "&amp;武器!D337</f>
        <v xml:space="preserve">  </v>
      </c>
      <c r="W232" s="749" t="str">
        <f>アクセサリー!D246</f>
        <v>ア-010  レオナのかんむり</v>
      </c>
      <c r="X232" s="751" t="str">
        <f>カード情報!D461</f>
        <v>S5-009  ヒートギズモ</v>
      </c>
    </row>
    <row r="233" spans="21:24">
      <c r="U233" s="749" t="str">
        <f>武器!B350&amp;" "&amp;" "&amp;武器!C350</f>
        <v xml:space="preserve">  </v>
      </c>
      <c r="V233" s="749" t="str">
        <f>武器!C338&amp;" "&amp;" "&amp;武器!D338</f>
        <v xml:space="preserve">  </v>
      </c>
      <c r="W233" s="749" t="str">
        <f>アクセサリー!D247</f>
        <v>ア-009  ダイの木のかんむり</v>
      </c>
      <c r="X233" s="751" t="str">
        <f>カード情報!D463</f>
        <v>S5-010  あくま神官</v>
      </c>
    </row>
    <row r="234" spans="21:24">
      <c r="U234" s="749" t="str">
        <f>武器!B351&amp;" "&amp;" "&amp;武器!C351</f>
        <v xml:space="preserve">  </v>
      </c>
      <c r="V234" s="749" t="str">
        <f>武器!C339&amp;" "&amp;" "&amp;武器!D339</f>
        <v xml:space="preserve">  </v>
      </c>
      <c r="W234" s="749" t="str">
        <f>アクセサリー!D248</f>
        <v>ア-008  アバンの手袋</v>
      </c>
      <c r="X234" s="751" t="str">
        <f>カード情報!D465</f>
        <v>S5-011  ホークマン</v>
      </c>
    </row>
    <row r="235" spans="21:24">
      <c r="U235" s="749" t="str">
        <f>武器!B352&amp;" "&amp;" "&amp;武器!C352</f>
        <v xml:space="preserve">  </v>
      </c>
      <c r="V235" s="749" t="str">
        <f>武器!C340&amp;" "&amp;" "&amp;武器!D340</f>
        <v xml:space="preserve">  </v>
      </c>
      <c r="W235" s="749" t="str">
        <f>アクセサリー!D249</f>
        <v>ア-007  デルムリン島の花</v>
      </c>
      <c r="X235" s="751" t="str">
        <f>カード情報!D467</f>
        <v>S5-012  キラーアーマー</v>
      </c>
    </row>
    <row r="236" spans="21:24">
      <c r="U236" s="749" t="str">
        <f>武器!B353&amp;" "&amp;" "&amp;武器!C353</f>
        <v xml:space="preserve">  </v>
      </c>
      <c r="V236" s="749" t="str">
        <f>武器!C341&amp;" "&amp;" "&amp;武器!D341</f>
        <v xml:space="preserve">  </v>
      </c>
      <c r="W236" s="749" t="str">
        <f>アクセサリー!D250</f>
        <v>ア-006  ダイの望遠鏡</v>
      </c>
      <c r="X236" s="751" t="str">
        <f>カード情報!D469</f>
        <v>S5-013  じごくのよろい</v>
      </c>
    </row>
    <row r="237" spans="21:24">
      <c r="U237" s="749" t="str">
        <f>武器!B354&amp;" "&amp;" "&amp;武器!C354</f>
        <v xml:space="preserve">  </v>
      </c>
      <c r="V237" s="749" t="str">
        <f>武器!C342&amp;" "&amp;" "&amp;武器!D342</f>
        <v xml:space="preserve">  </v>
      </c>
      <c r="W237" s="749" t="str">
        <f>アクセサリー!D251</f>
        <v>ア-005  ゴーレムピアス</v>
      </c>
      <c r="X237" s="751" t="str">
        <f>カード情報!D471</f>
        <v>S5-014  ヒドラ</v>
      </c>
    </row>
    <row r="238" spans="21:24">
      <c r="U238" s="749" t="str">
        <f>武器!B355&amp;" "&amp;" "&amp;武器!C355</f>
        <v xml:space="preserve">  </v>
      </c>
      <c r="V238" s="749" t="str">
        <f>武器!C343&amp;" "&amp;" "&amp;武器!D343</f>
        <v xml:space="preserve">  </v>
      </c>
      <c r="W238" s="749" t="str">
        <f>アクセサリー!D252</f>
        <v>ア-004  ちからのゆびわ</v>
      </c>
      <c r="X238" s="751" t="str">
        <f>カード情報!D473</f>
        <v>S5-015  スカイドラゴン</v>
      </c>
    </row>
    <row r="239" spans="21:24">
      <c r="U239" s="749" t="str">
        <f>武器!B356&amp;" "&amp;" "&amp;武器!C356</f>
        <v xml:space="preserve">  </v>
      </c>
      <c r="V239" s="749" t="str">
        <f>武器!C344&amp;" "&amp;" "&amp;武器!D344</f>
        <v xml:space="preserve">  </v>
      </c>
      <c r="W239" s="749" t="str">
        <f>アクセサリー!D253</f>
        <v>ア-003  スライムピアス</v>
      </c>
      <c r="X239" s="751" t="str">
        <f>カード情報!D475</f>
        <v>S5-016  ポップ</v>
      </c>
    </row>
    <row r="240" spans="21:24">
      <c r="U240" s="749" t="str">
        <f>武器!B357&amp;" "&amp;" "&amp;武器!C357</f>
        <v xml:space="preserve">  </v>
      </c>
      <c r="V240" s="749" t="str">
        <f>武器!C345&amp;" "&amp;" "&amp;武器!D345</f>
        <v xml:space="preserve">  </v>
      </c>
      <c r="W240" s="749" t="str">
        <f>アクセサリー!D254</f>
        <v>ア-002  インテリメガネ</v>
      </c>
      <c r="X240" s="751" t="str">
        <f>カード情報!D477</f>
        <v>S5-017  マァム</v>
      </c>
    </row>
    <row r="241" spans="21:24">
      <c r="U241" s="749" t="str">
        <f>武器!B358&amp;" "&amp;" "&amp;武器!C358</f>
        <v xml:space="preserve">  </v>
      </c>
      <c r="V241" s="749" t="str">
        <f>武器!C346&amp;" "&amp;" "&amp;武器!D346</f>
        <v xml:space="preserve">  </v>
      </c>
      <c r="W241" s="749" t="str">
        <f>アクセサリー!D255</f>
        <v>ア-001  ゴメちゃんバッジ</v>
      </c>
      <c r="X241" s="751" t="str">
        <f>カード情報!D479</f>
        <v>S5-018  クロコダイン</v>
      </c>
    </row>
    <row r="242" spans="21:24">
      <c r="U242" s="749" t="str">
        <f>武器!B359&amp;" "&amp;" "&amp;武器!C359</f>
        <v xml:space="preserve">  </v>
      </c>
      <c r="X242" s="751" t="str">
        <f>カード情報!D481</f>
        <v>S5-019  スライム</v>
      </c>
    </row>
    <row r="243" spans="21:24">
      <c r="U243" s="749" t="str">
        <f>武器!B360&amp;" "&amp;" "&amp;武器!C360</f>
        <v xml:space="preserve">  </v>
      </c>
      <c r="X243" s="751" t="str">
        <f>カード情報!D483</f>
        <v>S5-020  ベホイミスライム</v>
      </c>
    </row>
    <row r="244" spans="21:24">
      <c r="U244" s="749" t="str">
        <f>武器!B361&amp;" "&amp;" "&amp;武器!C361</f>
        <v xml:space="preserve">  </v>
      </c>
      <c r="X244" s="751" t="str">
        <f>カード情報!D485</f>
        <v>S5-021  オークキング</v>
      </c>
    </row>
    <row r="245" spans="21:24">
      <c r="U245" s="749" t="str">
        <f>武器!B362&amp;" "&amp;" "&amp;武器!C362</f>
        <v xml:space="preserve">  </v>
      </c>
      <c r="X245" s="751" t="str">
        <f>カード情報!D487</f>
        <v>S5-022  シャドウパンサー</v>
      </c>
    </row>
    <row r="246" spans="21:24">
      <c r="U246" s="749" t="str">
        <f>武器!B363&amp;" "&amp;" "&amp;武器!C363</f>
        <v xml:space="preserve">  </v>
      </c>
      <c r="X246" s="751" t="str">
        <f>カード情報!D489</f>
        <v>S5-023  まおうのつかい</v>
      </c>
    </row>
    <row r="247" spans="21:24">
      <c r="U247" s="749" t="str">
        <f>武器!B364&amp;" "&amp;" "&amp;武器!C364</f>
        <v xml:space="preserve">  </v>
      </c>
      <c r="X247" s="751" t="str">
        <f>カード情報!D491</f>
        <v>S5-024  グール</v>
      </c>
    </row>
    <row r="248" spans="21:24">
      <c r="U248" s="749" t="str">
        <f>武器!B365&amp;" "&amp;" "&amp;武器!C365</f>
        <v xml:space="preserve">  </v>
      </c>
      <c r="X248" s="751" t="str">
        <f>カード情報!D493</f>
        <v>S5-025  スマイルロック</v>
      </c>
    </row>
    <row r="249" spans="21:24">
      <c r="U249" s="749" t="str">
        <f>武器!B366&amp;" "&amp;" "&amp;武器!C366</f>
        <v xml:space="preserve">  </v>
      </c>
      <c r="X249" s="751" t="str">
        <f>カード情報!D495</f>
        <v>S5-026  ギズモ</v>
      </c>
    </row>
    <row r="250" spans="21:24">
      <c r="U250" s="749" t="str">
        <f>武器!B367&amp;" "&amp;" "&amp;武器!C367</f>
        <v xml:space="preserve">  </v>
      </c>
      <c r="X250" s="751" t="str">
        <f>カード情報!D497</f>
        <v>S5-027  アンクルホーン</v>
      </c>
    </row>
    <row r="251" spans="21:24">
      <c r="U251" s="749" t="str">
        <f>武器!B368&amp;" "&amp;" "&amp;武器!C368</f>
        <v xml:space="preserve">  </v>
      </c>
      <c r="X251" s="751" t="str">
        <f>カード情報!D499</f>
        <v>S5-028  ゴールドマン</v>
      </c>
    </row>
    <row r="252" spans="21:24">
      <c r="U252" s="749" t="str">
        <f>武器!B369&amp;" "&amp;" "&amp;武器!C369</f>
        <v xml:space="preserve">  </v>
      </c>
      <c r="X252" s="751" t="str">
        <f>カード情報!D501</f>
        <v>S5-029  メトロゴースト</v>
      </c>
    </row>
    <row r="253" spans="21:24">
      <c r="U253" s="749" t="str">
        <f>武器!B370&amp;" "&amp;" "&amp;武器!C370</f>
        <v xml:space="preserve">  </v>
      </c>
      <c r="X253" s="751" t="str">
        <f>カード情報!D503</f>
        <v>S5-030  キングリザード</v>
      </c>
    </row>
    <row r="254" spans="21:24">
      <c r="U254" s="749" t="str">
        <f>武器!B371&amp;" "&amp;" "&amp;武器!C371</f>
        <v xml:space="preserve">  </v>
      </c>
      <c r="X254" s="751" t="str">
        <f>カード情報!D505</f>
        <v>S5-031  ダイ</v>
      </c>
    </row>
    <row r="255" spans="21:24">
      <c r="U255" s="749" t="str">
        <f>武器!B372&amp;" "&amp;" "&amp;武器!C372</f>
        <v xml:space="preserve">  </v>
      </c>
      <c r="X255" s="751" t="str">
        <f>カード情報!D507</f>
        <v>S5-032  ハドラー (超魔生物)</v>
      </c>
    </row>
    <row r="256" spans="21:24">
      <c r="U256" s="749" t="str">
        <f>武器!B373&amp;" "&amp;" "&amp;武器!C373</f>
        <v xml:space="preserve">  </v>
      </c>
      <c r="X256" s="751" t="str">
        <f>カード情報!D509</f>
        <v>S5-033  キングスライム</v>
      </c>
    </row>
    <row r="257" spans="21:24">
      <c r="U257" s="749" t="str">
        <f>武器!B374&amp;" "&amp;" "&amp;武器!C374</f>
        <v xml:space="preserve">  </v>
      </c>
      <c r="X257" s="751" t="str">
        <f>カード情報!D511</f>
        <v>S5-034  かげのきし</v>
      </c>
    </row>
    <row r="258" spans="21:24">
      <c r="U258" s="749" t="str">
        <f>武器!B375&amp;" "&amp;" "&amp;武器!C375</f>
        <v xml:space="preserve">  </v>
      </c>
      <c r="X258" s="751" t="str">
        <f>カード情報!D513</f>
        <v>S5-035  メガザルロック</v>
      </c>
    </row>
    <row r="259" spans="21:24">
      <c r="U259" s="749" t="str">
        <f>武器!B376&amp;" "&amp;" "&amp;武器!C376</f>
        <v xml:space="preserve">  </v>
      </c>
      <c r="X259" s="751" t="str">
        <f>カード情報!D515</f>
        <v>S5-036  アークデーモン</v>
      </c>
    </row>
    <row r="260" spans="21:24">
      <c r="U260" s="749" t="str">
        <f>武器!B377&amp;" "&amp;" "&amp;武器!C377</f>
        <v xml:space="preserve">  </v>
      </c>
      <c r="V260" s="749" t="str">
        <f>武器!C381&amp;" "&amp;" "&amp;武器!D381</f>
        <v xml:space="preserve">  </v>
      </c>
      <c r="W260" s="749" t="str">
        <f>武器!D380&amp;" "&amp;" "&amp;武器!E380</f>
        <v xml:space="preserve">  </v>
      </c>
      <c r="X260" s="751" t="str">
        <f>カード情報!D517</f>
        <v>S5-037  キラーマジンガ</v>
      </c>
    </row>
    <row r="261" spans="21:24">
      <c r="U261" s="749" t="str">
        <f>武器!B378&amp;" "&amp;" "&amp;武器!C378</f>
        <v xml:space="preserve">  </v>
      </c>
      <c r="V261" s="749" t="str">
        <f>武器!C382&amp;" "&amp;" "&amp;武器!D382</f>
        <v xml:space="preserve">  </v>
      </c>
      <c r="W261" s="749" t="str">
        <f>武器!D381&amp;" "&amp;" "&amp;武器!E381</f>
        <v xml:space="preserve">  </v>
      </c>
      <c r="X261" s="751" t="str">
        <f>カード情報!D519</f>
        <v>S5-038  カイザードラゴン</v>
      </c>
    </row>
    <row r="262" spans="21:24">
      <c r="U262" s="749" t="str">
        <f>武器!B379&amp;" "&amp;" "&amp;武器!C379</f>
        <v xml:space="preserve">  </v>
      </c>
      <c r="V262" s="749" t="str">
        <f>武器!C383&amp;" "&amp;" "&amp;武器!D383</f>
        <v xml:space="preserve">  </v>
      </c>
      <c r="W262" s="749" t="str">
        <f>武器!D382&amp;" "&amp;" "&amp;武器!E382</f>
        <v xml:space="preserve">  </v>
      </c>
      <c r="X262" s="751" t="str">
        <f>カード情報!D521</f>
        <v>S5-039  ダイ</v>
      </c>
    </row>
    <row r="263" spans="21:24">
      <c r="U263" s="749" t="str">
        <f>武器!B380&amp;" "&amp;" "&amp;武器!C380</f>
        <v xml:space="preserve">  </v>
      </c>
      <c r="V263" s="749" t="str">
        <f>武器!C384&amp;" "&amp;" "&amp;武器!D384</f>
        <v xml:space="preserve">  </v>
      </c>
      <c r="W263" s="749" t="str">
        <f>武器!D383&amp;" "&amp;" "&amp;武器!E383</f>
        <v xml:space="preserve">  </v>
      </c>
      <c r="X263" s="751" t="str">
        <f>カード情報!D523</f>
        <v>S5-040  ポップ</v>
      </c>
    </row>
    <row r="264" spans="21:24">
      <c r="U264" s="749" t="str">
        <f>武器!B381&amp;" "&amp;" "&amp;武器!C381</f>
        <v xml:space="preserve">  </v>
      </c>
      <c r="V264" s="749" t="str">
        <f>武器!C385&amp;" "&amp;" "&amp;武器!D385</f>
        <v xml:space="preserve">  </v>
      </c>
      <c r="W264" s="749" t="str">
        <f>武器!D384&amp;" "&amp;" "&amp;武器!E384</f>
        <v xml:space="preserve">  </v>
      </c>
      <c r="X264" s="751" t="str">
        <f>カード情報!D525</f>
        <v>S5-041  マァム</v>
      </c>
    </row>
    <row r="265" spans="21:24">
      <c r="U265" s="749" t="str">
        <f>武器!B382&amp;" "&amp;" "&amp;武器!C382</f>
        <v xml:space="preserve">  </v>
      </c>
      <c r="V265" s="749" t="str">
        <f>武器!C386&amp;" "&amp;" "&amp;武器!D386</f>
        <v xml:space="preserve">  </v>
      </c>
      <c r="W265" s="749" t="str">
        <f>武器!D385&amp;" "&amp;" "&amp;武器!E385</f>
        <v xml:space="preserve">  </v>
      </c>
      <c r="X265" s="751" t="str">
        <f>カード情報!D527</f>
        <v>S5-042  ヒュンケル</v>
      </c>
    </row>
    <row r="266" spans="21:24">
      <c r="U266" s="749" t="str">
        <f>武器!B383&amp;" "&amp;" "&amp;武器!C383</f>
        <v xml:space="preserve">  </v>
      </c>
      <c r="V266" s="749" t="str">
        <f>武器!C387&amp;" "&amp;" "&amp;武器!D387</f>
        <v xml:space="preserve">  </v>
      </c>
      <c r="W266" s="749" t="str">
        <f>武器!D386&amp;" "&amp;" "&amp;武器!E386</f>
        <v xml:space="preserve">  </v>
      </c>
      <c r="X266" s="751" t="str">
        <f>カード情報!D529</f>
        <v>S5-043  クロコダイン</v>
      </c>
    </row>
    <row r="267" spans="21:24">
      <c r="U267" s="749" t="str">
        <f>武器!B384&amp;" "&amp;" "&amp;武器!C384</f>
        <v xml:space="preserve">  </v>
      </c>
      <c r="V267" s="749" t="str">
        <f>武器!C388&amp;" "&amp;" "&amp;武器!D388</f>
        <v xml:space="preserve">  </v>
      </c>
      <c r="W267" s="749" t="str">
        <f>武器!D387&amp;" "&amp;" "&amp;武器!E387</f>
        <v xml:space="preserve">  </v>
      </c>
      <c r="X267" s="751" t="str">
        <f>カード情報!D531</f>
        <v>S5-044  ロン・ベルク</v>
      </c>
    </row>
    <row r="268" spans="21:24">
      <c r="U268" s="749" t="str">
        <f>武器!B385&amp;" "&amp;" "&amp;武器!C385</f>
        <v xml:space="preserve">  </v>
      </c>
      <c r="V268" s="749" t="str">
        <f>武器!C389&amp;" "&amp;" "&amp;武器!D389</f>
        <v xml:space="preserve">  </v>
      </c>
      <c r="W268" s="749" t="str">
        <f>武器!D388&amp;" "&amp;" "&amp;武器!E388</f>
        <v xml:space="preserve">  </v>
      </c>
      <c r="X268" s="751" t="str">
        <f>カード情報!D533</f>
        <v>S5-045  バーン</v>
      </c>
    </row>
    <row r="269" spans="21:24">
      <c r="U269" s="749" t="str">
        <f>武器!B386&amp;" "&amp;" "&amp;武器!C386</f>
        <v xml:space="preserve">  </v>
      </c>
      <c r="V269" s="749" t="str">
        <f>武器!C390&amp;" "&amp;" "&amp;武器!D390</f>
        <v xml:space="preserve">  </v>
      </c>
      <c r="W269" s="749" t="str">
        <f>武器!D389&amp;" "&amp;" "&amp;武器!E389</f>
        <v xml:space="preserve">  </v>
      </c>
      <c r="X269" s="751" t="str">
        <f>カード情報!D535</f>
        <v>S5-046  ヒュンケル</v>
      </c>
    </row>
    <row r="270" spans="21:24">
      <c r="U270" s="749" t="str">
        <f>武器!B387&amp;" "&amp;" "&amp;武器!C387</f>
        <v xml:space="preserve">  </v>
      </c>
      <c r="V270" s="749" t="str">
        <f>武器!C391&amp;" "&amp;" "&amp;武器!D391</f>
        <v xml:space="preserve">  </v>
      </c>
      <c r="W270" s="749" t="str">
        <f>武器!D390&amp;" "&amp;" "&amp;武器!E390</f>
        <v xml:space="preserve">  </v>
      </c>
      <c r="X270" s="751" t="str">
        <f>カード情報!D537</f>
        <v>S5-047  ラーハルト</v>
      </c>
    </row>
    <row r="271" spans="21:24">
      <c r="U271" s="749" t="str">
        <f>武器!B388&amp;" "&amp;" "&amp;武器!C388</f>
        <v xml:space="preserve">  </v>
      </c>
      <c r="V271" s="749" t="str">
        <f>武器!C392&amp;" "&amp;" "&amp;武器!D392</f>
        <v xml:space="preserve">  </v>
      </c>
      <c r="W271" s="749" t="str">
        <f>武器!D391&amp;" "&amp;" "&amp;武器!E391</f>
        <v xml:space="preserve">  </v>
      </c>
      <c r="X271" s="751" t="str">
        <f>カード情報!D539</f>
        <v>S5-048  ダイ (竜魔人ダイ)</v>
      </c>
    </row>
    <row r="272" spans="21:24">
      <c r="U272" s="749" t="str">
        <f>武器!B389&amp;" "&amp;" "&amp;武器!C389</f>
        <v xml:space="preserve">  </v>
      </c>
      <c r="V272" s="749" t="str">
        <f>武器!C393&amp;" "&amp;" "&amp;武器!D393</f>
        <v xml:space="preserve">  </v>
      </c>
      <c r="W272" s="749" t="str">
        <f>武器!D392&amp;" "&amp;" "&amp;武器!E392</f>
        <v xml:space="preserve">  </v>
      </c>
      <c r="X272" s="751" t="str">
        <f>カード情報!D541</f>
        <v>S5-049  バラン</v>
      </c>
    </row>
    <row r="273" spans="21:24">
      <c r="U273" s="749" t="str">
        <f>武器!B390&amp;" "&amp;" "&amp;武器!C390</f>
        <v xml:space="preserve">  </v>
      </c>
      <c r="V273" s="749" t="str">
        <f>武器!C394&amp;" "&amp;" "&amp;武器!D394</f>
        <v xml:space="preserve">  </v>
      </c>
      <c r="W273" s="749" t="str">
        <f>武器!D393&amp;" "&amp;" "&amp;武器!E393</f>
        <v xml:space="preserve">  </v>
      </c>
      <c r="X273" s="751" t="str">
        <f>カード情報!D543</f>
        <v>S5-050  真・大魔王バーン</v>
      </c>
    </row>
    <row r="274" spans="21:24">
      <c r="U274" s="749" t="str">
        <f>武器!B391&amp;" "&amp;" "&amp;武器!C391</f>
        <v xml:space="preserve">  </v>
      </c>
      <c r="V274" s="749" t="str">
        <f>武器!C395&amp;" "&amp;" "&amp;武器!D395</f>
        <v xml:space="preserve">  </v>
      </c>
      <c r="W274" s="749" t="str">
        <f>武器!D394&amp;" "&amp;" "&amp;武器!E394</f>
        <v xml:space="preserve">  </v>
      </c>
      <c r="X274" s="751" t="str">
        <f>カード情報!D545</f>
        <v>S5-051  勇者エイト</v>
      </c>
    </row>
    <row r="275" spans="21:24">
      <c r="U275" s="749" t="str">
        <f>武器!B392&amp;" "&amp;" "&amp;武器!C392</f>
        <v xml:space="preserve">  </v>
      </c>
      <c r="V275" s="749" t="str">
        <f>武器!C396&amp;" "&amp;" "&amp;武器!D396</f>
        <v xml:space="preserve">  </v>
      </c>
      <c r="W275" s="749" t="str">
        <f>武器!D395&amp;" "&amp;" "&amp;武器!E395</f>
        <v xml:space="preserve">  </v>
      </c>
      <c r="X275" s="751" t="str">
        <f>カード情報!D547</f>
        <v>S5-052  ヤンガス</v>
      </c>
    </row>
    <row r="276" spans="21:24">
      <c r="U276" s="749" t="str">
        <f>武器!B393&amp;" "&amp;" "&amp;武器!C393</f>
        <v xml:space="preserve">  </v>
      </c>
      <c r="V276" s="749" t="str">
        <f>武器!C397&amp;" "&amp;" "&amp;武器!D397</f>
        <v xml:space="preserve">  </v>
      </c>
      <c r="W276" s="749" t="str">
        <f>武器!D396&amp;" "&amp;" "&amp;武器!E396</f>
        <v xml:space="preserve">  </v>
      </c>
      <c r="X276" s="751" t="str">
        <f>カード情報!D549</f>
        <v>S5-053  ゼシカ</v>
      </c>
    </row>
    <row r="277" spans="21:24">
      <c r="U277" s="749" t="str">
        <f>武器!B394&amp;" "&amp;" "&amp;武器!C394</f>
        <v xml:space="preserve">  </v>
      </c>
      <c r="V277" s="749" t="str">
        <f>武器!C398&amp;" "&amp;" "&amp;武器!D398</f>
        <v xml:space="preserve">  </v>
      </c>
      <c r="W277" s="749" t="str">
        <f>武器!D397&amp;" "&amp;" "&amp;武器!E397</f>
        <v xml:space="preserve">  </v>
      </c>
      <c r="X277" s="751" t="str">
        <f>カード情報!D551</f>
        <v>S5-054  ククール</v>
      </c>
    </row>
    <row r="278" spans="21:24">
      <c r="U278" s="749" t="str">
        <f>武器!B395&amp;" "&amp;" "&amp;武器!C395</f>
        <v xml:space="preserve">  </v>
      </c>
      <c r="V278" s="749" t="str">
        <f>武器!C399&amp;" "&amp;" "&amp;武器!D399</f>
        <v xml:space="preserve">  </v>
      </c>
      <c r="W278" s="749" t="str">
        <f>武器!D398&amp;" "&amp;" "&amp;武器!E398</f>
        <v xml:space="preserve">  </v>
      </c>
      <c r="X278" s="751" t="str">
        <f>カード情報!D553</f>
        <v>S5-055  暗黒神ラプソーン</v>
      </c>
    </row>
    <row r="279" spans="21:24">
      <c r="U279" s="749" t="str">
        <f>武器!B396&amp;" "&amp;" "&amp;武器!C396</f>
        <v xml:space="preserve">  </v>
      </c>
      <c r="V279" s="749" t="str">
        <f>武器!C400&amp;" "&amp;" "&amp;武器!D400</f>
        <v xml:space="preserve">  </v>
      </c>
      <c r="W279" s="749" t="str">
        <f>武器!D399&amp;" "&amp;" "&amp;武器!E399</f>
        <v xml:space="preserve">  </v>
      </c>
      <c r="X279" s="751" t="str">
        <f>カード情報!D555</f>
        <v>S5-056  ダイ (勇者ダイ)</v>
      </c>
    </row>
    <row r="280" spans="21:24">
      <c r="U280" s="749" t="str">
        <f>武器!B397&amp;" "&amp;" "&amp;武器!C397</f>
        <v xml:space="preserve">  </v>
      </c>
      <c r="V280" s="749" t="str">
        <f>武器!C401&amp;" "&amp;" "&amp;武器!D401</f>
        <v xml:space="preserve">  </v>
      </c>
      <c r="W280" s="749" t="str">
        <f>武器!D400&amp;" "&amp;" "&amp;武器!E400</f>
        <v xml:space="preserve">  </v>
      </c>
      <c r="X280" s="751" t="str">
        <f>カード情報!D557</f>
        <v>S5-057  ロトの血を引く者</v>
      </c>
    </row>
    <row r="281" spans="21:24">
      <c r="U281" s="749" t="str">
        <f>武器!B398&amp;" "&amp;" "&amp;武器!C398</f>
        <v xml:space="preserve">  </v>
      </c>
      <c r="V281" s="749" t="str">
        <f>武器!C402&amp;" "&amp;" "&amp;武器!D402</f>
        <v xml:space="preserve">  </v>
      </c>
      <c r="W281" s="749" t="str">
        <f>武器!D401&amp;" "&amp;" "&amp;武器!E401</f>
        <v xml:space="preserve">  </v>
      </c>
      <c r="X281" s="751" t="str">
        <f>カード情報!D559</f>
        <v>S5-058  ローレシアの王子</v>
      </c>
    </row>
    <row r="282" spans="21:24">
      <c r="U282" s="749" t="str">
        <f>武器!B399&amp;" "&amp;" "&amp;武器!C399</f>
        <v xml:space="preserve">  </v>
      </c>
      <c r="V282" s="749" t="str">
        <f>武器!C403&amp;" "&amp;" "&amp;武器!D403</f>
        <v xml:space="preserve">  </v>
      </c>
      <c r="W282" s="749" t="str">
        <f>武器!D402&amp;" "&amp;" "&amp;武器!E402</f>
        <v xml:space="preserve">  </v>
      </c>
      <c r="X282" s="751" t="str">
        <f>カード情報!D561</f>
        <v>S5-059  伝説の勇者</v>
      </c>
    </row>
    <row r="283" spans="21:24">
      <c r="U283" s="749" t="str">
        <f>武器!B400&amp;" "&amp;" "&amp;武器!C400</f>
        <v xml:space="preserve">  </v>
      </c>
      <c r="V283" s="749" t="str">
        <f>武器!C404&amp;" "&amp;" "&amp;武器!D404</f>
        <v xml:space="preserve">  </v>
      </c>
      <c r="W283" s="749" t="str">
        <f>武器!D403&amp;" "&amp;" "&amp;武器!E403</f>
        <v xml:space="preserve">  </v>
      </c>
      <c r="X283" s="751" t="str">
        <f>カード情報!D563</f>
        <v>S5-060  勇者ソロ</v>
      </c>
    </row>
    <row r="284" spans="21:24">
      <c r="U284" s="749" t="str">
        <f>武器!B401&amp;" "&amp;" "&amp;武器!C401</f>
        <v xml:space="preserve">  </v>
      </c>
      <c r="V284" s="749" t="str">
        <f>武器!C405&amp;" "&amp;" "&amp;武器!D405</f>
        <v xml:space="preserve">  </v>
      </c>
      <c r="W284" s="749" t="str">
        <f>武器!D404&amp;" "&amp;" "&amp;武器!E404</f>
        <v xml:space="preserve">  </v>
      </c>
      <c r="X284" s="751" t="str">
        <f>カード情報!D565</f>
        <v>S5-061  伝説のまもの使い</v>
      </c>
    </row>
    <row r="285" spans="21:24">
      <c r="U285" s="749" t="str">
        <f>武器!B402&amp;" "&amp;" "&amp;武器!C402</f>
        <v xml:space="preserve">  </v>
      </c>
      <c r="V285" s="749" t="str">
        <f>武器!C406&amp;" "&amp;" "&amp;武器!D406</f>
        <v xml:space="preserve">  </v>
      </c>
      <c r="W285" s="749" t="str">
        <f>武器!D405&amp;" "&amp;" "&amp;武器!E405</f>
        <v xml:space="preserve">  </v>
      </c>
      <c r="X285" s="751" t="str">
        <f>カード情報!D567</f>
        <v>S5-062  勇者レック</v>
      </c>
    </row>
    <row r="286" spans="21:24">
      <c r="U286" s="749" t="str">
        <f>武器!B403&amp;" "&amp;" "&amp;武器!C403</f>
        <v xml:space="preserve">  </v>
      </c>
      <c r="V286" s="749" t="str">
        <f>武器!C407&amp;" "&amp;" "&amp;武器!D407</f>
        <v xml:space="preserve">  </v>
      </c>
      <c r="W286" s="749" t="str">
        <f>武器!D406&amp;" "&amp;" "&amp;武器!E406</f>
        <v xml:space="preserve">  </v>
      </c>
      <c r="X286" s="751" t="str">
        <f>カード情報!D569</f>
        <v>S5-063  少年アルス</v>
      </c>
    </row>
    <row r="287" spans="21:24">
      <c r="U287" s="749" t="str">
        <f>武器!B404&amp;" "&amp;" "&amp;武器!C404</f>
        <v xml:space="preserve">  </v>
      </c>
      <c r="V287" s="749" t="str">
        <f>武器!C408&amp;" "&amp;" "&amp;武器!D408</f>
        <v xml:space="preserve">  </v>
      </c>
      <c r="W287" s="749" t="str">
        <f>武器!D407&amp;" "&amp;" "&amp;武器!E407</f>
        <v xml:space="preserve">  </v>
      </c>
      <c r="X287" s="751" t="str">
        <f>カード情報!D571</f>
        <v>S5-064  勇者エイト</v>
      </c>
    </row>
    <row r="288" spans="21:24">
      <c r="U288" s="749" t="str">
        <f>武器!B405&amp;" "&amp;" "&amp;武器!C405</f>
        <v xml:space="preserve">  </v>
      </c>
      <c r="V288" s="749" t="str">
        <f>武器!C409&amp;" "&amp;" "&amp;武器!D409</f>
        <v xml:space="preserve">  </v>
      </c>
      <c r="W288" s="749" t="str">
        <f>武器!D408&amp;" "&amp;" "&amp;武器!E408</f>
        <v xml:space="preserve">  </v>
      </c>
      <c r="X288" s="751" t="str">
        <f>カード情報!D573</f>
        <v>S5-065  守り人ナイン</v>
      </c>
    </row>
    <row r="289" spans="21:24">
      <c r="U289" s="749" t="str">
        <f>武器!B406&amp;" "&amp;" "&amp;武器!C406</f>
        <v xml:space="preserve">  </v>
      </c>
      <c r="V289" s="749" t="str">
        <f>武器!C410&amp;" "&amp;" "&amp;武器!D410</f>
        <v xml:space="preserve">  </v>
      </c>
      <c r="W289" s="749" t="str">
        <f>武器!D409&amp;" "&amp;" "&amp;武器!E409</f>
        <v xml:space="preserve">  </v>
      </c>
      <c r="X289" s="751" t="str">
        <f>カード情報!D575</f>
        <v>S5-066  冒険者エックス</v>
      </c>
    </row>
    <row r="290" spans="21:24">
      <c r="U290" s="749" t="str">
        <f>武器!B407&amp;" "&amp;" "&amp;武器!C407</f>
        <v xml:space="preserve">  </v>
      </c>
      <c r="V290" s="749" t="str">
        <f>武器!C411&amp;" "&amp;" "&amp;武器!D411</f>
        <v xml:space="preserve">  </v>
      </c>
      <c r="W290" s="749" t="str">
        <f>武器!D410&amp;" "&amp;" "&amp;武器!E410</f>
        <v xml:space="preserve">  </v>
      </c>
      <c r="X290" s="751" t="str">
        <f>カード情報!D577</f>
        <v>S5-067  勇者イレブン</v>
      </c>
    </row>
    <row r="291" spans="21:24">
      <c r="U291" s="749" t="str">
        <f>武器!B408&amp;" "&amp;" "&amp;武器!C408</f>
        <v xml:space="preserve">  </v>
      </c>
      <c r="V291" s="749" t="str">
        <f>武器!C412&amp;" "&amp;" "&amp;武器!D412</f>
        <v xml:space="preserve">  </v>
      </c>
      <c r="W291" s="749" t="str">
        <f>武器!D411&amp;" "&amp;" "&amp;武器!E411</f>
        <v xml:space="preserve">  </v>
      </c>
      <c r="X291" s="751" t="str">
        <f>カード情報!D579</f>
        <v>S5-068  竜王</v>
      </c>
    </row>
    <row r="292" spans="21:24">
      <c r="U292" s="749" t="str">
        <f>武器!B409&amp;" "&amp;" "&amp;武器!C409</f>
        <v xml:space="preserve">  </v>
      </c>
      <c r="V292" s="749" t="str">
        <f>武器!C413&amp;" "&amp;" "&amp;武器!D413</f>
        <v xml:space="preserve">  </v>
      </c>
      <c r="W292" s="749" t="str">
        <f>武器!D412&amp;" "&amp;" "&amp;武器!E412</f>
        <v xml:space="preserve">  </v>
      </c>
      <c r="X292" s="751" t="str">
        <f>カード情報!D581</f>
        <v>S5-069  堕天使エルギオス</v>
      </c>
    </row>
    <row r="293" spans="21:24">
      <c r="U293" s="749" t="str">
        <f>武器!B410&amp;" "&amp;" "&amp;武器!C410</f>
        <v xml:space="preserve">  </v>
      </c>
      <c r="V293" s="749" t="str">
        <f>武器!C414&amp;" "&amp;" "&amp;武器!D414</f>
        <v xml:space="preserve">  </v>
      </c>
      <c r="W293" s="749" t="str">
        <f>武器!D413&amp;" "&amp;" "&amp;武器!E413</f>
        <v xml:space="preserve">  </v>
      </c>
      <c r="X293" s="751" t="str">
        <f>カード情報!D583</f>
        <v>S5-070  創造神マデサゴーラ</v>
      </c>
    </row>
    <row r="294" spans="21:24">
      <c r="U294" s="749" t="str">
        <f>武器!B411&amp;" "&amp;" "&amp;武器!C411</f>
        <v xml:space="preserve">  </v>
      </c>
      <c r="V294" s="749" t="str">
        <f>武器!C415&amp;" "&amp;" "&amp;武器!D415</f>
        <v xml:space="preserve">  </v>
      </c>
      <c r="W294" s="749" t="str">
        <f>武器!D414&amp;" "&amp;" "&amp;武器!E414</f>
        <v xml:space="preserve">  </v>
      </c>
      <c r="X294" s="751" t="str">
        <f>カード情報!D585</f>
        <v>S5-071  ゴメちゃん</v>
      </c>
    </row>
    <row r="295" spans="21:24">
      <c r="U295" s="749" t="str">
        <f>武器!B412&amp;" "&amp;" "&amp;武器!C412</f>
        <v xml:space="preserve">  </v>
      </c>
      <c r="V295" s="749" t="str">
        <f>武器!C416&amp;" "&amp;" "&amp;武器!D416</f>
        <v xml:space="preserve">  </v>
      </c>
      <c r="W295" s="749" t="str">
        <f>武器!D415&amp;" "&amp;" "&amp;武器!E415</f>
        <v xml:space="preserve">  </v>
      </c>
      <c r="X295" s="751" t="str">
        <f>カード情報!D587</f>
        <v>S5-072  ゼシカ</v>
      </c>
    </row>
    <row r="296" spans="21:24">
      <c r="U296" s="749" t="str">
        <f>武器!B413&amp;" "&amp;" "&amp;武器!C413</f>
        <v xml:space="preserve">  </v>
      </c>
      <c r="V296" s="749" t="str">
        <f>武器!C417&amp;" "&amp;" "&amp;武器!D417</f>
        <v xml:space="preserve">  </v>
      </c>
      <c r="W296" s="749" t="str">
        <f>武器!D416&amp;" "&amp;" "&amp;武器!E416</f>
        <v xml:space="preserve">  </v>
      </c>
      <c r="X296" s="751" t="str">
        <f>カード情報!D589</f>
        <v>S5-073  竜神王</v>
      </c>
    </row>
    <row r="297" spans="21:24">
      <c r="U297" s="749" t="str">
        <f>武器!B414&amp;" "&amp;" "&amp;武器!C414</f>
        <v xml:space="preserve">  </v>
      </c>
      <c r="V297" s="749" t="str">
        <f>武器!C418&amp;" "&amp;" "&amp;武器!D418</f>
        <v xml:space="preserve">  </v>
      </c>
      <c r="W297" s="749" t="str">
        <f>武器!D417&amp;" "&amp;" "&amp;武器!E417</f>
        <v xml:space="preserve">  </v>
      </c>
      <c r="X297" s="751" t="str">
        <f>カード情報!D591</f>
        <v>S5-074  ポップ</v>
      </c>
    </row>
    <row r="298" spans="21:24">
      <c r="U298" s="749" t="str">
        <f>武器!B415&amp;" "&amp;" "&amp;武器!C415</f>
        <v xml:space="preserve">  </v>
      </c>
      <c r="V298" s="749" t="str">
        <f>武器!C419&amp;" "&amp;" "&amp;武器!D419</f>
        <v xml:space="preserve">  </v>
      </c>
      <c r="W298" s="749" t="str">
        <f>武器!D418&amp;" "&amp;" "&amp;武器!E418</f>
        <v xml:space="preserve">  </v>
      </c>
      <c r="X298" s="751" t="str">
        <f>カード情報!D593</f>
        <v>S5-075  メルル</v>
      </c>
    </row>
    <row r="299" spans="21:24">
      <c r="U299" s="749" t="str">
        <f>武器!B416&amp;" "&amp;" "&amp;武器!C416</f>
        <v xml:space="preserve">  </v>
      </c>
      <c r="V299" s="749" t="str">
        <f>武器!C420&amp;" "&amp;" "&amp;武器!D420</f>
        <v xml:space="preserve">  </v>
      </c>
      <c r="W299" s="749" t="str">
        <f>武器!D419&amp;" "&amp;" "&amp;武器!E419</f>
        <v xml:space="preserve">  </v>
      </c>
      <c r="X299" s="751" t="str">
        <f>カード情報!D595</f>
        <v>S5-076  勇者姫アンルシア</v>
      </c>
    </row>
    <row r="300" spans="21:24">
      <c r="U300" s="749" t="str">
        <f>武器!B417&amp;" "&amp;" "&amp;武器!C417</f>
        <v xml:space="preserve">  </v>
      </c>
      <c r="V300" s="749" t="str">
        <f>武器!C421&amp;" "&amp;" "&amp;武器!D421</f>
        <v xml:space="preserve">  </v>
      </c>
      <c r="W300" s="749" t="str">
        <f>武器!D420&amp;" "&amp;" "&amp;武器!E420</f>
        <v xml:space="preserve">  </v>
      </c>
      <c r="X300" s="751" t="str">
        <f>カード情報!D597</f>
        <v>S4-001  ダイ</v>
      </c>
    </row>
    <row r="301" spans="21:24">
      <c r="U301" s="749" t="str">
        <f>武器!B418&amp;" "&amp;" "&amp;武器!C418</f>
        <v xml:space="preserve">  </v>
      </c>
      <c r="V301" s="749" t="str">
        <f>武器!C422&amp;" "&amp;" "&amp;武器!D422</f>
        <v xml:space="preserve">  </v>
      </c>
      <c r="W301" s="749" t="str">
        <f>武器!D421&amp;" "&amp;" "&amp;武器!E421</f>
        <v xml:space="preserve">  </v>
      </c>
      <c r="X301" s="751" t="str">
        <f>カード情報!D599</f>
        <v>S4-002  レオナ</v>
      </c>
    </row>
    <row r="302" spans="21:24">
      <c r="U302" s="749" t="str">
        <f>武器!B419&amp;" "&amp;" "&amp;武器!C419</f>
        <v xml:space="preserve">  </v>
      </c>
      <c r="V302" s="749" t="str">
        <f>武器!C423&amp;" "&amp;" "&amp;武器!D423</f>
        <v xml:space="preserve">  </v>
      </c>
      <c r="W302" s="749" t="str">
        <f>武器!D422&amp;" "&amp;" "&amp;武器!E422</f>
        <v xml:space="preserve">  </v>
      </c>
      <c r="X302" s="751" t="str">
        <f>カード情報!D601</f>
        <v>S4-003  クロコダイン</v>
      </c>
    </row>
    <row r="303" spans="21:24">
      <c r="U303" s="749" t="str">
        <f>武器!B420&amp;" "&amp;" "&amp;武器!C420</f>
        <v xml:space="preserve">  </v>
      </c>
      <c r="V303" s="749" t="str">
        <f>武器!C424&amp;" "&amp;" "&amp;武器!D424</f>
        <v xml:space="preserve">  </v>
      </c>
      <c r="W303" s="749" t="str">
        <f>武器!D423&amp;" "&amp;" "&amp;武器!E423</f>
        <v xml:space="preserve">  </v>
      </c>
      <c r="X303" s="751" t="str">
        <f>カード情報!D603</f>
        <v>S4-004  スライム</v>
      </c>
    </row>
    <row r="304" spans="21:24">
      <c r="U304" s="749" t="str">
        <f>武器!B421&amp;" "&amp;" "&amp;武器!C421</f>
        <v xml:space="preserve">  </v>
      </c>
      <c r="V304" s="749" t="str">
        <f>武器!C425&amp;" "&amp;" "&amp;武器!D425</f>
        <v xml:space="preserve">  </v>
      </c>
      <c r="W304" s="749" t="str">
        <f>武器!D424&amp;" "&amp;" "&amp;武器!E424</f>
        <v xml:space="preserve">  </v>
      </c>
      <c r="X304" s="751" t="str">
        <f>カード情報!D605</f>
        <v>S4-005  スライムベス</v>
      </c>
    </row>
    <row r="305" spans="21:24">
      <c r="U305" s="749" t="str">
        <f>武器!B422&amp;" "&amp;" "&amp;武器!C422</f>
        <v xml:space="preserve">  </v>
      </c>
      <c r="V305" s="749" t="str">
        <f>武器!C426&amp;" "&amp;" "&amp;武器!D426</f>
        <v xml:space="preserve">  </v>
      </c>
      <c r="W305" s="749" t="str">
        <f>武器!D425&amp;" "&amp;" "&amp;武器!E425</f>
        <v xml:space="preserve">  </v>
      </c>
      <c r="X305" s="751" t="str">
        <f>カード情報!D607</f>
        <v>S4-006  ホイミスライム</v>
      </c>
    </row>
    <row r="306" spans="21:24">
      <c r="U306" s="749" t="str">
        <f>武器!B423&amp;" "&amp;" "&amp;武器!C423</f>
        <v xml:space="preserve">  </v>
      </c>
      <c r="V306" s="749" t="str">
        <f>武器!C427&amp;" "&amp;" "&amp;武器!D427</f>
        <v xml:space="preserve">  </v>
      </c>
      <c r="W306" s="749" t="str">
        <f>武器!D426&amp;" "&amp;" "&amp;武器!E426</f>
        <v xml:space="preserve">  </v>
      </c>
      <c r="X306" s="751" t="str">
        <f>カード情報!D609</f>
        <v>S4-007  ミイラ男</v>
      </c>
    </row>
    <row r="307" spans="21:24">
      <c r="U307" s="749" t="str">
        <f>武器!B424&amp;" "&amp;" "&amp;武器!C424</f>
        <v xml:space="preserve">  </v>
      </c>
      <c r="V307" s="749" t="str">
        <f>武器!C428&amp;" "&amp;" "&amp;武器!D428</f>
        <v xml:space="preserve">  </v>
      </c>
      <c r="W307" s="749" t="str">
        <f>武器!D427&amp;" "&amp;" "&amp;武器!E427</f>
        <v xml:space="preserve">  </v>
      </c>
      <c r="X307" s="751" t="str">
        <f>カード情報!D611</f>
        <v>S4-008  ボーンファイター</v>
      </c>
    </row>
    <row r="308" spans="21:24">
      <c r="U308" s="749" t="str">
        <f>武器!B425&amp;" "&amp;" "&amp;武器!C425</f>
        <v xml:space="preserve">  </v>
      </c>
      <c r="V308" s="749" t="str">
        <f>武器!C429&amp;" "&amp;" "&amp;武器!D429</f>
        <v xml:space="preserve">  </v>
      </c>
      <c r="W308" s="749" t="str">
        <f>武器!D428&amp;" "&amp;" "&amp;武器!E428</f>
        <v xml:space="preserve">  </v>
      </c>
      <c r="X308" s="751" t="str">
        <f>カード情報!D613</f>
        <v>S4-009  ばくだん岩</v>
      </c>
    </row>
    <row r="309" spans="21:24">
      <c r="U309" s="749" t="str">
        <f>武器!B426&amp;" "&amp;" "&amp;武器!C426</f>
        <v xml:space="preserve">  </v>
      </c>
      <c r="V309" s="749" t="str">
        <f>武器!C430&amp;" "&amp;" "&amp;武器!D430</f>
        <v xml:space="preserve">  </v>
      </c>
      <c r="W309" s="749" t="str">
        <f>武器!D429&amp;" "&amp;" "&amp;武器!E429</f>
        <v xml:space="preserve">  </v>
      </c>
      <c r="X309" s="751" t="str">
        <f>カード情報!D615</f>
        <v>S4-010  ガーゴイル</v>
      </c>
    </row>
    <row r="310" spans="21:24">
      <c r="U310" s="749" t="str">
        <f>武器!B427&amp;" "&amp;" "&amp;武器!C427</f>
        <v xml:space="preserve">  </v>
      </c>
      <c r="V310" s="749" t="str">
        <f>武器!C431&amp;" "&amp;" "&amp;武器!D431</f>
        <v xml:space="preserve">  </v>
      </c>
      <c r="W310" s="749" t="str">
        <f>武器!D430&amp;" "&amp;" "&amp;武器!E430</f>
        <v xml:space="preserve">  </v>
      </c>
      <c r="X310" s="751" t="str">
        <f>カード情報!D617</f>
        <v>S4-011  じごくのつかい</v>
      </c>
    </row>
    <row r="311" spans="21:24">
      <c r="U311" s="749" t="str">
        <f>武器!B428&amp;" "&amp;" "&amp;武器!C428</f>
        <v xml:space="preserve">  </v>
      </c>
      <c r="V311" s="749" t="str">
        <f>武器!C432&amp;" "&amp;" "&amp;武器!D432</f>
        <v xml:space="preserve">  </v>
      </c>
      <c r="W311" s="749" t="str">
        <f>武器!D431&amp;" "&amp;" "&amp;武器!E431</f>
        <v xml:space="preserve">  </v>
      </c>
      <c r="X311" s="751" t="str">
        <f>カード情報!D619</f>
        <v>S4-012  ゴーレム</v>
      </c>
    </row>
    <row r="312" spans="21:24">
      <c r="U312" s="749" t="str">
        <f>武器!B429&amp;" "&amp;" "&amp;武器!C429</f>
        <v xml:space="preserve">  </v>
      </c>
      <c r="V312" s="749" t="str">
        <f>武器!C433&amp;" "&amp;" "&amp;武器!D433</f>
        <v xml:space="preserve">  </v>
      </c>
      <c r="W312" s="749" t="str">
        <f>武器!D432&amp;" "&amp;" "&amp;武器!E432</f>
        <v xml:space="preserve">  </v>
      </c>
      <c r="X312" s="751" t="str">
        <f>カード情報!D621</f>
        <v>S4-013  わらいぶくろ</v>
      </c>
    </row>
    <row r="313" spans="21:24">
      <c r="U313" s="749" t="str">
        <f>武器!B430&amp;" "&amp;" "&amp;武器!C430</f>
        <v xml:space="preserve">  </v>
      </c>
      <c r="V313" s="749" t="str">
        <f>武器!C434&amp;" "&amp;" "&amp;武器!D434</f>
        <v xml:space="preserve">  </v>
      </c>
      <c r="W313" s="749" t="str">
        <f>武器!D433&amp;" "&amp;" "&amp;武器!E433</f>
        <v xml:space="preserve">  </v>
      </c>
      <c r="X313" s="751" t="str">
        <f>カード情報!D623</f>
        <v>S4-014  おどるほうせき</v>
      </c>
    </row>
    <row r="314" spans="21:24">
      <c r="U314" s="749" t="str">
        <f>武器!B431&amp;" "&amp;" "&amp;武器!C431</f>
        <v xml:space="preserve">  </v>
      </c>
      <c r="V314" s="749" t="str">
        <f>武器!C435&amp;" "&amp;" "&amp;武器!D435</f>
        <v xml:space="preserve">  </v>
      </c>
      <c r="W314" s="749" t="str">
        <f>武器!D434&amp;" "&amp;" "&amp;武器!E434</f>
        <v xml:space="preserve">  </v>
      </c>
      <c r="X314" s="751" t="str">
        <f>カード情報!D625</f>
        <v>S4-015  ドラゴン</v>
      </c>
    </row>
    <row r="315" spans="21:24">
      <c r="U315" s="749" t="str">
        <f>武器!B432&amp;" "&amp;" "&amp;武器!C432</f>
        <v xml:space="preserve">  </v>
      </c>
      <c r="V315" s="749" t="str">
        <f>武器!C436&amp;" "&amp;" "&amp;武器!D436</f>
        <v xml:space="preserve">  </v>
      </c>
      <c r="W315" s="749" t="str">
        <f>武器!D435&amp;" "&amp;" "&amp;武器!E435</f>
        <v xml:space="preserve">  </v>
      </c>
      <c r="X315" s="751" t="str">
        <f>カード情報!D627</f>
        <v>S4-016  ヒム</v>
      </c>
    </row>
    <row r="316" spans="21:24">
      <c r="U316" s="749" t="str">
        <f>武器!B433&amp;" "&amp;" "&amp;武器!C433</f>
        <v xml:space="preserve">  </v>
      </c>
      <c r="V316" s="749" t="str">
        <f>武器!C437&amp;" "&amp;" "&amp;武器!D437</f>
        <v xml:space="preserve">  </v>
      </c>
      <c r="W316" s="749" t="str">
        <f>武器!D436&amp;" "&amp;" "&amp;武器!E436</f>
        <v xml:space="preserve">  </v>
      </c>
      <c r="X316" s="751" t="str">
        <f>カード情報!D629</f>
        <v>S4-017  アルビナス</v>
      </c>
    </row>
    <row r="317" spans="21:24">
      <c r="U317" s="749" t="str">
        <f>武器!B434&amp;" "&amp;" "&amp;武器!C434</f>
        <v xml:space="preserve">  </v>
      </c>
      <c r="V317" s="749" t="str">
        <f>武器!C438&amp;" "&amp;" "&amp;武器!D438</f>
        <v xml:space="preserve">  </v>
      </c>
      <c r="W317" s="749" t="str">
        <f>武器!D437&amp;" "&amp;" "&amp;武器!E437</f>
        <v xml:space="preserve">  </v>
      </c>
      <c r="X317" s="751" t="str">
        <f>カード情報!D631</f>
        <v>S4-018  シグマ</v>
      </c>
    </row>
    <row r="318" spans="21:24">
      <c r="U318" s="749" t="str">
        <f>武器!B435&amp;" "&amp;" "&amp;武器!C435</f>
        <v xml:space="preserve">  </v>
      </c>
      <c r="V318" s="749" t="str">
        <f>武器!C439&amp;" "&amp;" "&amp;武器!D439</f>
        <v xml:space="preserve">  </v>
      </c>
      <c r="W318" s="749" t="str">
        <f>武器!D438&amp;" "&amp;" "&amp;武器!E438</f>
        <v xml:space="preserve">  </v>
      </c>
      <c r="X318" s="751" t="str">
        <f>カード情報!D633</f>
        <v>S4-019  フェンブレン</v>
      </c>
    </row>
    <row r="319" spans="21:24">
      <c r="U319" s="749" t="str">
        <f>武器!B436&amp;" "&amp;" "&amp;武器!C436</f>
        <v xml:space="preserve">  </v>
      </c>
      <c r="V319" s="749" t="str">
        <f>武器!C440&amp;" "&amp;" "&amp;武器!D440</f>
        <v xml:space="preserve">  </v>
      </c>
      <c r="W319" s="749" t="str">
        <f>武器!D439&amp;" "&amp;" "&amp;武器!E439</f>
        <v xml:space="preserve">  </v>
      </c>
      <c r="X319" s="751" t="str">
        <f>カード情報!D635</f>
        <v>S4-020  ブロック</v>
      </c>
    </row>
    <row r="320" spans="21:24">
      <c r="U320" s="749" t="str">
        <f>武器!B437&amp;" "&amp;" "&amp;武器!C437</f>
        <v xml:space="preserve">  </v>
      </c>
      <c r="V320" s="749" t="str">
        <f>武器!C441&amp;" "&amp;" "&amp;武器!D441</f>
        <v xml:space="preserve">  </v>
      </c>
      <c r="W320" s="749" t="str">
        <f>武器!D440&amp;" "&amp;" "&amp;武器!E440</f>
        <v xml:space="preserve">  </v>
      </c>
      <c r="X320" s="751" t="str">
        <f>カード情報!D637</f>
        <v>S4-021  キラーパンサー</v>
      </c>
    </row>
    <row r="321" spans="21:24">
      <c r="U321" s="749" t="str">
        <f>武器!B438&amp;" "&amp;" "&amp;武器!C438</f>
        <v xml:space="preserve">  </v>
      </c>
      <c r="V321" s="749" t="str">
        <f>武器!C442&amp;" "&amp;" "&amp;武器!D442</f>
        <v xml:space="preserve">  </v>
      </c>
      <c r="W321" s="749" t="str">
        <f>武器!D441&amp;" "&amp;" "&amp;武器!E441</f>
        <v xml:space="preserve">  </v>
      </c>
      <c r="X321" s="751" t="str">
        <f>カード情報!D639</f>
        <v>S4-022  トンブレロ</v>
      </c>
    </row>
    <row r="322" spans="21:24">
      <c r="U322" s="749" t="str">
        <f>武器!B439&amp;" "&amp;" "&amp;武器!C439</f>
        <v xml:space="preserve">  </v>
      </c>
      <c r="V322" s="749" t="str">
        <f>武器!C443&amp;" "&amp;" "&amp;武器!D443</f>
        <v xml:space="preserve">  </v>
      </c>
      <c r="W322" s="749" t="str">
        <f>武器!D442&amp;" "&amp;" "&amp;武器!E442</f>
        <v xml:space="preserve">  </v>
      </c>
      <c r="X322" s="751" t="str">
        <f>カード情報!D641</f>
        <v>S4-023  がいこつ</v>
      </c>
    </row>
    <row r="323" spans="21:24">
      <c r="U323" s="749" t="str">
        <f>武器!B440&amp;" "&amp;" "&amp;武器!C440</f>
        <v xml:space="preserve">  </v>
      </c>
      <c r="V323" s="749" t="str">
        <f>武器!C444&amp;" "&amp;" "&amp;武器!D444</f>
        <v xml:space="preserve">  </v>
      </c>
      <c r="W323" s="749" t="str">
        <f>武器!D443&amp;" "&amp;" "&amp;武器!E443</f>
        <v xml:space="preserve">  </v>
      </c>
      <c r="X323" s="751" t="str">
        <f>カード情報!D643</f>
        <v>S4-024  くさった死体</v>
      </c>
    </row>
    <row r="324" spans="21:24">
      <c r="U324" s="749" t="str">
        <f>武器!B441&amp;" "&amp;" "&amp;武器!C441</f>
        <v xml:space="preserve">  </v>
      </c>
      <c r="V324" s="749" t="str">
        <f>武器!C445&amp;" "&amp;" "&amp;武器!D445</f>
        <v xml:space="preserve">  </v>
      </c>
      <c r="W324" s="749" t="str">
        <f>武器!D444&amp;" "&amp;" "&amp;武器!E444</f>
        <v xml:space="preserve">  </v>
      </c>
      <c r="X324" s="751" t="str">
        <f>カード情報!D645</f>
        <v>S4-025  フレイム</v>
      </c>
    </row>
    <row r="325" spans="21:24">
      <c r="U325" s="749" t="str">
        <f>武器!B442&amp;" "&amp;" "&amp;武器!C442</f>
        <v xml:space="preserve">  </v>
      </c>
      <c r="V325" s="749" t="str">
        <f>武器!C446&amp;" "&amp;" "&amp;武器!D446</f>
        <v xml:space="preserve">  </v>
      </c>
      <c r="W325" s="749" t="str">
        <f>武器!D445&amp;" "&amp;" "&amp;武器!E445</f>
        <v xml:space="preserve">  </v>
      </c>
      <c r="X325" s="751" t="str">
        <f>カード情報!D647</f>
        <v>S4-026  ブリザード</v>
      </c>
    </row>
    <row r="326" spans="21:24">
      <c r="U326" s="749" t="str">
        <f>武器!B443&amp;" "&amp;" "&amp;武器!C443</f>
        <v xml:space="preserve">  </v>
      </c>
      <c r="V326" s="749" t="str">
        <f>武器!C447&amp;" "&amp;" "&amp;武器!D447</f>
        <v xml:space="preserve">  </v>
      </c>
      <c r="W326" s="749" t="str">
        <f>武器!D446&amp;" "&amp;" "&amp;武器!E446</f>
        <v xml:space="preserve">  </v>
      </c>
      <c r="X326" s="751" t="str">
        <f>カード情報!D649</f>
        <v>S4-027  ボストロール</v>
      </c>
    </row>
    <row r="327" spans="21:24">
      <c r="U327" s="749" t="str">
        <f>武器!B444&amp;" "&amp;" "&amp;武器!C444</f>
        <v xml:space="preserve">  </v>
      </c>
      <c r="V327" s="749" t="str">
        <f>武器!C448&amp;" "&amp;" "&amp;武器!D448</f>
        <v xml:space="preserve">  </v>
      </c>
      <c r="W327" s="749" t="str">
        <f>武器!D447&amp;" "&amp;" "&amp;武器!E447</f>
        <v xml:space="preserve">  </v>
      </c>
      <c r="X327" s="751" t="str">
        <f>カード情報!D651</f>
        <v>S4-028  さまようよろい</v>
      </c>
    </row>
    <row r="328" spans="21:24">
      <c r="U328" s="749" t="str">
        <f>武器!B445&amp;" "&amp;" "&amp;武器!C445</f>
        <v xml:space="preserve">  </v>
      </c>
      <c r="V328" s="749" t="str">
        <f>武器!C449&amp;" "&amp;" "&amp;武器!D449</f>
        <v xml:space="preserve">  </v>
      </c>
      <c r="W328" s="749" t="str">
        <f>武器!D448&amp;" "&amp;" "&amp;武器!E448</f>
        <v xml:space="preserve">  </v>
      </c>
      <c r="X328" s="751" t="str">
        <f>カード情報!D653</f>
        <v>S4-029  ゴースト</v>
      </c>
    </row>
    <row r="329" spans="21:24">
      <c r="U329" s="749" t="str">
        <f>武器!B446&amp;" "&amp;" "&amp;武器!C446</f>
        <v xml:space="preserve">  </v>
      </c>
      <c r="V329" s="749" t="str">
        <f>武器!C450&amp;" "&amp;" "&amp;武器!D450</f>
        <v xml:space="preserve">  </v>
      </c>
      <c r="W329" s="749" t="str">
        <f>武器!D449&amp;" "&amp;" "&amp;武器!E449</f>
        <v xml:space="preserve">  </v>
      </c>
      <c r="X329" s="751" t="str">
        <f>カード情報!D655</f>
        <v>S4-030  キースドラゴン</v>
      </c>
    </row>
    <row r="330" spans="21:24">
      <c r="U330" s="749" t="str">
        <f>武器!B447&amp;" "&amp;" "&amp;武器!C447</f>
        <v xml:space="preserve">  </v>
      </c>
      <c r="V330" s="749" t="str">
        <f>武器!C451&amp;" "&amp;" "&amp;武器!D451</f>
        <v xml:space="preserve">  </v>
      </c>
      <c r="W330" s="749" t="str">
        <f>武器!D450&amp;" "&amp;" "&amp;武器!E450</f>
        <v xml:space="preserve">  </v>
      </c>
      <c r="X330" s="751" t="str">
        <f>カード情報!D657</f>
        <v>S4-031  ポップ</v>
      </c>
    </row>
    <row r="331" spans="21:24">
      <c r="U331" s="749" t="str">
        <f>武器!B448&amp;" "&amp;" "&amp;武器!C448</f>
        <v xml:space="preserve">  </v>
      </c>
      <c r="V331" s="749" t="str">
        <f>武器!C452&amp;" "&amp;" "&amp;武器!D452</f>
        <v xml:space="preserve">  </v>
      </c>
      <c r="W331" s="749" t="str">
        <f>武器!D451&amp;" "&amp;" "&amp;武器!E451</f>
        <v xml:space="preserve">  </v>
      </c>
      <c r="X331" s="751" t="str">
        <f>カード情報!D659</f>
        <v>S4-032  ヒュンケル</v>
      </c>
    </row>
    <row r="332" spans="21:24">
      <c r="U332" s="749" t="str">
        <f>武器!B449&amp;" "&amp;" "&amp;武器!C449</f>
        <v xml:space="preserve">  </v>
      </c>
      <c r="V332" s="749" t="str">
        <f>武器!C453&amp;" "&amp;" "&amp;武器!D453</f>
        <v xml:space="preserve">  </v>
      </c>
      <c r="W332" s="749" t="str">
        <f>武器!D452&amp;" "&amp;" "&amp;武器!E452</f>
        <v xml:space="preserve">  </v>
      </c>
      <c r="X332" s="751" t="str">
        <f>カード情報!D661</f>
        <v>S4-033  メタルライダー</v>
      </c>
    </row>
    <row r="333" spans="21:24">
      <c r="U333" s="749" t="str">
        <f>武器!B450&amp;" "&amp;" "&amp;武器!C450</f>
        <v xml:space="preserve">  </v>
      </c>
      <c r="V333" s="749" t="str">
        <f>武器!C454&amp;" "&amp;" "&amp;武器!D454</f>
        <v xml:space="preserve">  </v>
      </c>
      <c r="W333" s="749" t="str">
        <f>武器!D453&amp;" "&amp;" "&amp;武器!E453</f>
        <v xml:space="preserve">  </v>
      </c>
      <c r="X333" s="751" t="str">
        <f>カード情報!D663</f>
        <v>S4-034  まおうのつかい</v>
      </c>
    </row>
    <row r="334" spans="21:24">
      <c r="U334" s="749" t="str">
        <f>武器!B451&amp;" "&amp;" "&amp;武器!C451</f>
        <v xml:space="preserve">  </v>
      </c>
      <c r="V334" s="749" t="str">
        <f>武器!C455&amp;" "&amp;" "&amp;武器!D455</f>
        <v xml:space="preserve">  </v>
      </c>
      <c r="W334" s="749" t="str">
        <f>武器!D454&amp;" "&amp;" "&amp;武器!E454</f>
        <v xml:space="preserve">  </v>
      </c>
      <c r="X334" s="751" t="str">
        <f>カード情報!D665</f>
        <v>S4-035  スマイルロック</v>
      </c>
    </row>
    <row r="335" spans="21:24">
      <c r="U335" s="749" t="str">
        <f>武器!B452&amp;" "&amp;" "&amp;武器!C452</f>
        <v xml:space="preserve">  </v>
      </c>
      <c r="V335" s="749" t="str">
        <f>武器!C456&amp;" "&amp;" "&amp;武器!D456</f>
        <v xml:space="preserve">  </v>
      </c>
      <c r="W335" s="749" t="str">
        <f>武器!D455&amp;" "&amp;" "&amp;武器!E455</f>
        <v xml:space="preserve">  </v>
      </c>
      <c r="X335" s="751" t="str">
        <f>カード情報!D667</f>
        <v>S4-036  アンクルホーン</v>
      </c>
    </row>
    <row r="336" spans="21:24">
      <c r="U336" s="749" t="str">
        <f>武器!B453&amp;" "&amp;" "&amp;武器!C453</f>
        <v xml:space="preserve">  </v>
      </c>
      <c r="V336" s="749" t="str">
        <f>武器!C457&amp;" "&amp;" "&amp;武器!D457</f>
        <v xml:space="preserve">  </v>
      </c>
      <c r="W336" s="749" t="str">
        <f>武器!D456&amp;" "&amp;" "&amp;武器!E456</f>
        <v xml:space="preserve">  </v>
      </c>
      <c r="X336" s="751" t="str">
        <f>カード情報!D669</f>
        <v>S4-037  キラーマシン テムジン改造ver.</v>
      </c>
    </row>
    <row r="337" spans="21:24">
      <c r="U337" s="749" t="str">
        <f>武器!B454&amp;" "&amp;" "&amp;武器!C454</f>
        <v xml:space="preserve">  </v>
      </c>
      <c r="V337" s="749" t="str">
        <f>武器!C458&amp;" "&amp;" "&amp;武器!D458</f>
        <v xml:space="preserve">  </v>
      </c>
      <c r="W337" s="749" t="str">
        <f>武器!D457&amp;" "&amp;" "&amp;武器!E457</f>
        <v xml:space="preserve">  </v>
      </c>
      <c r="X337" s="751" t="str">
        <f>カード情報!D671</f>
        <v>S4-038  ブラックドラゴン</v>
      </c>
    </row>
    <row r="338" spans="21:24">
      <c r="U338" s="749" t="str">
        <f>武器!B455&amp;" "&amp;" "&amp;武器!C455</f>
        <v xml:space="preserve">  </v>
      </c>
      <c r="V338" s="749" t="str">
        <f>武器!C459&amp;" "&amp;" "&amp;武器!D459</f>
        <v xml:space="preserve">  </v>
      </c>
      <c r="W338" s="749" t="str">
        <f>武器!D458&amp;" "&amp;" "&amp;武器!E458</f>
        <v xml:space="preserve">  </v>
      </c>
      <c r="X338" s="751" t="str">
        <f>カード情報!D673</f>
        <v>S4-039  ダイ</v>
      </c>
    </row>
    <row r="339" spans="21:24">
      <c r="U339" s="749" t="str">
        <f>武器!B456&amp;" "&amp;" "&amp;武器!C456</f>
        <v xml:space="preserve">  </v>
      </c>
      <c r="V339" s="749" t="str">
        <f>武器!C460&amp;" "&amp;" "&amp;武器!D460</f>
        <v xml:space="preserve">  </v>
      </c>
      <c r="W339" s="749" t="str">
        <f>武器!D459&amp;" "&amp;" "&amp;武器!E459</f>
        <v xml:space="preserve">  </v>
      </c>
      <c r="X339" s="751" t="str">
        <f>カード情報!D675</f>
        <v>S4-040  ポップ</v>
      </c>
    </row>
    <row r="340" spans="21:24">
      <c r="U340" s="749" t="str">
        <f>武器!B457&amp;" "&amp;" "&amp;武器!C457</f>
        <v xml:space="preserve">  </v>
      </c>
      <c r="V340" s="749" t="str">
        <f>武器!C461&amp;" "&amp;" "&amp;武器!D461</f>
        <v xml:space="preserve">  </v>
      </c>
      <c r="W340" s="749" t="str">
        <f>武器!D460&amp;" "&amp;" "&amp;武器!E460</f>
        <v xml:space="preserve">  </v>
      </c>
      <c r="X340" s="751" t="str">
        <f>カード情報!D677</f>
        <v>S4-041  マァム</v>
      </c>
    </row>
    <row r="341" spans="21:24">
      <c r="U341" s="749" t="str">
        <f>武器!B458&amp;" "&amp;" "&amp;武器!C458</f>
        <v xml:space="preserve">  </v>
      </c>
      <c r="V341" s="749" t="str">
        <f>武器!C462&amp;" "&amp;" "&amp;武器!D462</f>
        <v xml:space="preserve">  </v>
      </c>
      <c r="W341" s="749" t="str">
        <f>武器!D461&amp;" "&amp;" "&amp;武器!E461</f>
        <v xml:space="preserve">  </v>
      </c>
      <c r="X341" s="751" t="str">
        <f>カード情報!D679</f>
        <v>S4-042  ヒム</v>
      </c>
    </row>
    <row r="342" spans="21:24">
      <c r="U342" s="749" t="str">
        <f>武器!B459&amp;" "&amp;" "&amp;武器!C459</f>
        <v xml:space="preserve">  </v>
      </c>
      <c r="V342" s="749" t="str">
        <f>武器!C463&amp;" "&amp;" "&amp;武器!D463</f>
        <v xml:space="preserve">  </v>
      </c>
      <c r="W342" s="749" t="str">
        <f>武器!D462&amp;" "&amp;" "&amp;武器!E462</f>
        <v xml:space="preserve">  </v>
      </c>
      <c r="X342" s="751" t="str">
        <f>カード情報!D681</f>
        <v>S4-043  ラーハルト</v>
      </c>
    </row>
    <row r="343" spans="21:24">
      <c r="U343" s="749" t="str">
        <f>武器!B460&amp;" "&amp;" "&amp;武器!C460</f>
        <v xml:space="preserve">  </v>
      </c>
      <c r="V343" s="749" t="str">
        <f>武器!C464&amp;" "&amp;" "&amp;武器!D464</f>
        <v xml:space="preserve">  </v>
      </c>
      <c r="W343" s="749" t="str">
        <f>武器!D463&amp;" "&amp;" "&amp;武器!E463</f>
        <v xml:space="preserve">  </v>
      </c>
      <c r="X343" s="751" t="str">
        <f>カード情報!D683</f>
        <v>S4-044  ヒュンケル</v>
      </c>
    </row>
    <row r="344" spans="21:24">
      <c r="U344" s="749" t="str">
        <f>武器!B461&amp;" "&amp;" "&amp;武器!C461</f>
        <v xml:space="preserve">  </v>
      </c>
      <c r="V344" s="749" t="str">
        <f>武器!C465&amp;" "&amp;" "&amp;武器!D465</f>
        <v xml:space="preserve">  </v>
      </c>
      <c r="W344" s="749" t="str">
        <f>武器!D464&amp;" "&amp;" "&amp;武器!E464</f>
        <v xml:space="preserve">  </v>
      </c>
      <c r="X344" s="751" t="str">
        <f>カード情報!D685</f>
        <v>S4-045  レオナ</v>
      </c>
    </row>
    <row r="345" spans="21:24">
      <c r="U345" s="749" t="str">
        <f>武器!B462&amp;" "&amp;" "&amp;武器!C462</f>
        <v xml:space="preserve">  </v>
      </c>
      <c r="V345" s="749" t="str">
        <f>武器!C466&amp;" "&amp;" "&amp;武器!D466</f>
        <v xml:space="preserve">  </v>
      </c>
      <c r="W345" s="749" t="str">
        <f>武器!D465&amp;" "&amp;" "&amp;武器!E465</f>
        <v xml:space="preserve">  </v>
      </c>
      <c r="X345" s="751" t="str">
        <f>カード情報!D687</f>
        <v>S4-046  ゴメちゃん</v>
      </c>
    </row>
    <row r="346" spans="21:24">
      <c r="U346" s="749" t="str">
        <f>武器!B463&amp;" "&amp;" "&amp;武器!C463</f>
        <v xml:space="preserve">  </v>
      </c>
      <c r="V346" s="749" t="str">
        <f>武器!C467&amp;" "&amp;" "&amp;武器!D467</f>
        <v xml:space="preserve">  </v>
      </c>
      <c r="W346" s="749" t="str">
        <f>武器!D466&amp;" "&amp;" "&amp;武器!E466</f>
        <v xml:space="preserve">  </v>
      </c>
      <c r="X346" s="751" t="str">
        <f>カード情報!D689</f>
        <v>S4-047  ミストバーン</v>
      </c>
    </row>
    <row r="347" spans="21:24">
      <c r="U347" s="749" t="str">
        <f>武器!B464&amp;" "&amp;" "&amp;武器!C464</f>
        <v xml:space="preserve">  </v>
      </c>
      <c r="V347" s="749" t="str">
        <f>武器!C468&amp;" "&amp;" "&amp;武器!D468</f>
        <v xml:space="preserve">  </v>
      </c>
      <c r="W347" s="749" t="str">
        <f>武器!D467&amp;" "&amp;" "&amp;武器!E467</f>
        <v xml:space="preserve">  </v>
      </c>
      <c r="X347" s="751" t="str">
        <f>カード情報!D691</f>
        <v>S4-048  キルバーン</v>
      </c>
    </row>
    <row r="348" spans="21:24">
      <c r="U348" s="749" t="str">
        <f>武器!B465&amp;" "&amp;" "&amp;武器!C465</f>
        <v xml:space="preserve">  </v>
      </c>
      <c r="V348" s="749" t="str">
        <f>武器!C469&amp;" "&amp;" "&amp;武器!D469</f>
        <v xml:space="preserve">  </v>
      </c>
      <c r="W348" s="749" t="str">
        <f>武器!D468&amp;" "&amp;" "&amp;武器!E468</f>
        <v xml:space="preserve">  </v>
      </c>
      <c r="X348" s="751" t="str">
        <f>カード情報!D693</f>
        <v>S4-049  アバン</v>
      </c>
    </row>
    <row r="349" spans="21:24">
      <c r="U349" s="749" t="str">
        <f>武器!B466&amp;" "&amp;" "&amp;武器!C466</f>
        <v xml:space="preserve">  </v>
      </c>
      <c r="V349" s="749" t="str">
        <f>武器!C470&amp;" "&amp;" "&amp;武器!D470</f>
        <v xml:space="preserve">  </v>
      </c>
      <c r="W349" s="749" t="str">
        <f>武器!D469&amp;" "&amp;" "&amp;武器!E469</f>
        <v xml:space="preserve">  </v>
      </c>
      <c r="X349" s="751" t="str">
        <f>カード情報!D695</f>
        <v>S4-050  ハドラー (超魔生物)</v>
      </c>
    </row>
    <row r="350" spans="21:24">
      <c r="U350" s="749" t="str">
        <f>武器!B467&amp;" "&amp;" "&amp;武器!C467</f>
        <v xml:space="preserve">  </v>
      </c>
      <c r="V350" s="749" t="str">
        <f>武器!C471&amp;" "&amp;" "&amp;武器!D471</f>
        <v xml:space="preserve">  </v>
      </c>
      <c r="W350" s="749" t="str">
        <f>武器!D470&amp;" "&amp;" "&amp;武器!E470</f>
        <v xml:space="preserve">  </v>
      </c>
      <c r="X350" s="751" t="str">
        <f>カード情報!D697</f>
        <v>S4-051  勇者レック</v>
      </c>
    </row>
    <row r="351" spans="21:24">
      <c r="U351" s="749" t="str">
        <f>武器!B468&amp;" "&amp;" "&amp;武器!C468</f>
        <v xml:space="preserve">  </v>
      </c>
      <c r="V351" s="749" t="str">
        <f>武器!C472&amp;" "&amp;" "&amp;武器!D472</f>
        <v xml:space="preserve">  </v>
      </c>
      <c r="W351" s="749" t="str">
        <f>武器!D471&amp;" "&amp;" "&amp;武器!E471</f>
        <v xml:space="preserve">  </v>
      </c>
      <c r="X351" s="751" t="str">
        <f>カード情報!D699</f>
        <v>S4-052  バーバラ</v>
      </c>
    </row>
    <row r="352" spans="21:24">
      <c r="U352" s="749" t="str">
        <f>武器!B469&amp;" "&amp;" "&amp;武器!C469</f>
        <v xml:space="preserve">  </v>
      </c>
      <c r="V352" s="749" t="str">
        <f>武器!C473&amp;" "&amp;" "&amp;武器!D473</f>
        <v xml:space="preserve">  </v>
      </c>
      <c r="W352" s="749" t="str">
        <f>武器!D472&amp;" "&amp;" "&amp;武器!E472</f>
        <v xml:space="preserve">  </v>
      </c>
      <c r="X352" s="751" t="str">
        <f>カード情報!D701</f>
        <v>S4-053  テリー</v>
      </c>
    </row>
    <row r="353" spans="21:24">
      <c r="U353" s="749" t="str">
        <f>武器!B470&amp;" "&amp;" "&amp;武器!C470</f>
        <v xml:space="preserve">  </v>
      </c>
      <c r="V353" s="749" t="str">
        <f>武器!C474&amp;" "&amp;" "&amp;武器!D474</f>
        <v xml:space="preserve">  </v>
      </c>
      <c r="W353" s="749" t="str">
        <f>武器!D473&amp;" "&amp;" "&amp;武器!E473</f>
        <v xml:space="preserve">  </v>
      </c>
      <c r="X353" s="751" t="str">
        <f>カード情報!D703</f>
        <v>S4-054  魔王ムドー</v>
      </c>
    </row>
    <row r="354" spans="21:24">
      <c r="U354" s="749" t="str">
        <f>武器!B471&amp;" "&amp;" "&amp;武器!C471</f>
        <v xml:space="preserve">  </v>
      </c>
      <c r="V354" s="749" t="str">
        <f>武器!C475&amp;" "&amp;" "&amp;武器!D475</f>
        <v xml:space="preserve">  </v>
      </c>
      <c r="W354" s="749" t="str">
        <f>武器!D474&amp;" "&amp;" "&amp;武器!E474</f>
        <v xml:space="preserve">  </v>
      </c>
      <c r="X354" s="751" t="str">
        <f>カード情報!D705</f>
        <v>S4-055  デュラン</v>
      </c>
    </row>
    <row r="355" spans="21:24">
      <c r="U355" s="749" t="str">
        <f>武器!B472&amp;" "&amp;" "&amp;武器!C472</f>
        <v xml:space="preserve">  </v>
      </c>
      <c r="V355" s="749" t="str">
        <f>武器!C476&amp;" "&amp;" "&amp;武器!D476</f>
        <v xml:space="preserve">  </v>
      </c>
      <c r="W355" s="749" t="str">
        <f>武器!D475&amp;" "&amp;" "&amp;武器!E475</f>
        <v xml:space="preserve">  </v>
      </c>
      <c r="X355" s="751" t="str">
        <f>カード情報!D707</f>
        <v>S4-056  グラコス</v>
      </c>
    </row>
    <row r="356" spans="21:24">
      <c r="U356" s="749" t="str">
        <f>武器!B473&amp;" "&amp;" "&amp;武器!C473</f>
        <v xml:space="preserve">  </v>
      </c>
      <c r="V356" s="749" t="str">
        <f>武器!C477&amp;" "&amp;" "&amp;武器!D477</f>
        <v xml:space="preserve">  </v>
      </c>
      <c r="W356" s="749" t="str">
        <f>武器!D476&amp;" "&amp;" "&amp;武器!E476</f>
        <v xml:space="preserve">  </v>
      </c>
      <c r="X356" s="751" t="str">
        <f>カード情報!D709</f>
        <v>S4-057  ジャミラス</v>
      </c>
    </row>
    <row r="357" spans="21:24">
      <c r="U357" s="749" t="str">
        <f>武器!B474&amp;" "&amp;" "&amp;武器!C474</f>
        <v xml:space="preserve">  </v>
      </c>
      <c r="V357" s="749" t="str">
        <f>武器!C478&amp;" "&amp;" "&amp;武器!D478</f>
        <v xml:space="preserve">  </v>
      </c>
      <c r="W357" s="749" t="str">
        <f>武器!D477&amp;" "&amp;" "&amp;武器!E477</f>
        <v xml:space="preserve">  </v>
      </c>
      <c r="X357" s="751" t="str">
        <f>カード情報!D711</f>
        <v>S4-058  超越破断魔獣ダムド</v>
      </c>
    </row>
    <row r="358" spans="21:24">
      <c r="U358" s="749" t="str">
        <f>武器!B475&amp;" "&amp;" "&amp;武器!C475</f>
        <v xml:space="preserve">  </v>
      </c>
      <c r="V358" s="749" t="str">
        <f>武器!C479&amp;" "&amp;" "&amp;武器!D479</f>
        <v xml:space="preserve">  </v>
      </c>
      <c r="W358" s="749" t="str">
        <f>武器!D478&amp;" "&amp;" "&amp;武器!E478</f>
        <v xml:space="preserve">  </v>
      </c>
      <c r="X358" s="751" t="str">
        <f>カード情報!D713</f>
        <v>S4-059  大魔王デスタムーア</v>
      </c>
    </row>
    <row r="359" spans="21:24">
      <c r="U359" s="749" t="str">
        <f>武器!B476&amp;" "&amp;" "&amp;武器!C476</f>
        <v xml:space="preserve">  </v>
      </c>
      <c r="V359" s="749" t="str">
        <f>武器!C480&amp;" "&amp;" "&amp;武器!D480</f>
        <v xml:space="preserve">  </v>
      </c>
      <c r="W359" s="749" t="str">
        <f>武器!D479&amp;" "&amp;" "&amp;武器!E479</f>
        <v xml:space="preserve">  </v>
      </c>
      <c r="X359" s="751" t="str">
        <f>カード情報!D715</f>
        <v>S4-060  ヒュンケル (魔剣戦士)</v>
      </c>
    </row>
    <row r="360" spans="21:24">
      <c r="U360" s="749" t="str">
        <f>武器!B477&amp;" "&amp;" "&amp;武器!C477</f>
        <v xml:space="preserve">  </v>
      </c>
      <c r="V360" s="749" t="str">
        <f>武器!C481&amp;" "&amp;" "&amp;武器!D481</f>
        <v xml:space="preserve">  </v>
      </c>
      <c r="W360" s="749" t="str">
        <f>武器!D480&amp;" "&amp;" "&amp;武器!E480</f>
        <v xml:space="preserve">  </v>
      </c>
      <c r="X360" s="751" t="str">
        <f>カード情報!D717</f>
        <v>S4-061  少年アルス</v>
      </c>
    </row>
    <row r="361" spans="21:24">
      <c r="U361" s="749" t="str">
        <f>武器!B478&amp;" "&amp;" "&amp;武器!C478</f>
        <v xml:space="preserve">  </v>
      </c>
      <c r="V361" s="749" t="str">
        <f>武器!C482&amp;" "&amp;" "&amp;武器!D482</f>
        <v xml:space="preserve">  </v>
      </c>
      <c r="W361" s="749" t="str">
        <f>武器!D481&amp;" "&amp;" "&amp;武器!E481</f>
        <v xml:space="preserve">  </v>
      </c>
      <c r="X361" s="751" t="str">
        <f>カード情報!D719</f>
        <v>S4-062  王子キーファ</v>
      </c>
    </row>
    <row r="362" spans="21:24">
      <c r="U362" s="749" t="str">
        <f>武器!B479&amp;" "&amp;" "&amp;武器!C479</f>
        <v xml:space="preserve">  </v>
      </c>
      <c r="V362" s="749" t="str">
        <f>武器!C483&amp;" "&amp;" "&amp;武器!D483</f>
        <v xml:space="preserve">  </v>
      </c>
      <c r="W362" s="749" t="str">
        <f>武器!D482&amp;" "&amp;" "&amp;武器!E482</f>
        <v xml:space="preserve">  </v>
      </c>
      <c r="X362" s="751" t="str">
        <f>カード情報!D721</f>
        <v>S4-063  マリベル</v>
      </c>
    </row>
    <row r="363" spans="21:24">
      <c r="U363" s="749" t="str">
        <f>武器!B480&amp;" "&amp;" "&amp;武器!C480</f>
        <v xml:space="preserve">  </v>
      </c>
      <c r="V363" s="749" t="str">
        <f>武器!C484&amp;" "&amp;" "&amp;武器!D484</f>
        <v xml:space="preserve">  </v>
      </c>
      <c r="W363" s="749" t="str">
        <f>武器!D483&amp;" "&amp;" "&amp;武器!E483</f>
        <v xml:space="preserve">  </v>
      </c>
      <c r="X363" s="751" t="str">
        <f>カード情報!D723</f>
        <v>S4-064  アイラ</v>
      </c>
    </row>
    <row r="364" spans="21:24">
      <c r="U364" s="749" t="str">
        <f>武器!B481&amp;" "&amp;" "&amp;武器!C481</f>
        <v xml:space="preserve">  </v>
      </c>
      <c r="V364" s="749" t="str">
        <f>武器!C485&amp;" "&amp;" "&amp;武器!D485</f>
        <v xml:space="preserve">  </v>
      </c>
      <c r="W364" s="749" t="str">
        <f>武器!D484&amp;" "&amp;" "&amp;武器!E484</f>
        <v xml:space="preserve">  </v>
      </c>
      <c r="X364" s="751" t="str">
        <f>カード情報!D725</f>
        <v>S4-065  オルゴ・デミーラ</v>
      </c>
    </row>
    <row r="365" spans="21:24">
      <c r="U365" s="749" t="str">
        <f>武器!B482&amp;" "&amp;" "&amp;武器!C482</f>
        <v xml:space="preserve">  </v>
      </c>
      <c r="V365" s="749" t="str">
        <f>武器!C486&amp;" "&amp;" "&amp;武器!D486</f>
        <v xml:space="preserve">  </v>
      </c>
      <c r="W365" s="749" t="str">
        <f>武器!D485&amp;" "&amp;" "&amp;武器!E485</f>
        <v xml:space="preserve">  </v>
      </c>
      <c r="X365" s="751" t="str">
        <f>カード情報!D727</f>
        <v>S4-066  ゴールデンスライム</v>
      </c>
    </row>
    <row r="366" spans="21:24">
      <c r="U366" s="749" t="str">
        <f>武器!B483&amp;" "&amp;" "&amp;武器!C483</f>
        <v xml:space="preserve">  </v>
      </c>
      <c r="V366" s="749" t="str">
        <f>武器!C487&amp;" "&amp;" "&amp;武器!D487</f>
        <v xml:space="preserve">  </v>
      </c>
      <c r="W366" s="749" t="str">
        <f>武器!D486&amp;" "&amp;" "&amp;武器!E486</f>
        <v xml:space="preserve">  </v>
      </c>
      <c r="X366" s="751" t="str">
        <f>カード情報!D729</f>
        <v>S4-067  にじくじゃく</v>
      </c>
    </row>
    <row r="367" spans="21:24">
      <c r="U367" s="749" t="str">
        <f>武器!B484&amp;" "&amp;" "&amp;武器!C484</f>
        <v xml:space="preserve">  </v>
      </c>
      <c r="V367" s="749" t="str">
        <f>武器!C488&amp;" "&amp;" "&amp;武器!D488</f>
        <v xml:space="preserve">  </v>
      </c>
      <c r="W367" s="749" t="str">
        <f>武器!D487&amp;" "&amp;" "&amp;武器!E487</f>
        <v xml:space="preserve">  </v>
      </c>
      <c r="X367" s="751" t="str">
        <f>カード情報!D731</f>
        <v>S4-068  ヘルバオム</v>
      </c>
    </row>
    <row r="368" spans="21:24">
      <c r="U368" s="749" t="str">
        <f>武器!B485&amp;" "&amp;" "&amp;武器!C485</f>
        <v xml:space="preserve">  </v>
      </c>
      <c r="V368" s="749" t="str">
        <f>武器!C489&amp;" "&amp;" "&amp;武器!D489</f>
        <v xml:space="preserve">  </v>
      </c>
      <c r="W368" s="749" t="str">
        <f>武器!D488&amp;" "&amp;" "&amp;武器!E488</f>
        <v xml:space="preserve">  </v>
      </c>
      <c r="X368" s="751" t="str">
        <f>カード情報!D733</f>
        <v>S4-069  超越大魔王ロムドラド</v>
      </c>
    </row>
    <row r="369" spans="21:24">
      <c r="U369" s="749" t="str">
        <f>武器!B486&amp;" "&amp;" "&amp;武器!C486</f>
        <v xml:space="preserve">  </v>
      </c>
      <c r="V369" s="749" t="str">
        <f>武器!C490&amp;" "&amp;" "&amp;武器!D490</f>
        <v xml:space="preserve">  </v>
      </c>
      <c r="W369" s="749" t="str">
        <f>武器!D489&amp;" "&amp;" "&amp;武器!E489</f>
        <v xml:space="preserve">  </v>
      </c>
      <c r="X369" s="751" t="str">
        <f>カード情報!D735</f>
        <v>S4-070  天魔王オルゴ・デミーラ</v>
      </c>
    </row>
    <row r="370" spans="21:24">
      <c r="U370" s="749" t="str">
        <f>武器!B487&amp;" "&amp;" "&amp;武器!C487</f>
        <v xml:space="preserve">  </v>
      </c>
      <c r="V370" s="749" t="str">
        <f>武器!C491&amp;" "&amp;" "&amp;武器!D491</f>
        <v xml:space="preserve">  </v>
      </c>
      <c r="W370" s="749" t="str">
        <f>武器!D490&amp;" "&amp;" "&amp;武器!E490</f>
        <v xml:space="preserve">  </v>
      </c>
      <c r="X370" s="751" t="str">
        <f>カード情報!D737</f>
        <v>S4-071  真・大魔王バーン</v>
      </c>
    </row>
    <row r="371" spans="21:24">
      <c r="U371" s="749" t="str">
        <f>武器!B488&amp;" "&amp;" "&amp;武器!C488</f>
        <v xml:space="preserve">  </v>
      </c>
      <c r="V371" s="749" t="str">
        <f>武器!C492&amp;" "&amp;" "&amp;武器!D492</f>
        <v xml:space="preserve">  </v>
      </c>
      <c r="W371" s="749" t="str">
        <f>武器!D491&amp;" "&amp;" "&amp;武器!E491</f>
        <v xml:space="preserve">  </v>
      </c>
      <c r="X371" s="751" t="str">
        <f>カード情報!D739</f>
        <v>S4-072  アバン</v>
      </c>
    </row>
    <row r="372" spans="21:24">
      <c r="U372" s="749" t="str">
        <f>武器!B489&amp;" "&amp;" "&amp;武器!C489</f>
        <v xml:space="preserve">  </v>
      </c>
      <c r="V372" s="749" t="str">
        <f>武器!C493&amp;" "&amp;" "&amp;武器!D493</f>
        <v xml:space="preserve">  </v>
      </c>
      <c r="W372" s="749" t="str">
        <f>武器!D492&amp;" "&amp;" "&amp;武器!E492</f>
        <v xml:space="preserve">  </v>
      </c>
      <c r="X372" s="751" t="str">
        <f>カード情報!D741</f>
        <v>S4-073  魔神ダークドレアム</v>
      </c>
    </row>
    <row r="373" spans="21:24">
      <c r="U373" s="749" t="str">
        <f>武器!B490&amp;" "&amp;" "&amp;武器!C490</f>
        <v xml:space="preserve">  </v>
      </c>
      <c r="V373" s="749" t="str">
        <f>武器!C494&amp;" "&amp;" "&amp;武器!D494</f>
        <v xml:space="preserve">  </v>
      </c>
      <c r="W373" s="749" t="str">
        <f>武器!D493&amp;" "&amp;" "&amp;武器!E493</f>
        <v xml:space="preserve">  </v>
      </c>
      <c r="X373" s="751" t="str">
        <f>カード情報!D743</f>
        <v>S4-074  ダイ (竜魔人ダイ)</v>
      </c>
    </row>
    <row r="374" spans="21:24">
      <c r="U374" s="749" t="str">
        <f>武器!B491&amp;" "&amp;" "&amp;武器!C491</f>
        <v xml:space="preserve">  </v>
      </c>
      <c r="V374" s="749" t="str">
        <f>武器!C495&amp;" "&amp;" "&amp;武器!D495</f>
        <v xml:space="preserve">  </v>
      </c>
      <c r="W374" s="749" t="str">
        <f>武器!D494&amp;" "&amp;" "&amp;武器!E494</f>
        <v xml:space="preserve">  </v>
      </c>
      <c r="X374" s="751" t="str">
        <f>カード情報!D745</f>
        <v>S4-075  マァム</v>
      </c>
    </row>
    <row r="375" spans="21:24">
      <c r="U375" s="749" t="str">
        <f>武器!B492&amp;" "&amp;" "&amp;武器!C492</f>
        <v xml:space="preserve">  </v>
      </c>
      <c r="V375" s="749" t="str">
        <f>武器!C496&amp;" "&amp;" "&amp;武器!D496</f>
        <v xml:space="preserve">  </v>
      </c>
      <c r="W375" s="749" t="str">
        <f>武器!D495&amp;" "&amp;" "&amp;武器!E495</f>
        <v xml:space="preserve">  </v>
      </c>
      <c r="X375" s="751" t="str">
        <f>カード情報!D747</f>
        <v>S4-076  かみさま</v>
      </c>
    </row>
    <row r="376" spans="21:24">
      <c r="U376" s="749" t="str">
        <f>武器!B493&amp;" "&amp;" "&amp;武器!C493</f>
        <v xml:space="preserve">  </v>
      </c>
      <c r="V376" s="749" t="str">
        <f>武器!C497&amp;" "&amp;" "&amp;武器!D497</f>
        <v xml:space="preserve">  </v>
      </c>
      <c r="W376" s="749" t="str">
        <f>武器!D496&amp;" "&amp;" "&amp;武器!E496</f>
        <v xml:space="preserve">  </v>
      </c>
      <c r="X376" s="751" t="str">
        <f>カード情報!D749</f>
        <v>S3-001  ダイ</v>
      </c>
    </row>
    <row r="377" spans="21:24">
      <c r="U377" s="749" t="str">
        <f>武器!B494&amp;" "&amp;" "&amp;武器!C494</f>
        <v xml:space="preserve">  </v>
      </c>
      <c r="V377" s="749" t="str">
        <f>武器!C498&amp;" "&amp;" "&amp;武器!D498</f>
        <v xml:space="preserve">  </v>
      </c>
      <c r="W377" s="749" t="str">
        <f>武器!D497&amp;" "&amp;" "&amp;武器!E497</f>
        <v xml:space="preserve">  </v>
      </c>
      <c r="X377" s="751" t="str">
        <f>カード情報!D751</f>
        <v>S3-002  ポップ</v>
      </c>
    </row>
    <row r="378" spans="21:24">
      <c r="U378" s="749" t="str">
        <f>武器!B495&amp;" "&amp;" "&amp;武器!C495</f>
        <v xml:space="preserve">  </v>
      </c>
      <c r="V378" s="749" t="str">
        <f>武器!C499&amp;" "&amp;" "&amp;武器!D499</f>
        <v xml:space="preserve">  </v>
      </c>
      <c r="W378" s="749" t="str">
        <f>武器!D498&amp;" "&amp;" "&amp;武器!E498</f>
        <v xml:space="preserve">  </v>
      </c>
      <c r="X378" s="751" t="str">
        <f>カード情報!D753</f>
        <v>S3-003  マァム</v>
      </c>
    </row>
    <row r="379" spans="21:24">
      <c r="U379" s="749" t="str">
        <f>武器!B496&amp;" "&amp;" "&amp;武器!C496</f>
        <v xml:space="preserve">  </v>
      </c>
      <c r="V379" s="749" t="str">
        <f>武器!C500&amp;" "&amp;" "&amp;武器!D500</f>
        <v xml:space="preserve">  </v>
      </c>
      <c r="W379" s="749" t="str">
        <f>武器!D499&amp;" "&amp;" "&amp;武器!E499</f>
        <v xml:space="preserve">  </v>
      </c>
      <c r="X379" s="751" t="str">
        <f>カード情報!D755</f>
        <v>S3-004  メイジドラキー</v>
      </c>
    </row>
    <row r="380" spans="21:24">
      <c r="U380" s="749" t="str">
        <f>武器!B497&amp;" "&amp;" "&amp;武器!C497</f>
        <v xml:space="preserve">  </v>
      </c>
      <c r="V380" s="749" t="str">
        <f>武器!C501&amp;" "&amp;" "&amp;武器!D501</f>
        <v xml:space="preserve">  </v>
      </c>
      <c r="W380" s="749" t="str">
        <f>武器!D500&amp;" "&amp;" "&amp;武器!E500</f>
        <v xml:space="preserve">  </v>
      </c>
      <c r="X380" s="751" t="str">
        <f>カード情報!D757</f>
        <v>S3-005  タホドラキー</v>
      </c>
    </row>
    <row r="381" spans="21:24">
      <c r="U381" s="749" t="str">
        <f>武器!B498&amp;" "&amp;" "&amp;武器!C498</f>
        <v xml:space="preserve">  </v>
      </c>
      <c r="V381" s="749" t="str">
        <f>武器!C502&amp;" "&amp;" "&amp;武器!D502</f>
        <v xml:space="preserve">  </v>
      </c>
      <c r="W381" s="749" t="str">
        <f>武器!D501&amp;" "&amp;" "&amp;武器!E501</f>
        <v xml:space="preserve">  </v>
      </c>
      <c r="X381" s="751" t="str">
        <f>カード情報!D759</f>
        <v>S3-006  オークキング</v>
      </c>
    </row>
    <row r="382" spans="21:24">
      <c r="U382" s="749" t="str">
        <f>武器!B499&amp;" "&amp;" "&amp;武器!C499</f>
        <v xml:space="preserve">  </v>
      </c>
      <c r="V382" s="749" t="str">
        <f>武器!C503&amp;" "&amp;" "&amp;武器!D503</f>
        <v xml:space="preserve">  </v>
      </c>
      <c r="W382" s="749" t="str">
        <f>武器!D502&amp;" "&amp;" "&amp;武器!E502</f>
        <v xml:space="preserve">  </v>
      </c>
      <c r="X382" s="751" t="str">
        <f>カード情報!D761</f>
        <v>S3-007  がいこつ</v>
      </c>
    </row>
    <row r="383" spans="21:24">
      <c r="U383" s="749" t="str">
        <f>武器!B500&amp;" "&amp;" "&amp;武器!C500</f>
        <v xml:space="preserve">  </v>
      </c>
      <c r="V383" s="749" t="str">
        <f>武器!C504&amp;" "&amp;" "&amp;武器!D504</f>
        <v xml:space="preserve">  </v>
      </c>
      <c r="W383" s="749" t="str">
        <f>武器!D503&amp;" "&amp;" "&amp;武器!E503</f>
        <v xml:space="preserve">  </v>
      </c>
      <c r="X383" s="751" t="str">
        <f>カード情報!D763</f>
        <v>S3-008  しりょうのきし</v>
      </c>
    </row>
    <row r="384" spans="21:24">
      <c r="U384" s="749" t="str">
        <f>武器!B501&amp;" "&amp;" "&amp;武器!C501</f>
        <v xml:space="preserve">  </v>
      </c>
      <c r="V384" s="749" t="str">
        <f>武器!C505&amp;" "&amp;" "&amp;武器!D505</f>
        <v xml:space="preserve">  </v>
      </c>
      <c r="W384" s="749" t="str">
        <f>武器!D504&amp;" "&amp;" "&amp;武器!E504</f>
        <v xml:space="preserve">  </v>
      </c>
      <c r="X384" s="751" t="str">
        <f>カード情報!D765</f>
        <v>S3-009  ギズモ</v>
      </c>
    </row>
    <row r="385" spans="21:24">
      <c r="U385" s="749" t="str">
        <f>武器!B502&amp;" "&amp;" "&amp;武器!C502</f>
        <v xml:space="preserve">  </v>
      </c>
      <c r="V385" s="749" t="str">
        <f>武器!C506&amp;" "&amp;" "&amp;武器!D506</f>
        <v xml:space="preserve">  </v>
      </c>
      <c r="W385" s="749" t="str">
        <f>武器!D505&amp;" "&amp;" "&amp;武器!E505</f>
        <v xml:space="preserve">  </v>
      </c>
      <c r="X385" s="751" t="str">
        <f>カード情報!D767</f>
        <v>S3-010  アークデーモン</v>
      </c>
    </row>
    <row r="386" spans="21:24">
      <c r="U386" s="749" t="str">
        <f>武器!B503&amp;" "&amp;" "&amp;武器!C503</f>
        <v xml:space="preserve">  </v>
      </c>
      <c r="V386" s="749" t="str">
        <f>武器!C507&amp;" "&amp;" "&amp;武器!D507</f>
        <v xml:space="preserve">  </v>
      </c>
      <c r="W386" s="749" t="str">
        <f>武器!D506&amp;" "&amp;" "&amp;武器!E506</f>
        <v xml:space="preserve">  </v>
      </c>
      <c r="X386" s="751" t="str">
        <f>カード情報!D769</f>
        <v>S3-011  あくま神官</v>
      </c>
    </row>
    <row r="387" spans="21:24">
      <c r="U387" s="749" t="str">
        <f>武器!B504&amp;" "&amp;" "&amp;武器!C504</f>
        <v xml:space="preserve">  </v>
      </c>
      <c r="V387" s="749" t="str">
        <f>武器!C508&amp;" "&amp;" "&amp;武器!D508</f>
        <v xml:space="preserve">  </v>
      </c>
      <c r="W387" s="749" t="str">
        <f>武器!D507&amp;" "&amp;" "&amp;武器!E507</f>
        <v xml:space="preserve">  </v>
      </c>
      <c r="X387" s="751" t="str">
        <f>カード情報!D771</f>
        <v>S3-012  キラーアーマー</v>
      </c>
    </row>
    <row r="388" spans="21:24">
      <c r="U388" s="749" t="str">
        <f>武器!B505&amp;" "&amp;" "&amp;武器!C505</f>
        <v xml:space="preserve">  </v>
      </c>
      <c r="V388" s="749" t="str">
        <f>武器!C509&amp;" "&amp;" "&amp;武器!D509</f>
        <v xml:space="preserve">  </v>
      </c>
      <c r="W388" s="749" t="str">
        <f>武器!D508&amp;" "&amp;" "&amp;武器!E508</f>
        <v xml:space="preserve">  </v>
      </c>
      <c r="X388" s="751" t="str">
        <f>カード情報!D773</f>
        <v>S3-013  ゴールドマン</v>
      </c>
    </row>
    <row r="389" spans="21:24">
      <c r="U389" s="749" t="str">
        <f>武器!B506&amp;" "&amp;" "&amp;武器!C506</f>
        <v xml:space="preserve">  </v>
      </c>
      <c r="V389" s="749" t="str">
        <f>武器!C510&amp;" "&amp;" "&amp;武器!D510</f>
        <v xml:space="preserve">  </v>
      </c>
      <c r="W389" s="749" t="str">
        <f>武器!D509&amp;" "&amp;" "&amp;武器!E509</f>
        <v xml:space="preserve">  </v>
      </c>
      <c r="X389" s="751" t="str">
        <f>カード情報!D775</f>
        <v>S3-014  メトロゴースト</v>
      </c>
    </row>
    <row r="390" spans="21:24">
      <c r="U390" s="749" t="str">
        <f>武器!B507&amp;" "&amp;" "&amp;武器!C507</f>
        <v xml:space="preserve">  </v>
      </c>
      <c r="V390" s="749" t="str">
        <f>武器!C511&amp;" "&amp;" "&amp;武器!D511</f>
        <v xml:space="preserve">  </v>
      </c>
      <c r="W390" s="749" t="str">
        <f>武器!D510&amp;" "&amp;" "&amp;武器!E510</f>
        <v xml:space="preserve">  </v>
      </c>
      <c r="X390" s="751" t="str">
        <f>カード情報!D777</f>
        <v>S3-015  キースドラゴン</v>
      </c>
    </row>
    <row r="391" spans="21:24">
      <c r="U391" s="749" t="str">
        <f>武器!B508&amp;" "&amp;" "&amp;武器!C508</f>
        <v xml:space="preserve">  </v>
      </c>
      <c r="V391" s="749" t="str">
        <f>武器!C512&amp;" "&amp;" "&amp;武器!D512</f>
        <v xml:space="preserve">  </v>
      </c>
      <c r="W391" s="749" t="str">
        <f>武器!D511&amp;" "&amp;" "&amp;武器!E511</f>
        <v xml:space="preserve">  </v>
      </c>
      <c r="X391" s="751" t="str">
        <f>カード情報!D779</f>
        <v>S3-016  ダイ</v>
      </c>
    </row>
    <row r="392" spans="21:24">
      <c r="U392" s="749" t="str">
        <f>武器!B509&amp;" "&amp;" "&amp;武器!C509</f>
        <v xml:space="preserve">  </v>
      </c>
      <c r="V392" s="749" t="str">
        <f>武器!C513&amp;" "&amp;" "&amp;武器!D513</f>
        <v xml:space="preserve">  </v>
      </c>
      <c r="W392" s="749" t="str">
        <f>武器!D512&amp;" "&amp;" "&amp;武器!E512</f>
        <v xml:space="preserve">  </v>
      </c>
      <c r="X392" s="751" t="str">
        <f>カード情報!D781</f>
        <v>S3-017  レオナ</v>
      </c>
    </row>
    <row r="393" spans="21:24">
      <c r="U393" s="749" t="str">
        <f>武器!B510&amp;" "&amp;" "&amp;武器!C510</f>
        <v xml:space="preserve">  </v>
      </c>
      <c r="V393" s="749" t="str">
        <f>武器!C514&amp;" "&amp;" "&amp;武器!D514</f>
        <v xml:space="preserve">  </v>
      </c>
      <c r="W393" s="749" t="str">
        <f>武器!D513&amp;" "&amp;" "&amp;武器!E513</f>
        <v xml:space="preserve">  </v>
      </c>
      <c r="X393" s="751" t="str">
        <f>カード情報!D783</f>
        <v>S3-018  真・大魔王バーン</v>
      </c>
    </row>
    <row r="394" spans="21:24">
      <c r="U394" s="749" t="str">
        <f>武器!B511&amp;" "&amp;" "&amp;武器!C511</f>
        <v xml:space="preserve">  </v>
      </c>
      <c r="V394" s="749" t="str">
        <f>武器!C515&amp;" "&amp;" "&amp;武器!D515</f>
        <v xml:space="preserve">  </v>
      </c>
      <c r="W394" s="749" t="str">
        <f>武器!D514&amp;" "&amp;" "&amp;武器!E514</f>
        <v xml:space="preserve">  </v>
      </c>
      <c r="X394" s="751" t="str">
        <f>カード情報!D785</f>
        <v>S3-019  ポップ</v>
      </c>
    </row>
    <row r="395" spans="21:24">
      <c r="U395" s="749" t="str">
        <f>武器!B512&amp;" "&amp;" "&amp;武器!C512</f>
        <v xml:space="preserve">  </v>
      </c>
      <c r="V395" s="749" t="str">
        <f>武器!C516&amp;" "&amp;" "&amp;武器!D516</f>
        <v xml:space="preserve">  </v>
      </c>
      <c r="W395" s="749" t="str">
        <f>武器!D515&amp;" "&amp;" "&amp;武器!E515</f>
        <v xml:space="preserve">  </v>
      </c>
      <c r="X395" s="751" t="str">
        <f>カード情報!D787</f>
        <v>S3-020  ダイ</v>
      </c>
    </row>
    <row r="396" spans="21:24">
      <c r="U396" s="749" t="str">
        <f>武器!B513&amp;" "&amp;" "&amp;武器!C513</f>
        <v xml:space="preserve">  </v>
      </c>
      <c r="V396" s="749" t="str">
        <f>武器!C517&amp;" "&amp;" "&amp;武器!D517</f>
        <v xml:space="preserve">  </v>
      </c>
      <c r="W396" s="749" t="str">
        <f>武器!D516&amp;" "&amp;" "&amp;武器!E516</f>
        <v xml:space="preserve">  </v>
      </c>
      <c r="X396" s="751" t="str">
        <f>カード情報!D789</f>
        <v>S3-021  スライムナイト</v>
      </c>
    </row>
    <row r="397" spans="21:24">
      <c r="U397" s="749" t="str">
        <f>武器!B514&amp;" "&amp;" "&amp;武器!C514</f>
        <v xml:space="preserve">  </v>
      </c>
      <c r="V397" s="749" t="str">
        <f>武器!C518&amp;" "&amp;" "&amp;武器!D518</f>
        <v xml:space="preserve">  </v>
      </c>
      <c r="W397" s="749" t="str">
        <f>武器!D517&amp;" "&amp;" "&amp;武器!E517</f>
        <v xml:space="preserve">  </v>
      </c>
      <c r="X397" s="751" t="str">
        <f>カード情報!D791</f>
        <v>S3-022  じんめんじゅ</v>
      </c>
    </row>
    <row r="398" spans="21:24">
      <c r="U398" s="749" t="str">
        <f>武器!B515&amp;" "&amp;" "&amp;武器!C515</f>
        <v xml:space="preserve">  </v>
      </c>
      <c r="V398" s="749" t="str">
        <f>武器!C519&amp;" "&amp;" "&amp;武器!D519</f>
        <v xml:space="preserve">  </v>
      </c>
      <c r="W398" s="749" t="str">
        <f>武器!D518&amp;" "&amp;" "&amp;武器!E518</f>
        <v xml:space="preserve">  </v>
      </c>
      <c r="X398" s="751" t="str">
        <f>カード情報!D793</f>
        <v>S3-023  キラースコップ</v>
      </c>
    </row>
    <row r="399" spans="21:24">
      <c r="U399" s="749" t="str">
        <f>武器!B516&amp;" "&amp;" "&amp;武器!C516</f>
        <v xml:space="preserve">  </v>
      </c>
      <c r="V399" s="749" t="str">
        <f>武器!C520&amp;" "&amp;" "&amp;武器!D520</f>
        <v xml:space="preserve">  </v>
      </c>
      <c r="W399" s="749" t="str">
        <f>武器!D519&amp;" "&amp;" "&amp;武器!E519</f>
        <v xml:space="preserve">  </v>
      </c>
      <c r="X399" s="751" t="str">
        <f>カード情報!D795</f>
        <v>S3-024  ミイラ男</v>
      </c>
    </row>
    <row r="400" spans="21:24">
      <c r="U400" s="749" t="str">
        <f>武器!B517&amp;" "&amp;" "&amp;武器!C517</f>
        <v xml:space="preserve">  </v>
      </c>
      <c r="V400" s="749" t="str">
        <f>武器!C521&amp;" "&amp;" "&amp;武器!D521</f>
        <v xml:space="preserve">  </v>
      </c>
      <c r="W400" s="749" t="str">
        <f>武器!D520&amp;" "&amp;" "&amp;武器!E520</f>
        <v xml:space="preserve">  </v>
      </c>
      <c r="X400" s="751" t="str">
        <f>カード情報!D797</f>
        <v>S3-025  マミー</v>
      </c>
    </row>
    <row r="401" spans="21:24">
      <c r="U401" s="749" t="str">
        <f>武器!B518&amp;" "&amp;" "&amp;武器!C518</f>
        <v xml:space="preserve">  </v>
      </c>
      <c r="V401" s="749" t="str">
        <f>武器!C522&amp;" "&amp;" "&amp;武器!D522</f>
        <v xml:space="preserve">  </v>
      </c>
      <c r="W401" s="749" t="str">
        <f>武器!D521&amp;" "&amp;" "&amp;武器!E521</f>
        <v xml:space="preserve">  </v>
      </c>
      <c r="X401" s="751" t="str">
        <f>カード情報!D799</f>
        <v>S3-026  ばくだん岩</v>
      </c>
    </row>
    <row r="402" spans="21:24">
      <c r="U402" s="749" t="str">
        <f>武器!B519&amp;" "&amp;" "&amp;武器!C519</f>
        <v xml:space="preserve">  </v>
      </c>
      <c r="V402" s="749" t="str">
        <f>武器!C523&amp;" "&amp;" "&amp;武器!D523</f>
        <v xml:space="preserve">  </v>
      </c>
      <c r="W402" s="749" t="str">
        <f>武器!D522&amp;" "&amp;" "&amp;武器!E522</f>
        <v xml:space="preserve">  </v>
      </c>
      <c r="X402" s="751" t="str">
        <f>カード情報!D801</f>
        <v>S3-027  じごくのつかい</v>
      </c>
    </row>
    <row r="403" spans="21:24">
      <c r="U403" s="749" t="str">
        <f>武器!B520&amp;" "&amp;" "&amp;武器!C520</f>
        <v xml:space="preserve">  </v>
      </c>
      <c r="V403" s="749" t="str">
        <f>武器!C524&amp;" "&amp;" "&amp;武器!D524</f>
        <v xml:space="preserve">  </v>
      </c>
      <c r="W403" s="749" t="str">
        <f>武器!D523&amp;" "&amp;" "&amp;武器!E523</f>
        <v xml:space="preserve">  </v>
      </c>
      <c r="X403" s="751" t="str">
        <f>カード情報!D803</f>
        <v>S3-028  わらいぶくろ</v>
      </c>
    </row>
    <row r="404" spans="21:24">
      <c r="U404" s="749" t="str">
        <f>武器!B521&amp;" "&amp;" "&amp;武器!C521</f>
        <v xml:space="preserve">  </v>
      </c>
      <c r="V404" s="749" t="str">
        <f>武器!C525&amp;" "&amp;" "&amp;武器!D525</f>
        <v xml:space="preserve">  </v>
      </c>
      <c r="W404" s="749" t="str">
        <f>武器!D524&amp;" "&amp;" "&amp;武器!E524</f>
        <v xml:space="preserve">  </v>
      </c>
      <c r="X404" s="751" t="str">
        <f>カード情報!D805</f>
        <v>S3-029  キラーマシン テムジン改造ver.</v>
      </c>
    </row>
    <row r="405" spans="21:24">
      <c r="U405" s="749" t="str">
        <f>武器!B522&amp;" "&amp;" "&amp;武器!C522</f>
        <v xml:space="preserve">  </v>
      </c>
      <c r="V405" s="749" t="str">
        <f>武器!C526&amp;" "&amp;" "&amp;武器!D526</f>
        <v xml:space="preserve">  </v>
      </c>
      <c r="W405" s="749" t="str">
        <f>武器!D525&amp;" "&amp;" "&amp;武器!E525</f>
        <v xml:space="preserve">  </v>
      </c>
      <c r="X405" s="751" t="str">
        <f>カード情報!D807</f>
        <v>S3-030  スカイドラゴン</v>
      </c>
    </row>
    <row r="406" spans="21:24">
      <c r="U406" s="749" t="str">
        <f>武器!B523&amp;" "&amp;" "&amp;武器!C523</f>
        <v xml:space="preserve">  </v>
      </c>
      <c r="V406" s="749" t="str">
        <f>武器!C527&amp;" "&amp;" "&amp;武器!D527</f>
        <v xml:space="preserve">  </v>
      </c>
      <c r="W406" s="749" t="str">
        <f>武器!D526&amp;" "&amp;" "&amp;武器!E526</f>
        <v xml:space="preserve">  </v>
      </c>
      <c r="X406" s="751" t="str">
        <f>カード情報!D809</f>
        <v>S3-031  マァム</v>
      </c>
    </row>
    <row r="407" spans="21:24">
      <c r="U407" s="749" t="str">
        <f>武器!B524&amp;" "&amp;" "&amp;武器!C524</f>
        <v xml:space="preserve">  </v>
      </c>
      <c r="V407" s="749" t="str">
        <f>武器!C528&amp;" "&amp;" "&amp;武器!D528</f>
        <v xml:space="preserve">  </v>
      </c>
      <c r="W407" s="749" t="str">
        <f>武器!D527&amp;" "&amp;" "&amp;武器!E527</f>
        <v xml:space="preserve">  </v>
      </c>
      <c r="X407" s="751" t="str">
        <f>カード情報!D811</f>
        <v>S3-032  レオナ</v>
      </c>
    </row>
    <row r="408" spans="21:24">
      <c r="U408" s="749" t="str">
        <f>武器!B525&amp;" "&amp;" "&amp;武器!C525</f>
        <v xml:space="preserve">  </v>
      </c>
      <c r="V408" s="749" t="str">
        <f>武器!C529&amp;" "&amp;" "&amp;武器!D529</f>
        <v xml:space="preserve">  </v>
      </c>
      <c r="W408" s="749" t="str">
        <f>武器!D528&amp;" "&amp;" "&amp;武器!E528</f>
        <v xml:space="preserve">  </v>
      </c>
      <c r="X408" s="751" t="str">
        <f>カード情報!D813</f>
        <v>S3-033  デスコピオン</v>
      </c>
    </row>
    <row r="409" spans="21:24">
      <c r="U409" s="749" t="str">
        <f>武器!B526&amp;" "&amp;" "&amp;武器!C526</f>
        <v xml:space="preserve">  </v>
      </c>
      <c r="V409" s="749" t="str">
        <f>武器!C530&amp;" "&amp;" "&amp;武器!D530</f>
        <v xml:space="preserve">  </v>
      </c>
      <c r="W409" s="749" t="str">
        <f>武器!D529&amp;" "&amp;" "&amp;武器!E529</f>
        <v xml:space="preserve">  </v>
      </c>
      <c r="X409" s="751" t="str">
        <f>カード情報!D815</f>
        <v>S3-034  どくどくゾンビ</v>
      </c>
    </row>
    <row r="410" spans="21:24">
      <c r="U410" s="749" t="str">
        <f>武器!B527&amp;" "&amp;" "&amp;武器!C527</f>
        <v xml:space="preserve">  </v>
      </c>
      <c r="V410" s="749" t="str">
        <f>武器!C531&amp;" "&amp;" "&amp;武器!D531</f>
        <v xml:space="preserve">  </v>
      </c>
      <c r="W410" s="749" t="str">
        <f>武器!D530&amp;" "&amp;" "&amp;武器!E530</f>
        <v xml:space="preserve">  </v>
      </c>
      <c r="X410" s="751" t="str">
        <f>カード情報!D817</f>
        <v>S3-035  フロストギズモ</v>
      </c>
    </row>
    <row r="411" spans="21:24">
      <c r="U411" s="749" t="str">
        <f>武器!B528&amp;" "&amp;" "&amp;武器!C528</f>
        <v xml:space="preserve">  </v>
      </c>
      <c r="V411" s="749" t="str">
        <f>武器!C532&amp;" "&amp;" "&amp;武器!D532</f>
        <v xml:space="preserve">  </v>
      </c>
      <c r="W411" s="749" t="str">
        <f>武器!D531&amp;" "&amp;" "&amp;武器!E531</f>
        <v xml:space="preserve">  </v>
      </c>
      <c r="X411" s="751" t="str">
        <f>カード情報!D819</f>
        <v>S3-036  ヒートギズモ</v>
      </c>
    </row>
    <row r="412" spans="21:24">
      <c r="U412" s="749" t="str">
        <f>武器!B529&amp;" "&amp;" "&amp;武器!C529</f>
        <v xml:space="preserve">  </v>
      </c>
      <c r="V412" s="749" t="str">
        <f>武器!C533&amp;" "&amp;" "&amp;武器!D533</f>
        <v xml:space="preserve">  </v>
      </c>
      <c r="W412" s="749" t="str">
        <f>武器!D532&amp;" "&amp;" "&amp;武器!E532</f>
        <v xml:space="preserve">  </v>
      </c>
      <c r="X412" s="751" t="str">
        <f>カード情報!D821</f>
        <v>S3-037  シュバルツシュルト</v>
      </c>
    </row>
    <row r="413" spans="21:24">
      <c r="U413" s="749" t="str">
        <f>武器!B530&amp;" "&amp;" "&amp;武器!C530</f>
        <v xml:space="preserve">  </v>
      </c>
      <c r="V413" s="749" t="str">
        <f>武器!C534&amp;" "&amp;" "&amp;武器!D534</f>
        <v xml:space="preserve">  </v>
      </c>
      <c r="W413" s="749" t="str">
        <f>武器!D533&amp;" "&amp;" "&amp;武器!E533</f>
        <v xml:space="preserve">  </v>
      </c>
      <c r="X413" s="751" t="str">
        <f>カード情報!D823</f>
        <v>S3-038  ヒドラ</v>
      </c>
    </row>
    <row r="414" spans="21:24">
      <c r="U414" s="749" t="str">
        <f>武器!B531&amp;" "&amp;" "&amp;武器!C531</f>
        <v xml:space="preserve">  </v>
      </c>
      <c r="V414" s="749" t="str">
        <f>武器!C535&amp;" "&amp;" "&amp;武器!D535</f>
        <v xml:space="preserve">  </v>
      </c>
      <c r="W414" s="749" t="str">
        <f>武器!D534&amp;" "&amp;" "&amp;武器!E534</f>
        <v xml:space="preserve">  </v>
      </c>
      <c r="X414" s="751" t="str">
        <f>カード情報!D825</f>
        <v>S3-039  ギガントドラゴン</v>
      </c>
    </row>
    <row r="415" spans="21:24">
      <c r="U415" s="749" t="str">
        <f>武器!B532&amp;" "&amp;" "&amp;武器!C532</f>
        <v xml:space="preserve">  </v>
      </c>
      <c r="V415" s="749" t="str">
        <f>武器!C536&amp;" "&amp;" "&amp;武器!D536</f>
        <v xml:space="preserve">  </v>
      </c>
      <c r="W415" s="749" t="str">
        <f>武器!D535&amp;" "&amp;" "&amp;武器!E535</f>
        <v xml:space="preserve">  </v>
      </c>
      <c r="X415" s="751" t="str">
        <f>カード情報!D827</f>
        <v>S3-040  グレイトドラゴン</v>
      </c>
    </row>
    <row r="416" spans="21:24">
      <c r="U416" s="749" t="str">
        <f>武器!B533&amp;" "&amp;" "&amp;武器!C533</f>
        <v xml:space="preserve">  </v>
      </c>
      <c r="V416" s="749" t="str">
        <f>武器!C537&amp;" "&amp;" "&amp;武器!D537</f>
        <v xml:space="preserve">  </v>
      </c>
      <c r="W416" s="749" t="str">
        <f>武器!D536&amp;" "&amp;" "&amp;武器!E536</f>
        <v xml:space="preserve">  </v>
      </c>
      <c r="X416" s="751" t="str">
        <f>カード情報!D829</f>
        <v>S3-041  クロコダイン (百獣魔団長)</v>
      </c>
    </row>
    <row r="417" spans="21:24">
      <c r="U417" s="749" t="str">
        <f>武器!B534&amp;" "&amp;" "&amp;武器!C534</f>
        <v xml:space="preserve">  </v>
      </c>
      <c r="V417" s="749" t="str">
        <f>武器!C538&amp;" "&amp;" "&amp;武器!D538</f>
        <v xml:space="preserve">  </v>
      </c>
      <c r="W417" s="749" t="str">
        <f>武器!D537&amp;" "&amp;" "&amp;武器!E537</f>
        <v xml:space="preserve">  </v>
      </c>
      <c r="X417" s="751" t="str">
        <f>カード情報!D831</f>
        <v>S3-042  ヒュンケル (不死騎団長)</v>
      </c>
    </row>
    <row r="418" spans="21:24">
      <c r="U418" s="749" t="str">
        <f>武器!B535&amp;" "&amp;" "&amp;武器!C535</f>
        <v xml:space="preserve">  </v>
      </c>
      <c r="V418" s="749" t="str">
        <f>武器!C539&amp;" "&amp;" "&amp;武器!D539</f>
        <v xml:space="preserve">  </v>
      </c>
      <c r="W418" s="749" t="str">
        <f>武器!D538&amp;" "&amp;" "&amp;武器!E538</f>
        <v xml:space="preserve">  </v>
      </c>
      <c r="X418" s="751" t="str">
        <f>カード情報!D833</f>
        <v>S3-043  フレイザード (氷炎魔団長)</v>
      </c>
    </row>
    <row r="419" spans="21:24">
      <c r="U419" s="749" t="str">
        <f>武器!B536&amp;" "&amp;" "&amp;武器!C536</f>
        <v xml:space="preserve">  </v>
      </c>
      <c r="V419" s="749" t="str">
        <f>武器!C540&amp;" "&amp;" "&amp;武器!D540</f>
        <v xml:space="preserve">  </v>
      </c>
      <c r="W419" s="749" t="str">
        <f>武器!D539&amp;" "&amp;" "&amp;武器!E539</f>
        <v xml:space="preserve">  </v>
      </c>
      <c r="X419" s="751" t="str">
        <f>カード情報!D835</f>
        <v>S3-044  ザボエラ (妖魔士団長)</v>
      </c>
    </row>
    <row r="420" spans="21:24">
      <c r="U420" s="749" t="str">
        <f>武器!B537&amp;" "&amp;" "&amp;武器!C537</f>
        <v xml:space="preserve">  </v>
      </c>
      <c r="V420" s="749" t="str">
        <f>武器!C541&amp;" "&amp;" "&amp;武器!D541</f>
        <v xml:space="preserve">  </v>
      </c>
      <c r="W420" s="749" t="str">
        <f>武器!D540&amp;" "&amp;" "&amp;武器!E540</f>
        <v xml:space="preserve">  </v>
      </c>
      <c r="X420" s="751" t="str">
        <f>カード情報!D837</f>
        <v>S3-045  ミストバーン (魔影軍団長)</v>
      </c>
    </row>
    <row r="421" spans="21:24">
      <c r="U421" s="749" t="str">
        <f>武器!B538&amp;" "&amp;" "&amp;武器!C538</f>
        <v xml:space="preserve">  </v>
      </c>
      <c r="V421" s="749" t="str">
        <f>武器!C542&amp;" "&amp;" "&amp;武器!D542</f>
        <v xml:space="preserve">  </v>
      </c>
      <c r="W421" s="749" t="str">
        <f>武器!D541&amp;" "&amp;" "&amp;武器!E541</f>
        <v xml:space="preserve">  </v>
      </c>
      <c r="X421" s="751" t="str">
        <f>カード情報!D839</f>
        <v>S3-046  バラン (超竜軍団長)</v>
      </c>
    </row>
    <row r="422" spans="21:24">
      <c r="U422" s="749" t="str">
        <f>武器!B539&amp;" "&amp;" "&amp;武器!C539</f>
        <v xml:space="preserve">  </v>
      </c>
      <c r="V422" s="749" t="str">
        <f>武器!C543&amp;" "&amp;" "&amp;武器!D543</f>
        <v xml:space="preserve">  </v>
      </c>
      <c r="W422" s="749" t="str">
        <f>武器!D542&amp;" "&amp;" "&amp;武器!E542</f>
        <v xml:space="preserve">  </v>
      </c>
      <c r="X422" s="751" t="str">
        <f>カード情報!D841</f>
        <v>S3-047  ダイ (竜魔人ダイ)</v>
      </c>
    </row>
    <row r="423" spans="21:24">
      <c r="U423" s="749" t="str">
        <f>武器!B540&amp;" "&amp;" "&amp;武器!C540</f>
        <v xml:space="preserve">  </v>
      </c>
      <c r="V423" s="749" t="str">
        <f>武器!C544&amp;" "&amp;" "&amp;武器!D544</f>
        <v xml:space="preserve">  </v>
      </c>
      <c r="W423" s="749" t="str">
        <f>武器!D543&amp;" "&amp;" "&amp;武器!E543</f>
        <v xml:space="preserve">  </v>
      </c>
      <c r="X423" s="751" t="str">
        <f>カード情報!D843</f>
        <v>S3-048  メルル</v>
      </c>
    </row>
    <row r="424" spans="21:24">
      <c r="U424" s="749" t="str">
        <f>武器!B541&amp;" "&amp;" "&amp;武器!C541</f>
        <v xml:space="preserve">  </v>
      </c>
      <c r="V424" s="749" t="str">
        <f>武器!C545&amp;" "&amp;" "&amp;武器!D545</f>
        <v xml:space="preserve">  </v>
      </c>
      <c r="W424" s="749" t="str">
        <f>武器!D544&amp;" "&amp;" "&amp;武器!E544</f>
        <v xml:space="preserve">  </v>
      </c>
      <c r="X424" s="751" t="str">
        <f>カード情報!D845</f>
        <v>S3-049  マァム</v>
      </c>
    </row>
    <row r="425" spans="21:24">
      <c r="U425" s="749" t="str">
        <f>武器!B542&amp;" "&amp;" "&amp;武器!C542</f>
        <v xml:space="preserve">  </v>
      </c>
      <c r="V425" s="749" t="str">
        <f>武器!C546&amp;" "&amp;" "&amp;武器!D546</f>
        <v xml:space="preserve">  </v>
      </c>
      <c r="W425" s="749" t="str">
        <f>武器!D545&amp;" "&amp;" "&amp;武器!E545</f>
        <v xml:space="preserve">  </v>
      </c>
      <c r="X425" s="751" t="str">
        <f>カード情報!D847</f>
        <v>S3-050  ヒュンケル</v>
      </c>
    </row>
    <row r="426" spans="21:24">
      <c r="U426" s="749" t="str">
        <f>武器!B543&amp;" "&amp;" "&amp;武器!C543</f>
        <v xml:space="preserve">  </v>
      </c>
      <c r="V426" s="749" t="str">
        <f>武器!C547&amp;" "&amp;" "&amp;武器!D547</f>
        <v xml:space="preserve">  </v>
      </c>
      <c r="W426" s="749" t="str">
        <f>武器!D546&amp;" "&amp;" "&amp;武器!E546</f>
        <v xml:space="preserve">  </v>
      </c>
      <c r="X426" s="751" t="str">
        <f>カード情報!D849</f>
        <v>S3-051  ハドラー (魔軍司令)</v>
      </c>
    </row>
    <row r="427" spans="21:24">
      <c r="U427" s="749" t="str">
        <f>武器!B544&amp;" "&amp;" "&amp;武器!C544</f>
        <v xml:space="preserve">  </v>
      </c>
      <c r="V427" s="749" t="str">
        <f>武器!C548&amp;" "&amp;" "&amp;武器!D548</f>
        <v xml:space="preserve">  </v>
      </c>
      <c r="W427" s="749" t="str">
        <f>武器!D547&amp;" "&amp;" "&amp;武器!E547</f>
        <v xml:space="preserve">  </v>
      </c>
      <c r="X427" s="751" t="str">
        <f>カード情報!D851</f>
        <v>S3-052  ブラス</v>
      </c>
    </row>
    <row r="428" spans="21:24">
      <c r="U428" s="749" t="str">
        <f>武器!B545&amp;" "&amp;" "&amp;武器!C545</f>
        <v xml:space="preserve">  </v>
      </c>
      <c r="V428" s="749" t="str">
        <f>武器!C549&amp;" "&amp;" "&amp;武器!D549</f>
        <v xml:space="preserve">  </v>
      </c>
      <c r="W428" s="749" t="str">
        <f>武器!D548&amp;" "&amp;" "&amp;武器!E548</f>
        <v xml:space="preserve">  </v>
      </c>
      <c r="X428" s="751" t="str">
        <f>カード情報!D853</f>
        <v>S3-053  勇者イレブン</v>
      </c>
    </row>
    <row r="429" spans="21:24">
      <c r="U429" s="749" t="str">
        <f>武器!B546&amp;" "&amp;" "&amp;武器!C546</f>
        <v xml:space="preserve">  </v>
      </c>
      <c r="V429" s="749" t="str">
        <f>武器!C550&amp;" "&amp;" "&amp;武器!D550</f>
        <v xml:space="preserve">  </v>
      </c>
      <c r="W429" s="749" t="str">
        <f>武器!D549&amp;" "&amp;" "&amp;武器!E549</f>
        <v xml:space="preserve">  </v>
      </c>
      <c r="X429" s="751" t="str">
        <f>カード情報!D855</f>
        <v>S3-054  カミュ</v>
      </c>
    </row>
    <row r="430" spans="21:24">
      <c r="U430" s="749" t="str">
        <f>武器!B547&amp;" "&amp;" "&amp;武器!C547</f>
        <v xml:space="preserve">  </v>
      </c>
      <c r="V430" s="749" t="str">
        <f>武器!C551&amp;" "&amp;" "&amp;武器!D551</f>
        <v xml:space="preserve">  </v>
      </c>
      <c r="W430" s="749" t="str">
        <f>武器!D550&amp;" "&amp;" "&amp;武器!E550</f>
        <v xml:space="preserve">  </v>
      </c>
      <c r="X430" s="751" t="str">
        <f>カード情報!D857</f>
        <v>S3-055  ベロニカ</v>
      </c>
    </row>
    <row r="431" spans="21:24">
      <c r="U431" s="749" t="str">
        <f>武器!B548&amp;" "&amp;" "&amp;武器!C548</f>
        <v xml:space="preserve">  </v>
      </c>
      <c r="V431" s="749" t="str">
        <f>武器!C552&amp;" "&amp;" "&amp;武器!D552</f>
        <v xml:space="preserve">  </v>
      </c>
      <c r="W431" s="749" t="str">
        <f>武器!D551&amp;" "&amp;" "&amp;武器!E551</f>
        <v xml:space="preserve">  </v>
      </c>
      <c r="X431" s="751" t="str">
        <f>カード情報!D859</f>
        <v>S3-056  セーニャ</v>
      </c>
    </row>
    <row r="432" spans="21:24">
      <c r="U432" s="749" t="str">
        <f>武器!B549&amp;" "&amp;" "&amp;武器!C549</f>
        <v xml:space="preserve">  </v>
      </c>
      <c r="V432" s="749" t="str">
        <f>武器!C553&amp;" "&amp;" "&amp;武器!D553</f>
        <v xml:space="preserve">  </v>
      </c>
      <c r="W432" s="749" t="str">
        <f>武器!D552&amp;" "&amp;" "&amp;武器!E552</f>
        <v xml:space="preserve">  </v>
      </c>
      <c r="X432" s="751" t="str">
        <f>カード情報!D861</f>
        <v>S3-057  屍騎軍王ゾルデ</v>
      </c>
    </row>
    <row r="433" spans="21:24">
      <c r="U433" s="749" t="str">
        <f>武器!B550&amp;" "&amp;" "&amp;武器!C550</f>
        <v xml:space="preserve">  </v>
      </c>
      <c r="V433" s="749" t="str">
        <f>武器!C554&amp;" "&amp;" "&amp;武器!D554</f>
        <v xml:space="preserve">  </v>
      </c>
      <c r="W433" s="749" t="str">
        <f>武器!D553&amp;" "&amp;" "&amp;武器!E553</f>
        <v xml:space="preserve">  </v>
      </c>
      <c r="X433" s="751" t="str">
        <f>カード情報!D863</f>
        <v>S3-058  鉄鬼軍王キラゴルド</v>
      </c>
    </row>
    <row r="434" spans="21:24">
      <c r="U434" s="749" t="str">
        <f>武器!B551&amp;" "&amp;" "&amp;武器!C551</f>
        <v xml:space="preserve">  </v>
      </c>
      <c r="V434" s="749" t="str">
        <f>武器!C555&amp;" "&amp;" "&amp;武器!D555</f>
        <v xml:space="preserve">  </v>
      </c>
      <c r="W434" s="749" t="str">
        <f>武器!D554&amp;" "&amp;" "&amp;武器!E554</f>
        <v xml:space="preserve">  </v>
      </c>
      <c r="X434" s="751" t="str">
        <f>カード情報!D865</f>
        <v>S3-059  妖魔軍王ブギー</v>
      </c>
    </row>
    <row r="435" spans="21:24">
      <c r="U435" s="749" t="str">
        <f>武器!B552&amp;" "&amp;" "&amp;武器!C552</f>
        <v xml:space="preserve">  </v>
      </c>
      <c r="V435" s="749" t="str">
        <f>武器!C556&amp;" "&amp;" "&amp;武器!D556</f>
        <v xml:space="preserve">  </v>
      </c>
      <c r="W435" s="749" t="str">
        <f>武器!D555&amp;" "&amp;" "&amp;武器!E555</f>
        <v xml:space="preserve">  </v>
      </c>
      <c r="X435" s="751" t="str">
        <f>カード情報!D867</f>
        <v>S3-060  魔王ウルノーガ</v>
      </c>
    </row>
    <row r="436" spans="21:24">
      <c r="U436" s="749" t="str">
        <f>武器!B553&amp;" "&amp;" "&amp;武器!C553</f>
        <v xml:space="preserve">  </v>
      </c>
      <c r="V436" s="749" t="str">
        <f>武器!C557&amp;" "&amp;" "&amp;武器!D557</f>
        <v xml:space="preserve">  </v>
      </c>
      <c r="W436" s="749" t="str">
        <f>武器!D556&amp;" "&amp;" "&amp;武器!E556</f>
        <v xml:space="preserve">  </v>
      </c>
      <c r="X436" s="751" t="str">
        <f>カード情報!D869</f>
        <v>S3-061  シグマ</v>
      </c>
    </row>
    <row r="437" spans="21:24">
      <c r="U437" s="749" t="str">
        <f>武器!B554&amp;" "&amp;" "&amp;武器!C554</f>
        <v xml:space="preserve">  </v>
      </c>
      <c r="V437" s="749" t="str">
        <f>武器!C558&amp;" "&amp;" "&amp;武器!D558</f>
        <v xml:space="preserve">  </v>
      </c>
      <c r="W437" s="749" t="str">
        <f>武器!D557&amp;" "&amp;" "&amp;武器!E557</f>
        <v xml:space="preserve">  </v>
      </c>
      <c r="X437" s="751" t="str">
        <f>カード情報!D871</f>
        <v>S3-062  スライム</v>
      </c>
    </row>
    <row r="438" spans="21:24">
      <c r="U438" s="749" t="str">
        <f>武器!B555&amp;" "&amp;" "&amp;武器!C555</f>
        <v xml:space="preserve">  </v>
      </c>
      <c r="V438" s="749" t="str">
        <f>武器!C559&amp;" "&amp;" "&amp;武器!D559</f>
        <v xml:space="preserve">  </v>
      </c>
      <c r="W438" s="749" t="str">
        <f>武器!D558&amp;" "&amp;" "&amp;武器!E558</f>
        <v xml:space="preserve">  </v>
      </c>
      <c r="X438" s="751" t="str">
        <f>カード情報!D873</f>
        <v>S3-063  ローレシアの王子</v>
      </c>
    </row>
    <row r="439" spans="21:24">
      <c r="U439" s="749" t="str">
        <f>武器!B556&amp;" "&amp;" "&amp;武器!C556</f>
        <v xml:space="preserve">  </v>
      </c>
      <c r="V439" s="749" t="str">
        <f>武器!C560&amp;" "&amp;" "&amp;武器!D560</f>
        <v xml:space="preserve">  </v>
      </c>
      <c r="W439" s="749" t="str">
        <f>武器!D559&amp;" "&amp;" "&amp;武器!E559</f>
        <v xml:space="preserve">  </v>
      </c>
      <c r="X439" s="751" t="str">
        <f>カード情報!D875</f>
        <v>S3-064  サマルトリアの王子</v>
      </c>
    </row>
    <row r="440" spans="21:24">
      <c r="U440" s="749" t="str">
        <f>武器!B557&amp;" "&amp;" "&amp;武器!C557</f>
        <v xml:space="preserve">  </v>
      </c>
      <c r="V440" s="749" t="str">
        <f>武器!C561&amp;" "&amp;" "&amp;武器!D561</f>
        <v xml:space="preserve">  </v>
      </c>
      <c r="W440" s="749" t="str">
        <f>武器!D560&amp;" "&amp;" "&amp;武器!E560</f>
        <v xml:space="preserve">  </v>
      </c>
      <c r="X440" s="751" t="str">
        <f>カード情報!D877</f>
        <v>S3-065  ムーンブルクの王女</v>
      </c>
    </row>
    <row r="441" spans="21:24">
      <c r="U441" s="749" t="str">
        <f>武器!B558&amp;" "&amp;" "&amp;武器!C558</f>
        <v xml:space="preserve">  </v>
      </c>
      <c r="V441" s="749" t="str">
        <f>武器!C562&amp;" "&amp;" "&amp;武器!D562</f>
        <v xml:space="preserve">  </v>
      </c>
      <c r="W441" s="749" t="str">
        <f>武器!D561&amp;" "&amp;" "&amp;武器!E561</f>
        <v xml:space="preserve">  </v>
      </c>
      <c r="X441" s="751" t="str">
        <f>カード情報!D879</f>
        <v>S3-066  ベリアル (悪霊の神々)</v>
      </c>
    </row>
    <row r="442" spans="21:24">
      <c r="U442" s="749" t="str">
        <f>武器!B559&amp;" "&amp;" "&amp;武器!C559</f>
        <v xml:space="preserve">  </v>
      </c>
      <c r="V442" s="749" t="str">
        <f>武器!C563&amp;" "&amp;" "&amp;武器!D563</f>
        <v xml:space="preserve">  </v>
      </c>
      <c r="W442" s="749" t="str">
        <f>武器!D562&amp;" "&amp;" "&amp;武器!E562</f>
        <v xml:space="preserve">  </v>
      </c>
      <c r="X442" s="751" t="str">
        <f>カード情報!D881</f>
        <v>S3-067  アトラス (悪霊の神々)</v>
      </c>
    </row>
    <row r="443" spans="21:24">
      <c r="U443" s="749" t="str">
        <f>武器!B560&amp;" "&amp;" "&amp;武器!C560</f>
        <v xml:space="preserve">  </v>
      </c>
      <c r="V443" s="749" t="str">
        <f>武器!C564&amp;" "&amp;" "&amp;武器!D564</f>
        <v xml:space="preserve">  </v>
      </c>
      <c r="W443" s="749" t="str">
        <f>武器!D563&amp;" "&amp;" "&amp;武器!E563</f>
        <v xml:space="preserve">  </v>
      </c>
      <c r="X443" s="751" t="str">
        <f>カード情報!D883</f>
        <v>S3-068  バズズ (悪霊の神々)</v>
      </c>
    </row>
    <row r="444" spans="21:24">
      <c r="U444" s="749" t="str">
        <f>武器!B561&amp;" "&amp;" "&amp;武器!C561</f>
        <v xml:space="preserve">  </v>
      </c>
      <c r="V444" s="749" t="str">
        <f>武器!C565&amp;" "&amp;" "&amp;武器!D565</f>
        <v xml:space="preserve">  </v>
      </c>
      <c r="W444" s="749" t="str">
        <f>武器!D564&amp;" "&amp;" "&amp;武器!E564</f>
        <v xml:space="preserve">  </v>
      </c>
      <c r="X444" s="751" t="str">
        <f>カード情報!D885</f>
        <v>S3-069  邪神官ハーゴン</v>
      </c>
    </row>
    <row r="445" spans="21:24">
      <c r="U445" s="749" t="str">
        <f>武器!B562&amp;" "&amp;" "&amp;武器!C562</f>
        <v xml:space="preserve">  </v>
      </c>
      <c r="V445" s="749" t="str">
        <f>武器!C566&amp;" "&amp;" "&amp;武器!D566</f>
        <v xml:space="preserve">  </v>
      </c>
      <c r="W445" s="749" t="str">
        <f>武器!D565&amp;" "&amp;" "&amp;武器!E565</f>
        <v xml:space="preserve">  </v>
      </c>
      <c r="X445" s="751" t="str">
        <f>カード情報!D887</f>
        <v>S3-070  冥竜王ヴェルザー</v>
      </c>
    </row>
    <row r="446" spans="21:24">
      <c r="U446" s="749" t="str">
        <f>武器!B563&amp;" "&amp;" "&amp;武器!C563</f>
        <v xml:space="preserve">  </v>
      </c>
      <c r="V446" s="749" t="str">
        <f>武器!C567&amp;" "&amp;" "&amp;武器!D567</f>
        <v xml:space="preserve">  </v>
      </c>
      <c r="W446" s="749" t="str">
        <f>武器!D566&amp;" "&amp;" "&amp;武器!E566</f>
        <v xml:space="preserve">  </v>
      </c>
      <c r="X446" s="751" t="str">
        <f>カード情報!D889</f>
        <v>S3-071  破壊神シドー</v>
      </c>
    </row>
    <row r="447" spans="21:24">
      <c r="U447" s="749" t="str">
        <f>武器!B564&amp;" "&amp;" "&amp;武器!C564</f>
        <v xml:space="preserve">  </v>
      </c>
      <c r="V447" s="749" t="str">
        <f>武器!C568&amp;" "&amp;" "&amp;武器!D568</f>
        <v xml:space="preserve">  </v>
      </c>
      <c r="W447" s="749" t="str">
        <f>武器!D567&amp;" "&amp;" "&amp;武器!E567</f>
        <v xml:space="preserve">  </v>
      </c>
      <c r="X447" s="751" t="str">
        <f>カード情報!D891</f>
        <v>S3-072  ダイ</v>
      </c>
    </row>
    <row r="448" spans="21:24">
      <c r="U448" s="749" t="str">
        <f>武器!B565&amp;" "&amp;" "&amp;武器!C565</f>
        <v xml:space="preserve">  </v>
      </c>
      <c r="V448" s="749" t="str">
        <f>武器!C569&amp;" "&amp;" "&amp;武器!D569</f>
        <v xml:space="preserve">  </v>
      </c>
      <c r="W448" s="749" t="str">
        <f>武器!D568&amp;" "&amp;" "&amp;武器!E568</f>
        <v xml:space="preserve">  </v>
      </c>
      <c r="X448" s="751" t="str">
        <f>カード情報!D893</f>
        <v>S3-073  アバン</v>
      </c>
    </row>
    <row r="449" spans="21:24">
      <c r="U449" s="749" t="str">
        <f>武器!B566&amp;" "&amp;" "&amp;武器!C566</f>
        <v xml:space="preserve">  </v>
      </c>
      <c r="V449" s="749" t="str">
        <f>武器!C570&amp;" "&amp;" "&amp;武器!D570</f>
        <v xml:space="preserve">  </v>
      </c>
      <c r="W449" s="749" t="str">
        <f>武器!D569&amp;" "&amp;" "&amp;武器!E569</f>
        <v xml:space="preserve">  </v>
      </c>
      <c r="X449" s="751" t="str">
        <f>カード情報!D895</f>
        <v>S3-074  マルティナ</v>
      </c>
    </row>
    <row r="450" spans="21:24">
      <c r="U450" s="749" t="str">
        <f>武器!B567&amp;" "&amp;" "&amp;武器!C567</f>
        <v xml:space="preserve">  </v>
      </c>
      <c r="V450" s="749" t="str">
        <f>武器!C571&amp;" "&amp;" "&amp;武器!D571</f>
        <v xml:space="preserve">  </v>
      </c>
      <c r="W450" s="749" t="str">
        <f>武器!D570&amp;" "&amp;" "&amp;武器!E570</f>
        <v xml:space="preserve">  </v>
      </c>
      <c r="X450" s="751" t="str">
        <f>カード情報!D897</f>
        <v>S3-075  レオナ</v>
      </c>
    </row>
    <row r="451" spans="21:24">
      <c r="U451" s="749" t="str">
        <f>武器!B568&amp;" "&amp;" "&amp;武器!C568</f>
        <v xml:space="preserve">  </v>
      </c>
      <c r="V451" s="749" t="str">
        <f>武器!C572&amp;" "&amp;" "&amp;武器!D572</f>
        <v xml:space="preserve">  </v>
      </c>
      <c r="W451" s="749" t="str">
        <f>武器!D571&amp;" "&amp;" "&amp;武器!E571</f>
        <v xml:space="preserve">  </v>
      </c>
      <c r="X451" s="751" t="str">
        <f>カード情報!D899</f>
        <v>S3-076  超越大魔王ロムドラド</v>
      </c>
    </row>
    <row r="452" spans="21:24">
      <c r="U452" s="749" t="str">
        <f>武器!B569&amp;" "&amp;" "&amp;武器!C569</f>
        <v xml:space="preserve">  </v>
      </c>
      <c r="V452" s="749" t="str">
        <f>武器!C573&amp;" "&amp;" "&amp;武器!D573</f>
        <v xml:space="preserve">  </v>
      </c>
      <c r="W452" s="749" t="str">
        <f>武器!D572&amp;" "&amp;" "&amp;武器!E572</f>
        <v xml:space="preserve">  </v>
      </c>
      <c r="X452" s="751" t="str">
        <f>カード情報!D901</f>
        <v>S2-001  ダイ</v>
      </c>
    </row>
    <row r="453" spans="21:24">
      <c r="U453" s="749" t="str">
        <f>武器!B570&amp;" "&amp;" "&amp;武器!C570</f>
        <v xml:space="preserve">  </v>
      </c>
      <c r="V453" s="749" t="str">
        <f>武器!C574&amp;" "&amp;" "&amp;武器!D574</f>
        <v xml:space="preserve">  </v>
      </c>
      <c r="W453" s="749" t="str">
        <f>武器!D573&amp;" "&amp;" "&amp;武器!E573</f>
        <v xml:space="preserve">  </v>
      </c>
      <c r="X453" s="751" t="str">
        <f>カード情報!D903</f>
        <v>S2-002  ポップ</v>
      </c>
    </row>
    <row r="454" spans="21:24">
      <c r="U454" s="749" t="str">
        <f>武器!B571&amp;" "&amp;" "&amp;武器!C571</f>
        <v xml:space="preserve">  </v>
      </c>
      <c r="V454" s="749" t="str">
        <f>武器!C575&amp;" "&amp;" "&amp;武器!D575</f>
        <v xml:space="preserve">  </v>
      </c>
      <c r="W454" s="749" t="str">
        <f>武器!D574&amp;" "&amp;" "&amp;武器!E574</f>
        <v xml:space="preserve">  </v>
      </c>
      <c r="X454" s="751" t="str">
        <f>カード情報!D905</f>
        <v>S2-003  クロコダイン</v>
      </c>
    </row>
    <row r="455" spans="21:24">
      <c r="U455" s="749" t="str">
        <f>武器!B572&amp;" "&amp;" "&amp;武器!C572</f>
        <v xml:space="preserve">  </v>
      </c>
      <c r="V455" s="749" t="str">
        <f>武器!C576&amp;" "&amp;" "&amp;武器!D576</f>
        <v xml:space="preserve">  </v>
      </c>
      <c r="W455" s="749" t="str">
        <f>武器!D575&amp;" "&amp;" "&amp;武器!E575</f>
        <v xml:space="preserve">  </v>
      </c>
      <c r="X455" s="751" t="str">
        <f>カード情報!D907</f>
        <v>S2-004  キメラ</v>
      </c>
    </row>
    <row r="456" spans="21:24">
      <c r="U456" s="749" t="str">
        <f>武器!B573&amp;" "&amp;" "&amp;武器!C573</f>
        <v xml:space="preserve">  </v>
      </c>
      <c r="V456" s="749" t="str">
        <f>武器!C577&amp;" "&amp;" "&amp;武器!D577</f>
        <v xml:space="preserve">  </v>
      </c>
      <c r="W456" s="749" t="str">
        <f>武器!D576&amp;" "&amp;" "&amp;武器!E576</f>
        <v xml:space="preserve">  </v>
      </c>
      <c r="X456" s="751" t="str">
        <f>カード情報!D909</f>
        <v>S2-005  ドラキー</v>
      </c>
    </row>
    <row r="457" spans="21:24">
      <c r="U457" s="749" t="str">
        <f>武器!B574&amp;" "&amp;" "&amp;武器!C574</f>
        <v xml:space="preserve">  </v>
      </c>
      <c r="V457" s="749" t="str">
        <f>武器!C578&amp;" "&amp;" "&amp;武器!D578</f>
        <v xml:space="preserve">  </v>
      </c>
      <c r="W457" s="749" t="str">
        <f>武器!D577&amp;" "&amp;" "&amp;武器!E577</f>
        <v xml:space="preserve">  </v>
      </c>
      <c r="X457" s="751" t="str">
        <f>カード情報!D911</f>
        <v>S2-006  いたずらもぐら</v>
      </c>
    </row>
    <row r="458" spans="21:24">
      <c r="U458" s="749" t="str">
        <f>武器!B575&amp;" "&amp;" "&amp;武器!C575</f>
        <v xml:space="preserve">  </v>
      </c>
      <c r="V458" s="749" t="str">
        <f>武器!C579&amp;" "&amp;" "&amp;武器!D579</f>
        <v xml:space="preserve">  </v>
      </c>
      <c r="W458" s="749" t="str">
        <f>武器!D578&amp;" "&amp;" "&amp;武器!E578</f>
        <v xml:space="preserve">  </v>
      </c>
      <c r="X458" s="751" t="str">
        <f>カード情報!D913</f>
        <v>S2-007  オーク</v>
      </c>
    </row>
    <row r="459" spans="21:24">
      <c r="U459" s="749" t="str">
        <f>武器!B576&amp;" "&amp;" "&amp;武器!C576</f>
        <v xml:space="preserve">  </v>
      </c>
      <c r="V459" s="749" t="str">
        <f>武器!C580&amp;" "&amp;" "&amp;武器!D580</f>
        <v xml:space="preserve">  </v>
      </c>
      <c r="W459" s="749" t="str">
        <f>武器!D579&amp;" "&amp;" "&amp;武器!E579</f>
        <v xml:space="preserve">  </v>
      </c>
      <c r="X459" s="751" t="str">
        <f>カード情報!D915</f>
        <v>S2-008  マミー</v>
      </c>
    </row>
    <row r="460" spans="21:24">
      <c r="U460" s="749" t="str">
        <f>武器!B577&amp;" "&amp;" "&amp;武器!C577</f>
        <v xml:space="preserve">  </v>
      </c>
      <c r="V460" s="749" t="str">
        <f>武器!C581&amp;" "&amp;" "&amp;武器!D581</f>
        <v xml:space="preserve">  </v>
      </c>
      <c r="W460" s="749" t="str">
        <f>武器!D580&amp;" "&amp;" "&amp;武器!E580</f>
        <v xml:space="preserve">  </v>
      </c>
      <c r="X460" s="751" t="str">
        <f>カード情報!D917</f>
        <v>S2-009  くさった死体</v>
      </c>
    </row>
    <row r="461" spans="21:24">
      <c r="U461" s="749" t="str">
        <f>武器!B578&amp;" "&amp;" "&amp;武器!C578</f>
        <v xml:space="preserve">  </v>
      </c>
      <c r="V461" s="749" t="str">
        <f>武器!C582&amp;" "&amp;" "&amp;武器!D582</f>
        <v xml:space="preserve">  </v>
      </c>
      <c r="W461" s="749" t="str">
        <f>武器!D581&amp;" "&amp;" "&amp;武器!E581</f>
        <v xml:space="preserve">  </v>
      </c>
      <c r="X461" s="751" t="str">
        <f>カード情報!D919</f>
        <v>S2-010  ホークマン</v>
      </c>
    </row>
    <row r="462" spans="21:24">
      <c r="U462" s="749" t="str">
        <f>武器!B579&amp;" "&amp;" "&amp;武器!C579</f>
        <v xml:space="preserve">  </v>
      </c>
      <c r="V462" s="749" t="str">
        <f>武器!C583&amp;" "&amp;" "&amp;武器!D583</f>
        <v xml:space="preserve">  </v>
      </c>
      <c r="W462" s="749" t="str">
        <f>武器!D582&amp;" "&amp;" "&amp;武器!E582</f>
        <v xml:space="preserve">  </v>
      </c>
      <c r="X462" s="751" t="str">
        <f>カード情報!D921</f>
        <v>S2-011  ガーゴイル</v>
      </c>
    </row>
    <row r="463" spans="21:24">
      <c r="U463" s="749" t="str">
        <f>武器!B580&amp;" "&amp;" "&amp;武器!C580</f>
        <v xml:space="preserve">  </v>
      </c>
      <c r="V463" s="749" t="str">
        <f>武器!C584&amp;" "&amp;" "&amp;武器!D584</f>
        <v xml:space="preserve">  </v>
      </c>
      <c r="W463" s="749" t="str">
        <f>武器!D583&amp;" "&amp;" "&amp;武器!E583</f>
        <v xml:space="preserve">  </v>
      </c>
      <c r="X463" s="751" t="str">
        <f>カード情報!D923</f>
        <v>S2-012  ゴースト</v>
      </c>
    </row>
    <row r="464" spans="21:24">
      <c r="U464" s="749" t="str">
        <f>武器!B581&amp;" "&amp;" "&amp;武器!C581</f>
        <v xml:space="preserve">  </v>
      </c>
      <c r="V464" s="749" t="str">
        <f>武器!C585&amp;" "&amp;" "&amp;武器!D585</f>
        <v xml:space="preserve">  </v>
      </c>
      <c r="W464" s="749" t="str">
        <f>武器!D584&amp;" "&amp;" "&amp;武器!E584</f>
        <v xml:space="preserve">  </v>
      </c>
      <c r="X464" s="751" t="str">
        <f>カード情報!D925</f>
        <v>S2-013  おどるほうせき</v>
      </c>
    </row>
    <row r="465" spans="21:24">
      <c r="U465" s="749" t="str">
        <f>武器!B582&amp;" "&amp;" "&amp;武器!C582</f>
        <v xml:space="preserve">  </v>
      </c>
      <c r="V465" s="749" t="str">
        <f>武器!C586&amp;" "&amp;" "&amp;武器!D586</f>
        <v xml:space="preserve">  </v>
      </c>
      <c r="W465" s="749" t="str">
        <f>武器!D585&amp;" "&amp;" "&amp;武器!E585</f>
        <v xml:space="preserve">  </v>
      </c>
      <c r="X465" s="751" t="str">
        <f>カード情報!D927</f>
        <v>S2-014  さまようよろい</v>
      </c>
    </row>
    <row r="466" spans="21:24">
      <c r="U466" s="749" t="str">
        <f>武器!B583&amp;" "&amp;" "&amp;武器!C583</f>
        <v xml:space="preserve">  </v>
      </c>
      <c r="V466" s="749" t="str">
        <f>武器!C587&amp;" "&amp;" "&amp;武器!D587</f>
        <v xml:space="preserve">  </v>
      </c>
      <c r="W466" s="749" t="str">
        <f>武器!D586&amp;" "&amp;" "&amp;武器!E586</f>
        <v xml:space="preserve">  </v>
      </c>
      <c r="X466" s="751" t="str">
        <f>カード情報!D929</f>
        <v>S2-015  スカイドラゴン</v>
      </c>
    </row>
    <row r="467" spans="21:24">
      <c r="U467" s="749" t="str">
        <f>武器!B584&amp;" "&amp;" "&amp;武器!C584</f>
        <v xml:space="preserve">  </v>
      </c>
      <c r="V467" s="749" t="str">
        <f>武器!C588&amp;" "&amp;" "&amp;武器!D588</f>
        <v xml:space="preserve">  </v>
      </c>
      <c r="W467" s="749" t="str">
        <f>武器!D587&amp;" "&amp;" "&amp;武器!E587</f>
        <v xml:space="preserve">  </v>
      </c>
      <c r="X467" s="751" t="str">
        <f>カード情報!D931</f>
        <v>S2-016  マァム</v>
      </c>
    </row>
    <row r="468" spans="21:24">
      <c r="U468" s="749" t="str">
        <f>武器!B585&amp;" "&amp;" "&amp;武器!C585</f>
        <v xml:space="preserve">  </v>
      </c>
      <c r="V468" s="749" t="str">
        <f>武器!C589&amp;" "&amp;" "&amp;武器!D589</f>
        <v xml:space="preserve">  </v>
      </c>
      <c r="W468" s="749" t="str">
        <f>武器!D588&amp;" "&amp;" "&amp;武器!E588</f>
        <v xml:space="preserve">  </v>
      </c>
      <c r="X468" s="751" t="str">
        <f>カード情報!D933</f>
        <v>S2-017  超魔生物ザムザ</v>
      </c>
    </row>
    <row r="469" spans="21:24">
      <c r="U469" s="749" t="str">
        <f>武器!B586&amp;" "&amp;" "&amp;武器!C586</f>
        <v xml:space="preserve">  </v>
      </c>
      <c r="W469" s="749" t="str">
        <f>武器!D589&amp;" "&amp;" "&amp;武器!E589</f>
        <v xml:space="preserve">  </v>
      </c>
      <c r="X469" s="751" t="str">
        <f>カード情報!D935</f>
        <v>S2-018  ダイ</v>
      </c>
    </row>
    <row r="470" spans="21:24">
      <c r="U470" s="749" t="str">
        <f>武器!B587&amp;" "&amp;" "&amp;武器!C587</f>
        <v xml:space="preserve">  </v>
      </c>
      <c r="X470" s="751" t="str">
        <f>カード情報!D937</f>
        <v>S2-019  ミストバーン</v>
      </c>
    </row>
    <row r="471" spans="21:24">
      <c r="U471" s="749" t="str">
        <f>武器!B588&amp;" "&amp;" "&amp;武器!C588</f>
        <v xml:space="preserve">  </v>
      </c>
      <c r="X471" s="751" t="str">
        <f>カード情報!D939</f>
        <v>S2-020  ヒュンケル</v>
      </c>
    </row>
    <row r="472" spans="21:24">
      <c r="U472" s="749" t="str">
        <f>武器!B589&amp;" "&amp;" "&amp;武器!C589</f>
        <v xml:space="preserve">  </v>
      </c>
      <c r="X472" s="751" t="str">
        <f>カード情報!D941</f>
        <v>S2-021  ウドラー</v>
      </c>
    </row>
    <row r="473" spans="21:24">
      <c r="X473" s="751" t="str">
        <f>カード情報!D943</f>
        <v>S2-022  キングスライム</v>
      </c>
    </row>
    <row r="474" spans="21:24">
      <c r="X474" s="751" t="str">
        <f>カード情報!D945</f>
        <v>S2-023  しりょうのきし</v>
      </c>
    </row>
    <row r="475" spans="21:24">
      <c r="X475" s="751" t="str">
        <f>カード情報!D947</f>
        <v>S2-024  ボーンファイター</v>
      </c>
    </row>
    <row r="476" spans="21:24">
      <c r="X476" s="751" t="str">
        <f>カード情報!D949</f>
        <v>S2-025  ギズモ</v>
      </c>
    </row>
    <row r="477" spans="21:24">
      <c r="X477" s="751" t="str">
        <f>カード情報!D951</f>
        <v>S2-026  メガザルロック</v>
      </c>
    </row>
    <row r="478" spans="21:24">
      <c r="X478" s="751" t="str">
        <f>カード情報!D953</f>
        <v>S2-027  ボストロール</v>
      </c>
    </row>
    <row r="479" spans="21:24">
      <c r="X479" s="751" t="str">
        <f>カード情報!D955</f>
        <v>S2-028  キラーアーマー</v>
      </c>
    </row>
    <row r="480" spans="21:24">
      <c r="X480" s="751" t="str">
        <f>カード情報!D957</f>
        <v>S2-029  ゴーレム</v>
      </c>
    </row>
    <row r="481" spans="24:24">
      <c r="X481" s="751" t="str">
        <f>カード情報!D959</f>
        <v>S2-030  ヒドラ</v>
      </c>
    </row>
    <row r="482" spans="24:24">
      <c r="X482" s="751" t="str">
        <f>カード情報!D961</f>
        <v>S2-031  ガルダンディー</v>
      </c>
    </row>
    <row r="483" spans="24:24">
      <c r="X483" s="751" t="str">
        <f>カード情報!D963</f>
        <v>S2-032  ラーハルト</v>
      </c>
    </row>
    <row r="484" spans="24:24">
      <c r="X484" s="751" t="str">
        <f>カード情報!D965</f>
        <v>S2-033  ボラホーン</v>
      </c>
    </row>
    <row r="485" spans="24:24">
      <c r="X485" s="751" t="str">
        <f>カード情報!D967</f>
        <v>S2-034  シャドウパンサー</v>
      </c>
    </row>
    <row r="486" spans="24:24">
      <c r="X486" s="751" t="str">
        <f>カード情報!D969</f>
        <v>S2-035  ヘルクラッシャー</v>
      </c>
    </row>
    <row r="487" spans="24:24">
      <c r="X487" s="751" t="str">
        <f>カード情報!D971</f>
        <v>S2-036  フレイム</v>
      </c>
    </row>
    <row r="488" spans="24:24">
      <c r="X488" s="751" t="str">
        <f>カード情報!D973</f>
        <v>S2-037  ブリザード</v>
      </c>
    </row>
    <row r="489" spans="24:24">
      <c r="X489" s="751" t="str">
        <f>カード情報!D975</f>
        <v>S2-038  アンクルホーン</v>
      </c>
    </row>
    <row r="490" spans="24:24">
      <c r="X490" s="751" t="str">
        <f>カード情報!D977</f>
        <v>S2-039  キラーマシン2</v>
      </c>
    </row>
    <row r="491" spans="24:24">
      <c r="X491" s="751" t="str">
        <f>カード情報!D979</f>
        <v>S2-040  キングリザード</v>
      </c>
    </row>
    <row r="492" spans="24:24">
      <c r="X492" s="751" t="str">
        <f>カード情報!D981</f>
        <v>S2-041  ダイ</v>
      </c>
    </row>
    <row r="493" spans="24:24">
      <c r="X493" s="751" t="str">
        <f>カード情報!D983</f>
        <v>S2-042  ポップ</v>
      </c>
    </row>
    <row r="494" spans="24:24">
      <c r="X494" s="751" t="str">
        <f>カード情報!D985</f>
        <v>S2-043  マァム</v>
      </c>
    </row>
    <row r="495" spans="24:24">
      <c r="X495" s="751" t="str">
        <f>カード情報!D987</f>
        <v>S2-044  レオナ</v>
      </c>
    </row>
    <row r="496" spans="24:24">
      <c r="X496" s="751" t="str">
        <f>カード情報!D989</f>
        <v>S2-045  ヒュンケル</v>
      </c>
    </row>
    <row r="497" spans="24:24">
      <c r="X497" s="751" t="str">
        <f>カード情報!D991</f>
        <v>S2-046  アバン</v>
      </c>
    </row>
    <row r="498" spans="24:24">
      <c r="X498" s="751" t="str">
        <f>カード情報!D993</f>
        <v>S2-047  マトリフ</v>
      </c>
    </row>
    <row r="499" spans="24:24">
      <c r="X499" s="751" t="str">
        <f>カード情報!D995</f>
        <v>S2-048  勇者ソロ</v>
      </c>
    </row>
    <row r="500" spans="24:24">
      <c r="X500" s="751" t="str">
        <f>カード情報!D997</f>
        <v>S2-049  マーニャ</v>
      </c>
    </row>
    <row r="501" spans="24:24">
      <c r="X501" s="751" t="str">
        <f>カード情報!D999</f>
        <v>S2-050  ミネア</v>
      </c>
    </row>
    <row r="502" spans="24:24">
      <c r="X502" s="751" t="str">
        <f>カード情報!D1001</f>
        <v>S2-051  ギガデーモン</v>
      </c>
    </row>
    <row r="503" spans="24:24">
      <c r="X503" s="751" t="str">
        <f>カード情報!D1003</f>
        <v>S2-052  ヘルバトラー</v>
      </c>
    </row>
    <row r="504" spans="24:24">
      <c r="X504" s="751" t="str">
        <f>カード情報!D1005</f>
        <v>S2-053  真・大魔王バーン</v>
      </c>
    </row>
    <row r="505" spans="24:24">
      <c r="X505" s="751" t="str">
        <f>カード情報!D1007</f>
        <v>S2-054  魔族の王デスピサロ</v>
      </c>
    </row>
    <row r="506" spans="24:24">
      <c r="X506" s="751" t="str">
        <f>カード情報!D1009</f>
        <v>S2-055  クリスマスライム</v>
      </c>
    </row>
    <row r="507" spans="24:24">
      <c r="X507" s="751" t="str">
        <f>カード情報!D1011</f>
        <v>S2-056  じんめんツリー</v>
      </c>
    </row>
    <row r="508" spans="24:24">
      <c r="X508" s="751" t="str">
        <f>カード情報!D1013</f>
        <v>S2-057  サンタミイラ男</v>
      </c>
    </row>
    <row r="509" spans="24:24">
      <c r="X509" s="751" t="str">
        <f>カード情報!D1015</f>
        <v>S2-058  ダイ (竜魔人ダイ)</v>
      </c>
    </row>
    <row r="510" spans="24:24">
      <c r="X510" s="751" t="str">
        <f>カード情報!D1017</f>
        <v>S2-059  ポップ</v>
      </c>
    </row>
    <row r="511" spans="24:24">
      <c r="X511" s="751" t="str">
        <f>カード情報!D1019</f>
        <v>S2-060  マァム</v>
      </c>
    </row>
    <row r="512" spans="24:24">
      <c r="X512" s="751" t="str">
        <f>カード情報!D1021</f>
        <v>S2-061  魔剣士ピサロ</v>
      </c>
    </row>
    <row r="513" spans="24:24">
      <c r="X513" s="751" t="str">
        <f>カード情報!D1023</f>
        <v>S2-062  アリーナ</v>
      </c>
    </row>
    <row r="514" spans="24:24">
      <c r="X514" s="751" t="str">
        <f>カード情報!D1025</f>
        <v>S2-063  バルザック</v>
      </c>
    </row>
    <row r="515" spans="24:24">
      <c r="X515" s="751" t="str">
        <f>カード情報!D1027</f>
        <v>S2-064  キングレオ</v>
      </c>
    </row>
    <row r="516" spans="24:24">
      <c r="X516" s="751" t="str">
        <f>カード情報!D1029</f>
        <v>S2-065  地獄の帝王エスターク</v>
      </c>
    </row>
    <row r="517" spans="24:24">
      <c r="X517" s="751" t="str">
        <f>カード情報!D1031</f>
        <v>S2-066  ハドラー (超魔生物)</v>
      </c>
    </row>
    <row r="518" spans="24:24">
      <c r="X518" s="751" t="str">
        <f>カード情報!D1033</f>
        <v>S2-067  レオナ</v>
      </c>
    </row>
    <row r="519" spans="24:24">
      <c r="X519" s="751" t="str">
        <f>カード情報!D1035</f>
        <v>S2-068  勇者ソフィア</v>
      </c>
    </row>
    <row r="520" spans="24:24">
      <c r="X520" s="751" t="str">
        <f>カード情報!D1037</f>
        <v>S2-069  冥竜王ヴェルザー</v>
      </c>
    </row>
    <row r="521" spans="24:24">
      <c r="X521" s="751" t="str">
        <f>カード情報!D1039</f>
        <v>S2-070  マァム</v>
      </c>
    </row>
    <row r="522" spans="24:24">
      <c r="X522" s="751" t="str">
        <f>カード情報!D1041</f>
        <v>S1-001  ダイ</v>
      </c>
    </row>
    <row r="523" spans="24:24">
      <c r="X523" s="751" t="str">
        <f>カード情報!D1043</f>
        <v>S1-002  マァム</v>
      </c>
    </row>
    <row r="524" spans="24:24">
      <c r="X524" s="751" t="str">
        <f>カード情報!D1045</f>
        <v>S1-003  スライム</v>
      </c>
    </row>
    <row r="525" spans="24:24">
      <c r="X525" s="751" t="str">
        <f>カード情報!D1047</f>
        <v>S1-004  ホイミスライム</v>
      </c>
    </row>
    <row r="526" spans="24:24">
      <c r="X526" s="751" t="str">
        <f>カード情報!D1049</f>
        <v>S1-005  トンブレロ</v>
      </c>
    </row>
    <row r="527" spans="24:24">
      <c r="X527" s="751" t="str">
        <f>カード情報!D1051</f>
        <v>S1-006  ライオンヘッド</v>
      </c>
    </row>
    <row r="528" spans="24:24">
      <c r="X528" s="751" t="str">
        <f>カード情報!D1053</f>
        <v>S1-007  キラーパンサー</v>
      </c>
    </row>
    <row r="529" spans="24:24">
      <c r="X529" s="751" t="str">
        <f>カード情報!D1055</f>
        <v>S1-008  がいこつ</v>
      </c>
    </row>
    <row r="530" spans="24:24">
      <c r="X530" s="751" t="str">
        <f>カード情報!D1057</f>
        <v>S1-009  ミイラ男</v>
      </c>
    </row>
    <row r="531" spans="24:24">
      <c r="X531" s="751" t="str">
        <f>カード情報!D1059</f>
        <v>S1-010  あくま神官</v>
      </c>
    </row>
    <row r="532" spans="24:24">
      <c r="X532" s="751" t="str">
        <f>カード情報!D1061</f>
        <v>S1-011  じごくのつかい</v>
      </c>
    </row>
    <row r="533" spans="24:24">
      <c r="X533" s="751" t="str">
        <f>カード情報!D1063</f>
        <v>S1-012  ゴールドマン</v>
      </c>
    </row>
    <row r="534" spans="24:24">
      <c r="X534" s="751" t="str">
        <f>カード情報!D1065</f>
        <v>S1-013  わらいぶくろ</v>
      </c>
    </row>
    <row r="535" spans="24:24">
      <c r="X535" s="751" t="str">
        <f>カード情報!D1067</f>
        <v>S1-014  キラーマシン テムジン改造ver.</v>
      </c>
    </row>
    <row r="536" spans="24:24">
      <c r="X536" s="751" t="str">
        <f>カード情報!D1069</f>
        <v>S1-015  ドラゴン</v>
      </c>
    </row>
    <row r="537" spans="24:24">
      <c r="X537" s="751" t="str">
        <f>カード情報!D1071</f>
        <v>S1-016  レオナ</v>
      </c>
    </row>
    <row r="538" spans="24:24">
      <c r="X538" s="751" t="str">
        <f>カード情報!D1073</f>
        <v>S1-017  ポップ</v>
      </c>
    </row>
    <row r="539" spans="24:24">
      <c r="X539" s="751" t="str">
        <f>カード情報!D1075</f>
        <v>S1-018  ダイ</v>
      </c>
    </row>
    <row r="540" spans="24:24">
      <c r="X540" s="751" t="str">
        <f>カード情報!D1077</f>
        <v>S1-019  アバン</v>
      </c>
    </row>
    <row r="541" spans="24:24">
      <c r="X541" s="751" t="str">
        <f>カード情報!D1079</f>
        <v>S1-020  ヒュンケル</v>
      </c>
    </row>
    <row r="542" spans="24:24">
      <c r="X542" s="751" t="str">
        <f>カード情報!D1081</f>
        <v>S1-021  メイジドラキー</v>
      </c>
    </row>
    <row r="543" spans="24:24">
      <c r="X543" s="751" t="str">
        <f>カード情報!D1083</f>
        <v>S1-022  メタルライダー</v>
      </c>
    </row>
    <row r="544" spans="24:24">
      <c r="X544" s="751" t="str">
        <f>カード情報!D1085</f>
        <v>S1-023  ベホイミスライム</v>
      </c>
    </row>
    <row r="545" spans="24:24">
      <c r="X545" s="751" t="str">
        <f>カード情報!D1087</f>
        <v>S1-024  ヘルクラッシャー</v>
      </c>
    </row>
    <row r="546" spans="24:24">
      <c r="X546" s="751" t="str">
        <f>カード情報!D1089</f>
        <v>S1-025  どくどくゾンビ</v>
      </c>
    </row>
    <row r="547" spans="24:24">
      <c r="X547" s="751" t="str">
        <f>カード情報!D1091</f>
        <v>S1-026  フロストギズモ</v>
      </c>
    </row>
    <row r="548" spans="24:24">
      <c r="X548" s="751" t="str">
        <f>カード情報!D1093</f>
        <v>S1-027  ヒートギズモ</v>
      </c>
    </row>
    <row r="549" spans="24:24">
      <c r="X549" s="751" t="str">
        <f>カード情報!D1095</f>
        <v>S1-028  おどるほうせき</v>
      </c>
    </row>
    <row r="550" spans="24:24">
      <c r="X550" s="751" t="str">
        <f>カード情報!D1097</f>
        <v>S1-029  じごくのよろい</v>
      </c>
    </row>
    <row r="551" spans="24:24">
      <c r="X551" s="751" t="str">
        <f>カード情報!D1099</f>
        <v>S1-030  キースドラゴン</v>
      </c>
    </row>
    <row r="552" spans="24:24">
      <c r="X552" s="751" t="str">
        <f>カード情報!D1101</f>
        <v>S1-031  ダイ</v>
      </c>
    </row>
    <row r="553" spans="24:24">
      <c r="X553" s="751" t="str">
        <f>カード情報!D1103</f>
        <v>S1-032  バラン</v>
      </c>
    </row>
    <row r="554" spans="24:24">
      <c r="X554" s="751" t="str">
        <f>カード情報!D1105</f>
        <v>S1-033  クロコダイン</v>
      </c>
    </row>
    <row r="555" spans="24:24">
      <c r="X555" s="751" t="str">
        <f>カード情報!D1107</f>
        <v>S1-034  れんごく天馬</v>
      </c>
    </row>
    <row r="556" spans="24:24">
      <c r="X556" s="751" t="str">
        <f>カード情報!D1109</f>
        <v>S1-035  グール</v>
      </c>
    </row>
    <row r="557" spans="24:24">
      <c r="X557" s="751" t="str">
        <f>カード情報!D1111</f>
        <v>S1-036  ばくだん岩</v>
      </c>
    </row>
    <row r="558" spans="24:24">
      <c r="X558" s="751" t="str">
        <f>カード情報!D1113</f>
        <v>S1-037  メガザルロック</v>
      </c>
    </row>
    <row r="559" spans="24:24">
      <c r="X559" s="751" t="str">
        <f>カード情報!D1115</f>
        <v>S1-038  アークデーモン</v>
      </c>
    </row>
    <row r="560" spans="24:24">
      <c r="X560" s="751" t="str">
        <f>カード情報!D1117</f>
        <v>S1-039  メトロゴースト</v>
      </c>
    </row>
    <row r="561" spans="24:24">
      <c r="X561" s="751" t="str">
        <f>カード情報!D1119</f>
        <v>S1-040  ブラックドラゴン</v>
      </c>
    </row>
    <row r="562" spans="24:24">
      <c r="X562" s="751" t="str">
        <f>カード情報!D1121</f>
        <v>S1-041  ダイ</v>
      </c>
    </row>
    <row r="563" spans="24:24">
      <c r="X563" s="751" t="str">
        <f>カード情報!D1123</f>
        <v>S1-042  バラン</v>
      </c>
    </row>
    <row r="564" spans="24:24">
      <c r="X564" s="751" t="str">
        <f>カード情報!D1125</f>
        <v>S1-043  ポップ</v>
      </c>
    </row>
    <row r="565" spans="24:24">
      <c r="X565" s="751" t="str">
        <f>カード情報!D1127</f>
        <v>S1-044  レオナ</v>
      </c>
    </row>
    <row r="566" spans="24:24">
      <c r="X566" s="751" t="str">
        <f>カード情報!D1129</f>
        <v>S1-045  ラーハルト</v>
      </c>
    </row>
    <row r="567" spans="24:24">
      <c r="X567" s="751" t="str">
        <f>カード情報!D1131</f>
        <v>S1-046  ヒム</v>
      </c>
    </row>
    <row r="568" spans="24:24">
      <c r="X568" s="751" t="str">
        <f>カード情報!D1133</f>
        <v>S1-047  ハドラー (魔王ハドラー)</v>
      </c>
    </row>
    <row r="569" spans="24:24">
      <c r="X569" s="751" t="str">
        <f>カード情報!D1135</f>
        <v>S1-048  アバン (勇者アバン)</v>
      </c>
    </row>
    <row r="570" spans="24:24">
      <c r="X570" s="751" t="str">
        <f>カード情報!D1137</f>
        <v>S1-049  伝説のまもの使い</v>
      </c>
    </row>
    <row r="571" spans="24:24">
      <c r="X571" s="751" t="str">
        <f>カード情報!D1139</f>
        <v>S1-050  パパス</v>
      </c>
    </row>
    <row r="572" spans="24:24">
      <c r="X572" s="751" t="str">
        <f>カード情報!D1141</f>
        <v>S1-051  ビアンカ</v>
      </c>
    </row>
    <row r="573" spans="24:24">
      <c r="X573" s="751" t="str">
        <f>カード情報!D1143</f>
        <v>S1-052  フローラ</v>
      </c>
    </row>
    <row r="574" spans="24:24">
      <c r="X574" s="751" t="str">
        <f>カード情報!D1145</f>
        <v>S1-053  バーン (大魔王バーン)</v>
      </c>
    </row>
    <row r="575" spans="24:24">
      <c r="X575" s="751" t="str">
        <f>カード情報!D1147</f>
        <v>S1-054  大魔王ミルドラース</v>
      </c>
    </row>
    <row r="576" spans="24:24">
      <c r="X576" s="751" t="str">
        <f>カード情報!D1149</f>
        <v>S1-055  ゴメちゃん</v>
      </c>
    </row>
    <row r="577" spans="24:24">
      <c r="X577" s="751" t="str">
        <f>カード情報!D1151</f>
        <v>S1-056  ロトの血を引く者</v>
      </c>
    </row>
    <row r="578" spans="24:24">
      <c r="X578" s="751" t="str">
        <f>カード情報!D1153</f>
        <v>S1-057  りゅうおう</v>
      </c>
    </row>
    <row r="579" spans="24:24">
      <c r="X579" s="751" t="str">
        <f>カード情報!D1155</f>
        <v>S1-058  伝説の勇者</v>
      </c>
    </row>
    <row r="580" spans="24:24">
      <c r="X580" s="751" t="str">
        <f>カード情報!D1157</f>
        <v>S1-059  大盗賊カンダタ</v>
      </c>
    </row>
    <row r="581" spans="24:24">
      <c r="X581" s="751" t="str">
        <f>カード情報!D1159</f>
        <v>S1-060  やまたのおろち</v>
      </c>
    </row>
    <row r="582" spans="24:24">
      <c r="X582" s="751" t="str">
        <f>カード情報!D1161</f>
        <v>S1-061  魔王バラモス</v>
      </c>
    </row>
    <row r="583" spans="24:24">
      <c r="X583" s="751" t="str">
        <f>カード情報!D1163</f>
        <v>S1-062  大魔王ゾーマ</v>
      </c>
    </row>
    <row r="584" spans="24:24">
      <c r="X584" s="751" t="str">
        <f>カード情報!D1165</f>
        <v>S1-063  真・大魔王バーン</v>
      </c>
    </row>
    <row r="585" spans="24:24">
      <c r="X585" s="751" t="str">
        <f>カード情報!D1167</f>
        <v>S1-064  ミストマァム</v>
      </c>
    </row>
    <row r="586" spans="24:24">
      <c r="X586" s="751" t="str">
        <f>カード情報!D1169</f>
        <v>S1-065  ビアンカ</v>
      </c>
    </row>
    <row r="587" spans="24:24">
      <c r="X587" s="751" t="str">
        <f>カード情報!D1171</f>
        <v>S1-066  ダイ (竜魔人ダイ)</v>
      </c>
    </row>
    <row r="588" spans="24:24">
      <c r="X588" s="751" t="str">
        <f>カード情報!D1173</f>
        <v>S1-067  しんりゅう</v>
      </c>
    </row>
    <row r="589" spans="24:24">
      <c r="X589" s="751" t="str">
        <f>カード情報!D1175</f>
        <v>11-001  ダイ</v>
      </c>
    </row>
    <row r="590" spans="24:24">
      <c r="X590" s="751" t="str">
        <f>カード情報!D1177</f>
        <v>11-002  ポップ</v>
      </c>
    </row>
    <row r="591" spans="24:24">
      <c r="X591" s="751" t="str">
        <f>カード情報!D1179</f>
        <v>11-003  マァム</v>
      </c>
    </row>
    <row r="592" spans="24:24">
      <c r="X592" s="751" t="str">
        <f>カード情報!D1181</f>
        <v>11-004  クロコダイン</v>
      </c>
    </row>
    <row r="593" spans="24:24">
      <c r="X593" s="751" t="str">
        <f>カード情報!D1183</f>
        <v>11-005  スライム</v>
      </c>
    </row>
    <row r="594" spans="24:24">
      <c r="X594" s="751" t="str">
        <f>カード情報!D1185</f>
        <v>11-006  スライムベス</v>
      </c>
    </row>
    <row r="595" spans="24:24">
      <c r="X595" s="751" t="str">
        <f>カード情報!D1187</f>
        <v>11-007  ドラキー</v>
      </c>
    </row>
    <row r="596" spans="24:24">
      <c r="X596" s="751" t="str">
        <f>カード情報!D1189</f>
        <v>11-008  くさった死体</v>
      </c>
    </row>
    <row r="597" spans="24:24">
      <c r="X597" s="751" t="str">
        <f>カード情報!D1191</f>
        <v>11-009  ボーンファイター</v>
      </c>
    </row>
    <row r="598" spans="24:24">
      <c r="X598" s="751" t="str">
        <f>カード情報!D1193</f>
        <v>11-010  ばくだん岩</v>
      </c>
    </row>
    <row r="599" spans="24:24">
      <c r="X599" s="751" t="str">
        <f>カード情報!D1195</f>
        <v>11-011  ギズモ</v>
      </c>
    </row>
    <row r="600" spans="24:24">
      <c r="X600" s="751" t="str">
        <f>カード情報!D1197</f>
        <v>11-012  さまようよろい</v>
      </c>
    </row>
    <row r="601" spans="24:24">
      <c r="X601" s="751" t="str">
        <f>カード情報!D1199</f>
        <v>11-013  ゴースト</v>
      </c>
    </row>
    <row r="602" spans="24:24">
      <c r="X602" s="751" t="str">
        <f>カード情報!D1201</f>
        <v>11-014  ゴーレム</v>
      </c>
    </row>
    <row r="603" spans="24:24">
      <c r="X603" s="751" t="str">
        <f>カード情報!D1203</f>
        <v>11-015  キラーアーマー</v>
      </c>
    </row>
    <row r="604" spans="24:24">
      <c r="X604" s="751" t="str">
        <f>カード情報!D1205</f>
        <v>11-016  ガルダンディー</v>
      </c>
    </row>
    <row r="605" spans="24:24">
      <c r="X605" s="751" t="str">
        <f>カード情報!D1207</f>
        <v>11-017  ポップ</v>
      </c>
    </row>
    <row r="606" spans="24:24">
      <c r="X606" s="751" t="str">
        <f>カード情報!D1209</f>
        <v>11-018  ヒュンケル</v>
      </c>
    </row>
    <row r="607" spans="24:24">
      <c r="X607" s="751" t="str">
        <f>カード情報!D1211</f>
        <v>11-019  ラーハルト</v>
      </c>
    </row>
    <row r="608" spans="24:24">
      <c r="X608" s="751" t="str">
        <f>カード情報!D1213</f>
        <v>11-020  ボラホーン</v>
      </c>
    </row>
    <row r="609" spans="24:24">
      <c r="X609" s="751" t="str">
        <f>カード情報!D1215</f>
        <v>11-021  タホドラキー</v>
      </c>
    </row>
    <row r="610" spans="24:24">
      <c r="X610" s="751" t="str">
        <f>カード情報!D1217</f>
        <v>11-022  オーク</v>
      </c>
    </row>
    <row r="611" spans="24:24">
      <c r="X611" s="751" t="str">
        <f>カード情報!D1219</f>
        <v>11-023  キメラ</v>
      </c>
    </row>
    <row r="612" spans="24:24">
      <c r="X612" s="751" t="str">
        <f>カード情報!D1221</f>
        <v>11-024  マミー</v>
      </c>
    </row>
    <row r="613" spans="24:24">
      <c r="X613" s="751" t="str">
        <f>カード情報!D1223</f>
        <v>11-025  グール</v>
      </c>
    </row>
    <row r="614" spans="24:24">
      <c r="X614" s="751" t="str">
        <f>カード情報!D1225</f>
        <v>11-026  フレイム</v>
      </c>
    </row>
    <row r="615" spans="24:24">
      <c r="X615" s="751" t="str">
        <f>カード情報!D1227</f>
        <v>11-027  ブリザード</v>
      </c>
    </row>
    <row r="616" spans="24:24">
      <c r="X616" s="751" t="str">
        <f>カード情報!D1229</f>
        <v>11-028  ホークマン</v>
      </c>
    </row>
    <row r="617" spans="24:24">
      <c r="X617" s="751" t="str">
        <f>カード情報!D1231</f>
        <v>11-029  ガーゴイル</v>
      </c>
    </row>
    <row r="618" spans="24:24">
      <c r="X618" s="751" t="str">
        <f>カード情報!D1233</f>
        <v>11-030  ドラゴン</v>
      </c>
    </row>
    <row r="619" spans="24:24">
      <c r="X619" s="751" t="str">
        <f>カード情報!D1235</f>
        <v>11-031  ヒュンケル</v>
      </c>
    </row>
    <row r="620" spans="24:24">
      <c r="X620" s="751" t="str">
        <f>カード情報!D1237</f>
        <v>11-032  クロコダイン</v>
      </c>
    </row>
    <row r="621" spans="24:24">
      <c r="X621" s="751" t="str">
        <f>カード情報!D1239</f>
        <v>11-033  スライムナイト</v>
      </c>
    </row>
    <row r="622" spans="24:24">
      <c r="X622" s="751" t="str">
        <f>カード情報!D1241</f>
        <v>11-034  キラースコップ</v>
      </c>
    </row>
    <row r="623" spans="24:24">
      <c r="X623" s="751" t="str">
        <f>カード情報!D1243</f>
        <v>11-035  オークキング</v>
      </c>
    </row>
    <row r="624" spans="24:24">
      <c r="X624" s="751" t="str">
        <f>カード情報!D1245</f>
        <v>11-036  しりょうのきし</v>
      </c>
    </row>
    <row r="625" spans="24:24">
      <c r="X625" s="751" t="str">
        <f>カード情報!D1247</f>
        <v>11-037  フロストギズモ</v>
      </c>
    </row>
    <row r="626" spans="24:24">
      <c r="X626" s="751" t="str">
        <f>カード情報!D1249</f>
        <v>11-038  ボストロール</v>
      </c>
    </row>
    <row r="627" spans="24:24">
      <c r="X627" s="751" t="str">
        <f>カード情報!D1251</f>
        <v>11-039  キラーマジンガ</v>
      </c>
    </row>
    <row r="628" spans="24:24">
      <c r="X628" s="751" t="str">
        <f>カード情報!D1253</f>
        <v>11-040  デュラハンナイト</v>
      </c>
    </row>
    <row r="629" spans="24:24">
      <c r="X629" s="751" t="str">
        <f>カード情報!D1255</f>
        <v>11-041  じごくのよろい</v>
      </c>
    </row>
    <row r="630" spans="24:24">
      <c r="X630" s="751" t="str">
        <f>カード情報!D1257</f>
        <v>11-042  スカイドラゴン</v>
      </c>
    </row>
    <row r="631" spans="24:24">
      <c r="X631" s="751" t="str">
        <f>カード情報!D1259</f>
        <v>11-043  ダイ</v>
      </c>
    </row>
    <row r="632" spans="24:24">
      <c r="X632" s="751" t="str">
        <f>カード情報!D1261</f>
        <v>11-044  ポップ</v>
      </c>
    </row>
    <row r="633" spans="24:24">
      <c r="X633" s="751" t="str">
        <f>カード情報!D1263</f>
        <v>11-045  マァム</v>
      </c>
    </row>
    <row r="634" spans="24:24">
      <c r="X634" s="751" t="str">
        <f>カード情報!D1265</f>
        <v>11-046  レオナ</v>
      </c>
    </row>
    <row r="635" spans="24:24">
      <c r="X635" s="751" t="str">
        <f>カード情報!D1267</f>
        <v>11-047  ヒム</v>
      </c>
    </row>
    <row r="636" spans="24:24">
      <c r="X636" s="751" t="str">
        <f>カード情報!D1269</f>
        <v>11-048  ラーハルト</v>
      </c>
    </row>
    <row r="637" spans="24:24">
      <c r="X637" s="751" t="str">
        <f>カード情報!D1271</f>
        <v>11-049  バーン</v>
      </c>
    </row>
    <row r="638" spans="24:24">
      <c r="X638" s="751" t="str">
        <f>カード情報!D1273</f>
        <v>11-050  ミストバーン</v>
      </c>
    </row>
    <row r="639" spans="24:24">
      <c r="X639" s="751" t="str">
        <f>カード情報!D1275</f>
        <v>11-051  キルバーン</v>
      </c>
    </row>
    <row r="640" spans="24:24">
      <c r="X640" s="751" t="str">
        <f>カード情報!D1277</f>
        <v>11-052  アバン</v>
      </c>
    </row>
    <row r="641" spans="24:24">
      <c r="X641" s="751" t="str">
        <f>カード情報!D1279</f>
        <v>11-053  勇者イレブン</v>
      </c>
    </row>
    <row r="642" spans="24:24">
      <c r="X642" s="751" t="str">
        <f>カード情報!D1281</f>
        <v>11-054  カミュ</v>
      </c>
    </row>
    <row r="643" spans="24:24">
      <c r="X643" s="751" t="str">
        <f>カード情報!D1283</f>
        <v>11-055  セーニャ</v>
      </c>
    </row>
    <row r="644" spans="24:24">
      <c r="X644" s="751" t="str">
        <f>カード情報!D1285</f>
        <v>11-056  シルビア</v>
      </c>
    </row>
    <row r="645" spans="24:24">
      <c r="X645" s="751" t="str">
        <f>カード情報!D1287</f>
        <v>11-057  マルティナ</v>
      </c>
    </row>
    <row r="646" spans="24:24">
      <c r="X646" s="751" t="str">
        <f>カード情報!D1289</f>
        <v>11-058  ロウ</v>
      </c>
    </row>
    <row r="647" spans="24:24">
      <c r="X647" s="751" t="str">
        <f>カード情報!D1291</f>
        <v>11-059  グレイグ</v>
      </c>
    </row>
    <row r="648" spans="24:24">
      <c r="X648" s="751" t="str">
        <f>カード情報!D1293</f>
        <v>11-060  超越破断魔獣ダムド</v>
      </c>
    </row>
    <row r="649" spans="24:24">
      <c r="X649" s="751" t="str">
        <f>カード情報!D1295</f>
        <v>11-061  ダイ</v>
      </c>
    </row>
    <row r="650" spans="24:24">
      <c r="X650" s="751" t="str">
        <f>カード情報!D1297</f>
        <v>11-062  ベロニカ</v>
      </c>
    </row>
    <row r="651" spans="24:24">
      <c r="X651" s="751" t="str">
        <f>カード情報!D1299</f>
        <v>11-063  セーニャ</v>
      </c>
    </row>
    <row r="652" spans="24:24">
      <c r="X652" s="751" t="str">
        <f>カード情報!D1301</f>
        <v>11-064  魔軍司令ホメロス</v>
      </c>
    </row>
    <row r="653" spans="24:24">
      <c r="X653" s="751" t="str">
        <f>カード情報!D1303</f>
        <v>11-065  ダイ</v>
      </c>
    </row>
    <row r="654" spans="24:24">
      <c r="X654" s="751" t="str">
        <f>カード情報!D1305</f>
        <v>11-066  冒険者エックス</v>
      </c>
    </row>
    <row r="655" spans="24:24">
      <c r="X655" s="751" t="str">
        <f>カード情報!D1307</f>
        <v>11-067  勇者姫アンルシア</v>
      </c>
    </row>
    <row r="656" spans="24:24">
      <c r="X656" s="751" t="str">
        <f>カード情報!D1309</f>
        <v>11-068  妖剣士オーレン</v>
      </c>
    </row>
    <row r="657" spans="24:24">
      <c r="X657" s="751" t="str">
        <f>カード情報!D1311</f>
        <v>11-069  破戒王ベルムド</v>
      </c>
    </row>
    <row r="658" spans="24:24">
      <c r="X658" s="751" t="str">
        <f>カード情報!D1313</f>
        <v>11-070  冥王ネルゲル</v>
      </c>
    </row>
    <row r="659" spans="24:24">
      <c r="X659" s="751" t="str">
        <f>カード情報!D1315</f>
        <v>11-071  魔勇者アンルシア</v>
      </c>
    </row>
    <row r="660" spans="24:24">
      <c r="X660" s="751" t="str">
        <f>カード情報!D1317</f>
        <v>10-001  ダイ</v>
      </c>
    </row>
    <row r="661" spans="24:24">
      <c r="X661" s="751" t="str">
        <f>カード情報!D1319</f>
        <v>10-002  ポップ</v>
      </c>
    </row>
    <row r="662" spans="24:24">
      <c r="X662" s="751" t="str">
        <f>カード情報!D1321</f>
        <v>10-003  クロコダイン</v>
      </c>
    </row>
    <row r="663" spans="24:24">
      <c r="X663" s="751" t="str">
        <f>カード情報!D1323</f>
        <v>10-004  スライム</v>
      </c>
    </row>
    <row r="664" spans="24:24">
      <c r="X664" s="751" t="str">
        <f>カード情報!D1325</f>
        <v>10-005  キメラ</v>
      </c>
    </row>
    <row r="665" spans="24:24">
      <c r="X665" s="751" t="str">
        <f>カード情報!D1327</f>
        <v>10-006  いたずらもぐら</v>
      </c>
    </row>
    <row r="666" spans="24:24">
      <c r="X666" s="751" t="str">
        <f>カード情報!D1329</f>
        <v>10-007  がいこつ</v>
      </c>
    </row>
    <row r="667" spans="24:24">
      <c r="X667" s="751" t="str">
        <f>カード情報!D1331</f>
        <v>10-008  ミイラ男</v>
      </c>
    </row>
    <row r="668" spans="24:24">
      <c r="X668" s="751" t="str">
        <f>カード情報!D1333</f>
        <v>10-009  どくどくゾンビ</v>
      </c>
    </row>
    <row r="669" spans="24:24">
      <c r="X669" s="751" t="str">
        <f>カード情報!D1335</f>
        <v>10-010  ギズモ</v>
      </c>
    </row>
    <row r="670" spans="24:24">
      <c r="X670" s="751" t="str">
        <f>カード情報!D1337</f>
        <v>10-011  フレイム</v>
      </c>
    </row>
    <row r="671" spans="24:24">
      <c r="X671" s="751" t="str">
        <f>カード情報!D1339</f>
        <v>10-012  ブリザード</v>
      </c>
    </row>
    <row r="672" spans="24:24">
      <c r="X672" s="751" t="str">
        <f>カード情報!D1341</f>
        <v>10-013  ホークマン</v>
      </c>
    </row>
    <row r="673" spans="24:24">
      <c r="X673" s="751" t="str">
        <f>カード情報!D1343</f>
        <v>10-014  ゴースト</v>
      </c>
    </row>
    <row r="674" spans="24:24">
      <c r="X674" s="751" t="str">
        <f>カード情報!D1345</f>
        <v>10-015  わらいぶくろ</v>
      </c>
    </row>
    <row r="675" spans="24:24">
      <c r="X675" s="751" t="str">
        <f>カード情報!D1347</f>
        <v>10-016  レオナ</v>
      </c>
    </row>
    <row r="676" spans="24:24">
      <c r="X676" s="751" t="str">
        <f>カード情報!D1349</f>
        <v>10-017  ポップ</v>
      </c>
    </row>
    <row r="677" spans="24:24">
      <c r="X677" s="751" t="str">
        <f>カード情報!D1351</f>
        <v>10-018  バラン</v>
      </c>
    </row>
    <row r="678" spans="24:24">
      <c r="X678" s="751" t="str">
        <f>カード情報!D1353</f>
        <v>10-019  ダイ</v>
      </c>
    </row>
    <row r="679" spans="24:24">
      <c r="X679" s="751" t="str">
        <f>カード情報!D1355</f>
        <v>10-020  ハドラー (超魔生物)</v>
      </c>
    </row>
    <row r="680" spans="24:24">
      <c r="X680" s="751" t="str">
        <f>カード情報!D1357</f>
        <v>10-021  メイジキメラ</v>
      </c>
    </row>
    <row r="681" spans="24:24">
      <c r="X681" s="751" t="str">
        <f>カード情報!D1359</f>
        <v>10-022  キラーパンサー</v>
      </c>
    </row>
    <row r="682" spans="24:24">
      <c r="X682" s="751" t="str">
        <f>カード情報!D1361</f>
        <v>10-023  ボーンファイター</v>
      </c>
    </row>
    <row r="683" spans="24:24">
      <c r="X683" s="751" t="str">
        <f>カード情報!D1363</f>
        <v>10-024  ヒートギズモ</v>
      </c>
    </row>
    <row r="684" spans="24:24">
      <c r="X684" s="751" t="str">
        <f>カード情報!D1365</f>
        <v>10-025  あくま神官</v>
      </c>
    </row>
    <row r="685" spans="24:24">
      <c r="X685" s="751" t="str">
        <f>カード情報!D1367</f>
        <v>10-026  アークデーモン</v>
      </c>
    </row>
    <row r="686" spans="24:24">
      <c r="X686" s="751" t="str">
        <f>カード情報!D1369</f>
        <v>10-027  メトロゴースト</v>
      </c>
    </row>
    <row r="687" spans="24:24">
      <c r="X687" s="751" t="str">
        <f>カード情報!D1371</f>
        <v>10-028  おどるほうせき</v>
      </c>
    </row>
    <row r="688" spans="24:24">
      <c r="X688" s="751" t="str">
        <f>カード情報!D1373</f>
        <v>10-029  ゴールドマン</v>
      </c>
    </row>
    <row r="689" spans="24:24">
      <c r="X689" s="751" t="str">
        <f>カード情報!D1375</f>
        <v>10-030  キラーマシン テムジン改造ver.</v>
      </c>
    </row>
    <row r="690" spans="24:24">
      <c r="X690" s="751" t="str">
        <f>カード情報!D1377</f>
        <v>10-031  ダイ</v>
      </c>
    </row>
    <row r="691" spans="24:24">
      <c r="X691" s="751" t="str">
        <f>カード情報!D1379</f>
        <v>10-032  ヒュンケル</v>
      </c>
    </row>
    <row r="692" spans="24:24">
      <c r="X692" s="751" t="str">
        <f>カード情報!D1381</f>
        <v>10-033  マァム</v>
      </c>
    </row>
    <row r="693" spans="24:24">
      <c r="X693" s="751" t="str">
        <f>カード情報!D1383</f>
        <v>10-034  ベホイミスライム</v>
      </c>
    </row>
    <row r="694" spans="24:24">
      <c r="X694" s="751" t="str">
        <f>カード情報!D1385</f>
        <v>10-035  ウドラー</v>
      </c>
    </row>
    <row r="695" spans="24:24">
      <c r="X695" s="751" t="str">
        <f>カード情報!D1387</f>
        <v>10-036  シャドウパンサー</v>
      </c>
    </row>
    <row r="696" spans="24:24">
      <c r="X696" s="751" t="str">
        <f>カード情報!D1389</f>
        <v>10-037  ヘルクラッシャー</v>
      </c>
    </row>
    <row r="697" spans="24:24">
      <c r="X697" s="751" t="str">
        <f>カード情報!D1391</f>
        <v>10-038  じごくのつかい</v>
      </c>
    </row>
    <row r="698" spans="24:24">
      <c r="X698" s="751" t="str">
        <f>カード情報!D1393</f>
        <v>10-039  ギガンテス</v>
      </c>
    </row>
    <row r="699" spans="24:24">
      <c r="X699" s="751" t="str">
        <f>カード情報!D1395</f>
        <v>10-040  シュバルツシュルト</v>
      </c>
    </row>
    <row r="700" spans="24:24">
      <c r="X700" s="751" t="str">
        <f>カード情報!D1397</f>
        <v>10-041  キラーマシン2</v>
      </c>
    </row>
    <row r="701" spans="24:24">
      <c r="X701" s="751" t="str">
        <f>カード情報!D1399</f>
        <v>10-042  グレイトドラゴン</v>
      </c>
    </row>
    <row r="702" spans="24:24">
      <c r="X702" s="751" t="str">
        <f>カード情報!D1401</f>
        <v>10-043  ヒドラ</v>
      </c>
    </row>
    <row r="703" spans="24:24">
      <c r="X703" s="751" t="str">
        <f>カード情報!D1403</f>
        <v>10-044  キングリザード</v>
      </c>
    </row>
    <row r="704" spans="24:24">
      <c r="X704" s="751" t="str">
        <f>カード情報!D1405</f>
        <v>10-045  ダイ</v>
      </c>
    </row>
    <row r="705" spans="24:24">
      <c r="X705" s="751" t="str">
        <f>カード情報!D1407</f>
        <v>10-046  ポップ</v>
      </c>
    </row>
    <row r="706" spans="24:24">
      <c r="X706" s="751" t="str">
        <f>カード情報!D1409</f>
        <v>10-047  マァム</v>
      </c>
    </row>
    <row r="707" spans="24:24">
      <c r="X707" s="751" t="str">
        <f>カード情報!D1411</f>
        <v>10-048  ヒュンケル</v>
      </c>
    </row>
    <row r="708" spans="24:24">
      <c r="X708" s="751" t="str">
        <f>カード情報!D1413</f>
        <v>10-049  ヒム</v>
      </c>
    </row>
    <row r="709" spans="24:24">
      <c r="X709" s="751" t="str">
        <f>カード情報!D1415</f>
        <v>10-050  アバン</v>
      </c>
    </row>
    <row r="710" spans="24:24">
      <c r="X710" s="751" t="str">
        <f>カード情報!D1417</f>
        <v>10-051  クロコダイン</v>
      </c>
    </row>
    <row r="711" spans="24:24">
      <c r="X711" s="751" t="str">
        <f>カード情報!D1419</f>
        <v>10-052  ラーハルト</v>
      </c>
    </row>
    <row r="712" spans="24:24">
      <c r="X712" s="751" t="str">
        <f>カード情報!D1421</f>
        <v>10-053  キルバーン</v>
      </c>
    </row>
    <row r="713" spans="24:24">
      <c r="X713" s="751" t="str">
        <f>カード情報!D1423</f>
        <v>10-054  ミストバーン</v>
      </c>
    </row>
    <row r="714" spans="24:24">
      <c r="X714" s="751" t="str">
        <f>カード情報!D1425</f>
        <v>10-055  ザボエラ</v>
      </c>
    </row>
    <row r="715" spans="24:24">
      <c r="X715" s="751" t="str">
        <f>カード情報!D1427</f>
        <v>10-056  超魔生物ザムザ</v>
      </c>
    </row>
    <row r="716" spans="24:24">
      <c r="X716" s="751" t="str">
        <f>カード情報!D1429</f>
        <v>10-057  フレイザード</v>
      </c>
    </row>
    <row r="717" spans="24:24">
      <c r="X717" s="751" t="str">
        <f>カード情報!D1431</f>
        <v>10-058  ダイ</v>
      </c>
    </row>
    <row r="718" spans="24:24">
      <c r="X718" s="751" t="str">
        <f>カード情報!D1433</f>
        <v>10-059  少年アルス</v>
      </c>
    </row>
    <row r="719" spans="24:24">
      <c r="X719" s="751" t="str">
        <f>カード情報!D1435</f>
        <v>10-060  王子キーファ</v>
      </c>
    </row>
    <row r="720" spans="24:24">
      <c r="X720" s="751" t="str">
        <f>カード情報!D1437</f>
        <v>10-061  マリベル</v>
      </c>
    </row>
    <row r="721" spans="24:24">
      <c r="X721" s="751" t="str">
        <f>カード情報!D1439</f>
        <v>10-062  れんごくまちょう</v>
      </c>
    </row>
    <row r="722" spans="24:24">
      <c r="X722" s="751" t="str">
        <f>カード情報!D1441</f>
        <v>10-063  ギガントドラゴン</v>
      </c>
    </row>
    <row r="723" spans="24:24">
      <c r="X723" s="751" t="str">
        <f>カード情報!D1443</f>
        <v>10-064  超越魔獣ダムド</v>
      </c>
    </row>
    <row r="724" spans="24:24">
      <c r="X724" s="751" t="str">
        <f>カード情報!D1445</f>
        <v>10-065  ロン・ベルク</v>
      </c>
    </row>
    <row r="725" spans="24:24">
      <c r="X725" s="751" t="str">
        <f>カード情報!D1447</f>
        <v>10-066  ヒュンケル</v>
      </c>
    </row>
    <row r="726" spans="24:24">
      <c r="X726" s="751" t="str">
        <f>カード情報!D1449</f>
        <v>10-067  レオナ</v>
      </c>
    </row>
    <row r="727" spans="24:24">
      <c r="X727" s="751" t="str">
        <f>カード情報!D1451</f>
        <v>10-068  オルゴ・デミーラ</v>
      </c>
    </row>
    <row r="728" spans="24:24">
      <c r="X728" s="751" t="str">
        <f>カード情報!D1453</f>
        <v>09-001  ダイ</v>
      </c>
    </row>
    <row r="729" spans="24:24">
      <c r="X729" s="751" t="str">
        <f>カード情報!D1455</f>
        <v>09-002  ポップ</v>
      </c>
    </row>
    <row r="730" spans="24:24">
      <c r="X730" s="751" t="str">
        <f>カード情報!D1457</f>
        <v>09-003  スライムベス</v>
      </c>
    </row>
    <row r="731" spans="24:24">
      <c r="X731" s="751" t="str">
        <f>カード情報!D1459</f>
        <v>09-004  メイジドラキー</v>
      </c>
    </row>
    <row r="732" spans="24:24">
      <c r="X732" s="751" t="str">
        <f>カード情報!D1461</f>
        <v>09-005  じんめんじゅ</v>
      </c>
    </row>
    <row r="733" spans="24:24">
      <c r="X733" s="751" t="str">
        <f>カード情報!D1463</f>
        <v>09-006  くさった死体</v>
      </c>
    </row>
    <row r="734" spans="24:24">
      <c r="X734" s="751" t="str">
        <f>カード情報!D1465</f>
        <v>09-007  しりょうのきし</v>
      </c>
    </row>
    <row r="735" spans="24:24">
      <c r="X735" s="751" t="str">
        <f>カード情報!D1467</f>
        <v>09-008  ヒートギズモ</v>
      </c>
    </row>
    <row r="736" spans="24:24">
      <c r="X736" s="751" t="str">
        <f>カード情報!D1469</f>
        <v>09-009  フロストギズモ</v>
      </c>
    </row>
    <row r="737" spans="24:24">
      <c r="X737" s="751" t="str">
        <f>カード情報!D1471</f>
        <v>09-010  ガーゴイル</v>
      </c>
    </row>
    <row r="738" spans="24:24">
      <c r="X738" s="751" t="str">
        <f>カード情報!D1473</f>
        <v>09-011  あくま神官</v>
      </c>
    </row>
    <row r="739" spans="24:24">
      <c r="X739" s="751" t="str">
        <f>カード情報!D1475</f>
        <v>09-012  さまようよろい</v>
      </c>
    </row>
    <row r="740" spans="24:24">
      <c r="X740" s="751" t="str">
        <f>カード情報!D1477</f>
        <v>09-013  おどるほうせき</v>
      </c>
    </row>
    <row r="741" spans="24:24">
      <c r="X741" s="751" t="str">
        <f>カード情報!D1479</f>
        <v>09-014  ドラゴン</v>
      </c>
    </row>
    <row r="742" spans="24:24">
      <c r="X742" s="751" t="str">
        <f>カード情報!D1481</f>
        <v>09-015  キースドラゴン</v>
      </c>
    </row>
    <row r="743" spans="24:24">
      <c r="X743" s="751" t="str">
        <f>カード情報!D1483</f>
        <v>09-016  アバン</v>
      </c>
    </row>
    <row r="744" spans="24:24">
      <c r="X744" s="751" t="str">
        <f>カード情報!D1485</f>
        <v>09-017  ハドラー</v>
      </c>
    </row>
    <row r="745" spans="24:24">
      <c r="X745" s="751" t="str">
        <f>カード情報!D1487</f>
        <v>09-018  クロコダイン</v>
      </c>
    </row>
    <row r="746" spans="24:24">
      <c r="X746" s="751" t="str">
        <f>カード情報!D1489</f>
        <v>09-019  ダイ</v>
      </c>
    </row>
    <row r="747" spans="24:24">
      <c r="X747" s="751" t="str">
        <f>カード情報!D1491</f>
        <v>09-020  ポップ</v>
      </c>
    </row>
    <row r="748" spans="24:24">
      <c r="X748" s="751" t="str">
        <f>カード情報!D1493</f>
        <v>09-021  ホイミスライム</v>
      </c>
    </row>
    <row r="749" spans="24:24">
      <c r="X749" s="751" t="str">
        <f>カード情報!D1495</f>
        <v>09-022  トンブレロ</v>
      </c>
    </row>
    <row r="750" spans="24:24">
      <c r="X750" s="751" t="str">
        <f>カード情報!D1497</f>
        <v>09-023  ライオンヘッド</v>
      </c>
    </row>
    <row r="751" spans="24:24">
      <c r="X751" s="751" t="str">
        <f>カード情報!D1499</f>
        <v>09-024  どくどくゾンビ</v>
      </c>
    </row>
    <row r="752" spans="24:24">
      <c r="X752" s="751" t="str">
        <f>カード情報!D1501</f>
        <v>09-025  ミイラ男</v>
      </c>
    </row>
    <row r="753" spans="24:24">
      <c r="X753" s="751" t="str">
        <f>カード情報!D1503</f>
        <v>09-026  ばくだん岩</v>
      </c>
    </row>
    <row r="754" spans="24:24">
      <c r="X754" s="751" t="str">
        <f>カード情報!D1505</f>
        <v>09-027  ボストロール</v>
      </c>
    </row>
    <row r="755" spans="24:24">
      <c r="X755" s="751" t="str">
        <f>カード情報!D1507</f>
        <v>09-028  ゴーレム</v>
      </c>
    </row>
    <row r="756" spans="24:24">
      <c r="X756" s="751" t="str">
        <f>カード情報!D1509</f>
        <v>09-029  キラーアーマー</v>
      </c>
    </row>
    <row r="757" spans="24:24">
      <c r="X757" s="751" t="str">
        <f>カード情報!D1511</f>
        <v>09-030  スカイドラゴン</v>
      </c>
    </row>
    <row r="758" spans="24:24">
      <c r="X758" s="751" t="str">
        <f>カード情報!D1513</f>
        <v>09-031  ダイ</v>
      </c>
    </row>
    <row r="759" spans="24:24">
      <c r="X759" s="751" t="str">
        <f>カード情報!D1515</f>
        <v>09-032  レオナ</v>
      </c>
    </row>
    <row r="760" spans="24:24">
      <c r="X760" s="751" t="str">
        <f>カード情報!D1517</f>
        <v>09-033  ヒュンケル</v>
      </c>
    </row>
    <row r="761" spans="24:24">
      <c r="X761" s="751" t="str">
        <f>カード情報!D1519</f>
        <v>09-034  鎧武装フレイザード</v>
      </c>
    </row>
    <row r="762" spans="24:24">
      <c r="X762" s="751" t="str">
        <f>カード情報!D1521</f>
        <v>09-035  ミストバーン</v>
      </c>
    </row>
    <row r="763" spans="24:24">
      <c r="X763" s="751" t="str">
        <f>カード情報!D1523</f>
        <v>09-036  れんごく天馬</v>
      </c>
    </row>
    <row r="764" spans="24:24">
      <c r="X764" s="751" t="str">
        <f>カード情報!D1525</f>
        <v>09-037  キングスライム</v>
      </c>
    </row>
    <row r="765" spans="24:24">
      <c r="X765" s="751" t="str">
        <f>カード情報!D1527</f>
        <v>09-038  マミー</v>
      </c>
    </row>
    <row r="766" spans="24:24">
      <c r="X766" s="751" t="str">
        <f>カード情報!D1529</f>
        <v>09-039  グール</v>
      </c>
    </row>
    <row r="767" spans="24:24">
      <c r="X767" s="751" t="str">
        <f>カード情報!D1531</f>
        <v>09-040  メガザルロック</v>
      </c>
    </row>
    <row r="768" spans="24:24">
      <c r="X768" s="751" t="str">
        <f>カード情報!D1533</f>
        <v>09-041  アークデーモン</v>
      </c>
    </row>
    <row r="769" spans="24:24">
      <c r="X769" s="751" t="str">
        <f>カード情報!D1535</f>
        <v>09-042  ブラックドラゴン</v>
      </c>
    </row>
    <row r="770" spans="24:24">
      <c r="X770" s="751" t="str">
        <f>カード情報!D1537</f>
        <v>09-043  キングリザード</v>
      </c>
    </row>
    <row r="771" spans="24:24">
      <c r="X771" s="751" t="str">
        <f>カード情報!D1539</f>
        <v>09-044  キラーマジンガ</v>
      </c>
    </row>
    <row r="772" spans="24:24">
      <c r="X772" s="751" t="str">
        <f>カード情報!D1541</f>
        <v>09-045  ダイ</v>
      </c>
    </row>
    <row r="773" spans="24:24">
      <c r="X773" s="751" t="str">
        <f>カード情報!D1543</f>
        <v>09-046  ハドラー (超魔生物)</v>
      </c>
    </row>
    <row r="774" spans="24:24">
      <c r="X774" s="751" t="str">
        <f>カード情報!D1545</f>
        <v>09-047  ヒム</v>
      </c>
    </row>
    <row r="775" spans="24:24">
      <c r="X775" s="751" t="str">
        <f>カード情報!D1547</f>
        <v>09-048  アルビナス</v>
      </c>
    </row>
    <row r="776" spans="24:24">
      <c r="X776" s="751" t="str">
        <f>カード情報!D1549</f>
        <v>09-049  シグマ</v>
      </c>
    </row>
    <row r="777" spans="24:24">
      <c r="X777" s="751" t="str">
        <f>カード情報!D1551</f>
        <v>09-050  フェンブレン</v>
      </c>
    </row>
    <row r="778" spans="24:24">
      <c r="X778" s="751" t="str">
        <f>カード情報!D1553</f>
        <v>09-051  ブロック</v>
      </c>
    </row>
    <row r="779" spans="24:24">
      <c r="X779" s="751" t="str">
        <f>カード情報!D1555</f>
        <v>09-052  ダイ</v>
      </c>
    </row>
    <row r="780" spans="24:24">
      <c r="X780" s="751" t="str">
        <f>カード情報!D1557</f>
        <v>09-053  ポップ</v>
      </c>
    </row>
    <row r="781" spans="24:24">
      <c r="X781" s="751" t="str">
        <f>カード情報!D1559</f>
        <v>09-054  マァム</v>
      </c>
    </row>
    <row r="782" spans="24:24">
      <c r="X782" s="751" t="str">
        <f>カード情報!D1561</f>
        <v>09-055  ハドラー (超魔生物)</v>
      </c>
    </row>
    <row r="783" spans="24:24">
      <c r="X783" s="751" t="str">
        <f>カード情報!D1563</f>
        <v>09-056  アルビナス</v>
      </c>
    </row>
    <row r="784" spans="24:24">
      <c r="X784" s="751" t="str">
        <f>カード情報!D1565</f>
        <v>09-057  守り人ナイン</v>
      </c>
    </row>
    <row r="785" spans="24:24">
      <c r="X785" s="751" t="str">
        <f>カード情報!D1567</f>
        <v>09-058  サンディ</v>
      </c>
    </row>
    <row r="786" spans="24:24">
      <c r="X786" s="751" t="str">
        <f>カード情報!D1569</f>
        <v>09-059  ゲルニック将軍</v>
      </c>
    </row>
    <row r="787" spans="24:24">
      <c r="X787" s="751" t="str">
        <f>カード情報!D1571</f>
        <v>09-060  ギュメイ将軍</v>
      </c>
    </row>
    <row r="788" spans="24:24">
      <c r="X788" s="751" t="str">
        <f>カード情報!D1573</f>
        <v>09-061  ゴレオン将軍</v>
      </c>
    </row>
    <row r="789" spans="24:24">
      <c r="X789" s="751" t="str">
        <f>カード情報!D1575</f>
        <v>09-062  超越魔王ダムド</v>
      </c>
    </row>
    <row r="790" spans="24:24">
      <c r="X790" s="751" t="str">
        <f>カード情報!D1577</f>
        <v>09-063  ダイ</v>
      </c>
    </row>
    <row r="791" spans="24:24">
      <c r="X791" s="751" t="str">
        <f>カード情報!D1579</f>
        <v>09-064  ポップ (大魔導士)</v>
      </c>
    </row>
    <row r="792" spans="24:24">
      <c r="X792" s="751" t="str">
        <f>カード情報!D1581</f>
        <v>09-065  マァム</v>
      </c>
    </row>
    <row r="793" spans="24:24">
      <c r="X793" s="751" t="str">
        <f>カード情報!D1583</f>
        <v>09-066  闇竜バルボロス</v>
      </c>
    </row>
    <row r="794" spans="24:24">
      <c r="X794" s="751" t="str">
        <f>カード情報!D1585</f>
        <v>09-067  レオナ</v>
      </c>
    </row>
    <row r="795" spans="24:24">
      <c r="X795" s="751" t="str">
        <f>カード情報!D1587</f>
        <v>09-068  ヒュンケル</v>
      </c>
    </row>
    <row r="796" spans="24:24">
      <c r="X796" s="751" t="str">
        <f>カード情報!D1589</f>
        <v>09-069  アバン (偉大なる勇者)</v>
      </c>
    </row>
    <row r="797" spans="24:24">
      <c r="X797" s="751" t="str">
        <f>カード情報!D1591</f>
        <v>09-070  伝説のまもの使い</v>
      </c>
    </row>
    <row r="798" spans="24:24">
      <c r="X798" s="751" t="str">
        <f>カード情報!D1593</f>
        <v>09-071  勇者レック</v>
      </c>
    </row>
    <row r="799" spans="24:24">
      <c r="X799" s="751" t="str">
        <f>カード情報!D1595</f>
        <v>08-001  ダイ</v>
      </c>
    </row>
    <row r="800" spans="24:24">
      <c r="X800" s="751" t="str">
        <f>カード情報!D1597</f>
        <v>08-002  ポップ</v>
      </c>
    </row>
    <row r="801" spans="24:24">
      <c r="X801" s="751" t="str">
        <f>カード情報!D1599</f>
        <v>08-003  マァム</v>
      </c>
    </row>
    <row r="802" spans="24:24">
      <c r="X802" s="751" t="str">
        <f>カード情報!D1601</f>
        <v>08-004  スライム</v>
      </c>
    </row>
    <row r="803" spans="24:24">
      <c r="X803" s="751" t="str">
        <f>カード情報!D1603</f>
        <v>08-005  キメラ</v>
      </c>
    </row>
    <row r="804" spans="24:24">
      <c r="X804" s="751" t="str">
        <f>カード情報!D1605</f>
        <v>08-006  スライムナイト</v>
      </c>
    </row>
    <row r="805" spans="24:24">
      <c r="X805" s="751" t="str">
        <f>カード情報!D1607</f>
        <v>08-007  ドラキー</v>
      </c>
    </row>
    <row r="806" spans="24:24">
      <c r="X806" s="751" t="str">
        <f>カード情報!D1609</f>
        <v>08-008  いたずらもぐら</v>
      </c>
    </row>
    <row r="807" spans="24:24">
      <c r="X807" s="751" t="str">
        <f>カード情報!D1611</f>
        <v>08-009  オーク</v>
      </c>
    </row>
    <row r="808" spans="24:24">
      <c r="X808" s="751" t="str">
        <f>カード情報!D1613</f>
        <v>08-010  がいこつ</v>
      </c>
    </row>
    <row r="809" spans="24:24">
      <c r="X809" s="751" t="str">
        <f>カード情報!D1615</f>
        <v>08-011  ボーンファイター</v>
      </c>
    </row>
    <row r="810" spans="24:24">
      <c r="X810" s="751" t="str">
        <f>カード情報!D1617</f>
        <v>08-012  ばくだん岩</v>
      </c>
    </row>
    <row r="811" spans="24:24">
      <c r="X811" s="751" t="str">
        <f>カード情報!D1619</f>
        <v>08-013  ギズモ</v>
      </c>
    </row>
    <row r="812" spans="24:24">
      <c r="X812" s="751" t="str">
        <f>カード情報!D1621</f>
        <v>08-014  さまようよろい</v>
      </c>
    </row>
    <row r="813" spans="24:24">
      <c r="X813" s="751" t="str">
        <f>カード情報!D1623</f>
        <v>08-015  わらいぶくろ</v>
      </c>
    </row>
    <row r="814" spans="24:24">
      <c r="X814" s="751" t="str">
        <f>カード情報!D1625</f>
        <v>08-016  ポップ</v>
      </c>
    </row>
    <row r="815" spans="24:24">
      <c r="X815" s="751" t="str">
        <f>カード情報!D1627</f>
        <v>08-017  ヒュンケル</v>
      </c>
    </row>
    <row r="816" spans="24:24">
      <c r="X816" s="751" t="str">
        <f>カード情報!D1629</f>
        <v>08-018  ダイ</v>
      </c>
    </row>
    <row r="817" spans="24:24">
      <c r="X817" s="751" t="str">
        <f>カード情報!D1631</f>
        <v>08-019  マァム</v>
      </c>
    </row>
    <row r="818" spans="24:24">
      <c r="X818" s="751" t="str">
        <f>カード情報!D1633</f>
        <v>08-020  ダイ</v>
      </c>
    </row>
    <row r="819" spans="24:24">
      <c r="X819" s="751" t="str">
        <f>カード情報!D1635</f>
        <v>08-021  タホドラキー</v>
      </c>
    </row>
    <row r="820" spans="24:24">
      <c r="X820" s="751" t="str">
        <f>カード情報!D1637</f>
        <v>08-022  オークキング</v>
      </c>
    </row>
    <row r="821" spans="24:24">
      <c r="X821" s="751" t="str">
        <f>カード情報!D1639</f>
        <v>08-023  くさった死体</v>
      </c>
    </row>
    <row r="822" spans="24:24">
      <c r="X822" s="751" t="str">
        <f>カード情報!D1641</f>
        <v>08-024  マミー</v>
      </c>
    </row>
    <row r="823" spans="24:24">
      <c r="X823" s="751" t="str">
        <f>カード情報!D1643</f>
        <v>08-025  ヘルクラッシャー</v>
      </c>
    </row>
    <row r="824" spans="24:24">
      <c r="X824" s="751" t="str">
        <f>カード情報!D1645</f>
        <v>08-026  メガザルロック</v>
      </c>
    </row>
    <row r="825" spans="24:24">
      <c r="X825" s="751" t="str">
        <f>カード情報!D1647</f>
        <v>08-027  ヒートギズモ</v>
      </c>
    </row>
    <row r="826" spans="24:24">
      <c r="X826" s="751" t="str">
        <f>カード情報!D1649</f>
        <v>08-028  ホークマン</v>
      </c>
    </row>
    <row r="827" spans="24:24">
      <c r="X827" s="751" t="str">
        <f>カード情報!D1651</f>
        <v>08-029  あくま神官</v>
      </c>
    </row>
    <row r="828" spans="24:24">
      <c r="X828" s="751" t="str">
        <f>カード情報!D1653</f>
        <v>08-030  メトロゴースト</v>
      </c>
    </row>
    <row r="829" spans="24:24">
      <c r="X829" s="751" t="str">
        <f>カード情報!D1655</f>
        <v>08-031  ダイ</v>
      </c>
    </row>
    <row r="830" spans="24:24">
      <c r="X830" s="751" t="str">
        <f>カード情報!D1657</f>
        <v>08-032  ポップ</v>
      </c>
    </row>
    <row r="831" spans="24:24">
      <c r="X831" s="751" t="str">
        <f>カード情報!D1659</f>
        <v>08-033  レオナ</v>
      </c>
    </row>
    <row r="832" spans="24:24">
      <c r="X832" s="751" t="str">
        <f>カード情報!D1661</f>
        <v>08-034  クロコダイン</v>
      </c>
    </row>
    <row r="833" spans="24:24">
      <c r="X833" s="751" t="str">
        <f>カード情報!D1663</f>
        <v>08-035  ヒュンケル</v>
      </c>
    </row>
    <row r="834" spans="24:24">
      <c r="X834" s="751" t="str">
        <f>カード情報!D1665</f>
        <v>08-036  フレイザード</v>
      </c>
    </row>
    <row r="835" spans="24:24">
      <c r="X835" s="751" t="str">
        <f>カード情報!D1667</f>
        <v>08-037  シャドウパンサー</v>
      </c>
    </row>
    <row r="836" spans="24:24">
      <c r="X836" s="751" t="str">
        <f>カード情報!D1669</f>
        <v>08-038  じごくのつかい</v>
      </c>
    </row>
    <row r="837" spans="24:24">
      <c r="X837" s="751" t="str">
        <f>カード情報!D1671</f>
        <v>08-039  じごくのよろい</v>
      </c>
    </row>
    <row r="838" spans="24:24">
      <c r="X838" s="751" t="str">
        <f>カード情報!D1673</f>
        <v>08-040  グレイトドラゴン</v>
      </c>
    </row>
    <row r="839" spans="24:24">
      <c r="X839" s="751" t="str">
        <f>カード情報!D1675</f>
        <v>08-041  ヒドラ</v>
      </c>
    </row>
    <row r="840" spans="24:24">
      <c r="X840" s="751" t="str">
        <f>カード情報!D1677</f>
        <v>08-042  ギガンテス</v>
      </c>
    </row>
    <row r="841" spans="24:24">
      <c r="X841" s="751" t="str">
        <f>カード情報!D1679</f>
        <v>08-043  マァム (アバンの使徒)</v>
      </c>
    </row>
    <row r="842" spans="24:24">
      <c r="X842" s="751" t="str">
        <f>カード情報!D1681</f>
        <v>08-044  ポップ (アバンの使徒)</v>
      </c>
    </row>
    <row r="843" spans="24:24">
      <c r="X843" s="751" t="str">
        <f>カード情報!D1683</f>
        <v>08-045  レオナ (アバンの使徒)</v>
      </c>
    </row>
    <row r="844" spans="24:24">
      <c r="X844" s="751" t="str">
        <f>カード情報!D1685</f>
        <v>08-046  ダイ (アバンの使徒)</v>
      </c>
    </row>
    <row r="845" spans="24:24">
      <c r="X845" s="751" t="str">
        <f>カード情報!D1687</f>
        <v>08-047  ヒュンケル (アバンの使徒)</v>
      </c>
    </row>
    <row r="846" spans="24:24">
      <c r="X846" s="751" t="str">
        <f>カード情報!D1689</f>
        <v>08-048  クロコダイン</v>
      </c>
    </row>
    <row r="847" spans="24:24">
      <c r="X847" s="751" t="str">
        <f>カード情報!D1691</f>
        <v>08-049  ミストバーン</v>
      </c>
    </row>
    <row r="848" spans="24:24">
      <c r="X848" s="751" t="str">
        <f>カード情報!D1693</f>
        <v>08-050  バーン</v>
      </c>
    </row>
    <row r="849" spans="24:24">
      <c r="X849" s="751" t="str">
        <f>カード情報!D1695</f>
        <v>08-051  マァム</v>
      </c>
    </row>
    <row r="850" spans="24:24">
      <c r="X850" s="751" t="str">
        <f>カード情報!D1697</f>
        <v>08-052  レオナ</v>
      </c>
    </row>
    <row r="851" spans="24:24">
      <c r="X851" s="751" t="str">
        <f>カード情報!D1699</f>
        <v>08-053  勇者ソロ</v>
      </c>
    </row>
    <row r="852" spans="24:24">
      <c r="X852" s="751" t="str">
        <f>カード情報!D1701</f>
        <v>08-054  アリーナ</v>
      </c>
    </row>
    <row r="853" spans="24:24">
      <c r="X853" s="751" t="str">
        <f>カード情報!D1703</f>
        <v>08-055  マーニャ</v>
      </c>
    </row>
    <row r="854" spans="24:24">
      <c r="X854" s="751" t="str">
        <f>カード情報!D1705</f>
        <v>08-056  バルザック</v>
      </c>
    </row>
    <row r="855" spans="24:24">
      <c r="X855" s="751" t="str">
        <f>カード情報!D1707</f>
        <v>08-057  ダークネビュラス</v>
      </c>
    </row>
    <row r="856" spans="24:24">
      <c r="X856" s="751" t="str">
        <f>カード情報!D1709</f>
        <v>08-058  サージタウス</v>
      </c>
    </row>
    <row r="857" spans="24:24">
      <c r="X857" s="751" t="str">
        <f>カード情報!D1711</f>
        <v>08-059  キングレオ</v>
      </c>
    </row>
    <row r="858" spans="24:24">
      <c r="X858" s="751" t="str">
        <f>カード情報!D1713</f>
        <v>08-060  爆炎王ガイフレア</v>
      </c>
    </row>
    <row r="859" spans="24:24">
      <c r="X859" s="751" t="str">
        <f>カード情報!D1715</f>
        <v>08-061  バーン</v>
      </c>
    </row>
    <row r="860" spans="24:24">
      <c r="X860" s="751" t="str">
        <f>カード情報!D1717</f>
        <v>08-062  ヒュンケル</v>
      </c>
    </row>
    <row r="861" spans="24:24">
      <c r="X861" s="751" t="str">
        <f>カード情報!D1719</f>
        <v>08-063  魔剣士ピサロ</v>
      </c>
    </row>
    <row r="862" spans="24:24">
      <c r="X862" s="751" t="str">
        <f>カード情報!D1721</f>
        <v>07-001  ポップ</v>
      </c>
    </row>
    <row r="863" spans="24:24">
      <c r="X863" s="751" t="str">
        <f>カード情報!D1723</f>
        <v>07-002  レオナ</v>
      </c>
    </row>
    <row r="864" spans="24:24">
      <c r="X864" s="751" t="str">
        <f>カード情報!D1725</f>
        <v>07-003  ヒュンケル</v>
      </c>
    </row>
    <row r="865" spans="24:24">
      <c r="X865" s="751" t="str">
        <f>カード情報!D1727</f>
        <v>07-004  クロコダイン</v>
      </c>
    </row>
    <row r="866" spans="24:24">
      <c r="X866" s="751" t="str">
        <f>カード情報!D1729</f>
        <v>07-005  魔のサソリ</v>
      </c>
    </row>
    <row r="867" spans="24:24">
      <c r="X867" s="751" t="str">
        <f>カード情報!D1731</f>
        <v>07-006  キラーマシン テムジン改造ver.</v>
      </c>
    </row>
    <row r="868" spans="24:24">
      <c r="X868" s="751" t="str">
        <f>カード情報!D1733</f>
        <v>07-007  スライム</v>
      </c>
    </row>
    <row r="869" spans="24:24">
      <c r="X869" s="751" t="str">
        <f>カード情報!D1735</f>
        <v>07-008  メイジドラキー</v>
      </c>
    </row>
    <row r="870" spans="24:24">
      <c r="X870" s="751" t="str">
        <f>カード情報!D1737</f>
        <v>07-009  ホイミスライム</v>
      </c>
    </row>
    <row r="871" spans="24:24">
      <c r="X871" s="751" t="str">
        <f>カード情報!D1739</f>
        <v>07-010  トンブレロ</v>
      </c>
    </row>
    <row r="872" spans="24:24">
      <c r="X872" s="751" t="str">
        <f>カード情報!D1741</f>
        <v>07-011  がいこつ</v>
      </c>
    </row>
    <row r="873" spans="24:24">
      <c r="X873" s="751" t="str">
        <f>カード情報!D1743</f>
        <v>07-012  ミイラ男</v>
      </c>
    </row>
    <row r="874" spans="24:24">
      <c r="X874" s="751" t="str">
        <f>カード情報!D1745</f>
        <v>07-013  ガーゴイル</v>
      </c>
    </row>
    <row r="875" spans="24:24">
      <c r="X875" s="751" t="str">
        <f>カード情報!D1747</f>
        <v>07-014  ゴースト</v>
      </c>
    </row>
    <row r="876" spans="24:24">
      <c r="X876" s="751" t="str">
        <f>カード情報!D1749</f>
        <v>07-015  ゴーレム</v>
      </c>
    </row>
    <row r="877" spans="24:24">
      <c r="X877" s="751" t="str">
        <f>カード情報!D1751</f>
        <v>07-016  ダイ</v>
      </c>
    </row>
    <row r="878" spans="24:24">
      <c r="X878" s="751" t="str">
        <f>カード情報!D1753</f>
        <v>07-017  マァム</v>
      </c>
    </row>
    <row r="879" spans="24:24">
      <c r="X879" s="751" t="str">
        <f>カード情報!D1755</f>
        <v>07-018  ヒュンケル</v>
      </c>
    </row>
    <row r="880" spans="24:24">
      <c r="X880" s="751" t="str">
        <f>カード情報!D1757</f>
        <v>07-019  レオナ</v>
      </c>
    </row>
    <row r="881" spans="24:24">
      <c r="X881" s="751" t="str">
        <f>カード情報!D1759</f>
        <v>07-020  ダイ</v>
      </c>
    </row>
    <row r="882" spans="24:24">
      <c r="X882" s="751" t="str">
        <f>カード情報!D1761</f>
        <v>07-021  キラーパンサー</v>
      </c>
    </row>
    <row r="883" spans="24:24">
      <c r="X883" s="751" t="str">
        <f>カード情報!D1763</f>
        <v>07-022  ライオンヘッド</v>
      </c>
    </row>
    <row r="884" spans="24:24">
      <c r="X884" s="751" t="str">
        <f>カード情報!D1765</f>
        <v>07-023  しりょうのきし</v>
      </c>
    </row>
    <row r="885" spans="24:24">
      <c r="X885" s="751" t="str">
        <f>カード情報!D1767</f>
        <v>07-024  どくどくゾンビ</v>
      </c>
    </row>
    <row r="886" spans="24:24">
      <c r="X886" s="751" t="str">
        <f>カード情報!D1769</f>
        <v>07-025  ばくだん岩</v>
      </c>
    </row>
    <row r="887" spans="24:24">
      <c r="X887" s="751" t="str">
        <f>カード情報!D1771</f>
        <v>07-026  フレイム</v>
      </c>
    </row>
    <row r="888" spans="24:24">
      <c r="X888" s="751" t="str">
        <f>カード情報!D1773</f>
        <v>07-027  ブリザード</v>
      </c>
    </row>
    <row r="889" spans="24:24">
      <c r="X889" s="751" t="str">
        <f>カード情報!D1775</f>
        <v>07-028  あくま神官</v>
      </c>
    </row>
    <row r="890" spans="24:24">
      <c r="X890" s="751" t="str">
        <f>カード情報!D1777</f>
        <v>07-029  アークデーモン</v>
      </c>
    </row>
    <row r="891" spans="24:24">
      <c r="X891" s="751" t="str">
        <f>カード情報!D1779</f>
        <v>07-030  おどるほうせき</v>
      </c>
    </row>
    <row r="892" spans="24:24">
      <c r="X892" s="751" t="str">
        <f>カード情報!D1781</f>
        <v>07-031  ダイ</v>
      </c>
    </row>
    <row r="893" spans="24:24">
      <c r="X893" s="751" t="str">
        <f>カード情報!D1783</f>
        <v>07-032  ポップ</v>
      </c>
    </row>
    <row r="894" spans="24:24">
      <c r="X894" s="751" t="str">
        <f>カード情報!D1785</f>
        <v>07-033  レオナ</v>
      </c>
    </row>
    <row r="895" spans="24:24">
      <c r="X895" s="751" t="str">
        <f>カード情報!D1787</f>
        <v>07-034  ヒュンケル</v>
      </c>
    </row>
    <row r="896" spans="24:24">
      <c r="X896" s="751" t="str">
        <f>カード情報!D1789</f>
        <v>07-035  クロコダイン</v>
      </c>
    </row>
    <row r="897" spans="24:24">
      <c r="X897" s="751" t="str">
        <f>カード情報!D1791</f>
        <v>07-036  フレイザード</v>
      </c>
    </row>
    <row r="898" spans="24:24">
      <c r="X898" s="751" t="str">
        <f>カード情報!D1793</f>
        <v>07-037  ベホイミスライム</v>
      </c>
    </row>
    <row r="899" spans="24:24">
      <c r="X899" s="751" t="str">
        <f>カード情報!D1795</f>
        <v>07-038  キングスライム</v>
      </c>
    </row>
    <row r="900" spans="24:24">
      <c r="X900" s="751" t="str">
        <f>カード情報!D1797</f>
        <v>07-039  グール</v>
      </c>
    </row>
    <row r="901" spans="24:24">
      <c r="X901" s="751" t="str">
        <f>カード情報!D1799</f>
        <v>07-040  メガザルロック</v>
      </c>
    </row>
    <row r="902" spans="24:24">
      <c r="X902" s="751" t="str">
        <f>カード情報!D1801</f>
        <v>07-041  ボストロール</v>
      </c>
    </row>
    <row r="903" spans="24:24">
      <c r="X903" s="751" t="str">
        <f>カード情報!D1803</f>
        <v>07-042  キラーアーマー</v>
      </c>
    </row>
    <row r="904" spans="24:24">
      <c r="X904" s="751" t="str">
        <f>カード情報!D1805</f>
        <v>07-043  ドラゴン</v>
      </c>
    </row>
    <row r="905" spans="24:24">
      <c r="X905" s="751" t="str">
        <f>カード情報!D1807</f>
        <v>07-044  キースドラゴン</v>
      </c>
    </row>
    <row r="906" spans="24:24">
      <c r="X906" s="751" t="str">
        <f>カード情報!D1809</f>
        <v>07-045  ダイ (竜の騎士ダイ)</v>
      </c>
    </row>
    <row r="907" spans="24:24">
      <c r="X907" s="751" t="str">
        <f>カード情報!D1811</f>
        <v>07-046  バラン (竜の騎士バラン)</v>
      </c>
    </row>
    <row r="908" spans="24:24">
      <c r="X908" s="751" t="str">
        <f>カード情報!D1813</f>
        <v>07-047  ハドラー (超魔生物)</v>
      </c>
    </row>
    <row r="909" spans="24:24">
      <c r="X909" s="751" t="str">
        <f>カード情報!D1815</f>
        <v>07-048  ポップ</v>
      </c>
    </row>
    <row r="910" spans="24:24">
      <c r="X910" s="751" t="str">
        <f>カード情報!D1817</f>
        <v>07-049  マァム</v>
      </c>
    </row>
    <row r="911" spans="24:24">
      <c r="X911" s="751" t="str">
        <f>カード情報!D1819</f>
        <v>07-050  ヒュンケル</v>
      </c>
    </row>
    <row r="912" spans="24:24">
      <c r="X912" s="751" t="str">
        <f>カード情報!D1821</f>
        <v>07-051  クロコダイン</v>
      </c>
    </row>
    <row r="913" spans="24:24">
      <c r="X913" s="751" t="str">
        <f>カード情報!D1823</f>
        <v>07-052  ダイ (勇者ダイ)</v>
      </c>
    </row>
    <row r="914" spans="24:24">
      <c r="X914" s="751" t="str">
        <f>カード情報!D1825</f>
        <v>07-053  アバン (勇者アバン)</v>
      </c>
    </row>
    <row r="915" spans="24:24">
      <c r="X915" s="751" t="str">
        <f>カード情報!D1827</f>
        <v>07-054  バラン</v>
      </c>
    </row>
    <row r="916" spans="24:24">
      <c r="X916" s="751" t="str">
        <f>カード情報!D1829</f>
        <v>07-055  ハドラー (超魔生物)</v>
      </c>
    </row>
    <row r="917" spans="24:24">
      <c r="X917" s="751" t="str">
        <f>カード情報!D1831</f>
        <v>07-056  超越破断魔獣ダムド</v>
      </c>
    </row>
    <row r="918" spans="24:24">
      <c r="X918" s="751" t="str">
        <f>カード情報!D1833</f>
        <v>07-057  ロトの血を引く者</v>
      </c>
    </row>
    <row r="919" spans="24:24">
      <c r="X919" s="751" t="str">
        <f>カード情報!D1835</f>
        <v>07-058  ローレシアの王子</v>
      </c>
    </row>
    <row r="920" spans="24:24">
      <c r="X920" s="751" t="str">
        <f>カード情報!D1837</f>
        <v>07-059  サマルトリアの王子</v>
      </c>
    </row>
    <row r="921" spans="24:24">
      <c r="X921" s="751" t="str">
        <f>カード情報!D1839</f>
        <v>07-060  ムーンブルクの王女</v>
      </c>
    </row>
    <row r="922" spans="24:24">
      <c r="X922" s="751" t="str">
        <f>カード情報!D1841</f>
        <v>07-061  伝説の勇者</v>
      </c>
    </row>
    <row r="923" spans="24:24">
      <c r="X923" s="751" t="str">
        <f>カード情報!D1843</f>
        <v>07-062  ミストバーン</v>
      </c>
    </row>
    <row r="924" spans="24:24">
      <c r="X924" s="751" t="str">
        <f>カード情報!D1845</f>
        <v>07-063  ハドラー (魔王ハドラー)</v>
      </c>
    </row>
    <row r="925" spans="24:24">
      <c r="X925" s="751" t="str">
        <f>カード情報!D1847</f>
        <v>07-064  竜王</v>
      </c>
    </row>
    <row r="926" spans="24:24">
      <c r="X926" s="751" t="str">
        <f>カード情報!D1849</f>
        <v>06-001  ダイ</v>
      </c>
    </row>
    <row r="927" spans="24:24">
      <c r="X927" s="751" t="str">
        <f>カード情報!D1851</f>
        <v>06-002  ポップ</v>
      </c>
    </row>
    <row r="928" spans="24:24">
      <c r="X928" s="751" t="str">
        <f>カード情報!D1853</f>
        <v>06-003  マァム</v>
      </c>
    </row>
    <row r="929" spans="24:24">
      <c r="X929" s="751" t="str">
        <f>カード情報!D1855</f>
        <v>06-004  スライム</v>
      </c>
    </row>
    <row r="930" spans="24:24">
      <c r="X930" s="751" t="str">
        <f>カード情報!D1857</f>
        <v>06-005  スライムベス</v>
      </c>
    </row>
    <row r="931" spans="24:24">
      <c r="X931" s="751" t="str">
        <f>カード情報!D1859</f>
        <v>06-006  キメラ</v>
      </c>
    </row>
    <row r="932" spans="24:24">
      <c r="X932" s="751" t="str">
        <f>カード情報!D1861</f>
        <v>06-007  ホイミスライム</v>
      </c>
    </row>
    <row r="933" spans="24:24">
      <c r="X933" s="751" t="str">
        <f>カード情報!D1863</f>
        <v>06-008  ドラキー</v>
      </c>
    </row>
    <row r="934" spans="24:24">
      <c r="X934" s="751" t="str">
        <f>カード情報!D1865</f>
        <v>06-009  メイジキメラ</v>
      </c>
    </row>
    <row r="935" spans="24:24">
      <c r="X935" s="751" t="str">
        <f>カード情報!D1867</f>
        <v>06-010  ゴースト</v>
      </c>
    </row>
    <row r="936" spans="24:24">
      <c r="X936" s="751" t="str">
        <f>カード情報!D1869</f>
        <v>06-011  フレイム</v>
      </c>
    </row>
    <row r="937" spans="24:24">
      <c r="X937" s="751" t="str">
        <f>カード情報!D1871</f>
        <v>06-012  ブリザード</v>
      </c>
    </row>
    <row r="938" spans="24:24">
      <c r="X938" s="751" t="str">
        <f>カード情報!D1873</f>
        <v>06-013  どくどくゾンビ</v>
      </c>
    </row>
    <row r="939" spans="24:24">
      <c r="X939" s="751" t="str">
        <f>カード情報!D1875</f>
        <v>06-014  じんめんじゅ</v>
      </c>
    </row>
    <row r="940" spans="24:24">
      <c r="X940" s="751" t="str">
        <f>カード情報!D1877</f>
        <v>06-015  オーク</v>
      </c>
    </row>
    <row r="941" spans="24:24">
      <c r="X941" s="751" t="str">
        <f>カード情報!D1879</f>
        <v>06-016  ダイ</v>
      </c>
    </row>
    <row r="942" spans="24:24">
      <c r="X942" s="751" t="str">
        <f>カード情報!D1881</f>
        <v>06-017  ヒュンケル</v>
      </c>
    </row>
    <row r="943" spans="24:24">
      <c r="X943" s="751" t="str">
        <f>カード情報!D1883</f>
        <v>06-018  クロコダイン</v>
      </c>
    </row>
    <row r="944" spans="24:24">
      <c r="X944" s="751" t="str">
        <f>カード情報!D1885</f>
        <v>06-019  フレイザード</v>
      </c>
    </row>
    <row r="945" spans="24:24">
      <c r="X945" s="751" t="str">
        <f>カード情報!D1887</f>
        <v>06-020  キラーアーマー</v>
      </c>
    </row>
    <row r="946" spans="24:24">
      <c r="X946" s="751" t="str">
        <f>カード情報!D1889</f>
        <v>06-021  れんごく天馬</v>
      </c>
    </row>
    <row r="947" spans="24:24">
      <c r="X947" s="751" t="str">
        <f>カード情報!D1891</f>
        <v>06-022  ギズモ</v>
      </c>
    </row>
    <row r="948" spans="24:24">
      <c r="X948" s="751" t="str">
        <f>カード情報!D1893</f>
        <v>06-023  フロストギズモ</v>
      </c>
    </row>
    <row r="949" spans="24:24">
      <c r="X949" s="751" t="str">
        <f>カード情報!D1895</f>
        <v>06-024  しりょうのきし</v>
      </c>
    </row>
    <row r="950" spans="24:24">
      <c r="X950" s="751" t="str">
        <f>カード情報!D1897</f>
        <v>06-025  グール</v>
      </c>
    </row>
    <row r="951" spans="24:24">
      <c r="X951" s="751" t="str">
        <f>カード情報!D1899</f>
        <v>06-026  メタルライダー</v>
      </c>
    </row>
    <row r="952" spans="24:24">
      <c r="X952" s="751" t="str">
        <f>カード情報!D1901</f>
        <v>06-027  ゴールドマン</v>
      </c>
    </row>
    <row r="953" spans="24:24">
      <c r="X953" s="751" t="str">
        <f>カード情報!D1903</f>
        <v>06-028  マミー</v>
      </c>
    </row>
    <row r="954" spans="24:24">
      <c r="X954" s="751" t="str">
        <f>カード情報!D1905</f>
        <v>06-029  ウドラー</v>
      </c>
    </row>
    <row r="955" spans="24:24">
      <c r="X955" s="751" t="str">
        <f>カード情報!D1907</f>
        <v>06-030  キラースコップ</v>
      </c>
    </row>
    <row r="956" spans="24:24">
      <c r="X956" s="751" t="str">
        <f>カード情報!D1909</f>
        <v>06-031  ダイ</v>
      </c>
    </row>
    <row r="957" spans="24:24">
      <c r="X957" s="751" t="str">
        <f>カード情報!D1911</f>
        <v>06-032  マァム</v>
      </c>
    </row>
    <row r="958" spans="24:24">
      <c r="X958" s="751" t="str">
        <f>カード情報!D1913</f>
        <v>06-033  ヒュンケル</v>
      </c>
    </row>
    <row r="959" spans="24:24">
      <c r="X959" s="751" t="str">
        <f>カード情報!D1915</f>
        <v>06-034  レオナ</v>
      </c>
    </row>
    <row r="960" spans="24:24">
      <c r="X960" s="751" t="str">
        <f>カード情報!D1917</f>
        <v>06-035  ハドラー</v>
      </c>
    </row>
    <row r="961" spans="24:24">
      <c r="X961" s="751" t="str">
        <f>カード情報!D1919</f>
        <v>06-036  ヘルクラッシャー</v>
      </c>
    </row>
    <row r="962" spans="24:24">
      <c r="X962" s="751" t="str">
        <f>カード情報!D1921</f>
        <v>06-037  シュバルツシュルト</v>
      </c>
    </row>
    <row r="963" spans="24:24">
      <c r="X963" s="751" t="str">
        <f>カード情報!D1923</f>
        <v>06-038  ブラックドラゴン</v>
      </c>
    </row>
    <row r="964" spans="24:24">
      <c r="X964" s="751" t="str">
        <f>カード情報!D1925</f>
        <v>06-039  スカイドラゴン</v>
      </c>
    </row>
    <row r="965" spans="24:24">
      <c r="X965" s="751" t="str">
        <f>カード情報!D1927</f>
        <v>06-040  ヒドラ</v>
      </c>
    </row>
    <row r="966" spans="24:24">
      <c r="X966" s="751" t="str">
        <f>カード情報!D1929</f>
        <v>06-041  デスコピオン</v>
      </c>
    </row>
    <row r="967" spans="24:24">
      <c r="X967" s="751" t="str">
        <f>カード情報!D1931</f>
        <v>06-042  ギガンテス</v>
      </c>
    </row>
    <row r="968" spans="24:24">
      <c r="X968" s="751" t="str">
        <f>カード情報!D1933</f>
        <v>06-043  デュラハンナイト</v>
      </c>
    </row>
    <row r="969" spans="24:24">
      <c r="X969" s="751" t="str">
        <f>カード情報!D1935</f>
        <v>06-044  キラーマシン2</v>
      </c>
    </row>
    <row r="970" spans="24:24">
      <c r="X970" s="751" t="str">
        <f>カード情報!D1937</f>
        <v>06-045  ダイ</v>
      </c>
    </row>
    <row r="971" spans="24:24">
      <c r="X971" s="751" t="str">
        <f>カード情報!D1939</f>
        <v>06-046  ポップ</v>
      </c>
    </row>
    <row r="972" spans="24:24">
      <c r="X972" s="751" t="str">
        <f>カード情報!D1941</f>
        <v>06-047  マァム</v>
      </c>
    </row>
    <row r="973" spans="24:24">
      <c r="X973" s="751" t="str">
        <f>カード情報!D1943</f>
        <v>06-048  ヒュンケル</v>
      </c>
    </row>
    <row r="974" spans="24:24">
      <c r="X974" s="751" t="str">
        <f>カード情報!D1945</f>
        <v>06-049  クロコダイン</v>
      </c>
    </row>
    <row r="975" spans="24:24">
      <c r="X975" s="751" t="str">
        <f>カード情報!D1947</f>
        <v>06-050  ヒム</v>
      </c>
    </row>
    <row r="976" spans="24:24">
      <c r="X976" s="751" t="str">
        <f>カード情報!D1949</f>
        <v>06-051  アルビナス</v>
      </c>
    </row>
    <row r="977" spans="24:24">
      <c r="X977" s="751" t="str">
        <f>カード情報!D1951</f>
        <v>06-052  シグマ</v>
      </c>
    </row>
    <row r="978" spans="24:24">
      <c r="X978" s="751" t="str">
        <f>カード情報!D1953</f>
        <v>06-053  フェンブレン</v>
      </c>
    </row>
    <row r="979" spans="24:24">
      <c r="X979" s="751" t="str">
        <f>カード情報!D1955</f>
        <v>06-054  ブロック</v>
      </c>
    </row>
    <row r="980" spans="24:24">
      <c r="X980" s="751" t="str">
        <f>カード情報!D1957</f>
        <v>06-055  ポップ</v>
      </c>
    </row>
    <row r="981" spans="24:24">
      <c r="X981" s="751" t="str">
        <f>カード情報!D1959</f>
        <v>06-056  キルバーン</v>
      </c>
    </row>
    <row r="982" spans="24:24">
      <c r="X982" s="751" t="str">
        <f>カード情報!D1961</f>
        <v>06-057  ミストバーン</v>
      </c>
    </row>
    <row r="983" spans="24:24">
      <c r="X983" s="751" t="str">
        <f>カード情報!D1963</f>
        <v>06-058  勇者イレブン</v>
      </c>
    </row>
    <row r="984" spans="24:24">
      <c r="X984" s="751" t="str">
        <f>カード情報!D1965</f>
        <v>06-059  セーニャ</v>
      </c>
    </row>
    <row r="985" spans="24:24">
      <c r="X985" s="751" t="str">
        <f>カード情報!D1967</f>
        <v>06-060  ベロニカ</v>
      </c>
    </row>
    <row r="986" spans="24:24">
      <c r="X986" s="751" t="str">
        <f>カード情報!D1969</f>
        <v>06-061  シルビア</v>
      </c>
    </row>
    <row r="987" spans="24:24">
      <c r="X987" s="751" t="str">
        <f>カード情報!D1971</f>
        <v>06-062  ロウ</v>
      </c>
    </row>
    <row r="988" spans="24:24">
      <c r="X988" s="751" t="str">
        <f>カード情報!D1973</f>
        <v>06-063  超越魔王ダムド</v>
      </c>
    </row>
    <row r="989" spans="24:24">
      <c r="X989" s="751" t="str">
        <f>カード情報!D1975</f>
        <v>06-064  ハドラー (超魔生物)</v>
      </c>
    </row>
    <row r="990" spans="24:24">
      <c r="X990" s="751" t="str">
        <f>カード情報!D1977</f>
        <v>06-065  セーニャ</v>
      </c>
    </row>
    <row r="991" spans="24:24">
      <c r="X991" s="751" t="str">
        <f>カード情報!D1979</f>
        <v>06-066  ベロニカ</v>
      </c>
    </row>
    <row r="992" spans="24:24">
      <c r="X992" s="751" t="str">
        <f>カード情報!D1981</f>
        <v>06-067  魔導士ウルノーガ</v>
      </c>
    </row>
    <row r="993" spans="24:24">
      <c r="X993" s="751" t="str">
        <f>カード情報!D1983</f>
        <v>05-001  ダイ</v>
      </c>
    </row>
    <row r="994" spans="24:24">
      <c r="X994" s="751" t="str">
        <f>カード情報!D1985</f>
        <v>05-002  ポップ</v>
      </c>
    </row>
    <row r="995" spans="24:24">
      <c r="X995" s="751" t="str">
        <f>カード情報!D1987</f>
        <v>05-003  マァム</v>
      </c>
    </row>
    <row r="996" spans="24:24">
      <c r="X996" s="751" t="str">
        <f>カード情報!D1989</f>
        <v>05-004  レオナ</v>
      </c>
    </row>
    <row r="997" spans="24:24">
      <c r="X997" s="751" t="str">
        <f>カード情報!D1991</f>
        <v>05-005  クロコダイン</v>
      </c>
    </row>
    <row r="998" spans="24:24">
      <c r="X998" s="751" t="str">
        <f>カード情報!D1993</f>
        <v>05-006  ヒュンケル</v>
      </c>
    </row>
    <row r="999" spans="24:24">
      <c r="X999" s="751" t="str">
        <f>カード情報!D1995</f>
        <v>05-007  がいこつ</v>
      </c>
    </row>
    <row r="1000" spans="24:24">
      <c r="X1000" s="751" t="str">
        <f>カード情報!D1997</f>
        <v>05-008  くさった死体</v>
      </c>
    </row>
    <row r="1001" spans="24:24">
      <c r="X1001" s="751" t="str">
        <f>カード情報!D1999</f>
        <v>05-009  ミイラ男</v>
      </c>
    </row>
    <row r="1002" spans="24:24">
      <c r="X1002" s="751" t="str">
        <f>カード情報!D2001</f>
        <v>05-010  ボーンファイター</v>
      </c>
    </row>
    <row r="1003" spans="24:24">
      <c r="X1003" s="751" t="str">
        <f>カード情報!D2003</f>
        <v>05-011  ホークマン</v>
      </c>
    </row>
    <row r="1004" spans="24:24">
      <c r="X1004" s="751" t="str">
        <f>カード情報!D2005</f>
        <v>05-012  ガーゴイル</v>
      </c>
    </row>
    <row r="1005" spans="24:24">
      <c r="X1005" s="751" t="str">
        <f>カード情報!D2007</f>
        <v>05-013  ギズモ</v>
      </c>
    </row>
    <row r="1006" spans="24:24">
      <c r="X1006" s="751" t="str">
        <f>カード情報!D2009</f>
        <v>05-014  ヒートギズモ</v>
      </c>
    </row>
    <row r="1007" spans="24:24">
      <c r="X1007" s="751" t="str">
        <f>カード情報!D2011</f>
        <v>05-015  ばくだん岩</v>
      </c>
    </row>
    <row r="1008" spans="24:24">
      <c r="X1008" s="751" t="str">
        <f>カード情報!D2013</f>
        <v>05-016  ダイ</v>
      </c>
    </row>
    <row r="1009" spans="24:24">
      <c r="X1009" s="751" t="str">
        <f>カード情報!D2015</f>
        <v>05-017  ポップ</v>
      </c>
    </row>
    <row r="1010" spans="24:24">
      <c r="X1010" s="751" t="str">
        <f>カード情報!D2017</f>
        <v>05-018  レオナ</v>
      </c>
    </row>
    <row r="1011" spans="24:24">
      <c r="X1011" s="751" t="str">
        <f>カード情報!D2019</f>
        <v>05-019  ラーハルト</v>
      </c>
    </row>
    <row r="1012" spans="24:24">
      <c r="X1012" s="751" t="str">
        <f>カード情報!D2021</f>
        <v>05-020  ボラホーン</v>
      </c>
    </row>
    <row r="1013" spans="24:24">
      <c r="X1013" s="751" t="str">
        <f>カード情報!D2023</f>
        <v>05-021  ガルダンディー</v>
      </c>
    </row>
    <row r="1014" spans="24:24">
      <c r="X1014" s="751" t="str">
        <f>カード情報!D2025</f>
        <v>05-022  ボストロール</v>
      </c>
    </row>
    <row r="1015" spans="24:24">
      <c r="X1015" s="751" t="str">
        <f>カード情報!D2027</f>
        <v>05-023  アークデーモン</v>
      </c>
    </row>
    <row r="1016" spans="24:24">
      <c r="X1016" s="751" t="str">
        <f>カード情報!D2029</f>
        <v>05-024  ドラゴン</v>
      </c>
    </row>
    <row r="1017" spans="24:24">
      <c r="X1017" s="751" t="str">
        <f>カード情報!D2031</f>
        <v>05-025  さまようよろい</v>
      </c>
    </row>
    <row r="1018" spans="24:24">
      <c r="X1018" s="751" t="str">
        <f>カード情報!D2033</f>
        <v>05-026  メガザルロック</v>
      </c>
    </row>
    <row r="1019" spans="24:24">
      <c r="X1019" s="751" t="str">
        <f>カード情報!D2035</f>
        <v>05-027  しりょうのきし</v>
      </c>
    </row>
    <row r="1020" spans="24:24">
      <c r="X1020" s="751" t="str">
        <f>カード情報!D2037</f>
        <v>05-028  タホドラキー</v>
      </c>
    </row>
    <row r="1021" spans="24:24">
      <c r="X1021" s="751" t="str">
        <f>カード情報!D2039</f>
        <v>05-029  魔のサソリ</v>
      </c>
    </row>
    <row r="1022" spans="24:24">
      <c r="X1022" s="751" t="str">
        <f>カード情報!D2041</f>
        <v>05-030  わらいぶくろ</v>
      </c>
    </row>
    <row r="1023" spans="24:24">
      <c r="X1023" s="751" t="str">
        <f>カード情報!D2043</f>
        <v>05-031  ダイ</v>
      </c>
    </row>
    <row r="1024" spans="24:24">
      <c r="X1024" s="751" t="str">
        <f>カード情報!D2045</f>
        <v>05-032  クロコダイン</v>
      </c>
    </row>
    <row r="1025" spans="24:24">
      <c r="X1025" s="751" t="str">
        <f>カード情報!D2047</f>
        <v>05-033  ヒュンケル</v>
      </c>
    </row>
    <row r="1026" spans="24:24">
      <c r="X1026" s="751" t="str">
        <f>カード情報!D2049</f>
        <v>05-034  ハドラー</v>
      </c>
    </row>
    <row r="1027" spans="24:24">
      <c r="X1027" s="751" t="str">
        <f>カード情報!D2051</f>
        <v>05-035  スラリン</v>
      </c>
    </row>
    <row r="1028" spans="24:24">
      <c r="X1028" s="751" t="str">
        <f>カード情報!D2053</f>
        <v>05-036  ピエール</v>
      </c>
    </row>
    <row r="1029" spans="24:24">
      <c r="X1029" s="751" t="str">
        <f>カード情報!D2055</f>
        <v>05-037  ゴレムス</v>
      </c>
    </row>
    <row r="1030" spans="24:24">
      <c r="X1030" s="751" t="str">
        <f>カード情報!D2057</f>
        <v>05-038  シーザー</v>
      </c>
    </row>
    <row r="1031" spans="24:24">
      <c r="X1031" s="751" t="str">
        <f>カード情報!D2059</f>
        <v>05-039  ロビン</v>
      </c>
    </row>
    <row r="1032" spans="24:24">
      <c r="X1032" s="751" t="str">
        <f>カード情報!D2061</f>
        <v>05-040  ジュエル</v>
      </c>
    </row>
    <row r="1033" spans="24:24">
      <c r="X1033" s="751" t="str">
        <f>カード情報!D2063</f>
        <v>05-041  キラーマジンガ</v>
      </c>
    </row>
    <row r="1034" spans="24:24">
      <c r="X1034" s="751" t="str">
        <f>カード情報!D2065</f>
        <v>05-042  シュバルツシュルト</v>
      </c>
    </row>
    <row r="1035" spans="24:24">
      <c r="X1035" s="751" t="str">
        <f>カード情報!D2067</f>
        <v>05-043  じごくのよろい</v>
      </c>
    </row>
    <row r="1036" spans="24:24">
      <c r="X1036" s="751" t="str">
        <f>カード情報!D2069</f>
        <v>05-044  シャドウパンサー</v>
      </c>
    </row>
    <row r="1037" spans="24:24">
      <c r="X1037" s="751" t="str">
        <f>カード情報!D2071</f>
        <v>05-045  キングスライム</v>
      </c>
    </row>
    <row r="1038" spans="24:24">
      <c r="X1038" s="751" t="str">
        <f>カード情報!D2073</f>
        <v>05-046  ダイ</v>
      </c>
    </row>
    <row r="1039" spans="24:24">
      <c r="X1039" s="751" t="str">
        <f>カード情報!D2075</f>
        <v>05-047  マァム</v>
      </c>
    </row>
    <row r="1040" spans="24:24">
      <c r="X1040" s="751" t="str">
        <f>カード情報!D2077</f>
        <v>05-048  超魔生物ザムザ</v>
      </c>
    </row>
    <row r="1041" spans="24:24">
      <c r="X1041" s="751" t="str">
        <f>カード情報!D2079</f>
        <v>05-049  フレイザード (氷炎魔団長)</v>
      </c>
    </row>
    <row r="1042" spans="24:24">
      <c r="X1042" s="751" t="str">
        <f>カード情報!D2081</f>
        <v>05-050  クロコダイン (百獣魔団長)</v>
      </c>
    </row>
    <row r="1043" spans="24:24">
      <c r="X1043" s="751" t="str">
        <f>カード情報!D2083</f>
        <v>05-051  ザボエラ (妖魔士団長)</v>
      </c>
    </row>
    <row r="1044" spans="24:24">
      <c r="X1044" s="751" t="str">
        <f>カード情報!D2085</f>
        <v>05-052  ミストバーン (魔影軍団長)</v>
      </c>
    </row>
    <row r="1045" spans="24:24">
      <c r="X1045" s="751" t="str">
        <f>カード情報!D2087</f>
        <v>05-053  ヒュンケル (不死騎団長)</v>
      </c>
    </row>
    <row r="1046" spans="24:24">
      <c r="X1046" s="751" t="str">
        <f>カード情報!D2089</f>
        <v>05-054  バラン (超竜軍団長)</v>
      </c>
    </row>
    <row r="1047" spans="24:24">
      <c r="X1047" s="751" t="str">
        <f>カード情報!D2091</f>
        <v>05-055  ダイ</v>
      </c>
    </row>
    <row r="1048" spans="24:24">
      <c r="X1048" s="751" t="str">
        <f>カード情報!D2093</f>
        <v>05-056  ポップ</v>
      </c>
    </row>
    <row r="1049" spans="24:24">
      <c r="X1049" s="751" t="str">
        <f>カード情報!D2095</f>
        <v>05-057  マァム</v>
      </c>
    </row>
    <row r="1050" spans="24:24">
      <c r="X1050" s="751" t="str">
        <f>カード情報!D2097</f>
        <v>05-058  ハドラー (魔軍司令)</v>
      </c>
    </row>
    <row r="1051" spans="24:24">
      <c r="X1051" s="751" t="str">
        <f>カード情報!D2099</f>
        <v>05-059  伝説のまもの使い</v>
      </c>
    </row>
    <row r="1052" spans="24:24">
      <c r="X1052" s="751" t="str">
        <f>カード情報!D2101</f>
        <v>05-060  ビアンカ</v>
      </c>
    </row>
    <row r="1053" spans="24:24">
      <c r="X1053" s="751" t="str">
        <f>カード情報!D2103</f>
        <v>05-061  フローラ</v>
      </c>
    </row>
    <row r="1054" spans="24:24">
      <c r="X1054" s="751" t="str">
        <f>カード情報!D2105</f>
        <v>05-062  ゲレゲレ</v>
      </c>
    </row>
    <row r="1055" spans="24:24">
      <c r="X1055" s="751" t="str">
        <f>カード情報!D2107</f>
        <v>05-063  ダイ</v>
      </c>
    </row>
    <row r="1056" spans="24:24">
      <c r="X1056" s="751" t="str">
        <f>カード情報!D2109</f>
        <v>05-064  マトリフ</v>
      </c>
    </row>
    <row r="1057" spans="24:24">
      <c r="X1057" s="751" t="str">
        <f>カード情報!D2111</f>
        <v>05-065  邪教の使徒ゲマ</v>
      </c>
    </row>
    <row r="1058" spans="24:24">
      <c r="X1058" s="751" t="str">
        <f>カード情報!D2113</f>
        <v>04-001  ダイ</v>
      </c>
    </row>
    <row r="1059" spans="24:24">
      <c r="X1059" s="751" t="str">
        <f>カード情報!D2115</f>
        <v>04-002  ポップ</v>
      </c>
    </row>
    <row r="1060" spans="24:24">
      <c r="X1060" s="751" t="str">
        <f>カード情報!D2117</f>
        <v>04-003  スライム</v>
      </c>
    </row>
    <row r="1061" spans="24:24">
      <c r="X1061" s="751" t="str">
        <f>カード情報!D2119</f>
        <v>04-004  スライムナイト</v>
      </c>
    </row>
    <row r="1062" spans="24:24">
      <c r="X1062" s="751" t="str">
        <f>カード情報!D2121</f>
        <v>04-005  キメラ</v>
      </c>
    </row>
    <row r="1063" spans="24:24">
      <c r="X1063" s="751" t="str">
        <f>カード情報!D2123</f>
        <v>04-006  ガーゴイル</v>
      </c>
    </row>
    <row r="1064" spans="24:24">
      <c r="X1064" s="751" t="str">
        <f>カード情報!D2125</f>
        <v>04-007  ゴーレム</v>
      </c>
    </row>
    <row r="1065" spans="24:24">
      <c r="X1065" s="751" t="str">
        <f>カード情報!D2127</f>
        <v>04-008  メトロゴースト</v>
      </c>
    </row>
    <row r="1066" spans="24:24">
      <c r="X1066" s="751" t="str">
        <f>カード情報!D2129</f>
        <v>04-009  がいこつ</v>
      </c>
    </row>
    <row r="1067" spans="24:24">
      <c r="X1067" s="751" t="str">
        <f>カード情報!D2131</f>
        <v>04-010  ギズモ</v>
      </c>
    </row>
    <row r="1068" spans="24:24">
      <c r="X1068" s="751" t="str">
        <f>カード情報!D2133</f>
        <v>04-011  フロストギズモ</v>
      </c>
    </row>
    <row r="1069" spans="24:24">
      <c r="X1069" s="751" t="str">
        <f>カード情報!D2135</f>
        <v>04-012  ボーンファイター</v>
      </c>
    </row>
    <row r="1070" spans="24:24">
      <c r="X1070" s="751" t="str">
        <f>カード情報!D2137</f>
        <v>04-013  ミイラ男</v>
      </c>
    </row>
    <row r="1071" spans="24:24">
      <c r="X1071" s="751" t="str">
        <f>カード情報!D2139</f>
        <v>04-014  キラーパンサー</v>
      </c>
    </row>
    <row r="1072" spans="24:24">
      <c r="X1072" s="751" t="str">
        <f>カード情報!D2141</f>
        <v>04-015  さまようよろい</v>
      </c>
    </row>
    <row r="1073" spans="24:24">
      <c r="X1073" s="751" t="str">
        <f>カード情報!D2143</f>
        <v>04-016  ダイ</v>
      </c>
    </row>
    <row r="1074" spans="24:24">
      <c r="X1074" s="751" t="str">
        <f>カード情報!D2145</f>
        <v>04-017  マァム</v>
      </c>
    </row>
    <row r="1075" spans="24:24">
      <c r="X1075" s="751" t="str">
        <f>カード情報!D2147</f>
        <v>04-018  レオナ</v>
      </c>
    </row>
    <row r="1076" spans="24:24">
      <c r="X1076" s="751" t="str">
        <f>カード情報!D2149</f>
        <v>04-019  いたずらもぐら</v>
      </c>
    </row>
    <row r="1077" spans="24:24">
      <c r="X1077" s="751" t="str">
        <f>カード情報!D2151</f>
        <v>04-020  メイジドラキー</v>
      </c>
    </row>
    <row r="1078" spans="24:24">
      <c r="X1078" s="751" t="str">
        <f>カード情報!D2153</f>
        <v>04-021  トンブレロ</v>
      </c>
    </row>
    <row r="1079" spans="24:24">
      <c r="X1079" s="751" t="str">
        <f>カード情報!D2155</f>
        <v>04-022  ヘルクラッシャー</v>
      </c>
    </row>
    <row r="1080" spans="24:24">
      <c r="X1080" s="751" t="str">
        <f>カード情報!D2157</f>
        <v>04-023  ばくだん岩</v>
      </c>
    </row>
    <row r="1081" spans="24:24">
      <c r="X1081" s="751" t="str">
        <f>カード情報!D2159</f>
        <v>04-024  フレイム</v>
      </c>
    </row>
    <row r="1082" spans="24:24">
      <c r="X1082" s="751" t="str">
        <f>カード情報!D2161</f>
        <v>04-025  ブリザード</v>
      </c>
    </row>
    <row r="1083" spans="24:24">
      <c r="X1083" s="751" t="str">
        <f>カード情報!D2163</f>
        <v>04-026  あくま神官</v>
      </c>
    </row>
    <row r="1084" spans="24:24">
      <c r="X1084" s="751" t="str">
        <f>カード情報!D2165</f>
        <v>04-027  キラーマシン テムジン改造ver.</v>
      </c>
    </row>
    <row r="1085" spans="24:24">
      <c r="X1085" s="751" t="str">
        <f>カード情報!D2167</f>
        <v>04-028  ドラゴン</v>
      </c>
    </row>
    <row r="1086" spans="24:24">
      <c r="X1086" s="751" t="str">
        <f>カード情報!D2169</f>
        <v>04-029  メタルライダー</v>
      </c>
    </row>
    <row r="1087" spans="24:24">
      <c r="X1087" s="751" t="str">
        <f>カード情報!D2171</f>
        <v>04-030  スカイドラゴン</v>
      </c>
    </row>
    <row r="1088" spans="24:24">
      <c r="X1088" s="751" t="str">
        <f>カード情報!D2173</f>
        <v>04-031  ダイ</v>
      </c>
    </row>
    <row r="1089" spans="24:24">
      <c r="X1089" s="751" t="str">
        <f>カード情報!D2175</f>
        <v>04-032  ポップ</v>
      </c>
    </row>
    <row r="1090" spans="24:24">
      <c r="X1090" s="751" t="str">
        <f>カード情報!D2177</f>
        <v>04-033  マァム</v>
      </c>
    </row>
    <row r="1091" spans="24:24">
      <c r="X1091" s="751" t="str">
        <f>カード情報!D2179</f>
        <v>04-034  レオナ</v>
      </c>
    </row>
    <row r="1092" spans="24:24">
      <c r="X1092" s="751" t="str">
        <f>カード情報!D2181</f>
        <v>04-035  クロコダイン</v>
      </c>
    </row>
    <row r="1093" spans="24:24">
      <c r="X1093" s="751" t="str">
        <f>カード情報!D2183</f>
        <v>04-036  ヒュンケル</v>
      </c>
    </row>
    <row r="1094" spans="24:24">
      <c r="X1094" s="751" t="str">
        <f>カード情報!D2185</f>
        <v>04-037  フレイザード</v>
      </c>
    </row>
    <row r="1095" spans="24:24">
      <c r="X1095" s="751" t="str">
        <f>カード情報!D2187</f>
        <v>04-038  ハドラー</v>
      </c>
    </row>
    <row r="1096" spans="24:24">
      <c r="X1096" s="751" t="str">
        <f>カード情報!D2189</f>
        <v>04-039  ラーハルト</v>
      </c>
    </row>
    <row r="1097" spans="24:24">
      <c r="X1097" s="751" t="str">
        <f>カード情報!D2191</f>
        <v>04-040  ボラホーン</v>
      </c>
    </row>
    <row r="1098" spans="24:24">
      <c r="X1098" s="751" t="str">
        <f>カード情報!D2193</f>
        <v>04-041  ガルダンディー</v>
      </c>
    </row>
    <row r="1099" spans="24:24">
      <c r="X1099" s="751" t="str">
        <f>カード情報!D2195</f>
        <v>04-042  ベホイミスライム</v>
      </c>
    </row>
    <row r="1100" spans="24:24">
      <c r="X1100" s="751" t="str">
        <f>カード情報!D2197</f>
        <v>04-043  アークデーモン</v>
      </c>
    </row>
    <row r="1101" spans="24:24">
      <c r="X1101" s="751" t="str">
        <f>カード情報!D2199</f>
        <v>04-044  おどるほうせき</v>
      </c>
    </row>
    <row r="1102" spans="24:24">
      <c r="X1102" s="751" t="str">
        <f>カード情報!D2201</f>
        <v>04-045  キラーマシン2</v>
      </c>
    </row>
    <row r="1103" spans="24:24">
      <c r="X1103" s="751" t="str">
        <f>カード情報!D2203</f>
        <v>04-046  ダイ</v>
      </c>
    </row>
    <row r="1104" spans="24:24">
      <c r="X1104" s="751" t="str">
        <f>カード情報!D2205</f>
        <v>04-047  ポップ</v>
      </c>
    </row>
    <row r="1105" spans="24:24">
      <c r="X1105" s="751" t="str">
        <f>カード情報!D2207</f>
        <v>04-048  ヒュンケル</v>
      </c>
    </row>
    <row r="1106" spans="24:24">
      <c r="X1106" s="751" t="str">
        <f>カード情報!D2209</f>
        <v>04-049  レオナ</v>
      </c>
    </row>
    <row r="1107" spans="24:24">
      <c r="X1107" s="751" t="str">
        <f>カード情報!D2211</f>
        <v>04-050  バラン</v>
      </c>
    </row>
    <row r="1108" spans="24:24">
      <c r="X1108" s="751" t="str">
        <f>カード情報!D2213</f>
        <v>04-051  ラーハルト</v>
      </c>
    </row>
    <row r="1109" spans="24:24">
      <c r="X1109" s="751" t="str">
        <f>カード情報!D2215</f>
        <v>04-052  ボラホーン</v>
      </c>
    </row>
    <row r="1110" spans="24:24">
      <c r="X1110" s="751" t="str">
        <f>カード情報!D2217</f>
        <v>04-053  ガルダンディー</v>
      </c>
    </row>
    <row r="1111" spans="24:24">
      <c r="X1111" s="751" t="str">
        <f>カード情報!D2219</f>
        <v>04-054  ヒドラ</v>
      </c>
    </row>
    <row r="1112" spans="24:24">
      <c r="X1112" s="751" t="str">
        <f>カード情報!D2221</f>
        <v>04-055  バラン</v>
      </c>
    </row>
    <row r="1113" spans="24:24">
      <c r="X1113" s="751" t="str">
        <f>カード情報!D2223</f>
        <v>04-056  ヒュンケル</v>
      </c>
    </row>
    <row r="1114" spans="24:24">
      <c r="X1114" s="751" t="str">
        <f>カード情報!D2225</f>
        <v>04-057  勇者レック</v>
      </c>
    </row>
    <row r="1115" spans="24:24">
      <c r="X1115" s="751" t="str">
        <f>カード情報!D2227</f>
        <v>04-058  テリー</v>
      </c>
    </row>
    <row r="1116" spans="24:24">
      <c r="X1116" s="751" t="str">
        <f>カード情報!D2229</f>
        <v>04-059  ミレーユ</v>
      </c>
    </row>
    <row r="1117" spans="24:24">
      <c r="X1117" s="751" t="str">
        <f>カード情報!D2231</f>
        <v>04-060  ハッサン</v>
      </c>
    </row>
    <row r="1118" spans="24:24">
      <c r="X1118" s="751" t="str">
        <f>カード情報!D2233</f>
        <v>04-061  デュラン</v>
      </c>
    </row>
    <row r="1119" spans="24:24">
      <c r="X1119" s="751" t="str">
        <f>カード情報!D2235</f>
        <v>04-062  グラコス</v>
      </c>
    </row>
    <row r="1120" spans="24:24">
      <c r="X1120" s="751" t="str">
        <f>カード情報!D2237</f>
        <v>04-063  ジャミラス</v>
      </c>
    </row>
    <row r="1121" spans="24:24">
      <c r="X1121" s="751" t="str">
        <f>カード情報!D2239</f>
        <v>04-064  ダイ</v>
      </c>
    </row>
    <row r="1122" spans="24:24">
      <c r="X1122" s="751" t="str">
        <f>カード情報!D2241</f>
        <v>04-065  バラン</v>
      </c>
    </row>
    <row r="1123" spans="24:24">
      <c r="X1123" s="751" t="str">
        <f>カード情報!D2243</f>
        <v>04-066  魔王ムドー</v>
      </c>
    </row>
    <row r="1124" spans="24:24">
      <c r="X1124" s="751" t="str">
        <f>カード情報!D2245</f>
        <v>03-001  ダイ</v>
      </c>
    </row>
    <row r="1125" spans="24:24">
      <c r="X1125" s="751" t="str">
        <f>カード情報!D2247</f>
        <v>03-002  ポップ</v>
      </c>
    </row>
    <row r="1126" spans="24:24">
      <c r="X1126" s="751" t="str">
        <f>カード情報!D2249</f>
        <v>03-003  レオナ</v>
      </c>
    </row>
    <row r="1127" spans="24:24">
      <c r="X1127" s="751" t="str">
        <f>カード情報!D2251</f>
        <v>03-004  スライム</v>
      </c>
    </row>
    <row r="1128" spans="24:24">
      <c r="X1128" s="751" t="str">
        <f>カード情報!D2253</f>
        <v>03-005  スライムベス</v>
      </c>
    </row>
    <row r="1129" spans="24:24">
      <c r="X1129" s="751" t="str">
        <f>カード情報!D2255</f>
        <v>03-006  キメラ</v>
      </c>
    </row>
    <row r="1130" spans="24:24">
      <c r="X1130" s="751" t="str">
        <f>カード情報!D2257</f>
        <v>03-007  ドラキー</v>
      </c>
    </row>
    <row r="1131" spans="24:24">
      <c r="X1131" s="751" t="str">
        <f>カード情報!D2259</f>
        <v>03-008  スライムナイト</v>
      </c>
    </row>
    <row r="1132" spans="24:24">
      <c r="X1132" s="751" t="str">
        <f>カード情報!D2261</f>
        <v>03-009  ゴーレム</v>
      </c>
    </row>
    <row r="1133" spans="24:24">
      <c r="X1133" s="751" t="str">
        <f>カード情報!D2263</f>
        <v>03-010  ホイミスライム</v>
      </c>
    </row>
    <row r="1134" spans="24:24">
      <c r="X1134" s="751" t="str">
        <f>カード情報!D2265</f>
        <v>03-011  オーク</v>
      </c>
    </row>
    <row r="1135" spans="24:24">
      <c r="X1135" s="751" t="str">
        <f>カード情報!D2267</f>
        <v>03-012  ギズモ</v>
      </c>
    </row>
    <row r="1136" spans="24:24">
      <c r="X1136" s="751" t="str">
        <f>カード情報!D2269</f>
        <v>03-013  ボーンファイター</v>
      </c>
    </row>
    <row r="1137" spans="24:24">
      <c r="X1137" s="751" t="str">
        <f>カード情報!D2271</f>
        <v>03-014  さまようよろい</v>
      </c>
    </row>
    <row r="1138" spans="24:24">
      <c r="X1138" s="751" t="str">
        <f>カード情報!D2273</f>
        <v>03-015  キラーパンサー</v>
      </c>
    </row>
    <row r="1139" spans="24:24">
      <c r="X1139" s="751" t="str">
        <f>カード情報!D2275</f>
        <v>03-016  マァム</v>
      </c>
    </row>
    <row r="1140" spans="24:24">
      <c r="X1140" s="751" t="str">
        <f>カード情報!D2277</f>
        <v>03-017  クロコダイン</v>
      </c>
    </row>
    <row r="1141" spans="24:24">
      <c r="X1141" s="751" t="str">
        <f>カード情報!D2279</f>
        <v>03-018  ヒュンケル</v>
      </c>
    </row>
    <row r="1142" spans="24:24">
      <c r="X1142" s="751" t="str">
        <f>カード情報!D2281</f>
        <v>03-019  フレイム</v>
      </c>
    </row>
    <row r="1143" spans="24:24">
      <c r="X1143" s="751" t="str">
        <f>カード情報!D2283</f>
        <v>03-020  ブリザード</v>
      </c>
    </row>
    <row r="1144" spans="24:24">
      <c r="X1144" s="751" t="str">
        <f>カード情報!D2285</f>
        <v>03-021  トンブレロ</v>
      </c>
    </row>
    <row r="1145" spans="24:24">
      <c r="X1145" s="751" t="str">
        <f>カード情報!D2287</f>
        <v>03-022  ボストロール</v>
      </c>
    </row>
    <row r="1146" spans="24:24">
      <c r="X1146" s="751" t="str">
        <f>カード情報!D2289</f>
        <v>03-023  魔のサソリ</v>
      </c>
    </row>
    <row r="1147" spans="24:24">
      <c r="X1147" s="751" t="str">
        <f>カード情報!D2291</f>
        <v>03-024  ライオンヘッド</v>
      </c>
    </row>
    <row r="1148" spans="24:24">
      <c r="X1148" s="751" t="str">
        <f>カード情報!D2293</f>
        <v>03-025  れんごく天馬</v>
      </c>
    </row>
    <row r="1149" spans="24:24">
      <c r="X1149" s="751" t="str">
        <f>カード情報!D2295</f>
        <v>03-026  アークデーモン</v>
      </c>
    </row>
    <row r="1150" spans="24:24">
      <c r="X1150" s="751" t="str">
        <f>カード情報!D2297</f>
        <v>03-027  ばくだん岩</v>
      </c>
    </row>
    <row r="1151" spans="24:24">
      <c r="X1151" s="751" t="str">
        <f>カード情報!D2299</f>
        <v>03-028  タホドラキー</v>
      </c>
    </row>
    <row r="1152" spans="24:24">
      <c r="X1152" s="751" t="str">
        <f>カード情報!D2301</f>
        <v>03-029  どくどくゾンビ</v>
      </c>
    </row>
    <row r="1153" spans="24:24">
      <c r="X1153" s="751" t="str">
        <f>カード情報!D2303</f>
        <v>03-030  フロストギズモ</v>
      </c>
    </row>
    <row r="1154" spans="24:24">
      <c r="X1154" s="751" t="str">
        <f>カード情報!D2305</f>
        <v>03-031  ダイ</v>
      </c>
    </row>
    <row r="1155" spans="24:24">
      <c r="X1155" s="751" t="str">
        <f>カード情報!D2307</f>
        <v>03-032  ポップ</v>
      </c>
    </row>
    <row r="1156" spans="24:24">
      <c r="X1156" s="751" t="str">
        <f>カード情報!D2309</f>
        <v>03-033  レオナ</v>
      </c>
    </row>
    <row r="1157" spans="24:24">
      <c r="X1157" s="751" t="str">
        <f>カード情報!D2311</f>
        <v>03-034  クロコダイン</v>
      </c>
    </row>
    <row r="1158" spans="24:24">
      <c r="X1158" s="751" t="str">
        <f>カード情報!D2313</f>
        <v>03-035  ヒュンケル</v>
      </c>
    </row>
    <row r="1159" spans="24:24">
      <c r="X1159" s="751" t="str">
        <f>カード情報!D2315</f>
        <v>03-036  ドラゴン</v>
      </c>
    </row>
    <row r="1160" spans="24:24">
      <c r="X1160" s="751" t="str">
        <f>カード情報!D2317</f>
        <v>03-037  スカイドラゴン</v>
      </c>
    </row>
    <row r="1161" spans="24:24">
      <c r="X1161" s="751" t="str">
        <f>カード情報!D2319</f>
        <v>03-038  ザボエラ</v>
      </c>
    </row>
    <row r="1162" spans="24:24">
      <c r="X1162" s="751" t="str">
        <f>カード情報!D2321</f>
        <v>03-039  じごくのつかい</v>
      </c>
    </row>
    <row r="1163" spans="24:24">
      <c r="X1163" s="751" t="str">
        <f>カード情報!D2323</f>
        <v>03-040  キラーアーマー</v>
      </c>
    </row>
    <row r="1164" spans="24:24">
      <c r="X1164" s="751" t="str">
        <f>カード情報!D2325</f>
        <v>03-041  じごくのよろい</v>
      </c>
    </row>
    <row r="1165" spans="24:24">
      <c r="X1165" s="751" t="str">
        <f>カード情報!D2327</f>
        <v>03-042  メガザルロック</v>
      </c>
    </row>
    <row r="1166" spans="24:24">
      <c r="X1166" s="751" t="str">
        <f>カード情報!D2329</f>
        <v>03-043  キースドラゴン</v>
      </c>
    </row>
    <row r="1167" spans="24:24">
      <c r="X1167" s="751" t="str">
        <f>カード情報!D2331</f>
        <v>03-044  ベホイミスライム</v>
      </c>
    </row>
    <row r="1168" spans="24:24">
      <c r="X1168" s="751" t="str">
        <f>カード情報!D2333</f>
        <v>03-045  ウドラー</v>
      </c>
    </row>
    <row r="1169" spans="24:24">
      <c r="X1169" s="751" t="str">
        <f>カード情報!D2335</f>
        <v>03-046  ダイ</v>
      </c>
    </row>
    <row r="1170" spans="24:24">
      <c r="X1170" s="751" t="str">
        <f>カード情報!D2337</f>
        <v>03-047  ポップ</v>
      </c>
    </row>
    <row r="1171" spans="24:24">
      <c r="X1171" s="751" t="str">
        <f>カード情報!D2339</f>
        <v>03-048  レオナ</v>
      </c>
    </row>
    <row r="1172" spans="24:24">
      <c r="X1172" s="751" t="str">
        <f>カード情報!D2341</f>
        <v>03-049  クロコダイン</v>
      </c>
    </row>
    <row r="1173" spans="24:24">
      <c r="X1173" s="751" t="str">
        <f>カード情報!D2343</f>
        <v>03-050  ヒュンケル</v>
      </c>
    </row>
    <row r="1174" spans="24:24">
      <c r="X1174" s="751" t="str">
        <f>カード情報!D2345</f>
        <v>03-051  フレイザード</v>
      </c>
    </row>
    <row r="1175" spans="24:24">
      <c r="X1175" s="751" t="str">
        <f>カード情報!D2347</f>
        <v>03-052  ハドラー</v>
      </c>
    </row>
    <row r="1176" spans="24:24">
      <c r="X1176" s="751" t="str">
        <f>カード情報!D2349</f>
        <v>03-053  キラーマジンガ</v>
      </c>
    </row>
    <row r="1177" spans="24:24">
      <c r="X1177" s="751" t="str">
        <f>カード情報!D2351</f>
        <v>03-054  邪神レオソード</v>
      </c>
    </row>
    <row r="1178" spans="24:24">
      <c r="X1178" s="751" t="str">
        <f>カード情報!D2353</f>
        <v>03-055  ダイ</v>
      </c>
    </row>
    <row r="1179" spans="24:24">
      <c r="X1179" s="751" t="str">
        <f>カード情報!D2355</f>
        <v>03-056  鎧武装フレイザード</v>
      </c>
    </row>
    <row r="1180" spans="24:24">
      <c r="X1180" s="751" t="str">
        <f>カード情報!D2357</f>
        <v>03-057  破戒王ベルムド</v>
      </c>
    </row>
    <row r="1181" spans="24:24">
      <c r="X1181" s="751" t="str">
        <f>カード情報!D2359</f>
        <v>03-058  デュラハンナイト</v>
      </c>
    </row>
    <row r="1182" spans="24:24">
      <c r="X1182" s="751" t="str">
        <f>カード情報!D2361</f>
        <v>03-059  勇者エイト</v>
      </c>
    </row>
    <row r="1183" spans="24:24">
      <c r="X1183" s="751" t="str">
        <f>カード情報!D2363</f>
        <v>03-060  ヤンガス</v>
      </c>
    </row>
    <row r="1184" spans="24:24">
      <c r="X1184" s="751" t="str">
        <f>カード情報!D2365</f>
        <v>03-061  ゼシカ</v>
      </c>
    </row>
    <row r="1185" spans="24:24">
      <c r="X1185" s="751" t="str">
        <f>カード情報!D2367</f>
        <v>03-062  ククール</v>
      </c>
    </row>
    <row r="1186" spans="24:24">
      <c r="X1186" s="751" t="str">
        <f>カード情報!D2369</f>
        <v>03-063  バラン</v>
      </c>
    </row>
    <row r="1187" spans="24:24">
      <c r="X1187" s="751" t="str">
        <f>カード情報!D2371</f>
        <v>03-064  ドルマゲス</v>
      </c>
    </row>
    <row r="1188" spans="24:24">
      <c r="X1188" s="751" t="str">
        <f>カード情報!D2373</f>
        <v>03-065  呪われしゼシカ</v>
      </c>
    </row>
    <row r="1189" spans="24:24">
      <c r="X1189" s="751" t="str">
        <f>カード情報!D2375</f>
        <v>02-001  ポップ</v>
      </c>
    </row>
    <row r="1190" spans="24:24">
      <c r="X1190" s="751" t="str">
        <f>カード情報!D2377</f>
        <v>02-002  マァム</v>
      </c>
    </row>
    <row r="1191" spans="24:24">
      <c r="X1191" s="751" t="str">
        <f>カード情報!D2379</f>
        <v>02-003  ドラキー</v>
      </c>
    </row>
    <row r="1192" spans="24:24">
      <c r="X1192" s="751" t="str">
        <f>カード情報!D2381</f>
        <v>02-004  キメラ</v>
      </c>
    </row>
    <row r="1193" spans="24:24">
      <c r="X1193" s="751" t="str">
        <f>カード情報!D2383</f>
        <v>02-005  メイジキメラ</v>
      </c>
    </row>
    <row r="1194" spans="24:24">
      <c r="X1194" s="751" t="str">
        <f>カード情報!D2385</f>
        <v>02-006  スライムナイト</v>
      </c>
    </row>
    <row r="1195" spans="24:24">
      <c r="X1195" s="751" t="str">
        <f>カード情報!D2387</f>
        <v>02-007  ゴーレム</v>
      </c>
    </row>
    <row r="1196" spans="24:24">
      <c r="X1196" s="751" t="str">
        <f>カード情報!D2389</f>
        <v>02-008  いたずらもぐら</v>
      </c>
    </row>
    <row r="1197" spans="24:24">
      <c r="X1197" s="751" t="str">
        <f>カード情報!D2391</f>
        <v>02-009  キラースコップ</v>
      </c>
    </row>
    <row r="1198" spans="24:24">
      <c r="X1198" s="751" t="str">
        <f>カード情報!D2393</f>
        <v>02-010  トンブレロ</v>
      </c>
    </row>
    <row r="1199" spans="24:24">
      <c r="X1199" s="751" t="str">
        <f>カード情報!D2395</f>
        <v>02-011  じんめんじゅ</v>
      </c>
    </row>
    <row r="1200" spans="24:24">
      <c r="X1200" s="751" t="str">
        <f>カード情報!D2397</f>
        <v>02-012  オーク</v>
      </c>
    </row>
    <row r="1201" spans="24:24">
      <c r="X1201" s="751" t="str">
        <f>カード情報!D2399</f>
        <v>02-013  ボーンファイター</v>
      </c>
    </row>
    <row r="1202" spans="24:24">
      <c r="X1202" s="751" t="str">
        <f>カード情報!D2401</f>
        <v>02-014  キラーパンサー</v>
      </c>
    </row>
    <row r="1203" spans="24:24">
      <c r="X1203" s="751" t="str">
        <f>カード情報!D2403</f>
        <v>02-015  ホークマン</v>
      </c>
    </row>
    <row r="1204" spans="24:24">
      <c r="X1204" s="751" t="str">
        <f>カード情報!D2405</f>
        <v>02-016  ダイ</v>
      </c>
    </row>
    <row r="1205" spans="24:24">
      <c r="X1205" s="751" t="str">
        <f>カード情報!D2407</f>
        <v>02-017  スライム</v>
      </c>
    </row>
    <row r="1206" spans="24:24">
      <c r="X1206" s="751" t="str">
        <f>カード情報!D2409</f>
        <v>02-018  ホイミスライム</v>
      </c>
    </row>
    <row r="1207" spans="24:24">
      <c r="X1207" s="751" t="str">
        <f>カード情報!D2411</f>
        <v>02-019  オークキング</v>
      </c>
    </row>
    <row r="1208" spans="24:24">
      <c r="X1208" s="751" t="str">
        <f>カード情報!D2413</f>
        <v>02-020  がいこつ</v>
      </c>
    </row>
    <row r="1209" spans="24:24">
      <c r="X1209" s="751" t="str">
        <f>カード情報!D2415</f>
        <v>02-021  くさった死体</v>
      </c>
    </row>
    <row r="1210" spans="24:24">
      <c r="X1210" s="751" t="str">
        <f>カード情報!D2417</f>
        <v>02-022  グール</v>
      </c>
    </row>
    <row r="1211" spans="24:24">
      <c r="X1211" s="751" t="str">
        <f>カード情報!D2419</f>
        <v>02-023  ミイラ男</v>
      </c>
    </row>
    <row r="1212" spans="24:24">
      <c r="X1212" s="751" t="str">
        <f>カード情報!D2421</f>
        <v>02-024  ゴースト</v>
      </c>
    </row>
    <row r="1213" spans="24:24">
      <c r="X1213" s="751" t="str">
        <f>カード情報!D2423</f>
        <v>02-025  メトロゴースト</v>
      </c>
    </row>
    <row r="1214" spans="24:24">
      <c r="X1214" s="751" t="str">
        <f>カード情報!D2425</f>
        <v>02-026  ギズモ</v>
      </c>
    </row>
    <row r="1215" spans="24:24">
      <c r="X1215" s="751" t="str">
        <f>カード情報!D2427</f>
        <v>02-027  ヒートギズモ</v>
      </c>
    </row>
    <row r="1216" spans="24:24">
      <c r="X1216" s="751" t="str">
        <f>カード情報!D2429</f>
        <v>02-028  さまようよろい</v>
      </c>
    </row>
    <row r="1217" spans="24:24">
      <c r="X1217" s="751" t="str">
        <f>カード情報!D2431</f>
        <v>02-029  おどるほうせき</v>
      </c>
    </row>
    <row r="1218" spans="24:24">
      <c r="X1218" s="751" t="str">
        <f>カード情報!D2433</f>
        <v>02-030  わらいぶくろ</v>
      </c>
    </row>
    <row r="1219" spans="24:24">
      <c r="X1219" s="751" t="str">
        <f>カード情報!D2435</f>
        <v>02-031  ダイ</v>
      </c>
    </row>
    <row r="1220" spans="24:24">
      <c r="X1220" s="751" t="str">
        <f>カード情報!D2437</f>
        <v>02-032  ポップ</v>
      </c>
    </row>
    <row r="1221" spans="24:24">
      <c r="X1221" s="751" t="str">
        <f>カード情報!D2439</f>
        <v>02-033  マァム</v>
      </c>
    </row>
    <row r="1222" spans="24:24">
      <c r="X1222" s="751" t="str">
        <f>カード情報!D2441</f>
        <v>02-034  ブラス</v>
      </c>
    </row>
    <row r="1223" spans="24:24">
      <c r="X1223" s="751" t="str">
        <f>カード情報!D2443</f>
        <v>02-035  れんごく天馬</v>
      </c>
    </row>
    <row r="1224" spans="24:24">
      <c r="X1224" s="751" t="str">
        <f>カード情報!D2445</f>
        <v>02-036  あくま神官</v>
      </c>
    </row>
    <row r="1225" spans="24:24">
      <c r="X1225" s="751" t="str">
        <f>カード情報!D2447</f>
        <v>02-037  じごくのつかい</v>
      </c>
    </row>
    <row r="1226" spans="24:24">
      <c r="X1226" s="751" t="str">
        <f>カード情報!D2449</f>
        <v>02-038  ばくだん岩</v>
      </c>
    </row>
    <row r="1227" spans="24:24">
      <c r="X1227" s="751" t="str">
        <f>カード情報!D2451</f>
        <v>02-039  アークデーモン</v>
      </c>
    </row>
    <row r="1228" spans="24:24">
      <c r="X1228" s="751" t="str">
        <f>カード情報!D2453</f>
        <v>02-040  フレイム</v>
      </c>
    </row>
    <row r="1229" spans="24:24">
      <c r="X1229" s="751" t="str">
        <f>カード情報!D2455</f>
        <v>02-041  ブリザード</v>
      </c>
    </row>
    <row r="1230" spans="24:24">
      <c r="X1230" s="751" t="str">
        <f>カード情報!D2457</f>
        <v>02-042  グレイトドラゴン</v>
      </c>
    </row>
    <row r="1231" spans="24:24">
      <c r="X1231" s="751" t="str">
        <f>カード情報!D2459</f>
        <v>02-043  ギガントドラゴン</v>
      </c>
    </row>
    <row r="1232" spans="24:24">
      <c r="X1232" s="751" t="str">
        <f>カード情報!D2461</f>
        <v>02-044  キラーアーマー</v>
      </c>
    </row>
    <row r="1233" spans="24:24">
      <c r="X1233" s="751" t="str">
        <f>カード情報!D2463</f>
        <v>02-045  マミー</v>
      </c>
    </row>
    <row r="1234" spans="24:24">
      <c r="X1234" s="751" t="str">
        <f>カード情報!D2465</f>
        <v>02-046  ダイ</v>
      </c>
    </row>
    <row r="1235" spans="24:24">
      <c r="X1235" s="751" t="str">
        <f>カード情報!D2467</f>
        <v>02-047  ポップ</v>
      </c>
    </row>
    <row r="1236" spans="24:24">
      <c r="X1236" s="751" t="str">
        <f>カード情報!D2469</f>
        <v>02-048  マァム</v>
      </c>
    </row>
    <row r="1237" spans="24:24">
      <c r="X1237" s="751" t="str">
        <f>カード情報!D2471</f>
        <v>02-049  ヒュンケル</v>
      </c>
    </row>
    <row r="1238" spans="24:24">
      <c r="X1238" s="751" t="str">
        <f>カード情報!D2473</f>
        <v>02-050  ザボエラ</v>
      </c>
    </row>
    <row r="1239" spans="24:24">
      <c r="X1239" s="751" t="str">
        <f>カード情報!D2475</f>
        <v>02-051  クロコダイン</v>
      </c>
    </row>
    <row r="1240" spans="24:24">
      <c r="X1240" s="751" t="str">
        <f>カード情報!D2477</f>
        <v>02-052  デスコピオン</v>
      </c>
    </row>
    <row r="1241" spans="24:24">
      <c r="X1241" s="751" t="str">
        <f>カード情報!D2479</f>
        <v>02-053  キラーマシン2</v>
      </c>
    </row>
    <row r="1242" spans="24:24">
      <c r="X1242" s="751" t="str">
        <f>カード情報!D2481</f>
        <v>02-054  ダイ</v>
      </c>
    </row>
    <row r="1243" spans="24:24">
      <c r="X1243" s="751" t="str">
        <f>カード情報!D2483</f>
        <v>02-055  邪竜軍王ガリンガ</v>
      </c>
    </row>
    <row r="1244" spans="24:24">
      <c r="X1244" s="751" t="str">
        <f>カード情報!D2485</f>
        <v>02-056  妖魔軍王ブギー</v>
      </c>
    </row>
    <row r="1245" spans="24:24">
      <c r="X1245" s="751" t="str">
        <f>カード情報!D2487</f>
        <v>02-057  勇者イレブン</v>
      </c>
    </row>
    <row r="1246" spans="24:24">
      <c r="X1246" s="751" t="str">
        <f>カード情報!D2489</f>
        <v>02-058  カミュ</v>
      </c>
    </row>
    <row r="1247" spans="24:24">
      <c r="X1247" s="751" t="str">
        <f>カード情報!D2491</f>
        <v>02-059  マルティナ</v>
      </c>
    </row>
    <row r="1248" spans="24:24">
      <c r="X1248" s="751" t="str">
        <f>カード情報!D2493</f>
        <v>02-060  グレイグ</v>
      </c>
    </row>
    <row r="1249" spans="24:24">
      <c r="X1249" s="751" t="str">
        <f>カード情報!D2495</f>
        <v>02-061  ヒュンケル</v>
      </c>
    </row>
    <row r="1250" spans="24:24">
      <c r="X1250" s="751" t="str">
        <f>カード情報!D2497</f>
        <v>02-062  ホメロス</v>
      </c>
    </row>
    <row r="1251" spans="24:24">
      <c r="X1251" s="751" t="str">
        <f>カード情報!D2499</f>
        <v>02-063  呪われしマルティナ</v>
      </c>
    </row>
    <row r="1252" spans="24:24">
      <c r="X1252" s="751" t="str">
        <f>カード情報!D2501</f>
        <v>01-001  スライム</v>
      </c>
    </row>
    <row r="1253" spans="24:24">
      <c r="X1253" s="751" t="str">
        <f>カード情報!D2503</f>
        <v>01-002  スライムベス</v>
      </c>
    </row>
    <row r="1254" spans="24:24">
      <c r="X1254" s="751" t="str">
        <f>カード情報!D2505</f>
        <v>01-003  ドラキー</v>
      </c>
    </row>
    <row r="1255" spans="24:24">
      <c r="X1255" s="751" t="str">
        <f>カード情報!D2507</f>
        <v>01-004  メイジドラキー</v>
      </c>
    </row>
    <row r="1256" spans="24:24">
      <c r="X1256" s="751" t="str">
        <f>カード情報!D2509</f>
        <v>01-005  キメラ</v>
      </c>
    </row>
    <row r="1257" spans="24:24">
      <c r="X1257" s="751" t="str">
        <f>カード情報!D2511</f>
        <v>01-006  ホイミスライム</v>
      </c>
    </row>
    <row r="1258" spans="24:24">
      <c r="X1258" s="751" t="str">
        <f>カード情報!D2513</f>
        <v>01-007  いたずらもぐら</v>
      </c>
    </row>
    <row r="1259" spans="24:24">
      <c r="X1259" s="751" t="str">
        <f>カード情報!D2515</f>
        <v>01-008  トンブレロ</v>
      </c>
    </row>
    <row r="1260" spans="24:24">
      <c r="X1260" s="751" t="str">
        <f>カード情報!D2517</f>
        <v>01-009  オーク</v>
      </c>
    </row>
    <row r="1261" spans="24:24">
      <c r="X1261" s="751" t="str">
        <f>カード情報!D2519</f>
        <v>01-010  がいこつ</v>
      </c>
    </row>
    <row r="1262" spans="24:24">
      <c r="X1262" s="751" t="str">
        <f>カード情報!D2521</f>
        <v>01-011  ミイラ男</v>
      </c>
    </row>
    <row r="1263" spans="24:24">
      <c r="X1263" s="751" t="str">
        <f>カード情報!D2523</f>
        <v>01-012  ギズモ</v>
      </c>
    </row>
    <row r="1264" spans="24:24">
      <c r="X1264" s="751" t="str">
        <f>カード情報!D2525</f>
        <v>01-013  ヒートギズモ</v>
      </c>
    </row>
    <row r="1265" spans="24:24">
      <c r="X1265" s="751" t="str">
        <f>カード情報!D2527</f>
        <v>01-014  ゴースト</v>
      </c>
    </row>
    <row r="1266" spans="24:24">
      <c r="X1266" s="751" t="str">
        <f>カード情報!D2529</f>
        <v>01-015  メトロゴースト</v>
      </c>
    </row>
    <row r="1267" spans="24:24">
      <c r="X1267" s="751" t="str">
        <f>カード情報!D2531</f>
        <v>01-016  ダイ</v>
      </c>
    </row>
    <row r="1268" spans="24:24">
      <c r="X1268" s="751" t="str">
        <f>カード情報!D2533</f>
        <v>01-017  ポップ</v>
      </c>
    </row>
    <row r="1269" spans="24:24">
      <c r="X1269" s="751" t="str">
        <f>カード情報!D2535</f>
        <v>01-018  マァム</v>
      </c>
    </row>
    <row r="1270" spans="24:24">
      <c r="X1270" s="751" t="str">
        <f>カード情報!D2537</f>
        <v>01-019  レオナ</v>
      </c>
    </row>
    <row r="1271" spans="24:24">
      <c r="X1271" s="751" t="str">
        <f>カード情報!D2539</f>
        <v>01-020  メイジキメラ</v>
      </c>
    </row>
    <row r="1272" spans="24:24">
      <c r="X1272" s="751" t="str">
        <f>カード情報!D2541</f>
        <v>01-021  スライムナイト</v>
      </c>
    </row>
    <row r="1273" spans="24:24">
      <c r="X1273" s="751" t="str">
        <f>カード情報!D2543</f>
        <v>01-022  ゴーレム</v>
      </c>
    </row>
    <row r="1274" spans="24:24">
      <c r="X1274" s="751" t="str">
        <f>カード情報!D2545</f>
        <v>01-023  キラースコップ</v>
      </c>
    </row>
    <row r="1275" spans="24:24">
      <c r="X1275" s="751" t="str">
        <f>カード情報!D2547</f>
        <v>01-024  じんめんじゅ</v>
      </c>
    </row>
    <row r="1276" spans="24:24">
      <c r="X1276" s="751" t="str">
        <f>カード情報!D2549</f>
        <v>01-025  オークキング</v>
      </c>
    </row>
    <row r="1277" spans="24:24">
      <c r="X1277" s="751" t="str">
        <f>カード情報!D2551</f>
        <v>01-026  ボーンファイター</v>
      </c>
    </row>
    <row r="1278" spans="24:24">
      <c r="X1278" s="751" t="str">
        <f>カード情報!D2553</f>
        <v>01-027  キラーパンサー</v>
      </c>
    </row>
    <row r="1279" spans="24:24">
      <c r="X1279" s="751" t="str">
        <f>カード情報!D2555</f>
        <v>01-028  ホークマン</v>
      </c>
    </row>
    <row r="1280" spans="24:24">
      <c r="X1280" s="751" t="str">
        <f>カード情報!D2557</f>
        <v>01-029  ガーゴイル</v>
      </c>
    </row>
    <row r="1281" spans="24:24">
      <c r="X1281" s="751" t="str">
        <f>カード情報!D2559</f>
        <v>01-030  おどるほうせき</v>
      </c>
    </row>
    <row r="1282" spans="24:24">
      <c r="X1282" s="751" t="str">
        <f>カード情報!D2561</f>
        <v>01-031  ダイ</v>
      </c>
    </row>
    <row r="1283" spans="24:24">
      <c r="X1283" s="751" t="str">
        <f>カード情報!D2563</f>
        <v>01-032  ポップ</v>
      </c>
    </row>
    <row r="1284" spans="24:24">
      <c r="X1284" s="751" t="str">
        <f>カード情報!D2565</f>
        <v>01-033  マァム</v>
      </c>
    </row>
    <row r="1285" spans="24:24">
      <c r="X1285" s="751" t="str">
        <f>カード情報!D2567</f>
        <v>01-034  レオナ</v>
      </c>
    </row>
    <row r="1286" spans="24:24">
      <c r="X1286" s="751" t="str">
        <f>カード情報!D2569</f>
        <v>01-035  ブラス</v>
      </c>
    </row>
    <row r="1287" spans="24:24">
      <c r="X1287" s="751" t="str">
        <f>カード情報!D2571</f>
        <v>01-036  ボストロール</v>
      </c>
    </row>
    <row r="1288" spans="24:24">
      <c r="X1288" s="751" t="str">
        <f>カード情報!D2573</f>
        <v>01-037  キラーマシン テムジン改造ver.</v>
      </c>
    </row>
    <row r="1289" spans="24:24">
      <c r="X1289" s="751" t="str">
        <f>カード情報!D2575</f>
        <v>01-038  魔のサソリ</v>
      </c>
    </row>
    <row r="1290" spans="24:24">
      <c r="X1290" s="751" t="str">
        <f>カード情報!D2577</f>
        <v>01-039  ライオンヘッド</v>
      </c>
    </row>
    <row r="1291" spans="24:24">
      <c r="X1291" s="751" t="str">
        <f>カード情報!D2579</f>
        <v>01-040  シュバルツシュルト</v>
      </c>
    </row>
    <row r="1292" spans="24:24">
      <c r="X1292" s="751" t="str">
        <f>カード情報!D2581</f>
        <v>01-041  ヘルクラッシャー</v>
      </c>
    </row>
    <row r="1293" spans="24:24">
      <c r="X1293" s="751" t="str">
        <f>カード情報!D2583</f>
        <v>01-042  シャドウパンサー</v>
      </c>
    </row>
    <row r="1294" spans="24:24">
      <c r="X1294" s="751" t="str">
        <f>カード情報!D2585</f>
        <v>01-043  メタルライダー</v>
      </c>
    </row>
    <row r="1295" spans="24:24">
      <c r="X1295" s="751" t="str">
        <f>カード情報!D2587</f>
        <v>01-044  ゴールドマン</v>
      </c>
    </row>
    <row r="1296" spans="24:24">
      <c r="X1296" s="751" t="str">
        <f>カード情報!D2589</f>
        <v>01-045  しりょうのきし</v>
      </c>
    </row>
    <row r="1297" spans="24:24">
      <c r="X1297" s="751" t="str">
        <f>カード情報!D2591</f>
        <v>01-046  ダイ</v>
      </c>
    </row>
    <row r="1298" spans="24:24">
      <c r="X1298" s="751" t="str">
        <f>カード情報!D2593</f>
        <v>01-047  ポップ</v>
      </c>
    </row>
    <row r="1299" spans="24:24">
      <c r="X1299" s="751" t="str">
        <f>カード情報!D2595</f>
        <v>01-048  マァム</v>
      </c>
    </row>
    <row r="1300" spans="24:24">
      <c r="X1300" s="751" t="str">
        <f>カード情報!D2597</f>
        <v>01-049  レオナ</v>
      </c>
    </row>
    <row r="1301" spans="24:24">
      <c r="X1301" s="751" t="str">
        <f>カード情報!D2599</f>
        <v>01-050  アバン</v>
      </c>
    </row>
    <row r="1302" spans="24:24">
      <c r="X1302" s="751" t="str">
        <f>カード情報!D2601</f>
        <v>01-051  グレイトドラゴン</v>
      </c>
    </row>
    <row r="1303" spans="24:24">
      <c r="X1303" s="751" t="str">
        <f>カード情報!D2603</f>
        <v>01-052  ギガントドラゴン</v>
      </c>
    </row>
    <row r="1304" spans="24:24">
      <c r="X1304" s="751" t="str">
        <f>カード情報!D2605</f>
        <v>01-053  大盗賊カンダタ</v>
      </c>
    </row>
    <row r="1305" spans="24:24">
      <c r="X1305" s="751" t="str">
        <f>カード情報!D2607</f>
        <v>01-054  ベリアル</v>
      </c>
    </row>
    <row r="1306" spans="24:24">
      <c r="X1306" s="751" t="str">
        <f>カード情報!D2609</f>
        <v>01-055  アトラス</v>
      </c>
    </row>
    <row r="1307" spans="24:24">
      <c r="X1307" s="751" t="str">
        <f>カード情報!D2611</f>
        <v>01-056  バズズ</v>
      </c>
    </row>
    <row r="1308" spans="24:24">
      <c r="X1308" s="751" t="str">
        <f>カード情報!D2613</f>
        <v>01-057  ハドラー</v>
      </c>
    </row>
    <row r="1309" spans="24:24">
      <c r="X1309" s="751" t="str">
        <f>カード情報!D2615</f>
        <v>01-058  クロコダイン</v>
      </c>
    </row>
    <row r="1310" spans="24:24">
      <c r="X1310" s="751" t="str">
        <f>カード情報!D2617</f>
        <v>01-059  アバン (勇者アバン)</v>
      </c>
    </row>
    <row r="1311" spans="24:24">
      <c r="X1311" s="751" t="str">
        <f>カード情報!D2619</f>
        <v>01-060  闘神レオソード</v>
      </c>
    </row>
    <row r="1312" spans="24:24">
      <c r="X1312" s="751" t="str">
        <f>カード情報!D2621</f>
        <v>01-061  妖剣士オーレン</v>
      </c>
    </row>
    <row r="1313" spans="24:24">
      <c r="X1313" s="751" t="str">
        <f>カード情報!D2623</f>
        <v>01-062  ロトの血を引く者</v>
      </c>
    </row>
    <row r="1314" spans="24:24">
      <c r="X1314" s="751" t="str">
        <f>カード情報!D2625</f>
        <v>01-063  ローレシアの王子</v>
      </c>
    </row>
    <row r="1315" spans="24:24">
      <c r="X1315" s="751" t="str">
        <f>カード情報!D2627</f>
        <v>01-064  伝説の勇者</v>
      </c>
    </row>
    <row r="1316" spans="24:24">
      <c r="X1316" s="751" t="str">
        <f>カード情報!D2629</f>
        <v>01-065  ハドラー</v>
      </c>
    </row>
    <row r="1317" spans="24:24">
      <c r="X1317" s="751" t="str">
        <f>カード情報!D2631</f>
        <v>01-066  りゅうおう</v>
      </c>
    </row>
    <row r="1318" spans="24:24">
      <c r="X1318" s="751" t="str">
        <f>カード情報!D2633</f>
        <v>B2-001  スライム</v>
      </c>
    </row>
    <row r="1319" spans="24:24">
      <c r="X1319" s="751" t="str">
        <f>カード情報!D2635</f>
        <v>B2-002  ドラキー</v>
      </c>
    </row>
    <row r="1320" spans="24:24">
      <c r="X1320" s="751" t="str">
        <f>カード情報!D2637</f>
        <v>B2-003  キースドラゴン</v>
      </c>
    </row>
    <row r="1321" spans="24:24">
      <c r="X1321" s="751" t="str">
        <f>カード情報!D2639</f>
        <v>B2-004  ボーンファイター</v>
      </c>
    </row>
    <row r="1322" spans="24:24">
      <c r="X1322" s="751" t="str">
        <f>カード情報!D2641</f>
        <v>B2-005  ホークマン</v>
      </c>
    </row>
    <row r="1323" spans="24:24">
      <c r="X1323" s="751" t="str">
        <f>カード情報!D2643</f>
        <v>B2-006  さまようよろい</v>
      </c>
    </row>
    <row r="1324" spans="24:24">
      <c r="X1324" s="751" t="str">
        <f>カード情報!D2645</f>
        <v>B2-007  ダイ</v>
      </c>
    </row>
    <row r="1325" spans="24:24">
      <c r="X1325" s="751" t="str">
        <f>カード情報!D2647</f>
        <v>B2-008  ポップ</v>
      </c>
    </row>
    <row r="1326" spans="24:24">
      <c r="X1326" s="751" t="str">
        <f>カード情報!D2649</f>
        <v>B2-009  マァム</v>
      </c>
    </row>
    <row r="1327" spans="24:24">
      <c r="X1327" s="751" t="str">
        <f>カード情報!D2651</f>
        <v>B2-010  クロコダイン</v>
      </c>
    </row>
    <row r="1328" spans="24:24">
      <c r="X1328" s="751" t="str">
        <f>カード情報!D2653</f>
        <v>B2-011  れんごく天馬</v>
      </c>
    </row>
    <row r="1329" spans="24:24">
      <c r="X1329" s="751" t="str">
        <f>カード情報!D2655</f>
        <v>B2-012  ミイラ男</v>
      </c>
    </row>
    <row r="1330" spans="24:24">
      <c r="X1330" s="751" t="str">
        <f>カード情報!D2657</f>
        <v>B2-013  アークデーモン</v>
      </c>
    </row>
    <row r="1331" spans="24:24">
      <c r="X1331" s="751" t="str">
        <f>カード情報!D2659</f>
        <v>B2-014  わらいぶくろ</v>
      </c>
    </row>
    <row r="1332" spans="24:24">
      <c r="X1332" s="751" t="str">
        <f>カード情報!D2661</f>
        <v>B2-015  メトロゴースト</v>
      </c>
    </row>
    <row r="1333" spans="24:24">
      <c r="X1333" s="751" t="str">
        <f>カード情報!D2663</f>
        <v>B2-016  デスコピオン</v>
      </c>
    </row>
    <row r="1334" spans="24:24">
      <c r="X1334" s="751" t="str">
        <f>カード情報!D2665</f>
        <v>B2-017  妖剣士オーレン</v>
      </c>
    </row>
    <row r="1335" spans="24:24">
      <c r="X1335" s="751" t="str">
        <f>カード情報!D2667</f>
        <v>B2-018  破戒王ベルムド</v>
      </c>
    </row>
    <row r="1336" spans="24:24">
      <c r="X1336" s="751" t="str">
        <f>カード情報!D2669</f>
        <v>B2-019  ポップ</v>
      </c>
    </row>
    <row r="1337" spans="24:24">
      <c r="X1337" s="751" t="str">
        <f>カード情報!D2671</f>
        <v>B2-020  ザボエラ</v>
      </c>
    </row>
    <row r="1338" spans="24:24">
      <c r="X1338" s="751" t="str">
        <f>カード情報!D2673</f>
        <v>B2-021  マミー</v>
      </c>
    </row>
    <row r="1339" spans="24:24">
      <c r="X1339" s="751" t="str">
        <f>カード情報!D2675</f>
        <v>B2-022  スカイドラゴン</v>
      </c>
    </row>
    <row r="1340" spans="24:24">
      <c r="X1340" s="751" t="str">
        <f>カード情報!D2677</f>
        <v>B2-023  ダイ</v>
      </c>
    </row>
    <row r="1341" spans="24:24">
      <c r="X1341" s="751" t="str">
        <f>カード情報!D2679</f>
        <v>B2-024  レオナ</v>
      </c>
    </row>
    <row r="1342" spans="24:24">
      <c r="X1342" s="751" t="str">
        <f>カード情報!D2681</f>
        <v>B2-025  ヒュンケル</v>
      </c>
    </row>
    <row r="1343" spans="24:24">
      <c r="X1343" s="751" t="str">
        <f>カード情報!D2683</f>
        <v>B2-026  鎧武装フレイザード</v>
      </c>
    </row>
    <row r="1344" spans="24:24">
      <c r="X1344" s="751" t="str">
        <f>カード情報!D2685</f>
        <v>B2-027  邪神レオソード</v>
      </c>
    </row>
    <row r="1345" spans="24:24">
      <c r="X1345" s="751" t="str">
        <f>カード情報!D2687</f>
        <v>B2-028  ダイ</v>
      </c>
    </row>
    <row r="1346" spans="24:24">
      <c r="X1346" s="751" t="str">
        <f>カード情報!D2689</f>
        <v>B2-029  フレイザード</v>
      </c>
    </row>
    <row r="1347" spans="24:24">
      <c r="X1347" s="751" t="str">
        <f>カード情報!D2691</f>
        <v>B2-030  勇者エイト</v>
      </c>
    </row>
    <row r="1348" spans="24:24">
      <c r="X1348" s="751" t="str">
        <f>カード情報!D2693</f>
        <v>B2-031  ローレシアの王子</v>
      </c>
    </row>
    <row r="1349" spans="24:24">
      <c r="X1349" s="751" t="str">
        <f>カード情報!D2695</f>
        <v>B2-032  ハドラー</v>
      </c>
    </row>
    <row r="1350" spans="24:24">
      <c r="X1350" s="751" t="str">
        <f>カード情報!D2697</f>
        <v>B1-001  スライム</v>
      </c>
    </row>
    <row r="1351" spans="24:24">
      <c r="X1351" s="751" t="str">
        <f>カード情報!D2699</f>
        <v>B1-002  キメラ</v>
      </c>
    </row>
    <row r="1352" spans="24:24">
      <c r="X1352" s="751" t="str">
        <f>カード情報!D2701</f>
        <v>B1-003  トンブレロ</v>
      </c>
    </row>
    <row r="1353" spans="24:24">
      <c r="X1353" s="751" t="str">
        <f>カード情報!D2703</f>
        <v>B1-004  がいこつ</v>
      </c>
    </row>
    <row r="1354" spans="24:24">
      <c r="X1354" s="751" t="str">
        <f>カード情報!D2705</f>
        <v>B1-005  ギズモ</v>
      </c>
    </row>
    <row r="1355" spans="24:24">
      <c r="X1355" s="751" t="str">
        <f>カード情報!D2707</f>
        <v>B1-006  ゴースト</v>
      </c>
    </row>
    <row r="1356" spans="24:24">
      <c r="X1356" s="751" t="str">
        <f>カード情報!D2709</f>
        <v>B1-007  ダイ</v>
      </c>
    </row>
    <row r="1357" spans="24:24">
      <c r="X1357" s="751" t="str">
        <f>カード情報!D2711</f>
        <v>B1-008  ポップ</v>
      </c>
    </row>
    <row r="1358" spans="24:24">
      <c r="X1358" s="751" t="str">
        <f>カード情報!D2713</f>
        <v>B1-009  マァム</v>
      </c>
    </row>
    <row r="1359" spans="24:24">
      <c r="X1359" s="751" t="str">
        <f>カード情報!D2715</f>
        <v>B1-010  レオナ</v>
      </c>
    </row>
    <row r="1360" spans="24:24">
      <c r="X1360" s="751" t="str">
        <f>カード情報!D2717</f>
        <v>B1-011  スライムナイト</v>
      </c>
    </row>
    <row r="1361" spans="24:24">
      <c r="X1361" s="751" t="str">
        <f>カード情報!D2719</f>
        <v>B1-012  キラースコップ</v>
      </c>
    </row>
    <row r="1362" spans="24:24">
      <c r="X1362" s="751" t="str">
        <f>カード情報!D2721</f>
        <v>B1-013  じんめんじゅ</v>
      </c>
    </row>
    <row r="1363" spans="24:24">
      <c r="X1363" s="751" t="str">
        <f>カード情報!D2723</f>
        <v>B1-014  ホークマン</v>
      </c>
    </row>
    <row r="1364" spans="24:24">
      <c r="X1364" s="751" t="str">
        <f>カード情報!D2725</f>
        <v>B1-015  おどるほうせき</v>
      </c>
    </row>
    <row r="1365" spans="24:24">
      <c r="X1365" s="751" t="str">
        <f>カード情報!D2727</f>
        <v>B1-016  ブラス</v>
      </c>
    </row>
    <row r="1366" spans="24:24">
      <c r="X1366" s="751" t="str">
        <f>カード情報!D2729</f>
        <v>B1-017  キラーマシン テムジン改造ver.</v>
      </c>
    </row>
    <row r="1367" spans="24:24">
      <c r="X1367" s="751" t="str">
        <f>カード情報!D2731</f>
        <v>B1-018  魔のサソリ</v>
      </c>
    </row>
    <row r="1368" spans="24:24">
      <c r="X1368" s="751" t="str">
        <f>カード情報!D2733</f>
        <v>B1-019  ギガントドラゴン</v>
      </c>
    </row>
    <row r="1369" spans="24:24">
      <c r="X1369" s="751" t="str">
        <f>カード情報!D2735</f>
        <v>B1-020  キラーマシン2</v>
      </c>
    </row>
    <row r="1370" spans="24:24">
      <c r="X1370" s="751" t="str">
        <f>カード情報!D2737</f>
        <v>B1-021  ベリアル</v>
      </c>
    </row>
    <row r="1371" spans="24:24">
      <c r="X1371" s="751" t="str">
        <f>カード情報!D2739</f>
        <v>B1-022  アトラス</v>
      </c>
    </row>
    <row r="1372" spans="24:24">
      <c r="X1372" s="751" t="str">
        <f>カード情報!D2741</f>
        <v>B1-023  バズズ</v>
      </c>
    </row>
    <row r="1373" spans="24:24">
      <c r="X1373" s="751" t="str">
        <f>カード情報!D2743</f>
        <v>B1-024  ばくだん岩</v>
      </c>
    </row>
    <row r="1374" spans="24:24">
      <c r="X1374" s="751" t="str">
        <f>カード情報!D2745</f>
        <v>B1-025  ダイ</v>
      </c>
    </row>
    <row r="1375" spans="24:24">
      <c r="X1375" s="751" t="str">
        <f>カード情報!D2747</f>
        <v>B1-026  ポップ</v>
      </c>
    </row>
    <row r="1376" spans="24:24">
      <c r="X1376" s="751" t="str">
        <f>カード情報!D2749</f>
        <v>B1-027  マァム</v>
      </c>
    </row>
    <row r="1377" spans="24:24">
      <c r="X1377" s="751" t="str">
        <f>カード情報!D2751</f>
        <v>B1-028  ゴーレム</v>
      </c>
    </row>
    <row r="1378" spans="24:24">
      <c r="X1378" s="751" t="str">
        <f>カード情報!D2753</f>
        <v>B1-029  ドラゴン</v>
      </c>
    </row>
    <row r="1379" spans="24:24">
      <c r="X1379" s="751" t="str">
        <f>カード情報!D2755</f>
        <v>B1-030  ダイ</v>
      </c>
    </row>
    <row r="1380" spans="24:24">
      <c r="X1380" s="751" t="str">
        <f>カード情報!D2757</f>
        <v>B1-031  ハドラー</v>
      </c>
    </row>
    <row r="1381" spans="24:24">
      <c r="X1381" s="751" t="str">
        <f>カード情報!D2759</f>
        <v>B1-032  クロコダイン</v>
      </c>
    </row>
    <row r="1382" spans="24:24">
      <c r="X1382" s="751" t="str">
        <f>カード情報!D2761</f>
        <v>B1-033  ロトの血を引く者</v>
      </c>
    </row>
    <row r="1383" spans="24:24">
      <c r="X1383" s="751" t="str">
        <f>カード情報!D2763</f>
        <v>B1-034  アバン</v>
      </c>
    </row>
    <row r="1384" spans="24:24">
      <c r="X1384" s="751" t="str">
        <f>カード情報!D2765</f>
        <v>SP-001  ダイ</v>
      </c>
    </row>
    <row r="1385" spans="24:24">
      <c r="X1385" s="751" t="str">
        <f>カード情報!D2767</f>
        <v>SP-002  ダイ</v>
      </c>
    </row>
    <row r="1386" spans="24:24">
      <c r="X1386" s="751" t="str">
        <f>カード情報!D2769</f>
        <v>SP-003  ポップ</v>
      </c>
    </row>
    <row r="1387" spans="24:24">
      <c r="X1387" s="751" t="str">
        <f>カード情報!D2771</f>
        <v>SP-004  マァム</v>
      </c>
    </row>
    <row r="1388" spans="24:24">
      <c r="X1388" s="751" t="str">
        <f>カード情報!D2773</f>
        <v>SP-005  キラーマシン テムジン改造ver.</v>
      </c>
    </row>
    <row r="1389" spans="24:24">
      <c r="X1389" s="751" t="str">
        <f>カード情報!D2775</f>
        <v>SP-006  魔のサソリ</v>
      </c>
    </row>
    <row r="1390" spans="24:24">
      <c r="X1390" s="751" t="str">
        <f>カード情報!D2777</f>
        <v>SP-007  ダイ</v>
      </c>
    </row>
    <row r="1391" spans="24:24">
      <c r="X1391" s="751" t="str">
        <f>カード情報!D2779</f>
        <v>SP-008  ダイ</v>
      </c>
    </row>
    <row r="1392" spans="24:24">
      <c r="X1392" s="751" t="str">
        <f>カード情報!D2781</f>
        <v>SP-009  ポップ</v>
      </c>
    </row>
    <row r="1393" spans="24:24">
      <c r="X1393" s="751" t="str">
        <f>カード情報!D2783</f>
        <v>SP-010  ダイ</v>
      </c>
    </row>
    <row r="1394" spans="24:24">
      <c r="X1394" s="751" t="str">
        <f>カード情報!D2785</f>
        <v>SP-011  ダイ</v>
      </c>
    </row>
    <row r="1395" spans="24:24">
      <c r="X1395" s="751" t="str">
        <f>カード情報!D2787</f>
        <v>SP-012  ダイ</v>
      </c>
    </row>
    <row r="1396" spans="24:24">
      <c r="X1396" s="751" t="str">
        <f>カード情報!D2789</f>
        <v>SP-013  ポップ</v>
      </c>
    </row>
    <row r="1397" spans="24:24">
      <c r="X1397" s="751" t="str">
        <f>カード情報!D2791</f>
        <v>SP-014  スライム</v>
      </c>
    </row>
    <row r="1398" spans="24:24">
      <c r="X1398" s="751" t="str">
        <f>カード情報!D2793</f>
        <v>SP-015  スライムベス</v>
      </c>
    </row>
    <row r="1399" spans="24:24">
      <c r="X1399" s="751" t="str">
        <f>カード情報!D2795</f>
        <v>SP-016  ホイミスライム</v>
      </c>
    </row>
    <row r="1400" spans="24:24">
      <c r="X1400" s="751" t="str">
        <f>カード情報!D2797</f>
        <v>SP-017  スライムナイト</v>
      </c>
    </row>
    <row r="1401" spans="24:24">
      <c r="X1401" s="751" t="str">
        <f>カード情報!D2799</f>
        <v>SP-018  ドラキー</v>
      </c>
    </row>
    <row r="1402" spans="24:24">
      <c r="X1402" s="751" t="str">
        <f>カード情報!D2801</f>
        <v>SP-019  さまようよろい</v>
      </c>
    </row>
    <row r="1403" spans="24:24">
      <c r="X1403" s="751" t="str">
        <f>カード情報!D2803</f>
        <v>SP-020  ガーゴイル</v>
      </c>
    </row>
    <row r="1404" spans="24:24">
      <c r="X1404" s="751" t="str">
        <f>カード情報!D2805</f>
        <v>SP-021  じんめんじゅ</v>
      </c>
    </row>
    <row r="1405" spans="24:24">
      <c r="X1405" s="751" t="str">
        <f>カード情報!D2807</f>
        <v>SP-022  キラーパンサー</v>
      </c>
    </row>
    <row r="1406" spans="24:24">
      <c r="X1406" s="751" t="str">
        <f>カード情報!D2809</f>
        <v>SP-023  ゴーレム</v>
      </c>
    </row>
    <row r="1407" spans="24:24">
      <c r="X1407" s="751" t="str">
        <f>カード情報!D2811</f>
        <v>SP-024  ボストロール</v>
      </c>
    </row>
    <row r="1408" spans="24:24">
      <c r="X1408" s="751" t="str">
        <f>カード情報!D2813</f>
        <v>SP-025  キラーマシン テムジン改造ver.</v>
      </c>
    </row>
    <row r="1409" spans="24:24">
      <c r="X1409" s="751" t="str">
        <f>カード情報!D2815</f>
        <v>SP-026  マァム</v>
      </c>
    </row>
    <row r="1410" spans="24:24">
      <c r="X1410" s="751" t="str">
        <f>カード情報!D2817</f>
        <v>SP-027  ポップ</v>
      </c>
    </row>
    <row r="1411" spans="24:24">
      <c r="X1411" s="751" t="str">
        <f>カード情報!D2819</f>
        <v>SP-028  ダイ</v>
      </c>
    </row>
    <row r="1412" spans="24:24">
      <c r="X1412" s="751" t="str">
        <f>カード情報!D2821</f>
        <v>SP-029  アバン</v>
      </c>
    </row>
    <row r="1413" spans="24:24">
      <c r="X1413" s="751" t="str">
        <f>カード情報!D2823</f>
        <v>SP-030  クロコダイン</v>
      </c>
    </row>
    <row r="1414" spans="24:24">
      <c r="X1414" s="751" t="str">
        <f>カード情報!D2825</f>
        <v>SP-031  ダイ</v>
      </c>
    </row>
    <row r="1415" spans="24:24">
      <c r="X1415" s="751" t="str">
        <f>カード情報!D2827</f>
        <v>SP-032  ヒュンケル</v>
      </c>
    </row>
    <row r="1416" spans="24:24">
      <c r="X1416" s="751" t="str">
        <f>カード情報!D2829</f>
        <v>SP-033  クロコダイン</v>
      </c>
    </row>
    <row r="1417" spans="24:24">
      <c r="X1417" s="751" t="str">
        <f>カード情報!D2831</f>
        <v>SP-034  ダイ</v>
      </c>
    </row>
    <row r="1418" spans="24:24">
      <c r="X1418" s="751" t="str">
        <f>カード情報!D2833</f>
        <v>SP-035  フレイザード</v>
      </c>
    </row>
    <row r="1419" spans="24:24">
      <c r="X1419" s="751" t="str">
        <f>カード情報!D2835</f>
        <v>SP-036  ヒュンケル</v>
      </c>
    </row>
    <row r="1420" spans="24:24">
      <c r="X1420" s="751" t="str">
        <f>カード情報!D2837</f>
        <v>SP-037  ダイ</v>
      </c>
    </row>
    <row r="1421" spans="24:24">
      <c r="X1421" s="751" t="str">
        <f>カード情報!D2839</f>
        <v>SP-038  ポップ</v>
      </c>
    </row>
    <row r="1422" spans="24:24">
      <c r="X1422" s="751" t="str">
        <f>カード情報!D2841</f>
        <v>SP-039  レオナ</v>
      </c>
    </row>
    <row r="1423" spans="24:24">
      <c r="X1423" s="751" t="str">
        <f>カード情報!D2843</f>
        <v>SP-040  ヒドラ</v>
      </c>
    </row>
    <row r="1424" spans="24:24">
      <c r="X1424" s="751" t="str">
        <f>カード情報!D2845</f>
        <v>SP-041  ドラゴン</v>
      </c>
    </row>
    <row r="1425" spans="24:24">
      <c r="X1425" s="751" t="str">
        <f>カード情報!D2847</f>
        <v>SP-042  鎧武装フレイザード</v>
      </c>
    </row>
    <row r="1426" spans="24:24">
      <c r="X1426" s="751" t="str">
        <f>カード情報!D2849</f>
        <v>SP-043  アークデーモン</v>
      </c>
    </row>
    <row r="1427" spans="24:24">
      <c r="X1427" s="751" t="str">
        <f>カード情報!D2851</f>
        <v>SP-044  フレイム</v>
      </c>
    </row>
    <row r="1428" spans="24:24">
      <c r="X1428" s="751" t="str">
        <f>カード情報!D2853</f>
        <v>SP-045  ドラゴン</v>
      </c>
    </row>
    <row r="1429" spans="24:24">
      <c r="X1429" s="751" t="str">
        <f>カード情報!D2855</f>
        <v>SP-046  ポップ</v>
      </c>
    </row>
    <row r="1430" spans="24:24">
      <c r="X1430" s="751" t="str">
        <f>カード情報!D2857</f>
        <v>SP-047  ダイ</v>
      </c>
    </row>
    <row r="1431" spans="24:24">
      <c r="X1431" s="751" t="str">
        <f>カード情報!D2859</f>
        <v>SP-048  ザボエラ</v>
      </c>
    </row>
    <row r="1432" spans="24:24">
      <c r="X1432" s="751" t="str">
        <f>カード情報!D2861</f>
        <v>SP-049  ハドラー</v>
      </c>
    </row>
    <row r="1433" spans="24:24">
      <c r="X1433" s="751" t="str">
        <f>カード情報!D2863</f>
        <v>SP-050  クロコダイン</v>
      </c>
    </row>
    <row r="1434" spans="24:24">
      <c r="X1434" s="751" t="str">
        <f>カード情報!D2865</f>
        <v>SP-051  レオナ</v>
      </c>
    </row>
    <row r="1435" spans="24:24">
      <c r="X1435" s="751" t="str">
        <f>カード情報!D2867</f>
        <v>SP-052  マァム</v>
      </c>
    </row>
    <row r="1436" spans="24:24">
      <c r="X1436" s="751" t="str">
        <f>カード情報!D2869</f>
        <v>SP-053  フレイザード</v>
      </c>
    </row>
    <row r="1437" spans="24:24">
      <c r="X1437" s="751" t="str">
        <f>カード情報!D2871</f>
        <v>SP-054  ヒュンケル</v>
      </c>
    </row>
    <row r="1438" spans="24:24">
      <c r="X1438" s="751" t="str">
        <f>カード情報!D2873</f>
        <v>SP-055  ダイ</v>
      </c>
    </row>
    <row r="1439" spans="24:24">
      <c r="X1439" s="751" t="str">
        <f>カード情報!D2875</f>
        <v>SP-056  ヒュンケル</v>
      </c>
    </row>
    <row r="1440" spans="24:24">
      <c r="X1440" s="751" t="str">
        <f>カード情報!D2877</f>
        <v>SP-057  ポップ</v>
      </c>
    </row>
    <row r="1441" spans="24:24">
      <c r="X1441" s="751" t="str">
        <f>カード情報!D2879</f>
        <v>SP-058  グレイトドラゴン</v>
      </c>
    </row>
    <row r="1442" spans="24:24">
      <c r="X1442" s="751" t="str">
        <f>カード情報!D2881</f>
        <v>SP-059  ハドラー</v>
      </c>
    </row>
    <row r="1443" spans="24:24">
      <c r="X1443" s="751" t="str">
        <f>カード情報!D2883</f>
        <v>SP-060  ヒュンケル</v>
      </c>
    </row>
    <row r="1444" spans="24:24">
      <c r="X1444" s="751" t="str">
        <f>カード情報!D2885</f>
        <v>SP-061  ポップ</v>
      </c>
    </row>
    <row r="1445" spans="24:24">
      <c r="X1445" s="751" t="str">
        <f>カード情報!D2887</f>
        <v>SP-062  ダイ</v>
      </c>
    </row>
    <row r="1446" spans="24:24">
      <c r="X1446" s="751" t="str">
        <f>カード情報!D2889</f>
        <v>SP-063  バラン</v>
      </c>
    </row>
    <row r="1447" spans="24:24">
      <c r="X1447" s="751" t="str">
        <f>カード情報!D2891</f>
        <v>SP-064  ラーハルト</v>
      </c>
    </row>
    <row r="1448" spans="24:24">
      <c r="X1448" s="751" t="str">
        <f>カード情報!D2893</f>
        <v>SP-065  バラン</v>
      </c>
    </row>
    <row r="1449" spans="24:24">
      <c r="X1449" s="751" t="str">
        <f>カード情報!D2895</f>
        <v>SP-066  ダイ</v>
      </c>
    </row>
    <row r="1450" spans="24:24">
      <c r="X1450" s="751" t="str">
        <f>カード情報!D2897</f>
        <v>SP-067  アバン (勇者アバン)</v>
      </c>
    </row>
    <row r="1451" spans="24:24">
      <c r="X1451" s="751" t="str">
        <f>カード情報!D2899</f>
        <v>SP-068  ダイ</v>
      </c>
    </row>
    <row r="1452" spans="24:24">
      <c r="X1452" s="751" t="str">
        <f>カード情報!D2901</f>
        <v>SP-069  ダイ</v>
      </c>
    </row>
    <row r="1453" spans="24:24">
      <c r="X1453" s="751" t="str">
        <f>カード情報!D2903</f>
        <v>SP-070  ダイ</v>
      </c>
    </row>
    <row r="1454" spans="24:24">
      <c r="X1454" s="751" t="str">
        <f>カード情報!D2905</f>
        <v>SP-071  ヒュンケル</v>
      </c>
    </row>
    <row r="1455" spans="24:24">
      <c r="X1455" s="751" t="str">
        <f>カード情報!D2907</f>
        <v>SP-072  マァム</v>
      </c>
    </row>
    <row r="1456" spans="24:24">
      <c r="X1456" s="751" t="str">
        <f>カード情報!D2909</f>
        <v>SP-073  ヒュンケル</v>
      </c>
    </row>
    <row r="1457" spans="24:24">
      <c r="X1457" s="751" t="str">
        <f>カード情報!D2911</f>
        <v>SP-074  ダイ</v>
      </c>
    </row>
    <row r="1458" spans="24:24">
      <c r="X1458" s="751" t="str">
        <f>カード情報!D2913</f>
        <v>SP-075  ミストバーン</v>
      </c>
    </row>
    <row r="1459" spans="24:24">
      <c r="X1459" s="751" t="str">
        <f>カード情報!D2915</f>
        <v>SP-076  クロコダイン</v>
      </c>
    </row>
    <row r="1460" spans="24:24">
      <c r="X1460" s="751" t="str">
        <f>カード情報!D2917</f>
        <v>SP-077  ヒュンケル</v>
      </c>
    </row>
    <row r="1461" spans="24:24">
      <c r="X1461" s="751" t="str">
        <f>カード情報!D2919</f>
        <v>SP-078  マァム</v>
      </c>
    </row>
    <row r="1462" spans="24:24">
      <c r="X1462" s="751" t="str">
        <f>カード情報!D2921</f>
        <v>SP-079  ポップ</v>
      </c>
    </row>
    <row r="1463" spans="24:24">
      <c r="X1463" s="751" t="str">
        <f>カード情報!D2923</f>
        <v>SP-080  ダイ</v>
      </c>
    </row>
    <row r="1464" spans="24:24">
      <c r="X1464" s="751" t="str">
        <f>カード情報!D2925</f>
        <v>SP-081  ダイ</v>
      </c>
    </row>
    <row r="1465" spans="24:24">
      <c r="X1465" s="751" t="str">
        <f>カード情報!D2927</f>
        <v>SP-082  ハドラー (超魔生物)</v>
      </c>
    </row>
    <row r="1466" spans="24:24">
      <c r="X1466" s="751" t="str">
        <f>カード情報!D2929</f>
        <v>SP-083  アバン</v>
      </c>
    </row>
    <row r="1467" spans="24:24">
      <c r="X1467" s="751" t="str">
        <f>カード情報!D2931</f>
        <v>SP-084  ダイ</v>
      </c>
    </row>
    <row r="1468" spans="24:24">
      <c r="X1468" s="751" t="str">
        <f>カード情報!D2933</f>
        <v>SP-085  マトリフ</v>
      </c>
    </row>
    <row r="1469" spans="24:24">
      <c r="X1469" s="751" t="str">
        <f>カード情報!D2935</f>
        <v>SP-086  キルバーン</v>
      </c>
    </row>
    <row r="1470" spans="24:24">
      <c r="X1470" s="751" t="str">
        <f>カード情報!D2937</f>
        <v>SP-087  マァム</v>
      </c>
    </row>
    <row r="1471" spans="24:24">
      <c r="X1471" s="751" t="str">
        <f>カード情報!D2939</f>
        <v>SP-088  ダイ</v>
      </c>
    </row>
    <row r="1472" spans="24:24">
      <c r="X1472" s="751" t="str">
        <f>カード情報!D2941</f>
        <v>SP-089  ポップ</v>
      </c>
    </row>
    <row r="1473" spans="24:24">
      <c r="X1473" s="751" t="str">
        <f>カード情報!D2943</f>
        <v>SP-090  バラン</v>
      </c>
    </row>
    <row r="1474" spans="24:24">
      <c r="X1474" s="751" t="str">
        <f>カード情報!D2945</f>
        <v>SP-091  バラン</v>
      </c>
    </row>
    <row r="1475" spans="24:24">
      <c r="X1475" s="751" t="str">
        <f>カード情報!D2947</f>
        <v>SP-092  キルバーン</v>
      </c>
    </row>
    <row r="1476" spans="24:24">
      <c r="X1476" s="751" t="str">
        <f>カード情報!D2949</f>
        <v>SP-093  ミストバーン</v>
      </c>
    </row>
    <row r="1477" spans="24:24">
      <c r="X1477" s="751" t="str">
        <f>カード情報!D2951</f>
        <v>SP-094  ブロック</v>
      </c>
    </row>
    <row r="1478" spans="24:24">
      <c r="X1478" s="751" t="str">
        <f>カード情報!D2953</f>
        <v>SP-095  フェンブレン</v>
      </c>
    </row>
    <row r="1479" spans="24:24">
      <c r="X1479" s="751" t="str">
        <f>カード情報!D2955</f>
        <v>SP-096  シグマ</v>
      </c>
    </row>
    <row r="1480" spans="24:24">
      <c r="X1480" s="751" t="str">
        <f>カード情報!D2957</f>
        <v>SP-097  アルビナス</v>
      </c>
    </row>
    <row r="1481" spans="24:24">
      <c r="X1481" s="751" t="str">
        <f>カード情報!D2959</f>
        <v>SP-098  ヒム</v>
      </c>
    </row>
    <row r="1482" spans="24:24">
      <c r="X1482" s="751" t="str">
        <f>カード情報!D2961</f>
        <v>SP-099  ハドラー (超魔生物)</v>
      </c>
    </row>
    <row r="1483" spans="24:24">
      <c r="X1483" s="751" t="str">
        <f>カード情報!D2963</f>
        <v>SP-100  クロコダイン</v>
      </c>
    </row>
    <row r="1484" spans="24:24">
      <c r="X1484" s="751" t="str">
        <f>カード情報!D2965</f>
        <v>SP-101  ヒュンケル</v>
      </c>
    </row>
    <row r="1485" spans="24:24">
      <c r="X1485" s="751" t="str">
        <f>カード情報!D2967</f>
        <v>SP-102  レオナ</v>
      </c>
    </row>
    <row r="1486" spans="24:24">
      <c r="X1486" s="751" t="str">
        <f>カード情報!D2969</f>
        <v>SP-103  マァム</v>
      </c>
    </row>
    <row r="1487" spans="24:24">
      <c r="X1487" s="751" t="str">
        <f>カード情報!D2971</f>
        <v>SP-104  ポップ</v>
      </c>
    </row>
    <row r="1488" spans="24:24">
      <c r="X1488" s="751" t="str">
        <f>カード情報!D2973</f>
        <v>SP-105  ダイ</v>
      </c>
    </row>
    <row r="1489" spans="24:24">
      <c r="X1489" s="751" t="str">
        <f>カード情報!D2975</f>
        <v>SP-106  ヒュンケル</v>
      </c>
    </row>
    <row r="1490" spans="24:24">
      <c r="X1490" s="751" t="str">
        <f>カード情報!D2977</f>
        <v>SP-107  クロコダイン</v>
      </c>
    </row>
    <row r="1491" spans="24:24">
      <c r="X1491" s="751" t="str">
        <f>カード情報!D2979</f>
        <v>SP-108  レオナ</v>
      </c>
    </row>
    <row r="1492" spans="24:24">
      <c r="X1492" s="751" t="str">
        <f>カード情報!D2981</f>
        <v>SP-109  ダイ</v>
      </c>
    </row>
    <row r="1493" spans="24:24">
      <c r="X1493" s="751" t="str">
        <f>カード情報!D2983</f>
        <v>SP-110  ザボエラ</v>
      </c>
    </row>
    <row r="1494" spans="24:24">
      <c r="X1494" s="751" t="str">
        <f>カード情報!D2985</f>
        <v>SP-111  ハドラー</v>
      </c>
    </row>
    <row r="1495" spans="24:24">
      <c r="X1495" s="751" t="str">
        <f>カード情報!D2987</f>
        <v>SP-112  ヒュンケル</v>
      </c>
    </row>
    <row r="1496" spans="24:24">
      <c r="X1496" s="751" t="str">
        <f>カード情報!D2989</f>
        <v>SP-113  マァム</v>
      </c>
    </row>
    <row r="1497" spans="24:24">
      <c r="X1497" s="751" t="str">
        <f>カード情報!D2991</f>
        <v>SP-114  ポップ</v>
      </c>
    </row>
    <row r="1498" spans="24:24">
      <c r="X1498" s="751" t="str">
        <f>カード情報!D2993</f>
        <v>SP-115  ヒム</v>
      </c>
    </row>
    <row r="1499" spans="24:24">
      <c r="X1499" s="751" t="str">
        <f>カード情報!D2995</f>
        <v>SP-116  ミストバーン</v>
      </c>
    </row>
    <row r="1500" spans="24:24">
      <c r="X1500" s="751" t="str">
        <f>カード情報!D2997</f>
        <v>SP-117  ダイ</v>
      </c>
    </row>
    <row r="1501" spans="24:24">
      <c r="X1501" s="751" t="str">
        <f>カード情報!D2999</f>
        <v>SP-118  バラン</v>
      </c>
    </row>
    <row r="1502" spans="24:24">
      <c r="X1502" s="751" t="str">
        <f>カード情報!D3001</f>
        <v>SP-119  レオナ</v>
      </c>
    </row>
    <row r="1503" spans="24:24">
      <c r="X1503" s="751" t="str">
        <f>カード情報!D3003</f>
        <v>SP-120  バラン</v>
      </c>
    </row>
    <row r="1504" spans="24:24">
      <c r="X1504" s="751" t="str">
        <f>カード情報!D3005</f>
        <v>SP-121  ヒュンケル</v>
      </c>
    </row>
    <row r="1505" spans="24:24">
      <c r="X1505" s="751" t="str">
        <f>カード情報!D3007</f>
        <v>SP-122  キルバーン</v>
      </c>
    </row>
    <row r="1506" spans="24:24">
      <c r="X1506" s="751" t="str">
        <f>カード情報!D3009</f>
        <v>SP-123  ダイ</v>
      </c>
    </row>
    <row r="1507" spans="24:24">
      <c r="X1507" s="751" t="str">
        <f>カード情報!D3011</f>
        <v>SP-124  ダイ</v>
      </c>
    </row>
    <row r="1508" spans="24:24">
      <c r="X1508" s="751" t="str">
        <f>カード情報!D3013</f>
        <v>SP-125  ポップ</v>
      </c>
    </row>
    <row r="1509" spans="24:24">
      <c r="X1509" s="751" t="str">
        <f>カード情報!D3015</f>
        <v>SP-126  ヒム</v>
      </c>
    </row>
    <row r="1510" spans="24:24">
      <c r="X1510" s="751" t="str">
        <f>カード情報!D3017</f>
        <v>SP-127  ダイ</v>
      </c>
    </row>
    <row r="1511" spans="24:24">
      <c r="X1511" s="751" t="str">
        <f>カード情報!D3019</f>
        <v>SP-128  ハドラー (超魔生物)</v>
      </c>
    </row>
    <row r="1512" spans="24:24">
      <c r="X1512" s="751" t="str">
        <f>カード情報!D3021</f>
        <v>SP-129  ヒュンケル</v>
      </c>
    </row>
    <row r="1513" spans="24:24">
      <c r="X1513" s="751" t="str">
        <f>カード情報!D3023</f>
        <v>SP-130  ポップ</v>
      </c>
    </row>
    <row r="1514" spans="24:24">
      <c r="X1514" s="751" t="str">
        <f>カード情報!D3025</f>
        <v>SP-131  アルビナス</v>
      </c>
    </row>
    <row r="1515" spans="24:24">
      <c r="X1515" s="751" t="str">
        <f>カード情報!D3027</f>
        <v>SP-132  ハドラー (超魔生物)</v>
      </c>
    </row>
    <row r="1516" spans="24:24">
      <c r="X1516" s="751" t="str">
        <f>カード情報!D3029</f>
        <v>SP-133  ヒュンケル</v>
      </c>
    </row>
    <row r="1517" spans="24:24">
      <c r="X1517" s="751" t="str">
        <f>カード情報!D3031</f>
        <v>SP-134  ダイ</v>
      </c>
    </row>
    <row r="1518" spans="24:24">
      <c r="X1518" s="751" t="str">
        <f>カード情報!D3033</f>
        <v>SP-135  マァム</v>
      </c>
    </row>
    <row r="1519" spans="24:24">
      <c r="X1519" s="751" t="str">
        <f>カード情報!D3035</f>
        <v>SP-136  ゴメちゃん</v>
      </c>
    </row>
    <row r="1520" spans="24:24">
      <c r="X1520" s="751" t="str">
        <f>カード情報!D3037</f>
        <v>SP-137  ハドラー (超魔生物)</v>
      </c>
    </row>
    <row r="1521" spans="24:24">
      <c r="X1521" s="751" t="str">
        <f>カード情報!D3039</f>
        <v>SP-138  マトリフ</v>
      </c>
    </row>
    <row r="1522" spans="24:24">
      <c r="X1522" s="751" t="str">
        <f>カード情報!D3041</f>
        <v>SP-139  レオナ</v>
      </c>
    </row>
    <row r="1523" spans="24:24">
      <c r="X1523" s="751" t="str">
        <f>カード情報!D3043</f>
        <v>SP-140  ポップ</v>
      </c>
    </row>
    <row r="1524" spans="24:24">
      <c r="X1524" s="751" t="str">
        <f>カード情報!D3045</f>
        <v>SP-141  バーン</v>
      </c>
    </row>
    <row r="1525" spans="24:24">
      <c r="X1525" s="751" t="str">
        <f>カード情報!D3047</f>
        <v>SP-142  キルバーン</v>
      </c>
    </row>
    <row r="1526" spans="24:24">
      <c r="X1526" s="751" t="str">
        <f>カード情報!D3049</f>
        <v>SP-143  ミストバーン</v>
      </c>
    </row>
    <row r="1527" spans="24:24">
      <c r="X1527" s="751" t="str">
        <f>カード情報!D3051</f>
        <v>SP-144  アバン</v>
      </c>
    </row>
    <row r="1528" spans="24:24">
      <c r="X1528" s="751" t="str">
        <f>カード情報!D3053</f>
        <v>SP-145  マァム</v>
      </c>
    </row>
    <row r="1529" spans="24:24">
      <c r="X1529" s="751" t="str">
        <f>カード情報!D3055</f>
        <v>SP-146  ダイ</v>
      </c>
    </row>
    <row r="1530" spans="24:24">
      <c r="X1530" s="751" t="str">
        <f>カード情報!D3057</f>
        <v>SP-147  ラーハルト</v>
      </c>
    </row>
    <row r="1531" spans="24:24">
      <c r="X1531" s="751" t="str">
        <f>カード情報!D3059</f>
        <v>SP-148  ヒュンケル</v>
      </c>
    </row>
    <row r="1532" spans="24:24">
      <c r="X1532" s="751" t="str">
        <f>カード情報!D3061</f>
        <v>SP-149  ポップ</v>
      </c>
    </row>
    <row r="1533" spans="24:24">
      <c r="X1533" s="751" t="str">
        <f>カード情報!D3063</f>
        <v>SP-150  クロコダイン</v>
      </c>
    </row>
    <row r="1534" spans="24:24">
      <c r="X1534" s="751" t="str">
        <f>カード情報!D3065</f>
        <v>SP-151  超越魔王ダムド</v>
      </c>
    </row>
    <row r="1535" spans="24:24">
      <c r="X1535" s="751" t="str">
        <f>カード情報!D3067</f>
        <v>SP-152  ダイ</v>
      </c>
    </row>
    <row r="1536" spans="24:24">
      <c r="X1536" s="751" t="str">
        <f>カード情報!D3069</f>
        <v>SP-153  ダイ</v>
      </c>
    </row>
    <row r="1537" spans="24:24">
      <c r="X1537" s="751" t="str">
        <f>カード情報!D3071</f>
        <v>SP-154  アバン</v>
      </c>
    </row>
    <row r="1538" spans="24:24">
      <c r="X1538" s="751" t="str">
        <f>カード情報!D3073</f>
        <v>SP-155  アバン (勇者アバン)</v>
      </c>
    </row>
    <row r="1539" spans="24:24">
      <c r="X1539" s="751" t="str">
        <f>カード情報!D3075</f>
        <v>SP-156  ポップ</v>
      </c>
    </row>
    <row r="1540" spans="24:24">
      <c r="X1540" s="751" t="str">
        <f>カード情報!D3077</f>
        <v>SP-157  ダイ</v>
      </c>
    </row>
    <row r="1541" spans="24:24">
      <c r="X1541" s="751" t="str">
        <f>カード情報!D3079</f>
        <v>SP-158  ゴメちゃん</v>
      </c>
    </row>
    <row r="1542" spans="24:24">
      <c r="X1542" s="751" t="str">
        <f>カード情報!D3081</f>
        <v>SP-159  マァム</v>
      </c>
    </row>
    <row r="1543" spans="24:24">
      <c r="X1543" s="751" t="str">
        <f>カード情報!D3083</f>
        <v>SP-160  ミストバーン</v>
      </c>
    </row>
    <row r="1544" spans="24:24">
      <c r="X1544" s="751" t="str">
        <f>カード情報!D3085</f>
        <v>SP-161  バーン</v>
      </c>
    </row>
    <row r="1545" spans="24:24">
      <c r="X1545" s="751" t="str">
        <f>カード情報!D3087</f>
        <v>SP-162  ポップ</v>
      </c>
    </row>
    <row r="1546" spans="24:24">
      <c r="X1546" s="751" t="str">
        <f>カード情報!D3089</f>
        <v>SP-163  ダイ</v>
      </c>
    </row>
    <row r="1547" spans="24:24">
      <c r="X1547" s="751" t="str">
        <f>カード情報!D3091</f>
        <v>SP-164  ヒュンケル</v>
      </c>
    </row>
    <row r="1548" spans="24:24">
      <c r="X1548" s="751" t="str">
        <f>カード情報!D3093</f>
        <v>SP-165  ダイ</v>
      </c>
    </row>
    <row r="1549" spans="24:24">
      <c r="X1549" s="751" t="str">
        <f>カード情報!D3095</f>
        <v>SP-166  ハドラー (魔王ハドラー)</v>
      </c>
    </row>
    <row r="1550" spans="24:24">
      <c r="X1550" s="751" t="str">
        <f>カード情報!D3097</f>
        <v>SP-167  ダイ</v>
      </c>
    </row>
    <row r="1551" spans="24:24">
      <c r="X1551" s="751" t="str">
        <f>カード情報!D3099</f>
        <v>SP-168  ダイ (竜魔人ダイ)</v>
      </c>
    </row>
    <row r="1552" spans="24:24">
      <c r="X1552" s="751" t="str">
        <f>カード情報!D3101</f>
        <v>SP-169  ポップ</v>
      </c>
    </row>
    <row r="1553" spans="24:24">
      <c r="X1553" s="751" t="str">
        <f>カード情報!D3103</f>
        <v>SP-170  マァム</v>
      </c>
    </row>
    <row r="1554" spans="24:24">
      <c r="X1554" s="751" t="str">
        <f>カード情報!D3105</f>
        <v>SP-171  ヒュンケル</v>
      </c>
    </row>
    <row r="1555" spans="24:24">
      <c r="X1555" s="751" t="str">
        <f>カード情報!D3107</f>
        <v>SP-172  レオナ</v>
      </c>
    </row>
    <row r="1556" spans="24:24">
      <c r="X1556" s="751" t="str">
        <f>カード情報!D3109</f>
        <v>SP-173  アバン</v>
      </c>
    </row>
    <row r="1557" spans="24:24">
      <c r="X1557" s="751" t="str">
        <f>カード情報!D3111</f>
        <v>SP-174  ゴメちゃん</v>
      </c>
    </row>
    <row r="1558" spans="24:24">
      <c r="X1558" s="751" t="str">
        <f>カード情報!D3113</f>
        <v>SP-175  クロコダイン</v>
      </c>
    </row>
    <row r="1559" spans="24:24">
      <c r="X1559" s="751" t="str">
        <f>カード情報!D3115</f>
        <v>SP-176  真・大魔王バーン</v>
      </c>
    </row>
    <row r="1560" spans="24:24">
      <c r="X1560" s="751" t="str">
        <f>カード情報!D3117</f>
        <v>SP-177  ハドラー</v>
      </c>
    </row>
    <row r="1561" spans="24:24">
      <c r="X1561" s="751" t="str">
        <f>カード情報!D3119</f>
        <v>SP-178  フレイザード</v>
      </c>
    </row>
    <row r="1562" spans="24:24">
      <c r="X1562" s="751" t="str">
        <f>カード情報!D3121</f>
        <v>SP-179  バラン</v>
      </c>
    </row>
    <row r="1563" spans="24:24">
      <c r="X1563" s="751" t="str">
        <f>カード情報!D3123</f>
        <v>SP-180  バラン</v>
      </c>
    </row>
    <row r="1564" spans="24:24">
      <c r="X1564" s="751" t="str">
        <f>カード情報!D3125</f>
        <v>SP-181  ミストバーン</v>
      </c>
    </row>
    <row r="1565" spans="24:24">
      <c r="X1565" s="751" t="str">
        <f>カード情報!D3127</f>
        <v>SP-182  ハドラー (超魔生物)</v>
      </c>
    </row>
    <row r="1566" spans="24:24">
      <c r="X1566" s="751" t="str">
        <f>カード情報!D3129</f>
        <v>SP-183  ミストバーン</v>
      </c>
    </row>
    <row r="1567" spans="24:24">
      <c r="X1567" s="751" t="str">
        <f>カード情報!D3131</f>
        <v>SP-184  ヒュンケル</v>
      </c>
    </row>
    <row r="1568" spans="24:24">
      <c r="X1568" s="751" t="str">
        <f>カード情報!D3133</f>
        <v>SP-189  ダイ</v>
      </c>
    </row>
    <row r="1569" spans="24:24">
      <c r="X1569" s="751" t="str">
        <f>カード情報!D3135</f>
        <v>SP-185  ヒュンケル</v>
      </c>
    </row>
    <row r="1570" spans="24:24">
      <c r="X1570" s="751" t="str">
        <f>カード情報!D3137</f>
        <v>SP-186  マァム</v>
      </c>
    </row>
    <row r="1571" spans="24:24">
      <c r="X1571" s="751" t="str">
        <f>カード情報!D3139</f>
        <v>SP-187  レオナ</v>
      </c>
    </row>
    <row r="1572" spans="24:24">
      <c r="X1572" s="751" t="str">
        <f>カード情報!D3141</f>
        <v>SP-188  バーン (大魔王バーン)</v>
      </c>
    </row>
    <row r="1573" spans="24:24">
      <c r="X1573" s="751" t="str">
        <f>カード情報!D3143</f>
        <v>SP-190  真・大魔王バーン</v>
      </c>
    </row>
    <row r="1574" spans="24:24">
      <c r="X1574" s="751" t="str">
        <f>カード情報!D3145</f>
        <v>SP-191  バラン</v>
      </c>
    </row>
    <row r="1575" spans="24:24">
      <c r="X1575" s="751" t="str">
        <f>カード情報!D3147</f>
        <v>SP-192  アバン</v>
      </c>
    </row>
    <row r="1576" spans="24:24">
      <c r="X1576" s="751" t="str">
        <f>カード情報!D3149</f>
        <v>SP-193  ダイ</v>
      </c>
    </row>
    <row r="1577" spans="24:24">
      <c r="X1577" s="751" t="str">
        <f>カード情報!D3151</f>
        <v>SP-194  レオナ</v>
      </c>
    </row>
    <row r="1578" spans="24:24">
      <c r="X1578" s="751" t="str">
        <f>カード情報!D3153</f>
        <v>SP-195  ダイ</v>
      </c>
    </row>
    <row r="1579" spans="24:24">
      <c r="X1579" s="751" t="str">
        <f>カード情報!D3155</f>
        <v>SP-196  ヒュンケル</v>
      </c>
    </row>
    <row r="1580" spans="24:24">
      <c r="X1580" s="751" t="str">
        <f>カード情報!D3157</f>
        <v>SP-197  マトリフ</v>
      </c>
    </row>
    <row r="1581" spans="24:24">
      <c r="X1581" s="751" t="str">
        <f>カード情報!D3159</f>
        <v>SP-198  ポップ</v>
      </c>
    </row>
    <row r="1582" spans="24:24">
      <c r="X1582" s="751" t="str">
        <f>カード情報!D3161</f>
        <v>SP-199  バラン</v>
      </c>
    </row>
    <row r="1583" spans="24:24">
      <c r="X1583" s="751" t="str">
        <f>カード情報!D3163</f>
        <v>SP-200  ダイ</v>
      </c>
    </row>
    <row r="1584" spans="24:24">
      <c r="X1584" s="751" t="str">
        <f>カード情報!D3165</f>
        <v>SP-201  ダイ (竜魔人ダイ)</v>
      </c>
    </row>
    <row r="1585" spans="24:24">
      <c r="X1585" s="751" t="str">
        <f>カード情報!D3167</f>
        <v>SP-202  バラン (竜魔人バラン)</v>
      </c>
    </row>
    <row r="1586" spans="24:24">
      <c r="X1586" s="751" t="str">
        <f>カード情報!D3169</f>
        <v>SP-203  ゴメちゃん</v>
      </c>
    </row>
    <row r="1587" spans="24:24">
      <c r="X1587" s="751" t="str">
        <f>カード情報!D3171</f>
        <v>SP-204  ダイ (覚醒)</v>
      </c>
    </row>
    <row r="1588" spans="24:24">
      <c r="X1588" s="751" t="str">
        <f>カード情報!D3173</f>
        <v>SP-205  ハドラー (超魔生物)</v>
      </c>
    </row>
    <row r="1589" spans="24:24">
      <c r="X1589" s="751" t="str">
        <f>カード情報!D3175</f>
        <v>SP-206  マァム</v>
      </c>
    </row>
    <row r="1590" spans="24:24">
      <c r="X1590" s="751" t="str">
        <f>カード情報!D3177</f>
        <v>SP-207  レオナ</v>
      </c>
    </row>
    <row r="1591" spans="24:24">
      <c r="X1591" s="751" t="str">
        <f>カード情報!D3179</f>
        <v>SP-208  真・大魔王バーン</v>
      </c>
    </row>
    <row r="1592" spans="24:24">
      <c r="X1592" s="751" t="str">
        <f>カード情報!D3181</f>
        <v>SP-209  アバン (勇者アバン)</v>
      </c>
    </row>
    <row r="1593" spans="24:24">
      <c r="X1593" s="751" t="str">
        <f>カード情報!D3183</f>
        <v>SP-210  ダイ (覚醒)</v>
      </c>
    </row>
    <row r="1594" spans="24:24">
      <c r="X1594" s="751" t="str">
        <f>カード情報!D3185</f>
        <v>SP-211  ポップ (覚醒)</v>
      </c>
    </row>
    <row r="1595" spans="24:24">
      <c r="X1595" s="751" t="str">
        <f>カード情報!D3187</f>
        <v>SP-212  ゴメちゃん</v>
      </c>
    </row>
    <row r="1596" spans="24:24">
      <c r="X1596" s="751" t="str">
        <f>カード情報!D3189</f>
        <v>SP-213  ヒュンケル</v>
      </c>
    </row>
    <row r="1597" spans="24:24">
      <c r="X1597" s="751" t="str">
        <f>カード情報!D3191</f>
        <v>SP-214  呪われしゼシカ</v>
      </c>
    </row>
    <row r="1598" spans="24:24">
      <c r="X1598" s="751" t="str">
        <f>カード情報!D3193</f>
        <v>SP-215  ミストマァム</v>
      </c>
    </row>
    <row r="1599" spans="24:24">
      <c r="X1599" s="751" t="str">
        <f>カード情報!D3195</f>
        <v>SP-216  呪われしマルティナ</v>
      </c>
    </row>
    <row r="1600" spans="24:24">
      <c r="X1600" s="751" t="str">
        <f>カード情報!D3197</f>
        <v>SP-217  超越破断魔獣ダムド</v>
      </c>
    </row>
    <row r="1601" spans="24:24">
      <c r="X1601" s="751" t="str">
        <f>カード情報!D3199</f>
        <v>SP-218  真・大魔王バーン</v>
      </c>
    </row>
    <row r="1602" spans="24:24">
      <c r="X1602" s="751" t="str">
        <f>カード情報!D3201</f>
        <v>SP-219  ダイ</v>
      </c>
    </row>
    <row r="1603" spans="24:24">
      <c r="X1603" s="751" t="str">
        <f>カード情報!D3203</f>
        <v>SP-220  ポップ</v>
      </c>
    </row>
    <row r="1604" spans="24:24">
      <c r="X1604" s="751" t="str">
        <f>カード情報!D3205</f>
        <v>SP-221  ダイ (竜魔人ダイ)</v>
      </c>
    </row>
    <row r="1605" spans="24:24">
      <c r="X1605" s="751" t="str">
        <f>カード情報!D3207</f>
        <v>SP-222  ダイ (竜魔人ダイ)</v>
      </c>
    </row>
    <row r="1606" spans="24:24">
      <c r="X1606" s="751" t="str">
        <f>カード情報!D3209</f>
        <v>SP-223  レオナ</v>
      </c>
    </row>
    <row r="1607" spans="24:24">
      <c r="X1607" s="751" t="str">
        <f>カード情報!D3211</f>
        <v>SP-224  マァム</v>
      </c>
    </row>
    <row r="1608" spans="24:24">
      <c r="X1608" s="751" t="str">
        <f>カード情報!D3213</f>
        <v>SP-225  ヒュンケル</v>
      </c>
    </row>
    <row r="1609" spans="24:24">
      <c r="X1609" s="751" t="str">
        <f>カード情報!D3215</f>
        <v>SP-226  ダイ</v>
      </c>
    </row>
    <row r="1610" spans="24:24">
      <c r="X1610" s="751" t="str">
        <f>カード情報!D3217</f>
        <v>SP-227  メイロ</v>
      </c>
    </row>
    <row r="1611" spans="24:24">
      <c r="X1611" s="751" t="str">
        <f>カード情報!D3219</f>
        <v>SP-228  ゴメちゃん</v>
      </c>
    </row>
    <row r="1612" spans="24:24">
      <c r="X1612" s="751" t="str">
        <f>カード情報!D3221</f>
        <v>SP-229  レオナ</v>
      </c>
    </row>
    <row r="1613" spans="24:24">
      <c r="X1613" s="751" t="str">
        <f>カード情報!D3223</f>
        <v>SP-230  ヒュンケル</v>
      </c>
    </row>
    <row r="1614" spans="24:24">
      <c r="X1614" s="751" t="str">
        <f>カード情報!D3225</f>
        <v>SP-231  ダイ (竜魔人ダイ)</v>
      </c>
    </row>
    <row r="1615" spans="24:24">
      <c r="X1615" s="751" t="str">
        <f>カード情報!D3227</f>
        <v>SP-232  アバン (勇者アバン)</v>
      </c>
    </row>
    <row r="1616" spans="24:24">
      <c r="X1616" s="751" t="str">
        <f>カード情報!D3229</f>
        <v>SP-233  ハドラー (魔王ハドラー)</v>
      </c>
    </row>
    <row r="1617" spans="24:24">
      <c r="X1617" s="751"/>
    </row>
    <row r="1619" spans="24:24">
      <c r="X1619" s="751"/>
    </row>
    <row r="1620" spans="24:24">
      <c r="X1620" s="751"/>
    </row>
  </sheetData>
  <sheetProtection password="CCE3" sheet="1" objects="1" scenarios="1" selectLockedCells="1" autoFilter="0"/>
  <mergeCells count="20">
    <mergeCell ref="C27:H28"/>
    <mergeCell ref="I27:I28"/>
    <mergeCell ref="C23:E23"/>
    <mergeCell ref="C20:E20"/>
    <mergeCell ref="C25:E25"/>
    <mergeCell ref="C2:E2"/>
    <mergeCell ref="C10:E10"/>
    <mergeCell ref="AB17:AC17"/>
    <mergeCell ref="K6:K9"/>
    <mergeCell ref="K3:K5"/>
    <mergeCell ref="C3:E3"/>
    <mergeCell ref="C4:E4"/>
    <mergeCell ref="C18:E18"/>
    <mergeCell ref="AB18:AC18"/>
    <mergeCell ref="M6:N6"/>
    <mergeCell ref="M7:N7"/>
    <mergeCell ref="M8:N8"/>
    <mergeCell ref="M9:N9"/>
    <mergeCell ref="C13:E13"/>
    <mergeCell ref="C15:E15"/>
  </mergeCells>
  <phoneticPr fontId="2"/>
  <conditionalFormatting sqref="K14">
    <cfRule type="cellIs" dxfId="392" priority="187" operator="between">
      <formula>1</formula>
      <formula>3</formula>
    </cfRule>
    <cfRule type="cellIs" dxfId="391" priority="188" operator="equal">
      <formula>"S3"</formula>
    </cfRule>
    <cfRule type="cellIs" dxfId="390" priority="189" operator="equal">
      <formula>"S2"</formula>
    </cfRule>
    <cfRule type="cellIs" dxfId="389" priority="190" operator="equal">
      <formula>"S1"</formula>
    </cfRule>
  </conditionalFormatting>
  <conditionalFormatting sqref="K19">
    <cfRule type="cellIs" dxfId="388" priority="182" operator="between">
      <formula>1</formula>
      <formula>3</formula>
    </cfRule>
    <cfRule type="cellIs" dxfId="387" priority="183" operator="equal">
      <formula>"S3"</formula>
    </cfRule>
    <cfRule type="cellIs" dxfId="386" priority="184" operator="equal">
      <formula>"S2"</formula>
    </cfRule>
    <cfRule type="cellIs" dxfId="385" priority="185" operator="equal">
      <formula>"S1"</formula>
    </cfRule>
  </conditionalFormatting>
  <conditionalFormatting sqref="C15 F15:J15">
    <cfRule type="expression" dxfId="384" priority="176">
      <formula>OR($K$14=0,$F$13="")</formula>
    </cfRule>
  </conditionalFormatting>
  <conditionalFormatting sqref="C20 F20:J20">
    <cfRule type="expression" dxfId="383" priority="175">
      <formula>OR($K$19=0,$F$18="")</formula>
    </cfRule>
  </conditionalFormatting>
  <conditionalFormatting sqref="F14:J14">
    <cfRule type="expression" dxfId="382" priority="174">
      <formula>AND($K$14&lt;&gt;0,$F$13&lt;&gt;"")</formula>
    </cfRule>
  </conditionalFormatting>
  <conditionalFormatting sqref="F19:J19">
    <cfRule type="expression" dxfId="381" priority="173">
      <formula>AND($K$19&lt;&gt;0,$F$18&lt;&gt;"")</formula>
    </cfRule>
  </conditionalFormatting>
  <conditionalFormatting sqref="K24">
    <cfRule type="cellIs" dxfId="380" priority="153" operator="between">
      <formula>1</formula>
      <formula>3</formula>
    </cfRule>
    <cfRule type="cellIs" dxfId="379" priority="154" operator="equal">
      <formula>"S3"</formula>
    </cfRule>
    <cfRule type="cellIs" dxfId="378" priority="155" operator="equal">
      <formula>"S2"</formula>
    </cfRule>
    <cfRule type="cellIs" dxfId="377" priority="156" operator="equal">
      <formula>"S1"</formula>
    </cfRule>
  </conditionalFormatting>
  <conditionalFormatting sqref="C25 F25:J25">
    <cfRule type="expression" dxfId="376" priority="152">
      <formula>OR($K$24=0,$F$23="")</formula>
    </cfRule>
  </conditionalFormatting>
  <conditionalFormatting sqref="F24:J24">
    <cfRule type="expression" dxfId="375" priority="151">
      <formula>AND($K$24&lt;&gt;0,$F$23&lt;&gt;"")</formula>
    </cfRule>
  </conditionalFormatting>
  <conditionalFormatting sqref="C13 F13:J13">
    <cfRule type="expression" dxfId="374" priority="146">
      <formula>$K$14=0</formula>
    </cfRule>
  </conditionalFormatting>
  <conditionalFormatting sqref="C18 F18:J18">
    <cfRule type="expression" dxfId="373" priority="145">
      <formula>$K$19=0</formula>
    </cfRule>
  </conditionalFormatting>
  <conditionalFormatting sqref="C23 F23:J23">
    <cfRule type="expression" dxfId="372" priority="144">
      <formula>$K$24=0</formula>
    </cfRule>
  </conditionalFormatting>
  <conditionalFormatting sqref="G10:J10 G14:J15 G19:J20 G24:J25">
    <cfRule type="expression" dxfId="371" priority="143">
      <formula>G10=MAX($G10:$J10)</formula>
    </cfRule>
  </conditionalFormatting>
  <conditionalFormatting sqref="D14">
    <cfRule type="cellIs" dxfId="370" priority="132" operator="equal">
      <formula>"回復"</formula>
    </cfRule>
    <cfRule type="cellIs" dxfId="369" priority="133" operator="equal">
      <formula>"特技"</formula>
    </cfRule>
    <cfRule type="cellIs" dxfId="368" priority="134" operator="equal">
      <formula>"ブレス"</formula>
    </cfRule>
    <cfRule type="cellIs" dxfId="367" priority="135" operator="equal">
      <formula>"呪文"</formula>
    </cfRule>
    <cfRule type="cellIs" dxfId="366" priority="136" operator="equal">
      <formula>"物理"</formula>
    </cfRule>
  </conditionalFormatting>
  <conditionalFormatting sqref="E6">
    <cfRule type="cellIs" dxfId="365" priority="97" operator="equal">
      <formula>"回復"</formula>
    </cfRule>
    <cfRule type="cellIs" dxfId="364" priority="98" operator="equal">
      <formula>"特技"</formula>
    </cfRule>
    <cfRule type="cellIs" dxfId="363" priority="99" operator="equal">
      <formula>"ブレス"</formula>
    </cfRule>
    <cfRule type="cellIs" dxfId="362" priority="100" operator="equal">
      <formula>"呪文"</formula>
    </cfRule>
    <cfRule type="cellIs" dxfId="361" priority="101" operator="equal">
      <formula>"物理"</formula>
    </cfRule>
  </conditionalFormatting>
  <conditionalFormatting sqref="E14">
    <cfRule type="cellIs" dxfId="360" priority="127" operator="equal">
      <formula>"回復"</formula>
    </cfRule>
    <cfRule type="cellIs" dxfId="359" priority="128" operator="equal">
      <formula>"特技"</formula>
    </cfRule>
    <cfRule type="cellIs" dxfId="358" priority="129" operator="equal">
      <formula>"ブレス"</formula>
    </cfRule>
    <cfRule type="cellIs" dxfId="357" priority="130" operator="equal">
      <formula>"呪文"</formula>
    </cfRule>
    <cfRule type="cellIs" dxfId="356" priority="131" operator="equal">
      <formula>"物理"</formula>
    </cfRule>
  </conditionalFormatting>
  <conditionalFormatting sqref="D19">
    <cfRule type="cellIs" dxfId="355" priority="122" operator="equal">
      <formula>"回復"</formula>
    </cfRule>
    <cfRule type="cellIs" dxfId="354" priority="123" operator="equal">
      <formula>"特技"</formula>
    </cfRule>
    <cfRule type="cellIs" dxfId="353" priority="124" operator="equal">
      <formula>"ブレス"</formula>
    </cfRule>
    <cfRule type="cellIs" dxfId="352" priority="125" operator="equal">
      <formula>"呪文"</formula>
    </cfRule>
    <cfRule type="cellIs" dxfId="351" priority="126" operator="equal">
      <formula>"物理"</formula>
    </cfRule>
  </conditionalFormatting>
  <conditionalFormatting sqref="E19">
    <cfRule type="cellIs" dxfId="350" priority="117" operator="equal">
      <formula>"回復"</formula>
    </cfRule>
    <cfRule type="cellIs" dxfId="349" priority="118" operator="equal">
      <formula>"特技"</formula>
    </cfRule>
    <cfRule type="cellIs" dxfId="348" priority="119" operator="equal">
      <formula>"ブレス"</formula>
    </cfRule>
    <cfRule type="cellIs" dxfId="347" priority="120" operator="equal">
      <formula>"呪文"</formula>
    </cfRule>
    <cfRule type="cellIs" dxfId="346" priority="121" operator="equal">
      <formula>"物理"</formula>
    </cfRule>
  </conditionalFormatting>
  <conditionalFormatting sqref="D24">
    <cfRule type="cellIs" dxfId="345" priority="112" operator="equal">
      <formula>"回復"</formula>
    </cfRule>
    <cfRule type="cellIs" dxfId="344" priority="113" operator="equal">
      <formula>"特技"</formula>
    </cfRule>
    <cfRule type="cellIs" dxfId="343" priority="114" operator="equal">
      <formula>"ブレス"</formula>
    </cfRule>
    <cfRule type="cellIs" dxfId="342" priority="115" operator="equal">
      <formula>"呪文"</formula>
    </cfRule>
    <cfRule type="cellIs" dxfId="341" priority="116" operator="equal">
      <formula>"物理"</formula>
    </cfRule>
  </conditionalFormatting>
  <conditionalFormatting sqref="E24">
    <cfRule type="cellIs" dxfId="340" priority="107" operator="equal">
      <formula>"回復"</formula>
    </cfRule>
    <cfRule type="cellIs" dxfId="339" priority="108" operator="equal">
      <formula>"特技"</formula>
    </cfRule>
    <cfRule type="cellIs" dxfId="338" priority="109" operator="equal">
      <formula>"ブレス"</formula>
    </cfRule>
    <cfRule type="cellIs" dxfId="337" priority="110" operator="equal">
      <formula>"呪文"</formula>
    </cfRule>
    <cfRule type="cellIs" dxfId="336" priority="111" operator="equal">
      <formula>"物理"</formula>
    </cfRule>
  </conditionalFormatting>
  <conditionalFormatting sqref="D6">
    <cfRule type="cellIs" dxfId="335" priority="102" operator="equal">
      <formula>"回復"</formula>
    </cfRule>
    <cfRule type="cellIs" dxfId="334" priority="103" operator="equal">
      <formula>"特技"</formula>
    </cfRule>
    <cfRule type="cellIs" dxfId="333" priority="104" operator="equal">
      <formula>"ブレス"</formula>
    </cfRule>
    <cfRule type="cellIs" dxfId="332" priority="105" operator="equal">
      <formula>"呪文"</formula>
    </cfRule>
    <cfRule type="cellIs" dxfId="331" priority="106" operator="equal">
      <formula>"物理"</formula>
    </cfRule>
  </conditionalFormatting>
  <conditionalFormatting sqref="E5">
    <cfRule type="cellIs" dxfId="330" priority="87" operator="equal">
      <formula>"杖"</formula>
    </cfRule>
    <cfRule type="cellIs" dxfId="329" priority="88" operator="equal">
      <formula>"爪"</formula>
    </cfRule>
    <cfRule type="cellIs" dxfId="328" priority="89" operator="equal">
      <formula>"斧"</formula>
    </cfRule>
    <cfRule type="cellIs" dxfId="327" priority="90" operator="equal">
      <formula>"槍"</formula>
    </cfRule>
    <cfRule type="cellIs" dxfId="326" priority="91" operator="equal">
      <formula>"剣"</formula>
    </cfRule>
  </conditionalFormatting>
  <conditionalFormatting sqref="B14">
    <cfRule type="cellIs" dxfId="325" priority="70" operator="equal">
      <formula>"G GR"</formula>
    </cfRule>
    <cfRule type="cellIs" dxfId="324" priority="71" operator="equal">
      <formula>"SP GR"</formula>
    </cfRule>
    <cfRule type="cellIs" dxfId="323" priority="72" operator="equal">
      <formula>"SP"</formula>
    </cfRule>
    <cfRule type="cellIs" dxfId="322" priority="73" operator="equal">
      <formula>"SECR"</formula>
    </cfRule>
    <cfRule type="cellIs" dxfId="321" priority="74" operator="equal">
      <formula>"DGR"</formula>
    </cfRule>
    <cfRule type="cellIs" dxfId="320" priority="75" operator="equal">
      <formula>"GR"</formula>
    </cfRule>
    <cfRule type="cellIs" dxfId="319" priority="76" operator="equal">
      <formula>"DR"</formula>
    </cfRule>
    <cfRule type="cellIs" dxfId="318" priority="77" operator="equal">
      <formula>"SR"</formula>
    </cfRule>
    <cfRule type="cellIs" dxfId="317" priority="78" operator="equal">
      <formula>"R"</formula>
    </cfRule>
    <cfRule type="cellIs" dxfId="316" priority="79" operator="equal">
      <formula>"C"</formula>
    </cfRule>
  </conditionalFormatting>
  <conditionalFormatting sqref="B19">
    <cfRule type="cellIs" dxfId="315" priority="60" operator="equal">
      <formula>"G GR"</formula>
    </cfRule>
    <cfRule type="cellIs" dxfId="314" priority="61" operator="equal">
      <formula>"SP GR"</formula>
    </cfRule>
    <cfRule type="cellIs" dxfId="313" priority="62" operator="equal">
      <formula>"SP"</formula>
    </cfRule>
    <cfRule type="cellIs" dxfId="312" priority="63" operator="equal">
      <formula>"SECR"</formula>
    </cfRule>
    <cfRule type="cellIs" dxfId="311" priority="64" operator="equal">
      <formula>"DGR"</formula>
    </cfRule>
    <cfRule type="cellIs" dxfId="310" priority="65" operator="equal">
      <formula>"GR"</formula>
    </cfRule>
    <cfRule type="cellIs" dxfId="309" priority="66" operator="equal">
      <formula>"DR"</formula>
    </cfRule>
    <cfRule type="cellIs" dxfId="308" priority="67" operator="equal">
      <formula>"SR"</formula>
    </cfRule>
    <cfRule type="cellIs" dxfId="307" priority="68" operator="equal">
      <formula>"R"</formula>
    </cfRule>
    <cfRule type="cellIs" dxfId="306" priority="69" operator="equal">
      <formula>"C"</formula>
    </cfRule>
  </conditionalFormatting>
  <conditionalFormatting sqref="B24">
    <cfRule type="cellIs" dxfId="305" priority="50" operator="equal">
      <formula>"G GR"</formula>
    </cfRule>
    <cfRule type="cellIs" dxfId="304" priority="51" operator="equal">
      <formula>"SP GR"</formula>
    </cfRule>
    <cfRule type="cellIs" dxfId="303" priority="52" operator="equal">
      <formula>"SP"</formula>
    </cfRule>
    <cfRule type="cellIs" dxfId="302" priority="53" operator="equal">
      <formula>"SECR"</formula>
    </cfRule>
    <cfRule type="cellIs" dxfId="301" priority="54" operator="equal">
      <formula>"DGR"</formula>
    </cfRule>
    <cfRule type="cellIs" dxfId="300" priority="55" operator="equal">
      <formula>"GR"</formula>
    </cfRule>
    <cfRule type="cellIs" dxfId="299" priority="56" operator="equal">
      <formula>"DR"</formula>
    </cfRule>
    <cfRule type="cellIs" dxfId="298" priority="57" operator="equal">
      <formula>"SR"</formula>
    </cfRule>
    <cfRule type="cellIs" dxfId="297" priority="58" operator="equal">
      <formula>"R"</formula>
    </cfRule>
    <cfRule type="cellIs" dxfId="296" priority="59" operator="equal">
      <formula>"C"</formula>
    </cfRule>
  </conditionalFormatting>
  <conditionalFormatting sqref="B15">
    <cfRule type="cellIs" dxfId="295" priority="42" operator="equal">
      <formula>"百獣"</formula>
    </cfRule>
    <cfRule type="cellIs" dxfId="294" priority="43" operator="equal">
      <formula>"不死"</formula>
    </cfRule>
    <cfRule type="cellIs" dxfId="293" priority="44" operator="equal">
      <formula>"氷炎"</formula>
    </cfRule>
    <cfRule type="cellIs" dxfId="292" priority="45" operator="equal">
      <formula>"妖魔"</formula>
    </cfRule>
    <cfRule type="cellIs" dxfId="291" priority="46" operator="equal">
      <formula>"魔影"</formula>
    </cfRule>
    <cfRule type="cellIs" dxfId="290" priority="47" operator="equal">
      <formula>"超竜"</formula>
    </cfRule>
    <cfRule type="cellIs" dxfId="289" priority="48" operator="equal">
      <formula>"暗黒"</formula>
    </cfRule>
    <cfRule type="cellIs" dxfId="288" priority="49" operator="equal">
      <formula>"光"</formula>
    </cfRule>
  </conditionalFormatting>
  <conditionalFormatting sqref="B20">
    <cfRule type="cellIs" dxfId="287" priority="34" operator="equal">
      <formula>"百獣"</formula>
    </cfRule>
    <cfRule type="cellIs" dxfId="286" priority="35" operator="equal">
      <formula>"不死"</formula>
    </cfRule>
    <cfRule type="cellIs" dxfId="285" priority="36" operator="equal">
      <formula>"氷炎"</formula>
    </cfRule>
    <cfRule type="cellIs" dxfId="284" priority="37" operator="equal">
      <formula>"妖魔"</formula>
    </cfRule>
    <cfRule type="cellIs" dxfId="283" priority="38" operator="equal">
      <formula>"魔影"</formula>
    </cfRule>
    <cfRule type="cellIs" dxfId="282" priority="39" operator="equal">
      <formula>"超竜"</formula>
    </cfRule>
    <cfRule type="cellIs" dxfId="281" priority="40" operator="equal">
      <formula>"暗黒"</formula>
    </cfRule>
    <cfRule type="cellIs" dxfId="280" priority="41" operator="equal">
      <formula>"光"</formula>
    </cfRule>
  </conditionalFormatting>
  <conditionalFormatting sqref="B25">
    <cfRule type="cellIs" dxfId="279" priority="26" operator="equal">
      <formula>"百獣"</formula>
    </cfRule>
    <cfRule type="cellIs" dxfId="278" priority="27" operator="equal">
      <formula>"不死"</formula>
    </cfRule>
    <cfRule type="cellIs" dxfId="277" priority="28" operator="equal">
      <formula>"氷炎"</formula>
    </cfRule>
    <cfRule type="cellIs" dxfId="276" priority="29" operator="equal">
      <formula>"妖魔"</formula>
    </cfRule>
    <cfRule type="cellIs" dxfId="275" priority="30" operator="equal">
      <formula>"魔影"</formula>
    </cfRule>
    <cfRule type="cellIs" dxfId="274" priority="31" operator="equal">
      <formula>"超竜"</formula>
    </cfRule>
    <cfRule type="cellIs" dxfId="273" priority="32" operator="equal">
      <formula>"暗黒"</formula>
    </cfRule>
    <cfRule type="cellIs" dxfId="272" priority="33" operator="equal">
      <formula>"光"</formula>
    </cfRule>
  </conditionalFormatting>
  <conditionalFormatting sqref="B10">
    <cfRule type="cellIs" dxfId="271" priority="18" operator="equal">
      <formula>"百獣"</formula>
    </cfRule>
    <cfRule type="cellIs" dxfId="270" priority="19" operator="equal">
      <formula>"不死"</formula>
    </cfRule>
    <cfRule type="cellIs" dxfId="269" priority="20" operator="equal">
      <formula>"氷炎"</formula>
    </cfRule>
    <cfRule type="cellIs" dxfId="268" priority="21" operator="equal">
      <formula>"妖魔"</formula>
    </cfRule>
    <cfRule type="cellIs" dxfId="267" priority="22" operator="equal">
      <formula>"魔影"</formula>
    </cfRule>
    <cfRule type="cellIs" dxfId="266" priority="23" operator="equal">
      <formula>"超竜"</formula>
    </cfRule>
    <cfRule type="cellIs" dxfId="265" priority="24" operator="equal">
      <formula>"暗黒"</formula>
    </cfRule>
    <cfRule type="cellIs" dxfId="264" priority="25" operator="equal">
      <formula>"光"</formula>
    </cfRule>
  </conditionalFormatting>
  <conditionalFormatting sqref="D5">
    <cfRule type="cellIs" dxfId="263" priority="532" operator="equal">
      <formula>$A$5</formula>
    </cfRule>
    <cfRule type="cellIs" dxfId="262" priority="533" operator="equal">
      <formula>"杖"</formula>
    </cfRule>
    <cfRule type="cellIs" dxfId="261" priority="534" operator="equal">
      <formula>"爪"</formula>
    </cfRule>
    <cfRule type="cellIs" dxfId="260" priority="535" operator="equal">
      <formula>"斧"</formula>
    </cfRule>
    <cfRule type="cellIs" dxfId="259" priority="536" operator="equal">
      <formula>"槍"</formula>
    </cfRule>
    <cfRule type="cellIs" dxfId="258" priority="537" operator="equal">
      <formula>"剣"</formula>
    </cfRule>
  </conditionalFormatting>
  <conditionalFormatting sqref="B6">
    <cfRule type="expression" dxfId="257" priority="538">
      <formula>$A$5="杖"</formula>
    </cfRule>
    <cfRule type="expression" dxfId="256" priority="539">
      <formula>$A$5="爪"</formula>
    </cfRule>
    <cfRule type="expression" dxfId="255" priority="540">
      <formula>$A$5="斧"</formula>
    </cfRule>
    <cfRule type="expression" dxfId="254" priority="541">
      <formula>$A$5="槍"</formula>
    </cfRule>
    <cfRule type="expression" dxfId="253" priority="542">
      <formula>$A$5="剣"</formula>
    </cfRule>
  </conditionalFormatting>
  <conditionalFormatting sqref="D5:E5">
    <cfRule type="cellIs" dxfId="252" priority="543" operator="equal">
      <formula>$A$5</formula>
    </cfRule>
  </conditionalFormatting>
  <conditionalFormatting sqref="F6:J6">
    <cfRule type="expression" dxfId="251" priority="17">
      <formula>$P$6&lt;&gt;"MAX"</formula>
    </cfRule>
  </conditionalFormatting>
  <conditionalFormatting sqref="F7:J7">
    <cfRule type="expression" dxfId="250" priority="16">
      <formula>$P$7&lt;&gt;"MAX"</formula>
    </cfRule>
  </conditionalFormatting>
  <conditionalFormatting sqref="F8:J8">
    <cfRule type="expression" dxfId="249" priority="15">
      <formula>$P$8&lt;&gt;"MAX"</formula>
    </cfRule>
  </conditionalFormatting>
  <conditionalFormatting sqref="F9:J9">
    <cfRule type="expression" dxfId="248" priority="14">
      <formula>$P$9&lt;&gt;"MAX"</formula>
    </cfRule>
  </conditionalFormatting>
  <conditionalFormatting sqref="C9">
    <cfRule type="expression" dxfId="247" priority="13">
      <formula>COUNTIF($C$8:$C$9,C8)&gt;1</formula>
    </cfRule>
  </conditionalFormatting>
  <conditionalFormatting sqref="J28">
    <cfRule type="expression" dxfId="246" priority="11">
      <formula>$K$28="　"</formula>
    </cfRule>
  </conditionalFormatting>
  <conditionalFormatting sqref="B23">
    <cfRule type="expression" dxfId="245" priority="10">
      <formula>$B$2="なし"</formula>
    </cfRule>
  </conditionalFormatting>
  <conditionalFormatting sqref="L6">
    <cfRule type="containsBlanks" dxfId="244" priority="8">
      <formula>LEN(TRIM(L6))=0</formula>
    </cfRule>
  </conditionalFormatting>
  <conditionalFormatting sqref="L6">
    <cfRule type="expression" dxfId="243" priority="4">
      <formula>J6="回復"</formula>
    </cfRule>
    <cfRule type="expression" dxfId="242" priority="5">
      <formula>J6="デバフ"</formula>
    </cfRule>
    <cfRule type="expression" dxfId="241" priority="6">
      <formula>J6="バフ"</formula>
    </cfRule>
    <cfRule type="expression" dxfId="240" priority="7">
      <formula>J6="特殊"</formula>
    </cfRule>
  </conditionalFormatting>
  <conditionalFormatting sqref="G20:J20">
    <cfRule type="expression" dxfId="239" priority="3">
      <formula>OR($K$19=0,$F$18="")</formula>
    </cfRule>
  </conditionalFormatting>
  <conditionalFormatting sqref="G25:J25">
    <cfRule type="expression" dxfId="238" priority="2">
      <formula>OR($K$24=0,$F$23="")</formula>
    </cfRule>
  </conditionalFormatting>
  <conditionalFormatting sqref="G25:J25">
    <cfRule type="expression" dxfId="237" priority="1">
      <formula>OR($K$24=0,$F$23="")</formula>
    </cfRule>
  </conditionalFormatting>
  <dataValidations count="10">
    <dataValidation type="list" showInputMessage="1" showErrorMessage="1" sqref="F13:J13">
      <formula1>INDIRECT($L$16)</formula1>
    </dataValidation>
    <dataValidation type="list" showInputMessage="1" showErrorMessage="1" sqref="F18:J18">
      <formula1>INDIRECT($L$21)</formula1>
    </dataValidation>
    <dataValidation type="list" showInputMessage="1" showErrorMessage="1" sqref="F23:J23">
      <formula1>INDIRECT($L$26)</formula1>
    </dataValidation>
    <dataValidation type="list" allowBlank="1" showInputMessage="1" showErrorMessage="1" sqref="C5">
      <formula1>$AA$19:$AA$30</formula1>
    </dataValidation>
    <dataValidation type="list" showInputMessage="1" showErrorMessage="1" sqref="K28">
      <formula1>"　,1,2,3"</formula1>
    </dataValidation>
    <dataValidation type="list" allowBlank="1" showInputMessage="1" showErrorMessage="1" sqref="C7">
      <formula1>$V$13:$V$106</formula1>
    </dataValidation>
    <dataValidation type="list" allowBlank="1" showInputMessage="1" showErrorMessage="1" sqref="B2">
      <formula1>"あり,なし"</formula1>
    </dataValidation>
    <dataValidation type="list" allowBlank="1" showInputMessage="1" showErrorMessage="1" sqref="C6">
      <formula1>$U8:$U170</formula1>
    </dataValidation>
    <dataValidation type="list" allowBlank="1" showInputMessage="1" showErrorMessage="1" sqref="C8:C9">
      <formula1>$W$12:$W$241</formula1>
    </dataValidation>
    <dataValidation type="list" allowBlank="1" showInputMessage="1" showErrorMessage="1" sqref="C24 C14 C19">
      <formula1>$X$2:$X$1616</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2" tint="-0.249977111117893"/>
  </sheetPr>
  <dimension ref="A2:S404"/>
  <sheetViews>
    <sheetView zoomScale="90" zoomScaleNormal="90" workbookViewId="0"/>
  </sheetViews>
  <sheetFormatPr defaultColWidth="8.875" defaultRowHeight="13.5"/>
  <cols>
    <col min="1" max="1" width="1.5" style="16" customWidth="1"/>
    <col min="2" max="2" width="7.5" style="16" bestFit="1" customWidth="1"/>
    <col min="3" max="3" width="27.25" style="16" bestFit="1" customWidth="1"/>
    <col min="4" max="8" width="7.5" style="16" customWidth="1"/>
    <col min="9" max="9" width="8.875" style="16"/>
    <col min="10" max="10" width="0.875" style="16" customWidth="1"/>
    <col min="11" max="15" width="7.5" style="16" customWidth="1"/>
    <col min="16" max="16" width="0.875" customWidth="1"/>
    <col min="17" max="18" width="8.875" style="16"/>
    <col min="19" max="19" width="9" style="241" bestFit="1" customWidth="1"/>
    <col min="20" max="16384" width="8.875" style="16"/>
  </cols>
  <sheetData>
    <row r="2" spans="2:19">
      <c r="D2" s="651" t="s">
        <v>15</v>
      </c>
      <c r="E2" s="652" t="s">
        <v>7</v>
      </c>
      <c r="F2" s="653" t="s">
        <v>8</v>
      </c>
      <c r="G2" s="654" t="s">
        <v>9</v>
      </c>
      <c r="H2" s="655" t="s">
        <v>14</v>
      </c>
      <c r="I2" s="333" t="s">
        <v>4186</v>
      </c>
      <c r="K2" s="651" t="s">
        <v>15</v>
      </c>
      <c r="L2" s="652" t="s">
        <v>7</v>
      </c>
      <c r="M2" s="653" t="s">
        <v>8</v>
      </c>
      <c r="N2" s="654" t="s">
        <v>9</v>
      </c>
      <c r="O2" s="655" t="s">
        <v>14</v>
      </c>
      <c r="P2" s="16"/>
      <c r="Q2" s="331" t="s">
        <v>3906</v>
      </c>
      <c r="R2" s="332" t="s">
        <v>4187</v>
      </c>
      <c r="S2" s="241" t="s">
        <v>16</v>
      </c>
    </row>
    <row r="3" spans="2:19">
      <c r="B3" s="16" t="s">
        <v>4225</v>
      </c>
      <c r="C3" s="16" t="str">
        <f>武器!C98</f>
        <v>マトリフの杖</v>
      </c>
      <c r="D3" s="656">
        <f>武器!O98</f>
        <v>0</v>
      </c>
      <c r="E3" s="656">
        <f>武器!P98</f>
        <v>960</v>
      </c>
      <c r="F3" s="656">
        <f>武器!Q98</f>
        <v>1250</v>
      </c>
      <c r="G3" s="656">
        <f>武器!R98</f>
        <v>120</v>
      </c>
      <c r="H3" s="656">
        <f>武器!S98</f>
        <v>120</v>
      </c>
      <c r="I3" s="16">
        <f t="shared" ref="I3:I19" si="0">SUM(D3:H3)</f>
        <v>2450</v>
      </c>
      <c r="K3" s="16">
        <f>D3-D4</f>
        <v>0</v>
      </c>
      <c r="L3" s="16">
        <f t="shared" ref="L3:O3" si="1">E3-E4</f>
        <v>160</v>
      </c>
      <c r="M3" s="16">
        <f t="shared" si="1"/>
        <v>200</v>
      </c>
      <c r="N3" s="16">
        <f t="shared" si="1"/>
        <v>20</v>
      </c>
      <c r="O3" s="16">
        <f t="shared" si="1"/>
        <v>20</v>
      </c>
      <c r="P3" s="16"/>
      <c r="Q3" s="245" t="str">
        <f>武器!T98</f>
        <v>MAX</v>
      </c>
      <c r="R3" s="243">
        <f>I3-I4</f>
        <v>400</v>
      </c>
      <c r="S3" s="241" t="str">
        <f>武器!E98</f>
        <v>☆☆☆☆</v>
      </c>
    </row>
    <row r="4" spans="2:19">
      <c r="C4" s="330" t="s">
        <v>4185</v>
      </c>
      <c r="D4" s="231">
        <v>0</v>
      </c>
      <c r="E4" s="231">
        <v>800</v>
      </c>
      <c r="F4" s="231">
        <v>1050</v>
      </c>
      <c r="G4" s="231">
        <v>100</v>
      </c>
      <c r="H4" s="231">
        <v>100</v>
      </c>
      <c r="I4" s="231">
        <f t="shared" si="0"/>
        <v>2050</v>
      </c>
      <c r="J4" s="231"/>
      <c r="K4" s="231"/>
      <c r="L4" s="231"/>
      <c r="M4" s="231"/>
      <c r="N4" s="231"/>
      <c r="O4" s="231"/>
      <c r="P4" s="16"/>
      <c r="R4" s="231"/>
    </row>
    <row r="5" spans="2:19">
      <c r="B5" s="16" t="s">
        <v>4225</v>
      </c>
      <c r="C5" s="16" t="str">
        <f>盾!C66</f>
        <v>えいえんの盾</v>
      </c>
      <c r="D5" s="656">
        <f>盾!J66</f>
        <v>0</v>
      </c>
      <c r="E5" s="656">
        <f>盾!K66</f>
        <v>100</v>
      </c>
      <c r="F5" s="656">
        <f>盾!L66</f>
        <v>100</v>
      </c>
      <c r="G5" s="656">
        <f>盾!M66</f>
        <v>830</v>
      </c>
      <c r="H5" s="656">
        <f>盾!N66</f>
        <v>950</v>
      </c>
      <c r="I5" s="16">
        <f t="shared" si="0"/>
        <v>1980</v>
      </c>
      <c r="K5" s="16">
        <f>D5-D6</f>
        <v>0</v>
      </c>
      <c r="L5" s="16">
        <f t="shared" ref="L5:O5" si="2">E5-E6</f>
        <v>20</v>
      </c>
      <c r="M5" s="16">
        <f t="shared" si="2"/>
        <v>20</v>
      </c>
      <c r="N5" s="16">
        <f t="shared" si="2"/>
        <v>170</v>
      </c>
      <c r="O5" s="16">
        <f t="shared" si="2"/>
        <v>190</v>
      </c>
      <c r="P5" s="16"/>
      <c r="Q5" s="245" t="str">
        <f>盾!O66</f>
        <v>MAX</v>
      </c>
      <c r="R5" s="243">
        <f>I5-I6</f>
        <v>400</v>
      </c>
      <c r="S5" s="241" t="str">
        <f>盾!E66</f>
        <v>☆☆☆☆</v>
      </c>
    </row>
    <row r="6" spans="2:19">
      <c r="C6" s="330" t="s">
        <v>4185</v>
      </c>
      <c r="D6" s="231">
        <v>0</v>
      </c>
      <c r="E6" s="231">
        <v>80</v>
      </c>
      <c r="F6" s="231">
        <v>80</v>
      </c>
      <c r="G6" s="231">
        <v>660</v>
      </c>
      <c r="H6" s="231">
        <v>760</v>
      </c>
      <c r="I6" s="231">
        <f t="shared" si="0"/>
        <v>1580</v>
      </c>
      <c r="J6" s="231"/>
      <c r="K6" s="231"/>
      <c r="L6" s="231"/>
      <c r="M6" s="231"/>
      <c r="N6" s="231"/>
      <c r="O6" s="231"/>
      <c r="P6" s="16"/>
      <c r="R6" s="231"/>
    </row>
    <row r="7" spans="2:19">
      <c r="B7" s="16" t="s">
        <v>4225</v>
      </c>
      <c r="C7" s="16" t="str">
        <f>アクセサリー!C116</f>
        <v>竜の騎士のグローブ</v>
      </c>
      <c r="D7" s="656">
        <f>アクセサリー!J116</f>
        <v>790</v>
      </c>
      <c r="E7" s="656">
        <f>アクセサリー!K116</f>
        <v>0</v>
      </c>
      <c r="F7" s="656">
        <f>アクセサリー!L116</f>
        <v>0</v>
      </c>
      <c r="G7" s="656">
        <f>アクセサリー!M116</f>
        <v>150</v>
      </c>
      <c r="H7" s="656">
        <f>アクセサリー!N116</f>
        <v>100</v>
      </c>
      <c r="I7" s="16">
        <f t="shared" si="0"/>
        <v>1040</v>
      </c>
      <c r="K7" s="16">
        <f>D7-D8</f>
        <v>150</v>
      </c>
      <c r="L7" s="16">
        <f t="shared" ref="L7:O7" si="3">E7-E8</f>
        <v>0</v>
      </c>
      <c r="M7" s="16">
        <f t="shared" si="3"/>
        <v>0</v>
      </c>
      <c r="N7" s="16">
        <f t="shared" si="3"/>
        <v>30</v>
      </c>
      <c r="O7" s="16">
        <f t="shared" si="3"/>
        <v>20</v>
      </c>
      <c r="P7" s="16"/>
      <c r="Q7" s="245" t="str">
        <f>アクセサリー!O116</f>
        <v>MAX</v>
      </c>
      <c r="R7" s="243">
        <f>I7-I8</f>
        <v>200</v>
      </c>
      <c r="S7" s="241" t="str">
        <f>アクセサリー!E116</f>
        <v>☆☆☆☆</v>
      </c>
    </row>
    <row r="8" spans="2:19">
      <c r="C8" s="330" t="s">
        <v>4185</v>
      </c>
      <c r="D8" s="231">
        <v>640</v>
      </c>
      <c r="E8" s="231">
        <v>0</v>
      </c>
      <c r="F8" s="231">
        <v>0</v>
      </c>
      <c r="G8" s="231">
        <v>120</v>
      </c>
      <c r="H8" s="231">
        <v>80</v>
      </c>
      <c r="I8" s="231">
        <f t="shared" si="0"/>
        <v>840</v>
      </c>
      <c r="J8" s="231"/>
      <c r="K8" s="231"/>
      <c r="L8" s="231"/>
      <c r="M8" s="231"/>
      <c r="N8" s="231"/>
      <c r="O8" s="231"/>
      <c r="P8" s="16"/>
      <c r="R8" s="231"/>
    </row>
    <row r="9" spans="2:19">
      <c r="B9" s="16" t="s">
        <v>4225</v>
      </c>
      <c r="C9" s="16" t="str">
        <f>武器!C27</f>
        <v>メタスラのやり [EX]</v>
      </c>
      <c r="D9" s="16">
        <f>武器!O28</f>
        <v>0</v>
      </c>
      <c r="E9" s="16">
        <f>武器!P28</f>
        <v>1200</v>
      </c>
      <c r="F9" s="16">
        <f>武器!Q28</f>
        <v>660</v>
      </c>
      <c r="G9" s="16">
        <f>武器!R28</f>
        <v>510</v>
      </c>
      <c r="H9" s="16">
        <f>武器!S28</f>
        <v>180</v>
      </c>
      <c r="I9" s="16">
        <f t="shared" si="0"/>
        <v>2550</v>
      </c>
      <c r="K9" s="16">
        <f>D9-D10</f>
        <v>0</v>
      </c>
      <c r="L9" s="16">
        <f>E9-E10</f>
        <v>500</v>
      </c>
      <c r="M9" s="16">
        <f t="shared" ref="M9:O9" si="4">F9-F10</f>
        <v>200</v>
      </c>
      <c r="N9" s="16">
        <f t="shared" si="4"/>
        <v>320</v>
      </c>
      <c r="O9" s="16">
        <f t="shared" si="4"/>
        <v>80</v>
      </c>
      <c r="P9" s="16"/>
      <c r="Q9" s="245" t="str">
        <f>武器!T27</f>
        <v>MAX</v>
      </c>
      <c r="R9" s="243">
        <f>I9-I10</f>
        <v>1100</v>
      </c>
      <c r="S9" s="241" t="str">
        <f>武器!E27</f>
        <v>EX</v>
      </c>
    </row>
    <row r="10" spans="2:19">
      <c r="C10" s="330" t="s">
        <v>4185</v>
      </c>
      <c r="D10" s="231">
        <v>0</v>
      </c>
      <c r="E10" s="231">
        <v>700</v>
      </c>
      <c r="F10" s="231">
        <v>460</v>
      </c>
      <c r="G10" s="231">
        <v>190</v>
      </c>
      <c r="H10" s="231">
        <v>100</v>
      </c>
      <c r="I10" s="231">
        <f t="shared" si="0"/>
        <v>1450</v>
      </c>
    </row>
    <row r="11" spans="2:19">
      <c r="B11" s="16" t="s">
        <v>4225</v>
      </c>
      <c r="C11" s="16" t="str">
        <f>武器!C29</f>
        <v>ダイの剣 [EX]</v>
      </c>
      <c r="D11" s="16">
        <f>武器!O29</f>
        <v>0</v>
      </c>
      <c r="E11" s="16">
        <f>武器!P29</f>
        <v>1220</v>
      </c>
      <c r="F11" s="16">
        <f>武器!Q29</f>
        <v>1070</v>
      </c>
      <c r="G11" s="16">
        <f>武器!R29</f>
        <v>70</v>
      </c>
      <c r="H11" s="16">
        <f>武器!S29</f>
        <v>70</v>
      </c>
      <c r="I11" s="16">
        <f t="shared" si="0"/>
        <v>2430</v>
      </c>
      <c r="K11" s="16">
        <f>D11-D12</f>
        <v>0</v>
      </c>
      <c r="L11" s="16">
        <f>E11-E12</f>
        <v>530</v>
      </c>
      <c r="M11" s="16">
        <f t="shared" ref="M11:O11" si="5">F11-F12</f>
        <v>470</v>
      </c>
      <c r="N11" s="16">
        <f t="shared" si="5"/>
        <v>0</v>
      </c>
      <c r="O11" s="16">
        <f t="shared" si="5"/>
        <v>0</v>
      </c>
      <c r="Q11" s="245" t="str">
        <f>武器!T29</f>
        <v>MAX</v>
      </c>
      <c r="R11" s="243">
        <f t="shared" ref="R11:R13" si="6">I11-I12</f>
        <v>1000</v>
      </c>
      <c r="S11" s="241" t="str">
        <f>武器!E29</f>
        <v>EX</v>
      </c>
    </row>
    <row r="12" spans="2:19">
      <c r="C12" s="330" t="s">
        <v>4185</v>
      </c>
      <c r="D12" s="231">
        <v>0</v>
      </c>
      <c r="E12" s="231">
        <v>690</v>
      </c>
      <c r="F12" s="231">
        <v>600</v>
      </c>
      <c r="G12" s="231">
        <v>70</v>
      </c>
      <c r="H12" s="231">
        <v>70</v>
      </c>
      <c r="I12" s="231">
        <f t="shared" si="0"/>
        <v>1430</v>
      </c>
    </row>
    <row r="13" spans="2:19">
      <c r="B13" s="16" t="s">
        <v>4225</v>
      </c>
      <c r="C13" s="16" t="str">
        <f>武器!C31</f>
        <v>ヘルズクロー [EX]</v>
      </c>
      <c r="D13" s="16">
        <f>武器!O31</f>
        <v>0</v>
      </c>
      <c r="E13" s="16">
        <f>武器!P31</f>
        <v>1130</v>
      </c>
      <c r="F13" s="16">
        <f>武器!Q31</f>
        <v>600</v>
      </c>
      <c r="G13" s="16">
        <f>武器!R31</f>
        <v>570</v>
      </c>
      <c r="H13" s="16">
        <f>武器!S31</f>
        <v>100</v>
      </c>
      <c r="I13" s="16">
        <f t="shared" si="0"/>
        <v>2400</v>
      </c>
      <c r="K13" s="16">
        <f>D13-D14</f>
        <v>0</v>
      </c>
      <c r="L13" s="16">
        <f t="shared" ref="L13:O13" si="7">E13-E14</f>
        <v>500</v>
      </c>
      <c r="M13" s="16">
        <f t="shared" si="7"/>
        <v>110</v>
      </c>
      <c r="N13" s="16">
        <f t="shared" si="7"/>
        <v>390</v>
      </c>
      <c r="O13" s="16">
        <f t="shared" si="7"/>
        <v>100</v>
      </c>
      <c r="Q13" s="245" t="str">
        <f>武器!T31</f>
        <v>MAX</v>
      </c>
      <c r="R13" s="243">
        <f t="shared" si="6"/>
        <v>1100</v>
      </c>
      <c r="S13" s="241" t="str">
        <f>武器!E31</f>
        <v>EX</v>
      </c>
    </row>
    <row r="14" spans="2:19">
      <c r="C14" s="330" t="s">
        <v>4185</v>
      </c>
      <c r="D14" s="231">
        <v>0</v>
      </c>
      <c r="E14" s="231">
        <v>630</v>
      </c>
      <c r="F14" s="231">
        <v>490</v>
      </c>
      <c r="G14" s="231">
        <v>180</v>
      </c>
      <c r="H14" s="231">
        <v>0</v>
      </c>
      <c r="I14" s="231">
        <f t="shared" si="0"/>
        <v>1300</v>
      </c>
    </row>
    <row r="15" spans="2:19">
      <c r="B15" s="16" t="s">
        <v>4225</v>
      </c>
      <c r="C15" s="16" t="str">
        <f>盾!C15</f>
        <v>ちからのたて [EX]</v>
      </c>
      <c r="D15" s="16">
        <f>盾!J15</f>
        <v>220</v>
      </c>
      <c r="E15" s="16">
        <f>盾!K15</f>
        <v>0</v>
      </c>
      <c r="F15" s="16">
        <f>盾!L15</f>
        <v>200</v>
      </c>
      <c r="G15" s="16">
        <f>盾!M15</f>
        <v>610</v>
      </c>
      <c r="H15" s="16">
        <f>盾!N15</f>
        <v>1130</v>
      </c>
      <c r="I15" s="16">
        <f t="shared" ref="I15:I16" si="8">SUM(D15:H15)</f>
        <v>2160</v>
      </c>
      <c r="K15" s="16">
        <f>D15-D16</f>
        <v>150</v>
      </c>
      <c r="L15" s="16">
        <f>E15-E16</f>
        <v>0</v>
      </c>
      <c r="M15" s="16">
        <f>F15-F16</f>
        <v>80</v>
      </c>
      <c r="N15" s="16">
        <f>G15-G16</f>
        <v>100</v>
      </c>
      <c r="O15" s="16">
        <f>H15-H16</f>
        <v>670</v>
      </c>
      <c r="Q15" s="245" t="str">
        <f>アクセサリー!O18</f>
        <v>MAX</v>
      </c>
      <c r="R15" s="243">
        <f>I15-I16</f>
        <v>1000</v>
      </c>
      <c r="S15" s="241" t="str">
        <f>アクセサリー!E18</f>
        <v>EX</v>
      </c>
    </row>
    <row r="16" spans="2:19">
      <c r="C16" s="330" t="s">
        <v>4185</v>
      </c>
      <c r="D16" s="231">
        <v>70</v>
      </c>
      <c r="E16" s="231">
        <v>0</v>
      </c>
      <c r="F16" s="231">
        <v>120</v>
      </c>
      <c r="G16" s="231">
        <v>510</v>
      </c>
      <c r="H16" s="231">
        <v>460</v>
      </c>
      <c r="I16" s="231">
        <f t="shared" si="8"/>
        <v>1160</v>
      </c>
    </row>
    <row r="17" spans="1:19">
      <c r="B17" s="16" t="s">
        <v>4225</v>
      </c>
      <c r="C17" s="16" t="str">
        <f>アクセサリー!C20</f>
        <v>ひかりのたま [EX]</v>
      </c>
      <c r="D17" s="16">
        <f>アクセサリー!J20</f>
        <v>630</v>
      </c>
      <c r="E17" s="16">
        <f>アクセサリー!K20</f>
        <v>60</v>
      </c>
      <c r="F17" s="16">
        <f>アクセサリー!L20</f>
        <v>60</v>
      </c>
      <c r="G17" s="16">
        <f>アクセサリー!M20</f>
        <v>180</v>
      </c>
      <c r="H17" s="16">
        <f>アクセサリー!N20</f>
        <v>150</v>
      </c>
      <c r="I17" s="16">
        <f t="shared" si="0"/>
        <v>1080</v>
      </c>
      <c r="K17" s="16">
        <f>D17-D18</f>
        <v>0</v>
      </c>
      <c r="L17" s="16">
        <f t="shared" ref="L17:O17" si="9">E17-E18</f>
        <v>60</v>
      </c>
      <c r="M17" s="16">
        <f t="shared" si="9"/>
        <v>60</v>
      </c>
      <c r="N17" s="16">
        <f t="shared" si="9"/>
        <v>180</v>
      </c>
      <c r="O17" s="16">
        <f t="shared" si="9"/>
        <v>150</v>
      </c>
      <c r="Q17" s="245" t="str">
        <f>アクセサリー!O20</f>
        <v>MAX</v>
      </c>
      <c r="R17" s="243">
        <f t="shared" ref="R17" si="10">I17-I18</f>
        <v>450</v>
      </c>
      <c r="S17" s="241" t="str">
        <f>アクセサリー!E20</f>
        <v>EX</v>
      </c>
    </row>
    <row r="18" spans="1:19">
      <c r="C18" s="330" t="s">
        <v>4185</v>
      </c>
      <c r="D18" s="231">
        <v>630</v>
      </c>
      <c r="E18" s="231">
        <v>0</v>
      </c>
      <c r="F18" s="231">
        <v>0</v>
      </c>
      <c r="G18" s="231">
        <v>0</v>
      </c>
      <c r="H18" s="231">
        <v>0</v>
      </c>
      <c r="I18" s="231">
        <f t="shared" si="0"/>
        <v>630</v>
      </c>
    </row>
    <row r="19" spans="1:19">
      <c r="B19" s="16" t="s">
        <v>4225</v>
      </c>
      <c r="C19" s="16" t="str">
        <f>アクセサリー!C22</f>
        <v>ロトのしるし [EX]</v>
      </c>
      <c r="D19" s="16">
        <f>アクセサリー!J22</f>
        <v>430</v>
      </c>
      <c r="E19" s="16">
        <f>アクセサリー!K22</f>
        <v>160</v>
      </c>
      <c r="F19" s="16">
        <f>アクセサリー!L22</f>
        <v>200</v>
      </c>
      <c r="G19" s="16">
        <f>アクセサリー!M22</f>
        <v>140</v>
      </c>
      <c r="H19" s="16">
        <f>アクセサリー!N22</f>
        <v>140</v>
      </c>
      <c r="I19" s="16">
        <f t="shared" si="0"/>
        <v>1070</v>
      </c>
      <c r="K19" s="16">
        <f>D19-D20</f>
        <v>0</v>
      </c>
      <c r="L19" s="16">
        <f>E19-E20</f>
        <v>60</v>
      </c>
      <c r="M19" s="16">
        <f>F19-F20</f>
        <v>100</v>
      </c>
      <c r="N19" s="16">
        <f>G19-G20</f>
        <v>140</v>
      </c>
      <c r="O19" s="16">
        <f>H19-H20</f>
        <v>140</v>
      </c>
      <c r="Q19" s="245" t="str">
        <f>アクセサリー!O22</f>
        <v>MAX</v>
      </c>
      <c r="R19" s="243">
        <f>I19-I20</f>
        <v>440</v>
      </c>
      <c r="S19" s="241" t="str">
        <f>アクセサリー!E22</f>
        <v>EX</v>
      </c>
    </row>
    <row r="20" spans="1:19">
      <c r="C20" s="330" t="s">
        <v>4185</v>
      </c>
      <c r="D20" s="231">
        <v>430</v>
      </c>
      <c r="E20" s="231">
        <v>100</v>
      </c>
      <c r="F20" s="231">
        <v>100</v>
      </c>
      <c r="G20" s="231">
        <v>0</v>
      </c>
      <c r="H20" s="231">
        <v>0</v>
      </c>
      <c r="I20" s="231">
        <f t="shared" ref="I20" si="11">SUM(D20:H20)</f>
        <v>630</v>
      </c>
    </row>
    <row r="21" spans="1:19" ht="13.15">
      <c r="C21" s="330"/>
      <c r="D21" s="231"/>
      <c r="E21" s="231"/>
      <c r="F21" s="231"/>
      <c r="G21" s="231"/>
      <c r="H21" s="231"/>
      <c r="I21" s="231"/>
    </row>
    <row r="22" spans="1:19">
      <c r="C22" s="242" t="s">
        <v>5179</v>
      </c>
      <c r="P22" s="16"/>
    </row>
    <row r="23" spans="1:19" ht="13.15">
      <c r="C23" s="242"/>
      <c r="P23" s="16"/>
    </row>
    <row r="24" spans="1:19">
      <c r="D24" s="164" t="s">
        <v>15</v>
      </c>
      <c r="E24" s="165" t="s">
        <v>7</v>
      </c>
      <c r="F24" s="166" t="s">
        <v>8</v>
      </c>
      <c r="G24" s="167" t="s">
        <v>9</v>
      </c>
      <c r="H24" s="168" t="s">
        <v>14</v>
      </c>
      <c r="I24" s="333" t="s">
        <v>4186</v>
      </c>
      <c r="K24" s="164" t="s">
        <v>15</v>
      </c>
      <c r="L24" s="165" t="s">
        <v>7</v>
      </c>
      <c r="M24" s="166" t="s">
        <v>8</v>
      </c>
      <c r="N24" s="167" t="s">
        <v>9</v>
      </c>
      <c r="O24" s="168" t="s">
        <v>14</v>
      </c>
      <c r="P24" s="16"/>
      <c r="Q24" s="331" t="s">
        <v>3915</v>
      </c>
      <c r="R24" s="332" t="s">
        <v>4187</v>
      </c>
      <c r="S24" s="241" t="s">
        <v>4188</v>
      </c>
    </row>
    <row r="25" spans="1:19" ht="13.15">
      <c r="A25" s="236">
        <f>武器!T140</f>
        <v>5</v>
      </c>
      <c r="B25" s="16" t="str">
        <f>武器!B140</f>
        <v>武-055</v>
      </c>
      <c r="C25" s="16" t="str">
        <f>武器!C140</f>
        <v>ほのおのつるぎ</v>
      </c>
      <c r="D25" s="16">
        <f>武器!O140</f>
        <v>0</v>
      </c>
      <c r="E25" s="16">
        <f>武器!P140</f>
        <v>747</v>
      </c>
      <c r="F25" s="16">
        <f>武器!Q140</f>
        <v>747</v>
      </c>
      <c r="G25" s="16">
        <f>武器!R140</f>
        <v>0</v>
      </c>
      <c r="H25" s="16">
        <f>武器!S140</f>
        <v>168</v>
      </c>
      <c r="I25" s="16">
        <f>SUM(D25:H25)</f>
        <v>1662</v>
      </c>
      <c r="K25" s="16">
        <f>D25-D26</f>
        <v>0</v>
      </c>
      <c r="L25" s="16">
        <f t="shared" ref="L25" si="12">E25-E26</f>
        <v>37</v>
      </c>
      <c r="M25" s="16">
        <f t="shared" ref="M25" si="13">F25-F26</f>
        <v>37</v>
      </c>
      <c r="N25" s="16">
        <f t="shared" ref="N25" si="14">G25-G26</f>
        <v>0</v>
      </c>
      <c r="O25" s="16">
        <f t="shared" ref="O25" si="15">H25-H26</f>
        <v>8</v>
      </c>
      <c r="P25" s="16"/>
      <c r="Q25" s="244">
        <f>武器!T140</f>
        <v>5</v>
      </c>
      <c r="R25" s="243">
        <f>I25-I26</f>
        <v>82</v>
      </c>
      <c r="S25" s="241" t="str">
        <f>武器!E140</f>
        <v>☆☆☆☆</v>
      </c>
    </row>
    <row r="26" spans="1:19">
      <c r="A26" s="236"/>
      <c r="C26" s="330" t="s">
        <v>4185</v>
      </c>
      <c r="D26" s="231">
        <v>0</v>
      </c>
      <c r="E26" s="231">
        <v>710</v>
      </c>
      <c r="F26" s="231">
        <v>710</v>
      </c>
      <c r="G26" s="231">
        <v>0</v>
      </c>
      <c r="H26" s="231">
        <v>160</v>
      </c>
      <c r="I26" s="231">
        <f t="shared" ref="I26:I89" si="16">SUM(D26:H26)</f>
        <v>1580</v>
      </c>
      <c r="J26" s="231"/>
      <c r="K26" s="231"/>
      <c r="L26" s="231"/>
      <c r="M26" s="231"/>
      <c r="N26" s="231"/>
      <c r="O26" s="231"/>
      <c r="P26" s="16"/>
      <c r="R26" s="231"/>
    </row>
    <row r="27" spans="1:19" ht="13.15">
      <c r="A27" s="236" t="str">
        <f>武器!T141</f>
        <v>MAX</v>
      </c>
      <c r="B27" s="16" t="str">
        <f>武器!B141</f>
        <v>武-054</v>
      </c>
      <c r="C27" s="16" t="str">
        <f>武器!C141</f>
        <v>覇者の剣・手甲型</v>
      </c>
      <c r="D27" s="16">
        <f>武器!O141</f>
        <v>0</v>
      </c>
      <c r="E27" s="16">
        <f>武器!P141</f>
        <v>1070</v>
      </c>
      <c r="F27" s="16">
        <f>武器!Q141</f>
        <v>860</v>
      </c>
      <c r="G27" s="16">
        <f>武器!R141</f>
        <v>210</v>
      </c>
      <c r="H27" s="16">
        <f>武器!S141</f>
        <v>0</v>
      </c>
      <c r="I27" s="16">
        <f t="shared" si="16"/>
        <v>2140</v>
      </c>
      <c r="K27" s="16">
        <f>D27-D28</f>
        <v>0</v>
      </c>
      <c r="L27" s="16">
        <f t="shared" ref="L27" si="17">E27-E28</f>
        <v>200</v>
      </c>
      <c r="M27" s="16">
        <f t="shared" ref="M27" si="18">F27-F28</f>
        <v>160</v>
      </c>
      <c r="N27" s="16">
        <f t="shared" ref="N27" si="19">G27-G28</f>
        <v>40</v>
      </c>
      <c r="O27" s="16">
        <f t="shared" ref="O27" si="20">H27-H28</f>
        <v>0</v>
      </c>
      <c r="P27" s="16"/>
      <c r="Q27" s="245" t="str">
        <f>武器!T141</f>
        <v>MAX</v>
      </c>
      <c r="R27" s="243">
        <f>I27-I28</f>
        <v>400</v>
      </c>
      <c r="S27" s="241" t="str">
        <f>武器!E141</f>
        <v>☆☆☆☆</v>
      </c>
    </row>
    <row r="28" spans="1:19">
      <c r="A28" s="236"/>
      <c r="C28" s="330" t="s">
        <v>4185</v>
      </c>
      <c r="D28" s="231">
        <v>0</v>
      </c>
      <c r="E28" s="231">
        <v>870</v>
      </c>
      <c r="F28" s="231">
        <v>700</v>
      </c>
      <c r="G28" s="231">
        <v>170</v>
      </c>
      <c r="H28" s="231">
        <v>0</v>
      </c>
      <c r="I28" s="231">
        <f t="shared" si="16"/>
        <v>1740</v>
      </c>
      <c r="J28" s="231"/>
      <c r="K28" s="231"/>
      <c r="L28" s="231"/>
      <c r="M28" s="231"/>
      <c r="N28" s="231"/>
      <c r="O28" s="231"/>
      <c r="P28" s="16"/>
      <c r="R28" s="231"/>
    </row>
    <row r="29" spans="1:19" ht="13.15">
      <c r="A29" s="236" t="str">
        <f>武器!T142</f>
        <v>MAX</v>
      </c>
      <c r="B29" s="16" t="str">
        <f>武器!B142</f>
        <v>武-053</v>
      </c>
      <c r="C29" s="16" t="str">
        <f>武器!C142</f>
        <v>ムーンブルクの杖</v>
      </c>
      <c r="D29" s="16">
        <f>武器!O142</f>
        <v>0</v>
      </c>
      <c r="E29" s="16">
        <f>武器!P142</f>
        <v>850</v>
      </c>
      <c r="F29" s="16">
        <f>武器!Q142</f>
        <v>1020</v>
      </c>
      <c r="G29" s="16">
        <f>武器!R142</f>
        <v>260</v>
      </c>
      <c r="H29" s="16">
        <f>武器!S142</f>
        <v>0</v>
      </c>
      <c r="I29" s="16">
        <f t="shared" si="16"/>
        <v>2130</v>
      </c>
      <c r="K29" s="16">
        <f>D29-D30</f>
        <v>0</v>
      </c>
      <c r="L29" s="16">
        <f t="shared" ref="L29" si="21">E29-E30</f>
        <v>160</v>
      </c>
      <c r="M29" s="16">
        <f t="shared" ref="M29" si="22">F29-F30</f>
        <v>190</v>
      </c>
      <c r="N29" s="16">
        <f t="shared" ref="N29" si="23">G29-G30</f>
        <v>50</v>
      </c>
      <c r="O29" s="16">
        <f t="shared" ref="O29" si="24">H29-H30</f>
        <v>0</v>
      </c>
      <c r="P29" s="16"/>
      <c r="Q29" s="245" t="str">
        <f>武器!T142</f>
        <v>MAX</v>
      </c>
      <c r="R29" s="243">
        <f>I29-I30</f>
        <v>400</v>
      </c>
      <c r="S29" s="241" t="str">
        <f>武器!E142</f>
        <v>☆☆☆☆</v>
      </c>
    </row>
    <row r="30" spans="1:19">
      <c r="A30" s="236"/>
      <c r="C30" s="330" t="s">
        <v>4185</v>
      </c>
      <c r="D30" s="231">
        <v>0</v>
      </c>
      <c r="E30" s="231">
        <v>690</v>
      </c>
      <c r="F30" s="231">
        <v>830</v>
      </c>
      <c r="G30" s="231">
        <v>210</v>
      </c>
      <c r="H30" s="231">
        <v>0</v>
      </c>
      <c r="I30" s="231">
        <f t="shared" si="16"/>
        <v>1730</v>
      </c>
      <c r="J30" s="231"/>
      <c r="K30" s="231"/>
      <c r="L30" s="231"/>
      <c r="M30" s="231"/>
      <c r="N30" s="231"/>
      <c r="O30" s="231"/>
      <c r="P30" s="16"/>
      <c r="R30" s="231"/>
    </row>
    <row r="31" spans="1:19" ht="13.15">
      <c r="A31" s="236" t="str">
        <f>武器!T143</f>
        <v>MAX</v>
      </c>
      <c r="B31" s="16" t="str">
        <f>武器!B143</f>
        <v>武-052</v>
      </c>
      <c r="C31" s="16" t="str">
        <f>武器!C143</f>
        <v>デーモンスピア</v>
      </c>
      <c r="D31" s="16">
        <f>武器!O143</f>
        <v>0</v>
      </c>
      <c r="E31" s="16">
        <f>武器!P143</f>
        <v>840</v>
      </c>
      <c r="F31" s="16">
        <f>武器!Q143</f>
        <v>740</v>
      </c>
      <c r="G31" s="16">
        <f>武器!R143</f>
        <v>320</v>
      </c>
      <c r="H31" s="16">
        <f>武器!S143</f>
        <v>100</v>
      </c>
      <c r="I31" s="16">
        <f t="shared" si="16"/>
        <v>2000</v>
      </c>
      <c r="K31" s="16">
        <f>D31-D32</f>
        <v>0</v>
      </c>
      <c r="L31" s="16">
        <f t="shared" ref="L31" si="25">E31-E32</f>
        <v>170</v>
      </c>
      <c r="M31" s="16">
        <f t="shared" ref="M31" si="26">F31-F32</f>
        <v>150</v>
      </c>
      <c r="N31" s="16">
        <f t="shared" ref="N31" si="27">G31-G32</f>
        <v>60</v>
      </c>
      <c r="O31" s="16">
        <f t="shared" ref="O31" si="28">H31-H32</f>
        <v>20</v>
      </c>
      <c r="P31" s="16"/>
      <c r="Q31" s="245" t="str">
        <f>武器!T143</f>
        <v>MAX</v>
      </c>
      <c r="R31" s="243">
        <f>I31-I32</f>
        <v>400</v>
      </c>
      <c r="S31" s="241" t="str">
        <f>武器!E143</f>
        <v>☆☆☆☆</v>
      </c>
    </row>
    <row r="32" spans="1:19">
      <c r="A32" s="236"/>
      <c r="C32" s="330" t="s">
        <v>4185</v>
      </c>
      <c r="D32" s="231">
        <v>0</v>
      </c>
      <c r="E32" s="231">
        <v>670</v>
      </c>
      <c r="F32" s="231">
        <v>590</v>
      </c>
      <c r="G32" s="231">
        <v>260</v>
      </c>
      <c r="H32" s="231">
        <v>80</v>
      </c>
      <c r="I32" s="231">
        <f t="shared" si="16"/>
        <v>1600</v>
      </c>
      <c r="J32" s="231"/>
      <c r="K32" s="231"/>
      <c r="L32" s="231"/>
      <c r="M32" s="231"/>
      <c r="N32" s="231"/>
      <c r="O32" s="231"/>
      <c r="P32" s="16"/>
      <c r="R32" s="231"/>
    </row>
    <row r="33" spans="1:19" ht="13.15">
      <c r="A33" s="236" t="str">
        <f>武器!T144</f>
        <v>MAX</v>
      </c>
      <c r="B33" s="16" t="str">
        <f>武器!B144</f>
        <v>武-051</v>
      </c>
      <c r="C33" s="16" t="str">
        <f>武器!C144</f>
        <v>はしゃのオノ</v>
      </c>
      <c r="D33" s="16">
        <f>武器!O144</f>
        <v>0</v>
      </c>
      <c r="E33" s="16">
        <f>武器!P144</f>
        <v>860</v>
      </c>
      <c r="F33" s="16">
        <f>武器!Q144</f>
        <v>740</v>
      </c>
      <c r="G33" s="16">
        <f>武器!R144</f>
        <v>160</v>
      </c>
      <c r="H33" s="16">
        <f>武器!S144</f>
        <v>240</v>
      </c>
      <c r="I33" s="16">
        <f t="shared" si="16"/>
        <v>2000</v>
      </c>
      <c r="K33" s="16">
        <f>D33-D34</f>
        <v>0</v>
      </c>
      <c r="L33" s="16">
        <f t="shared" ref="L33" si="29">E33-E34</f>
        <v>170</v>
      </c>
      <c r="M33" s="16">
        <f t="shared" ref="M33" si="30">F33-F34</f>
        <v>150</v>
      </c>
      <c r="N33" s="16">
        <f t="shared" ref="N33" si="31">G33-G34</f>
        <v>30</v>
      </c>
      <c r="O33" s="16">
        <f t="shared" ref="O33" si="32">H33-H34</f>
        <v>50</v>
      </c>
      <c r="P33" s="16"/>
      <c r="Q33" s="245" t="str">
        <f>武器!T144</f>
        <v>MAX</v>
      </c>
      <c r="R33" s="243">
        <f>I33-I34</f>
        <v>400</v>
      </c>
      <c r="S33" s="241" t="str">
        <f>武器!E144</f>
        <v>☆☆☆☆</v>
      </c>
    </row>
    <row r="34" spans="1:19">
      <c r="A34" s="236"/>
      <c r="C34" s="330" t="s">
        <v>4185</v>
      </c>
      <c r="D34" s="231">
        <v>0</v>
      </c>
      <c r="E34" s="231">
        <v>690</v>
      </c>
      <c r="F34" s="231">
        <v>590</v>
      </c>
      <c r="G34" s="231">
        <v>130</v>
      </c>
      <c r="H34" s="231">
        <v>190</v>
      </c>
      <c r="I34" s="231">
        <f t="shared" si="16"/>
        <v>1600</v>
      </c>
      <c r="J34" s="231"/>
      <c r="K34" s="231"/>
      <c r="L34" s="231"/>
      <c r="M34" s="231"/>
      <c r="N34" s="231"/>
      <c r="O34" s="231"/>
      <c r="P34" s="16"/>
      <c r="R34" s="231"/>
    </row>
    <row r="35" spans="1:19" ht="13.15">
      <c r="A35" s="236" t="str">
        <f>武器!T145</f>
        <v>MAX</v>
      </c>
      <c r="B35" s="16" t="str">
        <f>武器!B145</f>
        <v>武-050</v>
      </c>
      <c r="C35" s="16" t="str">
        <f>武器!C145</f>
        <v>勇者のつるぎ・真</v>
      </c>
      <c r="D35" s="16">
        <f>武器!O145</f>
        <v>0</v>
      </c>
      <c r="E35" s="16">
        <f>武器!P145</f>
        <v>1000</v>
      </c>
      <c r="F35" s="16">
        <f>武器!Q145</f>
        <v>800</v>
      </c>
      <c r="G35" s="16">
        <f>武器!R145</f>
        <v>100</v>
      </c>
      <c r="H35" s="16">
        <f>武器!S145</f>
        <v>100</v>
      </c>
      <c r="I35" s="16">
        <f t="shared" si="16"/>
        <v>2000</v>
      </c>
      <c r="K35" s="16">
        <f>D35-D36</f>
        <v>0</v>
      </c>
      <c r="L35" s="16">
        <f t="shared" ref="L35" si="33">E35-E36</f>
        <v>200</v>
      </c>
      <c r="M35" s="16">
        <f t="shared" ref="M35" si="34">F35-F36</f>
        <v>160</v>
      </c>
      <c r="N35" s="16">
        <f t="shared" ref="N35" si="35">G35-G36</f>
        <v>20</v>
      </c>
      <c r="O35" s="16">
        <f t="shared" ref="O35" si="36">H35-H36</f>
        <v>20</v>
      </c>
      <c r="P35" s="16"/>
      <c r="Q35" s="245" t="str">
        <f>武器!T145</f>
        <v>MAX</v>
      </c>
      <c r="R35" s="243">
        <f>I35-I36</f>
        <v>400</v>
      </c>
      <c r="S35" s="241" t="str">
        <f>武器!E145</f>
        <v>☆☆☆☆</v>
      </c>
    </row>
    <row r="36" spans="1:19">
      <c r="A36" s="236"/>
      <c r="C36" s="330" t="s">
        <v>4185</v>
      </c>
      <c r="D36" s="231">
        <v>0</v>
      </c>
      <c r="E36" s="231">
        <v>800</v>
      </c>
      <c r="F36" s="231">
        <v>640</v>
      </c>
      <c r="G36" s="231">
        <v>80</v>
      </c>
      <c r="H36" s="231">
        <v>80</v>
      </c>
      <c r="I36" s="231">
        <f t="shared" si="16"/>
        <v>1600</v>
      </c>
      <c r="J36" s="231"/>
      <c r="K36" s="231"/>
      <c r="L36" s="231"/>
      <c r="M36" s="231"/>
      <c r="N36" s="231"/>
      <c r="O36" s="231"/>
      <c r="P36" s="16"/>
      <c r="R36" s="231"/>
    </row>
    <row r="37" spans="1:19" ht="13.15">
      <c r="A37" s="236" t="str">
        <f>武器!T146</f>
        <v>MAX</v>
      </c>
      <c r="B37" s="16" t="str">
        <f>武器!B146</f>
        <v>武-049</v>
      </c>
      <c r="C37" s="16" t="str">
        <f>武器!C146</f>
        <v>ウルノーガの杖</v>
      </c>
      <c r="D37" s="16">
        <f>武器!O146</f>
        <v>0</v>
      </c>
      <c r="E37" s="16">
        <f>武器!P146</f>
        <v>800</v>
      </c>
      <c r="F37" s="16">
        <f>武器!Q146</f>
        <v>800</v>
      </c>
      <c r="G37" s="16">
        <f>武器!R146</f>
        <v>200</v>
      </c>
      <c r="H37" s="16">
        <f>武器!S146</f>
        <v>200</v>
      </c>
      <c r="I37" s="16">
        <f t="shared" si="16"/>
        <v>2000</v>
      </c>
      <c r="K37" s="16">
        <f>D37-D38</f>
        <v>0</v>
      </c>
      <c r="L37" s="16">
        <f t="shared" ref="L37" si="37">E37-E38</f>
        <v>160</v>
      </c>
      <c r="M37" s="16">
        <f t="shared" ref="M37" si="38">F37-F38</f>
        <v>160</v>
      </c>
      <c r="N37" s="16">
        <f t="shared" ref="N37" si="39">G37-G38</f>
        <v>40</v>
      </c>
      <c r="O37" s="16">
        <f t="shared" ref="O37" si="40">H37-H38</f>
        <v>40</v>
      </c>
      <c r="P37" s="16"/>
      <c r="Q37" s="245" t="str">
        <f>武器!T146</f>
        <v>MAX</v>
      </c>
      <c r="R37" s="243">
        <f>I37-I38</f>
        <v>400</v>
      </c>
      <c r="S37" s="241" t="str">
        <f>武器!E146</f>
        <v>☆☆☆☆</v>
      </c>
    </row>
    <row r="38" spans="1:19">
      <c r="A38" s="236"/>
      <c r="C38" s="330" t="s">
        <v>4185</v>
      </c>
      <c r="D38" s="231">
        <v>0</v>
      </c>
      <c r="E38" s="231">
        <v>640</v>
      </c>
      <c r="F38" s="231">
        <v>640</v>
      </c>
      <c r="G38" s="231">
        <v>160</v>
      </c>
      <c r="H38" s="231">
        <v>160</v>
      </c>
      <c r="I38" s="231">
        <f t="shared" si="16"/>
        <v>1600</v>
      </c>
      <c r="J38" s="231"/>
      <c r="K38" s="231"/>
      <c r="L38" s="231"/>
      <c r="M38" s="231"/>
      <c r="N38" s="231"/>
      <c r="O38" s="231"/>
      <c r="P38" s="16"/>
      <c r="R38" s="231"/>
    </row>
    <row r="39" spans="1:19" ht="13.15">
      <c r="A39" s="236" t="str">
        <f>武器!T147</f>
        <v>MAX</v>
      </c>
      <c r="B39" s="16" t="str">
        <f>武器!B147</f>
        <v>武-048</v>
      </c>
      <c r="C39" s="16" t="str">
        <f>武器!C147</f>
        <v>ベロニカの杖</v>
      </c>
      <c r="D39" s="16">
        <f>武器!O147</f>
        <v>0</v>
      </c>
      <c r="E39" s="16">
        <f>武器!P147</f>
        <v>760</v>
      </c>
      <c r="F39" s="16">
        <f>武器!Q147</f>
        <v>960</v>
      </c>
      <c r="G39" s="16">
        <f>武器!R147</f>
        <v>280</v>
      </c>
      <c r="H39" s="16">
        <f>武器!S147</f>
        <v>0</v>
      </c>
      <c r="I39" s="16">
        <f t="shared" si="16"/>
        <v>2000</v>
      </c>
      <c r="K39" s="16">
        <f>D39-D40</f>
        <v>0</v>
      </c>
      <c r="L39" s="16">
        <f t="shared" ref="L39" si="41">E39-E40</f>
        <v>150</v>
      </c>
      <c r="M39" s="16">
        <f t="shared" ref="M39" si="42">F39-F40</f>
        <v>190</v>
      </c>
      <c r="N39" s="16">
        <f t="shared" ref="N39" si="43">G39-G40</f>
        <v>60</v>
      </c>
      <c r="O39" s="16">
        <f t="shared" ref="O39" si="44">H39-H40</f>
        <v>0</v>
      </c>
      <c r="P39" s="16"/>
      <c r="Q39" s="245" t="str">
        <f>武器!T147</f>
        <v>MAX</v>
      </c>
      <c r="R39" s="243">
        <f>I39-I40</f>
        <v>400</v>
      </c>
      <c r="S39" s="241" t="str">
        <f>武器!E147</f>
        <v>☆☆☆☆</v>
      </c>
    </row>
    <row r="40" spans="1:19">
      <c r="A40" s="236"/>
      <c r="C40" s="330" t="s">
        <v>4185</v>
      </c>
      <c r="D40" s="231">
        <v>0</v>
      </c>
      <c r="E40" s="231">
        <v>610</v>
      </c>
      <c r="F40" s="231">
        <v>770</v>
      </c>
      <c r="G40" s="231">
        <v>220</v>
      </c>
      <c r="H40" s="231">
        <v>0</v>
      </c>
      <c r="I40" s="231">
        <f t="shared" si="16"/>
        <v>1600</v>
      </c>
      <c r="J40" s="231"/>
      <c r="K40" s="231"/>
      <c r="L40" s="231"/>
      <c r="M40" s="231"/>
      <c r="N40" s="231"/>
      <c r="O40" s="231"/>
      <c r="P40" s="16"/>
      <c r="R40" s="231"/>
    </row>
    <row r="41" spans="1:19" ht="13.15">
      <c r="A41" s="236" t="str">
        <f>武器!T148</f>
        <v>MAX</v>
      </c>
      <c r="B41" s="16" t="str">
        <f>武器!B148</f>
        <v>武-047</v>
      </c>
      <c r="C41" s="16" t="str">
        <f>武器!C148</f>
        <v>時空の剣</v>
      </c>
      <c r="D41" s="16">
        <f>武器!O148</f>
        <v>0</v>
      </c>
      <c r="E41" s="16">
        <f>武器!P148</f>
        <v>1040</v>
      </c>
      <c r="F41" s="16">
        <f>武器!Q148</f>
        <v>600</v>
      </c>
      <c r="G41" s="16">
        <f>武器!R148</f>
        <v>180</v>
      </c>
      <c r="H41" s="16">
        <f>武器!S148</f>
        <v>180</v>
      </c>
      <c r="I41" s="16">
        <f t="shared" si="16"/>
        <v>2000</v>
      </c>
      <c r="K41" s="16">
        <f>D41-D42</f>
        <v>0</v>
      </c>
      <c r="L41" s="16">
        <f t="shared" ref="L41" si="45">E41-E42</f>
        <v>210</v>
      </c>
      <c r="M41" s="16">
        <f t="shared" ref="M41" si="46">F41-F42</f>
        <v>120</v>
      </c>
      <c r="N41" s="16">
        <f t="shared" ref="N41" si="47">G41-G42</f>
        <v>40</v>
      </c>
      <c r="O41" s="16">
        <f t="shared" ref="O41" si="48">H41-H42</f>
        <v>40</v>
      </c>
      <c r="P41" s="16"/>
      <c r="Q41" s="245" t="str">
        <f>武器!T148</f>
        <v>MAX</v>
      </c>
      <c r="R41" s="243">
        <f>I41-I42</f>
        <v>410</v>
      </c>
      <c r="S41" s="241" t="str">
        <f>武器!E148</f>
        <v>☆☆☆☆</v>
      </c>
    </row>
    <row r="42" spans="1:19">
      <c r="A42" s="236"/>
      <c r="C42" s="330" t="s">
        <v>4185</v>
      </c>
      <c r="D42" s="231">
        <v>0</v>
      </c>
      <c r="E42" s="231">
        <v>830</v>
      </c>
      <c r="F42" s="231">
        <v>480</v>
      </c>
      <c r="G42" s="231">
        <v>140</v>
      </c>
      <c r="H42" s="231">
        <v>140</v>
      </c>
      <c r="I42" s="231">
        <f t="shared" si="16"/>
        <v>1590</v>
      </c>
      <c r="J42" s="231"/>
      <c r="K42" s="231"/>
      <c r="L42" s="231"/>
      <c r="M42" s="231"/>
      <c r="N42" s="231"/>
      <c r="O42" s="231"/>
      <c r="P42" s="16"/>
      <c r="R42" s="231"/>
    </row>
    <row r="43" spans="1:19" ht="13.15">
      <c r="A43" s="236" t="str">
        <f>武器!T149</f>
        <v>MAX</v>
      </c>
      <c r="B43" s="16" t="str">
        <f>武器!B149</f>
        <v>武-046</v>
      </c>
      <c r="C43" s="16" t="str">
        <f>武器!C149</f>
        <v>羽ばたきの杖</v>
      </c>
      <c r="D43" s="16">
        <f>武器!O149</f>
        <v>0</v>
      </c>
      <c r="E43" s="16">
        <f>武器!P149</f>
        <v>700</v>
      </c>
      <c r="F43" s="16">
        <f>武器!Q149</f>
        <v>900</v>
      </c>
      <c r="G43" s="16">
        <f>武器!R149</f>
        <v>400</v>
      </c>
      <c r="H43" s="16">
        <f>武器!S149</f>
        <v>0</v>
      </c>
      <c r="I43" s="16">
        <f t="shared" si="16"/>
        <v>2000</v>
      </c>
      <c r="K43" s="16">
        <f>D43-D44</f>
        <v>0</v>
      </c>
      <c r="L43" s="16">
        <f t="shared" ref="L43" si="49">E43-E44</f>
        <v>140</v>
      </c>
      <c r="M43" s="16">
        <f t="shared" ref="M43" si="50">F43-F44</f>
        <v>180</v>
      </c>
      <c r="N43" s="16">
        <f t="shared" ref="N43" si="51">G43-G44</f>
        <v>80</v>
      </c>
      <c r="O43" s="16">
        <f t="shared" ref="O43" si="52">H43-H44</f>
        <v>0</v>
      </c>
      <c r="P43" s="16"/>
      <c r="Q43" s="245" t="str">
        <f>武器!T149</f>
        <v>MAX</v>
      </c>
      <c r="R43" s="243">
        <f>I43-I44</f>
        <v>400</v>
      </c>
      <c r="S43" s="241" t="str">
        <f>武器!E149</f>
        <v>☆☆☆☆</v>
      </c>
    </row>
    <row r="44" spans="1:19">
      <c r="A44" s="236"/>
      <c r="C44" s="330" t="s">
        <v>4185</v>
      </c>
      <c r="D44" s="231">
        <v>0</v>
      </c>
      <c r="E44" s="231">
        <v>560</v>
      </c>
      <c r="F44" s="231">
        <v>720</v>
      </c>
      <c r="G44" s="231">
        <v>320</v>
      </c>
      <c r="H44" s="231">
        <v>0</v>
      </c>
      <c r="I44" s="231">
        <f t="shared" si="16"/>
        <v>1600</v>
      </c>
      <c r="J44" s="231"/>
      <c r="K44" s="231"/>
      <c r="L44" s="231"/>
      <c r="M44" s="231"/>
      <c r="N44" s="231"/>
      <c r="O44" s="231"/>
      <c r="P44" s="16"/>
      <c r="R44" s="231"/>
    </row>
    <row r="45" spans="1:19" ht="13.15">
      <c r="A45" s="236" t="str">
        <f>武器!T150</f>
        <v>MAX</v>
      </c>
      <c r="B45" s="16" t="str">
        <f>武器!B150</f>
        <v>武-045</v>
      </c>
      <c r="C45" s="16" t="str">
        <f>武器!C150</f>
        <v>真空の斧 MARK-Ⅱ</v>
      </c>
      <c r="D45" s="16">
        <f>武器!O150</f>
        <v>200</v>
      </c>
      <c r="E45" s="16">
        <f>武器!P150</f>
        <v>900</v>
      </c>
      <c r="F45" s="16">
        <f>武器!Q150</f>
        <v>600</v>
      </c>
      <c r="G45" s="16">
        <f>武器!R150</f>
        <v>0</v>
      </c>
      <c r="H45" s="16">
        <f>武器!S150</f>
        <v>300</v>
      </c>
      <c r="I45" s="16">
        <f t="shared" si="16"/>
        <v>2000</v>
      </c>
      <c r="K45" s="16">
        <f>D45-D46</f>
        <v>40</v>
      </c>
      <c r="L45" s="16">
        <f t="shared" ref="L45" si="53">E45-E46</f>
        <v>180</v>
      </c>
      <c r="M45" s="16">
        <f t="shared" ref="M45" si="54">F45-F46</f>
        <v>120</v>
      </c>
      <c r="N45" s="16">
        <f t="shared" ref="N45" si="55">G45-G46</f>
        <v>0</v>
      </c>
      <c r="O45" s="16">
        <f t="shared" ref="O45" si="56">H45-H46</f>
        <v>60</v>
      </c>
      <c r="P45" s="16"/>
      <c r="Q45" s="245" t="str">
        <f>武器!T150</f>
        <v>MAX</v>
      </c>
      <c r="R45" s="243">
        <f>I45-I46</f>
        <v>400</v>
      </c>
      <c r="S45" s="241" t="str">
        <f>武器!E150</f>
        <v>☆☆☆☆</v>
      </c>
    </row>
    <row r="46" spans="1:19">
      <c r="A46" s="236"/>
      <c r="C46" s="330" t="s">
        <v>4185</v>
      </c>
      <c r="D46" s="231">
        <v>160</v>
      </c>
      <c r="E46" s="231">
        <v>720</v>
      </c>
      <c r="F46" s="231">
        <v>480</v>
      </c>
      <c r="G46" s="231">
        <v>0</v>
      </c>
      <c r="H46" s="231">
        <v>240</v>
      </c>
      <c r="I46" s="231">
        <f t="shared" si="16"/>
        <v>1600</v>
      </c>
      <c r="J46" s="231"/>
      <c r="K46" s="231"/>
      <c r="L46" s="231"/>
      <c r="M46" s="231"/>
      <c r="N46" s="231"/>
      <c r="O46" s="231"/>
      <c r="P46" s="16"/>
    </row>
    <row r="47" spans="1:19" ht="13.15">
      <c r="A47" s="236" t="str">
        <f>武器!T151</f>
        <v>MAX</v>
      </c>
      <c r="B47" s="16" t="str">
        <f>武器!B151</f>
        <v>武-044</v>
      </c>
      <c r="C47" s="16" t="str">
        <f>武器!C151</f>
        <v>パパスのつるぎ</v>
      </c>
      <c r="D47" s="16">
        <f>武器!O151</f>
        <v>0</v>
      </c>
      <c r="E47" s="16">
        <f>武器!P151</f>
        <v>960</v>
      </c>
      <c r="F47" s="16">
        <f>武器!Q151</f>
        <v>190</v>
      </c>
      <c r="G47" s="16">
        <f>武器!R151</f>
        <v>290</v>
      </c>
      <c r="H47" s="16">
        <f>武器!S151</f>
        <v>480</v>
      </c>
      <c r="I47" s="16">
        <f t="shared" si="16"/>
        <v>1920</v>
      </c>
      <c r="K47" s="16">
        <f>D47-D48</f>
        <v>0</v>
      </c>
      <c r="L47" s="16">
        <f t="shared" ref="L47" si="57">E47-E48</f>
        <v>200</v>
      </c>
      <c r="M47" s="16">
        <f t="shared" ref="M47" si="58">F47-F48</f>
        <v>40</v>
      </c>
      <c r="N47" s="16">
        <f t="shared" ref="N47" si="59">G47-G48</f>
        <v>60</v>
      </c>
      <c r="O47" s="16">
        <f t="shared" ref="O47" si="60">H47-H48</f>
        <v>100</v>
      </c>
      <c r="P47" s="16"/>
      <c r="Q47" s="245" t="str">
        <f>武器!T151</f>
        <v>MAX</v>
      </c>
      <c r="R47" s="243">
        <f>I47-I48</f>
        <v>400</v>
      </c>
      <c r="S47" s="241" t="str">
        <f>武器!E151</f>
        <v>☆☆☆☆</v>
      </c>
    </row>
    <row r="48" spans="1:19">
      <c r="A48" s="236"/>
      <c r="C48" s="330" t="s">
        <v>4185</v>
      </c>
      <c r="D48" s="231">
        <v>0</v>
      </c>
      <c r="E48" s="231">
        <v>760</v>
      </c>
      <c r="F48" s="231">
        <v>150</v>
      </c>
      <c r="G48" s="231">
        <v>230</v>
      </c>
      <c r="H48" s="231">
        <v>380</v>
      </c>
      <c r="I48" s="231">
        <f t="shared" si="16"/>
        <v>1520</v>
      </c>
      <c r="J48" s="231"/>
      <c r="K48" s="231"/>
      <c r="L48" s="231"/>
      <c r="M48" s="231"/>
      <c r="N48" s="231"/>
      <c r="O48" s="231"/>
      <c r="P48" s="16"/>
      <c r="R48" s="231"/>
    </row>
    <row r="49" spans="1:19" ht="13.15">
      <c r="A49" s="236" t="str">
        <f>武器!T152</f>
        <v>MAX</v>
      </c>
      <c r="B49" s="16" t="str">
        <f>武器!B152</f>
        <v>武-043</v>
      </c>
      <c r="C49" s="16" t="str">
        <f>武器!C152</f>
        <v>金のドラゴンキラー</v>
      </c>
      <c r="D49" s="16">
        <f>武器!O152</f>
        <v>0</v>
      </c>
      <c r="E49" s="16">
        <f>武器!P152</f>
        <v>760</v>
      </c>
      <c r="F49" s="16">
        <f>武器!Q152</f>
        <v>560</v>
      </c>
      <c r="G49" s="16">
        <f>武器!R152</f>
        <v>170</v>
      </c>
      <c r="H49" s="16">
        <f>武器!S152</f>
        <v>170</v>
      </c>
      <c r="I49" s="16">
        <f t="shared" si="16"/>
        <v>1660</v>
      </c>
      <c r="K49" s="16">
        <f>D49-D50</f>
        <v>0</v>
      </c>
      <c r="L49" s="16">
        <f t="shared" ref="L49" si="61">E49-E50</f>
        <v>0</v>
      </c>
      <c r="M49" s="16">
        <f t="shared" ref="M49" si="62">F49-F50</f>
        <v>0</v>
      </c>
      <c r="N49" s="16">
        <f t="shared" ref="N49" si="63">G49-G50</f>
        <v>0</v>
      </c>
      <c r="O49" s="16">
        <f t="shared" ref="O49" si="64">H49-H50</f>
        <v>0</v>
      </c>
      <c r="P49" s="16"/>
      <c r="Q49" s="245" t="str">
        <f>武器!T152</f>
        <v>MAX</v>
      </c>
      <c r="R49" s="243">
        <f>I49-I50</f>
        <v>0</v>
      </c>
      <c r="S49" s="241" t="str">
        <f>武器!E152</f>
        <v>☆☆☆☆</v>
      </c>
    </row>
    <row r="50" spans="1:19">
      <c r="A50" s="236"/>
      <c r="C50" s="330" t="s">
        <v>4185</v>
      </c>
      <c r="D50" s="231">
        <v>0</v>
      </c>
      <c r="E50" s="231">
        <v>760</v>
      </c>
      <c r="F50" s="231">
        <v>560</v>
      </c>
      <c r="G50" s="231">
        <v>170</v>
      </c>
      <c r="H50" s="231">
        <v>170</v>
      </c>
      <c r="I50" s="231">
        <f t="shared" si="16"/>
        <v>1660</v>
      </c>
      <c r="J50" s="231"/>
      <c r="K50" s="231"/>
      <c r="L50" s="231"/>
      <c r="M50" s="231"/>
      <c r="N50" s="231"/>
      <c r="O50" s="231"/>
      <c r="P50" s="16"/>
      <c r="R50" s="231"/>
    </row>
    <row r="51" spans="1:19" ht="13.15">
      <c r="A51" s="236" t="str">
        <f>武器!T153</f>
        <v>MAX</v>
      </c>
      <c r="B51" s="16" t="str">
        <f>武器!B153</f>
        <v>武-042</v>
      </c>
      <c r="C51" s="16" t="str">
        <f>武器!C153</f>
        <v>金のパプニカのナイフ</v>
      </c>
      <c r="D51" s="16">
        <f>武器!O153</f>
        <v>0</v>
      </c>
      <c r="E51" s="16">
        <f>武器!P153</f>
        <v>740</v>
      </c>
      <c r="F51" s="16">
        <f>武器!Q153</f>
        <v>660</v>
      </c>
      <c r="G51" s="16">
        <f>武器!R153</f>
        <v>250</v>
      </c>
      <c r="H51" s="16">
        <f>武器!S153</f>
        <v>0</v>
      </c>
      <c r="I51" s="16">
        <f t="shared" si="16"/>
        <v>1650</v>
      </c>
      <c r="K51" s="16">
        <f>D51-D52</f>
        <v>0</v>
      </c>
      <c r="L51" s="16">
        <f t="shared" ref="L51" si="65">E51-E52</f>
        <v>0</v>
      </c>
      <c r="M51" s="16">
        <f t="shared" ref="M51" si="66">F51-F52</f>
        <v>0</v>
      </c>
      <c r="N51" s="16">
        <f t="shared" ref="N51" si="67">G51-G52</f>
        <v>0</v>
      </c>
      <c r="O51" s="16">
        <f t="shared" ref="O51" si="68">H51-H52</f>
        <v>0</v>
      </c>
      <c r="P51" s="16"/>
      <c r="Q51" s="245" t="str">
        <f>武器!T153</f>
        <v>MAX</v>
      </c>
      <c r="R51" s="243">
        <f>I51-I52</f>
        <v>0</v>
      </c>
      <c r="S51" s="241" t="str">
        <f>武器!E153</f>
        <v>☆☆☆☆</v>
      </c>
    </row>
    <row r="52" spans="1:19">
      <c r="A52" s="236"/>
      <c r="C52" s="330" t="s">
        <v>4185</v>
      </c>
      <c r="D52" s="231">
        <v>0</v>
      </c>
      <c r="E52" s="231">
        <v>740</v>
      </c>
      <c r="F52" s="231">
        <v>660</v>
      </c>
      <c r="G52" s="231">
        <v>250</v>
      </c>
      <c r="H52" s="231">
        <v>0</v>
      </c>
      <c r="I52" s="231">
        <f t="shared" si="16"/>
        <v>1650</v>
      </c>
      <c r="J52" s="231"/>
      <c r="K52" s="231"/>
      <c r="L52" s="231"/>
      <c r="M52" s="231"/>
      <c r="N52" s="231"/>
      <c r="O52" s="231"/>
      <c r="P52" s="16"/>
      <c r="R52" s="231"/>
    </row>
    <row r="53" spans="1:19">
      <c r="A53" s="236">
        <f>武器!T154</f>
        <v>11</v>
      </c>
      <c r="B53" s="16" t="str">
        <f>武器!B154</f>
        <v>武-041</v>
      </c>
      <c r="C53" s="16" t="str">
        <f>武器!C154</f>
        <v>メタスラのやり</v>
      </c>
      <c r="D53" s="16">
        <f>武器!O154</f>
        <v>0</v>
      </c>
      <c r="E53" s="16">
        <f>武器!P154</f>
        <v>729</v>
      </c>
      <c r="F53" s="16">
        <f>武器!Q154</f>
        <v>558</v>
      </c>
      <c r="G53" s="16">
        <f>武器!R154</f>
        <v>452</v>
      </c>
      <c r="H53" s="16">
        <f>武器!S154</f>
        <v>0</v>
      </c>
      <c r="I53" s="16">
        <f t="shared" si="16"/>
        <v>1739</v>
      </c>
      <c r="K53" s="16">
        <f>D53-D54</f>
        <v>0</v>
      </c>
      <c r="L53" s="16">
        <f t="shared" ref="L53" si="69">E53-E54</f>
        <v>89</v>
      </c>
      <c r="M53" s="16">
        <f t="shared" ref="M53" si="70">F53-F54</f>
        <v>68</v>
      </c>
      <c r="N53" s="16">
        <f t="shared" ref="N53" si="71">G53-G54</f>
        <v>52</v>
      </c>
      <c r="O53" s="16">
        <f t="shared" ref="O53" si="72">H53-H54</f>
        <v>0</v>
      </c>
      <c r="P53" s="16"/>
      <c r="Q53" s="245">
        <f>武器!T154</f>
        <v>11</v>
      </c>
      <c r="R53" s="243">
        <f>I53-I54</f>
        <v>209</v>
      </c>
      <c r="S53" s="241" t="str">
        <f>武器!E154</f>
        <v>☆☆☆☆</v>
      </c>
    </row>
    <row r="54" spans="1:19">
      <c r="A54" s="236"/>
      <c r="C54" s="330" t="s">
        <v>4185</v>
      </c>
      <c r="D54" s="231">
        <v>0</v>
      </c>
      <c r="E54" s="231">
        <v>640</v>
      </c>
      <c r="F54" s="231">
        <v>490</v>
      </c>
      <c r="G54" s="231">
        <v>400</v>
      </c>
      <c r="H54" s="231">
        <v>0</v>
      </c>
      <c r="I54" s="231">
        <f t="shared" si="16"/>
        <v>1530</v>
      </c>
      <c r="J54" s="231"/>
      <c r="K54" s="231"/>
      <c r="L54" s="231"/>
      <c r="M54" s="231"/>
      <c r="N54" s="231"/>
      <c r="O54" s="231"/>
      <c r="P54" s="16"/>
      <c r="R54" s="231"/>
    </row>
    <row r="55" spans="1:19">
      <c r="A55" s="236">
        <f>武器!T155</f>
        <v>12</v>
      </c>
      <c r="B55" s="16" t="str">
        <f>武器!B155</f>
        <v>武-040</v>
      </c>
      <c r="C55" s="16" t="str">
        <f>武器!C155</f>
        <v>メタスラの剣</v>
      </c>
      <c r="D55" s="16">
        <f>武器!O155</f>
        <v>0</v>
      </c>
      <c r="E55" s="16">
        <f>武器!P155</f>
        <v>784</v>
      </c>
      <c r="F55" s="16">
        <f>武器!Q155</f>
        <v>702</v>
      </c>
      <c r="G55" s="16">
        <f>武器!R155</f>
        <v>0</v>
      </c>
      <c r="H55" s="16">
        <f>武器!S155</f>
        <v>265</v>
      </c>
      <c r="I55" s="16">
        <f t="shared" si="16"/>
        <v>1751</v>
      </c>
      <c r="K55" s="16">
        <f>D55-D56</f>
        <v>0</v>
      </c>
      <c r="L55" s="16">
        <f t="shared" ref="L55" si="73">E55-E56</f>
        <v>104</v>
      </c>
      <c r="M55" s="16">
        <f t="shared" ref="M55" si="74">F55-F56</f>
        <v>92</v>
      </c>
      <c r="N55" s="16">
        <f t="shared" ref="N55" si="75">G55-G56</f>
        <v>0</v>
      </c>
      <c r="O55" s="16">
        <f t="shared" ref="O55" si="76">H55-H56</f>
        <v>35</v>
      </c>
      <c r="P55" s="16"/>
      <c r="Q55" s="245">
        <f>武器!T155</f>
        <v>12</v>
      </c>
      <c r="R55" s="243">
        <f>I55-I56</f>
        <v>231</v>
      </c>
      <c r="S55" s="241" t="str">
        <f>武器!E155</f>
        <v>☆☆☆☆</v>
      </c>
    </row>
    <row r="56" spans="1:19">
      <c r="A56" s="236"/>
      <c r="C56" s="330" t="s">
        <v>4185</v>
      </c>
      <c r="D56" s="231">
        <v>0</v>
      </c>
      <c r="E56" s="231">
        <v>680</v>
      </c>
      <c r="F56" s="231">
        <v>610</v>
      </c>
      <c r="G56" s="231">
        <v>0</v>
      </c>
      <c r="H56" s="231">
        <v>230</v>
      </c>
      <c r="I56" s="231">
        <f t="shared" si="16"/>
        <v>1520</v>
      </c>
      <c r="J56" s="231"/>
      <c r="K56" s="231"/>
      <c r="L56" s="231"/>
      <c r="M56" s="231"/>
      <c r="N56" s="231"/>
      <c r="O56" s="231"/>
      <c r="P56" s="16"/>
      <c r="R56" s="231"/>
    </row>
    <row r="57" spans="1:19">
      <c r="A57" s="236" t="str">
        <f>武器!T156</f>
        <v>MAX</v>
      </c>
      <c r="B57" s="16" t="str">
        <f>武器!B156</f>
        <v>武-039</v>
      </c>
      <c r="C57" s="16" t="str">
        <f>武器!C156</f>
        <v>ドラゴンの杖</v>
      </c>
      <c r="D57" s="16">
        <f>武器!O156</f>
        <v>0</v>
      </c>
      <c r="E57" s="16">
        <f>武器!P156</f>
        <v>600</v>
      </c>
      <c r="F57" s="16">
        <f>武器!Q156</f>
        <v>1110</v>
      </c>
      <c r="G57" s="16">
        <f>武器!R156</f>
        <v>0</v>
      </c>
      <c r="H57" s="16">
        <f>武器!S156</f>
        <v>190</v>
      </c>
      <c r="I57" s="16">
        <f t="shared" si="16"/>
        <v>1900</v>
      </c>
      <c r="K57" s="16">
        <f>D57-D58</f>
        <v>0</v>
      </c>
      <c r="L57" s="16">
        <f t="shared" ref="L57" si="77">E57-E58</f>
        <v>110</v>
      </c>
      <c r="M57" s="16">
        <f t="shared" ref="M57" si="78">F57-F58</f>
        <v>230</v>
      </c>
      <c r="N57" s="16">
        <f t="shared" ref="N57" si="79">G57-G58</f>
        <v>0</v>
      </c>
      <c r="O57" s="16">
        <f t="shared" ref="O57" si="80">H57-H58</f>
        <v>40</v>
      </c>
      <c r="P57" s="16"/>
      <c r="Q57" s="245" t="str">
        <f>武器!T156</f>
        <v>MAX</v>
      </c>
      <c r="R57" s="243">
        <f>I57-I58</f>
        <v>380</v>
      </c>
      <c r="S57" s="241" t="str">
        <f>武器!E156</f>
        <v>☆☆☆☆</v>
      </c>
    </row>
    <row r="58" spans="1:19">
      <c r="A58" s="236"/>
      <c r="C58" s="330" t="s">
        <v>4185</v>
      </c>
      <c r="D58" s="231">
        <v>0</v>
      </c>
      <c r="E58" s="231">
        <v>490</v>
      </c>
      <c r="F58" s="231">
        <v>880</v>
      </c>
      <c r="G58" s="231">
        <v>0</v>
      </c>
      <c r="H58" s="231">
        <v>150</v>
      </c>
      <c r="I58" s="231">
        <f t="shared" si="16"/>
        <v>1520</v>
      </c>
      <c r="J58" s="231"/>
      <c r="K58" s="231"/>
      <c r="L58" s="231"/>
      <c r="M58" s="231"/>
      <c r="N58" s="231"/>
      <c r="O58" s="231"/>
      <c r="P58" s="16"/>
      <c r="R58" s="231"/>
    </row>
    <row r="59" spans="1:19">
      <c r="A59" s="236" t="str">
        <f>武器!T157</f>
        <v>MAX</v>
      </c>
      <c r="B59" s="16" t="str">
        <f>武器!B157</f>
        <v>武-038</v>
      </c>
      <c r="C59" s="16" t="str">
        <f>武器!C157</f>
        <v>覇者の剣</v>
      </c>
      <c r="D59" s="16">
        <f>武器!O157</f>
        <v>0</v>
      </c>
      <c r="E59" s="16">
        <f>武器!P157</f>
        <v>1060</v>
      </c>
      <c r="F59" s="16">
        <f>武器!Q157</f>
        <v>480</v>
      </c>
      <c r="G59" s="16">
        <f>武器!R157</f>
        <v>190</v>
      </c>
      <c r="H59" s="16">
        <f>武器!S157</f>
        <v>190</v>
      </c>
      <c r="I59" s="16">
        <f t="shared" si="16"/>
        <v>1920</v>
      </c>
      <c r="K59" s="16">
        <f>D59-D60</f>
        <v>0</v>
      </c>
      <c r="L59" s="16">
        <f t="shared" ref="L59" si="81">E59-E60</f>
        <v>220</v>
      </c>
      <c r="M59" s="16">
        <f t="shared" ref="M59" si="82">F59-F60</f>
        <v>100</v>
      </c>
      <c r="N59" s="16">
        <f t="shared" ref="N59" si="83">G59-G60</f>
        <v>40</v>
      </c>
      <c r="O59" s="16">
        <f t="shared" ref="O59" si="84">H59-H60</f>
        <v>40</v>
      </c>
      <c r="P59" s="16"/>
      <c r="Q59" s="245" t="str">
        <f>武器!T157</f>
        <v>MAX</v>
      </c>
      <c r="R59" s="243">
        <f>I59-I60</f>
        <v>400</v>
      </c>
      <c r="S59" s="241" t="str">
        <f>武器!E157</f>
        <v>☆☆☆☆</v>
      </c>
    </row>
    <row r="60" spans="1:19">
      <c r="A60" s="236"/>
      <c r="C60" s="330" t="s">
        <v>4185</v>
      </c>
      <c r="D60" s="231">
        <v>0</v>
      </c>
      <c r="E60" s="231">
        <v>840</v>
      </c>
      <c r="F60" s="231">
        <v>380</v>
      </c>
      <c r="G60" s="231">
        <v>150</v>
      </c>
      <c r="H60" s="231">
        <v>150</v>
      </c>
      <c r="I60" s="231">
        <f t="shared" si="16"/>
        <v>1520</v>
      </c>
      <c r="J60" s="231"/>
      <c r="K60" s="231"/>
      <c r="L60" s="231"/>
      <c r="M60" s="231"/>
      <c r="N60" s="231"/>
      <c r="O60" s="231"/>
      <c r="P60" s="16"/>
      <c r="R60" s="231"/>
    </row>
    <row r="61" spans="1:19">
      <c r="A61" s="236" t="str">
        <f>武器!T158</f>
        <v>MAX</v>
      </c>
      <c r="B61" s="16" t="str">
        <f>武器!B158</f>
        <v>武-037</v>
      </c>
      <c r="C61" s="16" t="str">
        <f>武器!C158</f>
        <v>パプニカのナイフ(風)</v>
      </c>
      <c r="D61" s="16">
        <f>武器!O158</f>
        <v>0</v>
      </c>
      <c r="E61" s="16">
        <f>武器!P158</f>
        <v>820</v>
      </c>
      <c r="F61" s="16">
        <f>武器!Q158</f>
        <v>730</v>
      </c>
      <c r="G61" s="16">
        <f>武器!R158</f>
        <v>270</v>
      </c>
      <c r="H61" s="16">
        <f>武器!S158</f>
        <v>0</v>
      </c>
      <c r="I61" s="16">
        <f t="shared" si="16"/>
        <v>1820</v>
      </c>
      <c r="K61" s="16">
        <f>D61-D62</f>
        <v>0</v>
      </c>
      <c r="L61" s="16">
        <f t="shared" ref="L61" si="85">E61-E62</f>
        <v>180</v>
      </c>
      <c r="M61" s="16">
        <f t="shared" ref="M61" si="86">F61-F62</f>
        <v>160</v>
      </c>
      <c r="N61" s="16">
        <f t="shared" ref="N61" si="87">G61-G62</f>
        <v>60</v>
      </c>
      <c r="O61" s="16">
        <f t="shared" ref="O61" si="88">H61-H62</f>
        <v>0</v>
      </c>
      <c r="P61" s="16"/>
      <c r="Q61" s="245" t="str">
        <f>武器!T158</f>
        <v>MAX</v>
      </c>
      <c r="R61" s="243">
        <f>I61-I62</f>
        <v>400</v>
      </c>
      <c r="S61" s="241" t="str">
        <f>武器!E158</f>
        <v>☆☆☆☆</v>
      </c>
    </row>
    <row r="62" spans="1:19">
      <c r="A62" s="236"/>
      <c r="C62" s="330" t="s">
        <v>4185</v>
      </c>
      <c r="D62" s="231">
        <v>0</v>
      </c>
      <c r="E62" s="231">
        <v>640</v>
      </c>
      <c r="F62" s="231">
        <v>570</v>
      </c>
      <c r="G62" s="231">
        <v>210</v>
      </c>
      <c r="H62" s="231">
        <v>0</v>
      </c>
      <c r="I62" s="231">
        <f t="shared" si="16"/>
        <v>1420</v>
      </c>
      <c r="J62" s="231"/>
      <c r="K62" s="231"/>
      <c r="L62" s="231"/>
      <c r="M62" s="231"/>
      <c r="N62" s="231"/>
      <c r="O62" s="231"/>
      <c r="P62" s="16"/>
      <c r="R62" s="231"/>
    </row>
    <row r="63" spans="1:19">
      <c r="A63" s="236" t="str">
        <f>武器!T159</f>
        <v>MAX</v>
      </c>
      <c r="B63" s="16" t="str">
        <f>武器!B159</f>
        <v>武-036</v>
      </c>
      <c r="C63" s="16" t="str">
        <f>武器!C159</f>
        <v>あくまのツメ</v>
      </c>
      <c r="D63" s="16">
        <f>武器!O159</f>
        <v>0</v>
      </c>
      <c r="E63" s="16">
        <f>武器!P159</f>
        <v>920</v>
      </c>
      <c r="F63" s="16">
        <f>武器!Q159</f>
        <v>580</v>
      </c>
      <c r="G63" s="16">
        <f>武器!R159</f>
        <v>420</v>
      </c>
      <c r="H63" s="16">
        <f>武器!S159</f>
        <v>0</v>
      </c>
      <c r="I63" s="16">
        <f t="shared" si="16"/>
        <v>1920</v>
      </c>
      <c r="K63" s="16">
        <f>D63-D64</f>
        <v>0</v>
      </c>
      <c r="L63" s="16">
        <f t="shared" ref="L63" si="89">E63-E64</f>
        <v>190</v>
      </c>
      <c r="M63" s="16">
        <f t="shared" ref="M63" si="90">F63-F64</f>
        <v>120</v>
      </c>
      <c r="N63" s="16">
        <f t="shared" ref="N63" si="91">G63-G64</f>
        <v>90</v>
      </c>
      <c r="O63" s="16">
        <f t="shared" ref="O63" si="92">H63-H64</f>
        <v>0</v>
      </c>
      <c r="P63" s="16"/>
      <c r="Q63" s="245" t="str">
        <f>武器!T159</f>
        <v>MAX</v>
      </c>
      <c r="R63" s="243">
        <f>I63-I64</f>
        <v>400</v>
      </c>
      <c r="S63" s="241" t="str">
        <f>武器!E159</f>
        <v>☆☆☆☆</v>
      </c>
    </row>
    <row r="64" spans="1:19">
      <c r="A64" s="236"/>
      <c r="C64" s="330" t="s">
        <v>4185</v>
      </c>
      <c r="D64" s="231">
        <v>0</v>
      </c>
      <c r="E64" s="231">
        <v>730</v>
      </c>
      <c r="F64" s="231">
        <v>460</v>
      </c>
      <c r="G64" s="231">
        <v>330</v>
      </c>
      <c r="H64" s="231">
        <v>0</v>
      </c>
      <c r="I64" s="231">
        <f t="shared" si="16"/>
        <v>1520</v>
      </c>
      <c r="J64" s="231"/>
      <c r="K64" s="231"/>
      <c r="L64" s="231"/>
      <c r="M64" s="231"/>
      <c r="N64" s="231"/>
      <c r="O64" s="231"/>
      <c r="P64" s="16"/>
      <c r="R64" s="231"/>
    </row>
    <row r="65" spans="1:19">
      <c r="A65" s="236" t="str">
        <f>武器!T160</f>
        <v>MAX</v>
      </c>
      <c r="B65" s="16" t="str">
        <f>武器!B160</f>
        <v>武-035</v>
      </c>
      <c r="C65" s="16" t="str">
        <f>武器!C160</f>
        <v>りゅうおうの杖</v>
      </c>
      <c r="D65" s="16">
        <f>武器!O160</f>
        <v>0</v>
      </c>
      <c r="E65" s="16">
        <f>武器!P160</f>
        <v>550</v>
      </c>
      <c r="F65" s="16">
        <f>武器!Q160</f>
        <v>1010</v>
      </c>
      <c r="G65" s="16">
        <f>武器!R160</f>
        <v>280</v>
      </c>
      <c r="H65" s="16">
        <f>武器!S160</f>
        <v>0</v>
      </c>
      <c r="I65" s="16">
        <f t="shared" si="16"/>
        <v>1840</v>
      </c>
      <c r="K65" s="16">
        <f>D65-D66</f>
        <v>0</v>
      </c>
      <c r="L65" s="16">
        <f t="shared" ref="L65" si="93">E65-E66</f>
        <v>120</v>
      </c>
      <c r="M65" s="16">
        <f t="shared" ref="M65" si="94">F65-F66</f>
        <v>220</v>
      </c>
      <c r="N65" s="16">
        <f t="shared" ref="N65" si="95">G65-G66</f>
        <v>60</v>
      </c>
      <c r="O65" s="16">
        <f t="shared" ref="O65" si="96">H65-H66</f>
        <v>0</v>
      </c>
      <c r="P65" s="16"/>
      <c r="Q65" s="245" t="str">
        <f>武器!T160</f>
        <v>MAX</v>
      </c>
      <c r="R65" s="243">
        <f>I65-I66</f>
        <v>400</v>
      </c>
      <c r="S65" s="241" t="str">
        <f>武器!E160</f>
        <v>☆☆☆☆</v>
      </c>
    </row>
    <row r="66" spans="1:19">
      <c r="A66" s="236"/>
      <c r="C66" s="330" t="s">
        <v>4185</v>
      </c>
      <c r="D66" s="231">
        <v>0</v>
      </c>
      <c r="E66" s="231">
        <v>430</v>
      </c>
      <c r="F66" s="231">
        <v>790</v>
      </c>
      <c r="G66" s="231">
        <v>220</v>
      </c>
      <c r="H66" s="231">
        <v>0</v>
      </c>
      <c r="I66" s="231">
        <f t="shared" si="16"/>
        <v>1440</v>
      </c>
      <c r="J66" s="231"/>
      <c r="K66" s="231"/>
      <c r="L66" s="231"/>
      <c r="M66" s="231"/>
      <c r="N66" s="231"/>
      <c r="O66" s="231"/>
      <c r="P66" s="16"/>
      <c r="R66" s="231"/>
    </row>
    <row r="67" spans="1:19">
      <c r="A67" s="236" t="str">
        <f>武器!T161</f>
        <v>MAX</v>
      </c>
      <c r="B67" s="16" t="str">
        <f>武器!B161</f>
        <v>武-034</v>
      </c>
      <c r="C67" s="16" t="str">
        <f>武器!C161</f>
        <v>ラダトームのつるぎ</v>
      </c>
      <c r="D67" s="16">
        <f>武器!O161</f>
        <v>0</v>
      </c>
      <c r="E67" s="16">
        <f>武器!P161</f>
        <v>830</v>
      </c>
      <c r="F67" s="16">
        <f>武器!Q161</f>
        <v>740</v>
      </c>
      <c r="G67" s="16">
        <f>武器!R161</f>
        <v>0</v>
      </c>
      <c r="H67" s="16">
        <f>武器!S161</f>
        <v>280</v>
      </c>
      <c r="I67" s="16">
        <f t="shared" si="16"/>
        <v>1850</v>
      </c>
      <c r="K67" s="16">
        <f>D67-D68</f>
        <v>0</v>
      </c>
      <c r="L67" s="16">
        <f t="shared" ref="L67" si="97">E67-E68</f>
        <v>180</v>
      </c>
      <c r="M67" s="16">
        <f t="shared" ref="M67" si="98">F67-F68</f>
        <v>160</v>
      </c>
      <c r="N67" s="16">
        <f t="shared" ref="N67" si="99">G67-G68</f>
        <v>0</v>
      </c>
      <c r="O67" s="16">
        <f t="shared" ref="O67" si="100">H67-H68</f>
        <v>60</v>
      </c>
      <c r="P67" s="16"/>
      <c r="Q67" s="245" t="str">
        <f>武器!T161</f>
        <v>MAX</v>
      </c>
      <c r="R67" s="243">
        <f>I67-I68</f>
        <v>400</v>
      </c>
      <c r="S67" s="241" t="str">
        <f>武器!E161</f>
        <v>☆☆☆☆</v>
      </c>
    </row>
    <row r="68" spans="1:19">
      <c r="A68" s="236"/>
      <c r="C68" s="330" t="s">
        <v>4185</v>
      </c>
      <c r="D68" s="231">
        <v>0</v>
      </c>
      <c r="E68" s="231">
        <v>650</v>
      </c>
      <c r="F68" s="231">
        <v>580</v>
      </c>
      <c r="G68" s="231">
        <v>0</v>
      </c>
      <c r="H68" s="231">
        <v>220</v>
      </c>
      <c r="I68" s="231">
        <f t="shared" si="16"/>
        <v>1450</v>
      </c>
      <c r="J68" s="231"/>
      <c r="K68" s="231"/>
      <c r="L68" s="231"/>
      <c r="M68" s="231"/>
      <c r="N68" s="231"/>
      <c r="O68" s="231"/>
      <c r="P68" s="16"/>
      <c r="R68" s="231"/>
    </row>
    <row r="69" spans="1:19">
      <c r="A69" s="236">
        <f>武器!T162</f>
        <v>11</v>
      </c>
      <c r="B69" s="16" t="str">
        <f>武器!B162</f>
        <v>武-033</v>
      </c>
      <c r="C69" s="16" t="str">
        <f>武器!C162</f>
        <v>ロトのつるぎ</v>
      </c>
      <c r="D69" s="16">
        <f>武器!O162</f>
        <v>0</v>
      </c>
      <c r="E69" s="16">
        <f>武器!P162</f>
        <v>961</v>
      </c>
      <c r="F69" s="16">
        <f>武器!Q162</f>
        <v>367</v>
      </c>
      <c r="G69" s="16">
        <f>武器!R162</f>
        <v>161</v>
      </c>
      <c r="H69" s="16">
        <f>武器!S162</f>
        <v>161</v>
      </c>
      <c r="I69" s="16">
        <f t="shared" si="16"/>
        <v>1650</v>
      </c>
      <c r="K69" s="16">
        <f>D69-D70</f>
        <v>0</v>
      </c>
      <c r="L69" s="16">
        <f t="shared" ref="L69" si="101">E69-E70</f>
        <v>121</v>
      </c>
      <c r="M69" s="16">
        <f t="shared" ref="M69" si="102">F69-F70</f>
        <v>47</v>
      </c>
      <c r="N69" s="16">
        <f t="shared" ref="N69" si="103">G69-G70</f>
        <v>21</v>
      </c>
      <c r="O69" s="16">
        <f t="shared" ref="O69" si="104">H69-H70</f>
        <v>21</v>
      </c>
      <c r="P69" s="16"/>
      <c r="Q69" s="245">
        <f>武器!T162</f>
        <v>11</v>
      </c>
      <c r="R69" s="243">
        <f>I69-I70</f>
        <v>210</v>
      </c>
      <c r="S69" s="241" t="str">
        <f>武器!E162</f>
        <v>☆☆☆☆</v>
      </c>
    </row>
    <row r="70" spans="1:19">
      <c r="A70" s="236"/>
      <c r="C70" s="330" t="s">
        <v>4185</v>
      </c>
      <c r="D70" s="231">
        <v>0</v>
      </c>
      <c r="E70" s="231">
        <v>840</v>
      </c>
      <c r="F70" s="231">
        <v>320</v>
      </c>
      <c r="G70" s="231">
        <v>140</v>
      </c>
      <c r="H70" s="231">
        <v>140</v>
      </c>
      <c r="I70" s="231">
        <f t="shared" si="16"/>
        <v>1440</v>
      </c>
      <c r="J70" s="231"/>
      <c r="K70" s="231"/>
      <c r="L70" s="231"/>
      <c r="M70" s="231"/>
      <c r="N70" s="231"/>
      <c r="O70" s="231"/>
      <c r="P70" s="16"/>
      <c r="R70" s="231"/>
    </row>
    <row r="71" spans="1:19">
      <c r="A71" s="236" t="str">
        <f>武器!T163</f>
        <v>MAX</v>
      </c>
      <c r="B71" s="16" t="str">
        <f>武器!B163</f>
        <v>武-032</v>
      </c>
      <c r="C71" s="16" t="str">
        <f>武器!C163</f>
        <v>ヘルズクロー</v>
      </c>
      <c r="D71" s="16">
        <f>武器!O163</f>
        <v>0</v>
      </c>
      <c r="E71" s="16">
        <f>武器!P163</f>
        <v>830</v>
      </c>
      <c r="F71" s="16">
        <f>武器!Q163</f>
        <v>640</v>
      </c>
      <c r="G71" s="16">
        <f>武器!R163</f>
        <v>370</v>
      </c>
      <c r="H71" s="16">
        <f>武器!S163</f>
        <v>0</v>
      </c>
      <c r="I71" s="16">
        <f t="shared" si="16"/>
        <v>1840</v>
      </c>
      <c r="K71" s="16">
        <f>D71-D72</f>
        <v>0</v>
      </c>
      <c r="L71" s="16">
        <f t="shared" ref="L71" si="105">E71-E72</f>
        <v>180</v>
      </c>
      <c r="M71" s="16">
        <f t="shared" ref="M71" si="106">F71-F72</f>
        <v>140</v>
      </c>
      <c r="N71" s="16">
        <f t="shared" ref="N71" si="107">G71-G72</f>
        <v>80</v>
      </c>
      <c r="O71" s="16">
        <f t="shared" ref="O71" si="108">H71-H72</f>
        <v>0</v>
      </c>
      <c r="P71" s="16"/>
      <c r="Q71" s="245" t="str">
        <f>武器!T163</f>
        <v>MAX</v>
      </c>
      <c r="R71" s="243">
        <f>I71-I72</f>
        <v>400</v>
      </c>
      <c r="S71" s="241" t="str">
        <f>武器!E163</f>
        <v>☆☆☆☆</v>
      </c>
    </row>
    <row r="72" spans="1:19">
      <c r="A72" s="236"/>
      <c r="C72" s="330" t="s">
        <v>4185</v>
      </c>
      <c r="D72" s="231">
        <v>0</v>
      </c>
      <c r="E72" s="231">
        <v>650</v>
      </c>
      <c r="F72" s="231">
        <v>500</v>
      </c>
      <c r="G72" s="231">
        <v>290</v>
      </c>
      <c r="H72" s="231">
        <v>0</v>
      </c>
      <c r="I72" s="231">
        <f t="shared" si="16"/>
        <v>1440</v>
      </c>
      <c r="J72" s="231"/>
      <c r="K72" s="231"/>
      <c r="L72" s="231"/>
      <c r="M72" s="231"/>
      <c r="N72" s="231"/>
      <c r="O72" s="231"/>
      <c r="P72" s="16"/>
      <c r="R72" s="231"/>
    </row>
    <row r="73" spans="1:19">
      <c r="A73" s="236" t="str">
        <f>武器!T164</f>
        <v>MAX</v>
      </c>
      <c r="B73" s="16" t="str">
        <f>武器!B164</f>
        <v>武-031</v>
      </c>
      <c r="C73" s="16" t="str">
        <f>武器!C164</f>
        <v>真魔剛竜剣</v>
      </c>
      <c r="D73" s="16">
        <f>武器!O164</f>
        <v>0</v>
      </c>
      <c r="E73" s="16">
        <f>武器!P164</f>
        <v>1100</v>
      </c>
      <c r="F73" s="16">
        <f>武器!Q164</f>
        <v>740</v>
      </c>
      <c r="G73" s="16">
        <f>武器!R164</f>
        <v>0</v>
      </c>
      <c r="H73" s="16">
        <f>武器!S164</f>
        <v>0</v>
      </c>
      <c r="I73" s="16">
        <f t="shared" si="16"/>
        <v>1840</v>
      </c>
      <c r="K73" s="16">
        <f>D73-D74</f>
        <v>0</v>
      </c>
      <c r="L73" s="16">
        <f t="shared" ref="L73" si="109">E73-E74</f>
        <v>240</v>
      </c>
      <c r="M73" s="16">
        <f t="shared" ref="M73" si="110">F73-F74</f>
        <v>160</v>
      </c>
      <c r="N73" s="16">
        <f t="shared" ref="N73" si="111">G73-G74</f>
        <v>0</v>
      </c>
      <c r="O73" s="16">
        <f t="shared" ref="O73" si="112">H73-H74</f>
        <v>0</v>
      </c>
      <c r="P73" s="16"/>
      <c r="Q73" s="245" t="str">
        <f>武器!T164</f>
        <v>MAX</v>
      </c>
      <c r="R73" s="243">
        <f>I73-I74</f>
        <v>400</v>
      </c>
      <c r="S73" s="241" t="str">
        <f>武器!E164</f>
        <v>☆☆☆☆</v>
      </c>
    </row>
    <row r="74" spans="1:19">
      <c r="A74" s="236"/>
      <c r="C74" s="330" t="s">
        <v>4185</v>
      </c>
      <c r="D74" s="231">
        <v>0</v>
      </c>
      <c r="E74" s="231">
        <v>860</v>
      </c>
      <c r="F74" s="231">
        <v>580</v>
      </c>
      <c r="G74" s="231">
        <v>0</v>
      </c>
      <c r="H74" s="231">
        <v>0</v>
      </c>
      <c r="I74" s="231">
        <f t="shared" si="16"/>
        <v>1440</v>
      </c>
      <c r="J74" s="231"/>
      <c r="K74" s="231"/>
      <c r="L74" s="231"/>
      <c r="M74" s="231"/>
      <c r="N74" s="231"/>
      <c r="O74" s="231"/>
      <c r="P74" s="16"/>
      <c r="R74" s="231"/>
    </row>
    <row r="75" spans="1:19">
      <c r="A75" s="236" t="str">
        <f>武器!T165</f>
        <v>MAX</v>
      </c>
      <c r="B75" s="16" t="str">
        <f>武器!B165</f>
        <v>武-030</v>
      </c>
      <c r="C75" s="16" t="str">
        <f>武器!C165</f>
        <v>ベンガーナの剣</v>
      </c>
      <c r="D75" s="16">
        <f>武器!O165</f>
        <v>0</v>
      </c>
      <c r="E75" s="16">
        <f>武器!P165</f>
        <v>870</v>
      </c>
      <c r="F75" s="16">
        <f>武器!Q165</f>
        <v>260</v>
      </c>
      <c r="G75" s="16">
        <f>武器!R165</f>
        <v>610</v>
      </c>
      <c r="H75" s="16">
        <f>武器!S165</f>
        <v>0</v>
      </c>
      <c r="I75" s="16">
        <f t="shared" si="16"/>
        <v>1740</v>
      </c>
      <c r="K75" s="16">
        <f>D75-D76</f>
        <v>0</v>
      </c>
      <c r="L75" s="16">
        <f t="shared" ref="L75" si="113">E75-E76</f>
        <v>200</v>
      </c>
      <c r="M75" s="16">
        <f t="shared" ref="M75" si="114">F75-F76</f>
        <v>60</v>
      </c>
      <c r="N75" s="16">
        <f t="shared" ref="N75" si="115">G75-G76</f>
        <v>140</v>
      </c>
      <c r="O75" s="16">
        <f t="shared" ref="O75" si="116">H75-H76</f>
        <v>0</v>
      </c>
      <c r="P75" s="16"/>
      <c r="Q75" s="245" t="str">
        <f>武器!T165</f>
        <v>MAX</v>
      </c>
      <c r="R75" s="243">
        <f>I75-I76</f>
        <v>400</v>
      </c>
      <c r="S75" s="241" t="str">
        <f>武器!E165</f>
        <v>☆☆☆☆</v>
      </c>
    </row>
    <row r="76" spans="1:19">
      <c r="A76" s="236"/>
      <c r="C76" s="330" t="s">
        <v>4185</v>
      </c>
      <c r="D76" s="231">
        <v>0</v>
      </c>
      <c r="E76" s="231">
        <v>670</v>
      </c>
      <c r="F76" s="231">
        <v>200</v>
      </c>
      <c r="G76" s="231">
        <v>470</v>
      </c>
      <c r="H76" s="231">
        <v>0</v>
      </c>
      <c r="I76" s="231">
        <f t="shared" si="16"/>
        <v>1340</v>
      </c>
      <c r="J76" s="231"/>
      <c r="K76" s="231"/>
      <c r="L76" s="231"/>
      <c r="M76" s="231"/>
      <c r="N76" s="231"/>
      <c r="O76" s="231"/>
      <c r="P76" s="16"/>
      <c r="R76" s="231"/>
    </row>
    <row r="77" spans="1:19">
      <c r="A77" s="236">
        <f>武器!T166</f>
        <v>14</v>
      </c>
      <c r="B77" s="16" t="str">
        <f>武器!B166</f>
        <v>武-029</v>
      </c>
      <c r="C77" s="16" t="str">
        <f>武器!C166</f>
        <v>鋼鉄の錨</v>
      </c>
      <c r="D77" s="16">
        <f>武器!O166</f>
        <v>0</v>
      </c>
      <c r="E77" s="16">
        <f>武器!P166</f>
        <v>840</v>
      </c>
      <c r="F77" s="16">
        <f>武器!Q166</f>
        <v>462</v>
      </c>
      <c r="G77" s="16">
        <f>武器!R166</f>
        <v>0</v>
      </c>
      <c r="H77" s="16">
        <f>武器!S166</f>
        <v>231</v>
      </c>
      <c r="I77" s="16">
        <f t="shared" si="16"/>
        <v>1533</v>
      </c>
      <c r="K77" s="16">
        <f>D77-D78</f>
        <v>0</v>
      </c>
      <c r="L77" s="16">
        <f t="shared" ref="L77" si="117">E77-E78</f>
        <v>150</v>
      </c>
      <c r="M77" s="16">
        <f t="shared" ref="M77" si="118">F77-F78</f>
        <v>82</v>
      </c>
      <c r="N77" s="16">
        <f t="shared" ref="N77" si="119">G77-G78</f>
        <v>0</v>
      </c>
      <c r="O77" s="16">
        <f t="shared" ref="O77" si="120">H77-H78</f>
        <v>41</v>
      </c>
      <c r="P77" s="16"/>
      <c r="Q77" s="245">
        <f>武器!T166</f>
        <v>14</v>
      </c>
      <c r="R77" s="243">
        <f>I77-I78</f>
        <v>273</v>
      </c>
      <c r="S77" s="241" t="str">
        <f>武器!E166</f>
        <v>☆☆☆☆</v>
      </c>
    </row>
    <row r="78" spans="1:19">
      <c r="A78" s="236"/>
      <c r="C78" s="330" t="s">
        <v>4185</v>
      </c>
      <c r="D78" s="231">
        <v>0</v>
      </c>
      <c r="E78" s="231">
        <v>690</v>
      </c>
      <c r="F78" s="231">
        <v>380</v>
      </c>
      <c r="G78" s="231">
        <v>0</v>
      </c>
      <c r="H78" s="231">
        <v>190</v>
      </c>
      <c r="I78" s="231">
        <f t="shared" si="16"/>
        <v>1260</v>
      </c>
      <c r="J78" s="231"/>
      <c r="K78" s="231"/>
      <c r="L78" s="231"/>
      <c r="M78" s="231"/>
      <c r="N78" s="231"/>
      <c r="O78" s="231"/>
      <c r="P78" s="16"/>
      <c r="R78" s="231"/>
    </row>
    <row r="79" spans="1:19">
      <c r="A79" s="236">
        <f>武器!T167</f>
        <v>10</v>
      </c>
      <c r="B79" s="16" t="str">
        <f>武器!B167</f>
        <v>武-028</v>
      </c>
      <c r="C79" s="16" t="str">
        <f>武器!C167</f>
        <v>スパイラル・ソード</v>
      </c>
      <c r="D79" s="16">
        <f>武器!O167</f>
        <v>0</v>
      </c>
      <c r="E79" s="16">
        <f>武器!P167</f>
        <v>724</v>
      </c>
      <c r="F79" s="16">
        <f>武器!Q167</f>
        <v>218</v>
      </c>
      <c r="G79" s="16">
        <f>武器!R167</f>
        <v>506</v>
      </c>
      <c r="H79" s="16">
        <f>武器!S167</f>
        <v>0</v>
      </c>
      <c r="I79" s="16">
        <f t="shared" si="16"/>
        <v>1448</v>
      </c>
      <c r="K79" s="16">
        <f>D79-D80</f>
        <v>0</v>
      </c>
      <c r="L79" s="16">
        <f t="shared" ref="L79" si="121">E79-E80</f>
        <v>94</v>
      </c>
      <c r="M79" s="16">
        <f t="shared" ref="M79" si="122">F79-F80</f>
        <v>28</v>
      </c>
      <c r="N79" s="16">
        <f t="shared" ref="N79" si="123">G79-G80</f>
        <v>66</v>
      </c>
      <c r="O79" s="16">
        <f t="shared" ref="O79" si="124">H79-H80</f>
        <v>0</v>
      </c>
      <c r="P79" s="16"/>
      <c r="Q79" s="245">
        <f>武器!T167</f>
        <v>10</v>
      </c>
      <c r="R79" s="243">
        <f>I79-I80</f>
        <v>188</v>
      </c>
      <c r="S79" s="241" t="str">
        <f>武器!E167</f>
        <v>☆☆☆☆</v>
      </c>
    </row>
    <row r="80" spans="1:19">
      <c r="A80" s="236"/>
      <c r="C80" s="330" t="s">
        <v>4185</v>
      </c>
      <c r="D80" s="231">
        <v>0</v>
      </c>
      <c r="E80" s="231">
        <v>630</v>
      </c>
      <c r="F80" s="231">
        <v>190</v>
      </c>
      <c r="G80" s="231">
        <v>440</v>
      </c>
      <c r="H80" s="231">
        <v>0</v>
      </c>
      <c r="I80" s="231">
        <f t="shared" si="16"/>
        <v>1260</v>
      </c>
      <c r="J80" s="231"/>
      <c r="K80" s="231"/>
      <c r="L80" s="231"/>
      <c r="M80" s="231"/>
      <c r="N80" s="231"/>
      <c r="O80" s="231"/>
      <c r="P80" s="16"/>
      <c r="R80" s="231"/>
    </row>
    <row r="81" spans="1:19">
      <c r="A81" s="236" t="str">
        <f>武器!T168</f>
        <v>MAX</v>
      </c>
      <c r="B81" s="16" t="str">
        <f>武器!B168</f>
        <v>武-027</v>
      </c>
      <c r="C81" s="16" t="str">
        <f>武器!C168</f>
        <v>鎧の魔槍</v>
      </c>
      <c r="D81" s="16">
        <f>武器!O168</f>
        <v>0</v>
      </c>
      <c r="E81" s="16">
        <f>武器!P168</f>
        <v>880</v>
      </c>
      <c r="F81" s="16">
        <f>武器!Q168</f>
        <v>620</v>
      </c>
      <c r="G81" s="16">
        <f>武器!R168</f>
        <v>260</v>
      </c>
      <c r="H81" s="16">
        <f>武器!S168</f>
        <v>0</v>
      </c>
      <c r="I81" s="16">
        <f t="shared" si="16"/>
        <v>1760</v>
      </c>
      <c r="K81" s="16">
        <f>D81-D82</f>
        <v>0</v>
      </c>
      <c r="L81" s="16">
        <f t="shared" ref="L81" si="125">E81-E82</f>
        <v>200</v>
      </c>
      <c r="M81" s="16">
        <f t="shared" ref="M81" si="126">F81-F82</f>
        <v>140</v>
      </c>
      <c r="N81" s="16">
        <f t="shared" ref="N81" si="127">G81-G82</f>
        <v>60</v>
      </c>
      <c r="O81" s="16">
        <f t="shared" ref="O81" si="128">H81-H82</f>
        <v>0</v>
      </c>
      <c r="P81" s="16"/>
      <c r="Q81" s="245" t="str">
        <f>武器!T168</f>
        <v>MAX</v>
      </c>
      <c r="R81" s="243">
        <f>I81-I82</f>
        <v>400</v>
      </c>
      <c r="S81" s="241" t="str">
        <f>武器!E168</f>
        <v>☆☆☆☆</v>
      </c>
    </row>
    <row r="82" spans="1:19">
      <c r="A82" s="236"/>
      <c r="C82" s="330" t="s">
        <v>4185</v>
      </c>
      <c r="D82" s="231">
        <v>0</v>
      </c>
      <c r="E82" s="231">
        <v>680</v>
      </c>
      <c r="F82" s="231">
        <v>480</v>
      </c>
      <c r="G82" s="231">
        <v>200</v>
      </c>
      <c r="H82" s="231">
        <v>0</v>
      </c>
      <c r="I82" s="231">
        <f t="shared" si="16"/>
        <v>1360</v>
      </c>
      <c r="J82" s="231"/>
      <c r="K82" s="231"/>
      <c r="L82" s="231"/>
      <c r="M82" s="231"/>
      <c r="N82" s="231"/>
      <c r="O82" s="231"/>
      <c r="P82" s="16"/>
      <c r="R82" s="231"/>
    </row>
    <row r="83" spans="1:19">
      <c r="A83" s="236">
        <f>武器!T169</f>
        <v>17</v>
      </c>
      <c r="B83" s="16" t="str">
        <f>武器!B169</f>
        <v>武-026</v>
      </c>
      <c r="C83" s="16" t="str">
        <f>武器!C169</f>
        <v>勇者アバンの剣</v>
      </c>
      <c r="D83" s="16">
        <f>武器!O169</f>
        <v>0</v>
      </c>
      <c r="E83" s="16">
        <f>武器!P169</f>
        <v>935</v>
      </c>
      <c r="F83" s="16">
        <f>武器!Q169</f>
        <v>597</v>
      </c>
      <c r="G83" s="16">
        <f>武器!R169</f>
        <v>173</v>
      </c>
      <c r="H83" s="16">
        <f>武器!S169</f>
        <v>0</v>
      </c>
      <c r="I83" s="16">
        <f t="shared" si="16"/>
        <v>1705</v>
      </c>
      <c r="K83" s="16">
        <f>D83-D84</f>
        <v>0</v>
      </c>
      <c r="L83" s="16">
        <f t="shared" ref="L83" si="129">E83-E84</f>
        <v>185</v>
      </c>
      <c r="M83" s="16">
        <f t="shared" ref="M83" si="130">F83-F84</f>
        <v>117</v>
      </c>
      <c r="N83" s="16">
        <f t="shared" ref="N83" si="131">G83-G84</f>
        <v>33</v>
      </c>
      <c r="O83" s="16">
        <f t="shared" ref="O83" si="132">H83-H84</f>
        <v>0</v>
      </c>
      <c r="P83" s="16"/>
      <c r="Q83" s="245">
        <f>武器!T169</f>
        <v>17</v>
      </c>
      <c r="R83" s="243">
        <f>I83-I84</f>
        <v>335</v>
      </c>
      <c r="S83" s="241" t="str">
        <f>武器!E169</f>
        <v>☆☆☆☆</v>
      </c>
    </row>
    <row r="84" spans="1:19">
      <c r="A84" s="236"/>
      <c r="C84" s="330" t="s">
        <v>4185</v>
      </c>
      <c r="D84" s="231">
        <v>0</v>
      </c>
      <c r="E84" s="231">
        <v>750</v>
      </c>
      <c r="F84" s="231">
        <v>480</v>
      </c>
      <c r="G84" s="231">
        <v>140</v>
      </c>
      <c r="H84" s="231">
        <v>0</v>
      </c>
      <c r="I84" s="231">
        <f t="shared" si="16"/>
        <v>1370</v>
      </c>
      <c r="J84" s="231"/>
      <c r="K84" s="231"/>
      <c r="L84" s="231"/>
      <c r="M84" s="231"/>
      <c r="N84" s="231"/>
      <c r="O84" s="231"/>
      <c r="P84" s="16"/>
      <c r="R84" s="231"/>
    </row>
    <row r="85" spans="1:19">
      <c r="A85" s="236" t="str">
        <f>武器!T170</f>
        <v>MAX</v>
      </c>
      <c r="B85" s="16" t="str">
        <f>武器!B170</f>
        <v>武-025</v>
      </c>
      <c r="C85" s="16" t="str">
        <f>武器!C170</f>
        <v>ドラゴンキラー</v>
      </c>
      <c r="D85" s="16">
        <f>武器!O170</f>
        <v>0</v>
      </c>
      <c r="E85" s="16">
        <f>武器!P170</f>
        <v>880</v>
      </c>
      <c r="F85" s="16">
        <f>武器!Q170</f>
        <v>530</v>
      </c>
      <c r="G85" s="16">
        <f>武器!R170</f>
        <v>180</v>
      </c>
      <c r="H85" s="16">
        <f>武器!S170</f>
        <v>180</v>
      </c>
      <c r="I85" s="16">
        <f t="shared" si="16"/>
        <v>1770</v>
      </c>
      <c r="K85" s="16">
        <f>D85-D86</f>
        <v>0</v>
      </c>
      <c r="L85" s="16">
        <f t="shared" ref="L85" si="133">E85-E86</f>
        <v>200</v>
      </c>
      <c r="M85" s="16">
        <f t="shared" ref="M85" si="134">F85-F86</f>
        <v>120</v>
      </c>
      <c r="N85" s="16">
        <f t="shared" ref="N85" si="135">G85-G86</f>
        <v>40</v>
      </c>
      <c r="O85" s="16">
        <f t="shared" ref="O85" si="136">H85-H86</f>
        <v>40</v>
      </c>
      <c r="P85" s="16"/>
      <c r="Q85" s="245" t="str">
        <f>武器!T170</f>
        <v>MAX</v>
      </c>
      <c r="R85" s="243">
        <f>I85-I86</f>
        <v>400</v>
      </c>
      <c r="S85" s="241" t="str">
        <f>武器!E170</f>
        <v>☆☆☆☆</v>
      </c>
    </row>
    <row r="86" spans="1:19">
      <c r="A86" s="236"/>
      <c r="C86" s="330" t="s">
        <v>4185</v>
      </c>
      <c r="D86" s="231">
        <v>0</v>
      </c>
      <c r="E86" s="231">
        <v>680</v>
      </c>
      <c r="F86" s="231">
        <v>410</v>
      </c>
      <c r="G86" s="231">
        <v>140</v>
      </c>
      <c r="H86" s="231">
        <v>140</v>
      </c>
      <c r="I86" s="231">
        <f t="shared" si="16"/>
        <v>1370</v>
      </c>
      <c r="J86" s="231"/>
      <c r="K86" s="231"/>
      <c r="L86" s="231"/>
      <c r="M86" s="231"/>
      <c r="N86" s="231"/>
      <c r="O86" s="231"/>
      <c r="P86" s="16"/>
      <c r="R86" s="231"/>
    </row>
    <row r="87" spans="1:19">
      <c r="A87" s="236">
        <f>武器!T171</f>
        <v>15</v>
      </c>
      <c r="B87" s="16" t="str">
        <f>武器!B171</f>
        <v>武-024</v>
      </c>
      <c r="C87" s="16" t="str">
        <f>武器!C171</f>
        <v>輝きの杖</v>
      </c>
      <c r="D87" s="16">
        <f>武器!O171</f>
        <v>0</v>
      </c>
      <c r="E87" s="16">
        <f>武器!P171</f>
        <v>393</v>
      </c>
      <c r="F87" s="16">
        <f>武器!Q171</f>
        <v>852</v>
      </c>
      <c r="G87" s="16">
        <f>武器!R171</f>
        <v>308</v>
      </c>
      <c r="H87" s="16">
        <f>武器!S171</f>
        <v>0</v>
      </c>
      <c r="I87" s="16">
        <f t="shared" si="16"/>
        <v>1553</v>
      </c>
      <c r="K87" s="16">
        <f>D87-D88</f>
        <v>0</v>
      </c>
      <c r="L87" s="16">
        <f t="shared" ref="L87" si="137">E87-E88</f>
        <v>73</v>
      </c>
      <c r="M87" s="16">
        <f t="shared" ref="M87" si="138">F87-F88</f>
        <v>162</v>
      </c>
      <c r="N87" s="16">
        <f t="shared" ref="N87" si="139">G87-G88</f>
        <v>58</v>
      </c>
      <c r="O87" s="16">
        <f t="shared" ref="O87" si="140">H87-H88</f>
        <v>0</v>
      </c>
      <c r="P87" s="16"/>
      <c r="Q87" s="245">
        <f>武器!T171</f>
        <v>15</v>
      </c>
      <c r="R87" s="243">
        <f>I87-I88</f>
        <v>293</v>
      </c>
      <c r="S87" s="241" t="str">
        <f>武器!E171</f>
        <v>☆☆☆☆</v>
      </c>
    </row>
    <row r="88" spans="1:19">
      <c r="A88" s="236"/>
      <c r="C88" s="330" t="s">
        <v>4185</v>
      </c>
      <c r="D88" s="231">
        <v>0</v>
      </c>
      <c r="E88" s="231">
        <v>320</v>
      </c>
      <c r="F88" s="231">
        <v>690</v>
      </c>
      <c r="G88" s="231">
        <v>250</v>
      </c>
      <c r="H88" s="231">
        <v>0</v>
      </c>
      <c r="I88" s="231">
        <f t="shared" si="16"/>
        <v>1260</v>
      </c>
      <c r="J88" s="231"/>
      <c r="K88" s="231"/>
      <c r="L88" s="231"/>
      <c r="M88" s="231"/>
      <c r="N88" s="231"/>
      <c r="O88" s="231"/>
      <c r="P88" s="16"/>
      <c r="R88" s="231"/>
    </row>
    <row r="89" spans="1:19">
      <c r="A89" s="236">
        <f>武器!T172</f>
        <v>10</v>
      </c>
      <c r="B89" s="16" t="str">
        <f>武器!B172</f>
        <v>武-023</v>
      </c>
      <c r="C89" s="16" t="str">
        <f>武器!C172</f>
        <v>ザボエラの杖</v>
      </c>
      <c r="D89" s="16">
        <f>武器!O172</f>
        <v>0</v>
      </c>
      <c r="E89" s="16">
        <f>武器!P172</f>
        <v>436</v>
      </c>
      <c r="F89" s="16">
        <f>武器!Q172</f>
        <v>804</v>
      </c>
      <c r="G89" s="16">
        <f>武器!R172</f>
        <v>228</v>
      </c>
      <c r="H89" s="16">
        <f>武器!S172</f>
        <v>0</v>
      </c>
      <c r="I89" s="16">
        <f t="shared" si="16"/>
        <v>1468</v>
      </c>
      <c r="K89" s="16">
        <f>D89-D90</f>
        <v>0</v>
      </c>
      <c r="L89" s="16">
        <f t="shared" ref="L89" si="141">E89-E90</f>
        <v>56</v>
      </c>
      <c r="M89" s="16">
        <f t="shared" ref="M89" si="142">F89-F90</f>
        <v>104</v>
      </c>
      <c r="N89" s="16">
        <f t="shared" ref="N89" si="143">G89-G90</f>
        <v>38</v>
      </c>
      <c r="O89" s="16">
        <f t="shared" ref="O89" si="144">H89-H90</f>
        <v>0</v>
      </c>
      <c r="P89" s="16"/>
      <c r="Q89" s="245">
        <f>武器!T172</f>
        <v>10</v>
      </c>
      <c r="R89" s="243">
        <f>I89-I90</f>
        <v>198</v>
      </c>
      <c r="S89" s="241" t="str">
        <f>武器!E172</f>
        <v>☆☆☆☆</v>
      </c>
    </row>
    <row r="90" spans="1:19">
      <c r="A90" s="236"/>
      <c r="C90" s="330" t="s">
        <v>4185</v>
      </c>
      <c r="D90" s="231">
        <v>0</v>
      </c>
      <c r="E90" s="231">
        <v>380</v>
      </c>
      <c r="F90" s="231">
        <v>700</v>
      </c>
      <c r="G90" s="231">
        <v>190</v>
      </c>
      <c r="H90" s="231">
        <v>0</v>
      </c>
      <c r="I90" s="231">
        <f t="shared" ref="I90:I153" si="145">SUM(D90:H90)</f>
        <v>1270</v>
      </c>
      <c r="J90" s="231"/>
      <c r="K90" s="231"/>
      <c r="L90" s="231"/>
      <c r="M90" s="231"/>
      <c r="N90" s="231"/>
      <c r="O90" s="231"/>
      <c r="P90" s="16"/>
      <c r="R90" s="231"/>
    </row>
    <row r="91" spans="1:19">
      <c r="A91" s="236" t="str">
        <f>武器!T173</f>
        <v>MAX</v>
      </c>
      <c r="B91" s="16" t="str">
        <f>武器!B173</f>
        <v>武-022</v>
      </c>
      <c r="C91" s="16" t="str">
        <f>武器!C173</f>
        <v>鎧の魔剣</v>
      </c>
      <c r="D91" s="16">
        <f>武器!O173</f>
        <v>0</v>
      </c>
      <c r="E91" s="16">
        <f>武器!P173</f>
        <v>1010</v>
      </c>
      <c r="F91" s="16">
        <f>武器!Q173</f>
        <v>590</v>
      </c>
      <c r="G91" s="16">
        <f>武器!R173</f>
        <v>0</v>
      </c>
      <c r="H91" s="16">
        <f>武器!S173</f>
        <v>80</v>
      </c>
      <c r="I91" s="16">
        <f t="shared" si="145"/>
        <v>1680</v>
      </c>
      <c r="K91" s="16">
        <f>D91-D92</f>
        <v>0</v>
      </c>
      <c r="L91" s="16">
        <f t="shared" ref="L91" si="146">E91-E92</f>
        <v>240</v>
      </c>
      <c r="M91" s="16">
        <f t="shared" ref="M91" si="147">F91-F92</f>
        <v>140</v>
      </c>
      <c r="N91" s="16">
        <f t="shared" ref="N91" si="148">G91-G92</f>
        <v>0</v>
      </c>
      <c r="O91" s="16">
        <f t="shared" ref="O91" si="149">H91-H92</f>
        <v>20</v>
      </c>
      <c r="P91" s="16"/>
      <c r="Q91" s="245" t="str">
        <f>武器!T173</f>
        <v>MAX</v>
      </c>
      <c r="R91" s="243">
        <f>I91-I92</f>
        <v>400</v>
      </c>
      <c r="S91" s="241" t="str">
        <f>武器!E173</f>
        <v>☆☆☆☆</v>
      </c>
    </row>
    <row r="92" spans="1:19">
      <c r="A92" s="236"/>
      <c r="C92" s="330" t="s">
        <v>4185</v>
      </c>
      <c r="D92" s="231">
        <v>0</v>
      </c>
      <c r="E92" s="231">
        <v>770</v>
      </c>
      <c r="F92" s="231">
        <v>450</v>
      </c>
      <c r="G92" s="231">
        <v>0</v>
      </c>
      <c r="H92" s="231">
        <v>60</v>
      </c>
      <c r="I92" s="231">
        <f t="shared" si="145"/>
        <v>1280</v>
      </c>
      <c r="J92" s="231"/>
      <c r="K92" s="231"/>
      <c r="L92" s="231"/>
      <c r="M92" s="231"/>
      <c r="N92" s="231"/>
      <c r="O92" s="231"/>
      <c r="P92" s="16"/>
      <c r="R92" s="231"/>
      <c r="S92" s="16"/>
    </row>
    <row r="93" spans="1:19">
      <c r="A93" s="236">
        <f>武器!T174</f>
        <v>17</v>
      </c>
      <c r="B93" s="16" t="str">
        <f>武器!B174</f>
        <v>武-021</v>
      </c>
      <c r="C93" s="16" t="str">
        <f>武器!C174</f>
        <v>ダイのはがねのつるぎ(火炎)</v>
      </c>
      <c r="D93" s="16">
        <f>武器!O174</f>
        <v>0</v>
      </c>
      <c r="E93" s="16">
        <f>武器!P174</f>
        <v>972</v>
      </c>
      <c r="F93" s="16">
        <f>武器!Q174</f>
        <v>644</v>
      </c>
      <c r="G93" s="16">
        <f>武器!R174</f>
        <v>0</v>
      </c>
      <c r="H93" s="16">
        <f>武器!S174</f>
        <v>0</v>
      </c>
      <c r="I93" s="16">
        <f t="shared" si="145"/>
        <v>1616</v>
      </c>
      <c r="K93" s="16">
        <f>D93-D94</f>
        <v>0</v>
      </c>
      <c r="L93" s="16">
        <f t="shared" ref="L93" si="150">E93-E94</f>
        <v>202</v>
      </c>
      <c r="M93" s="16">
        <f t="shared" ref="M93" si="151">F93-F94</f>
        <v>134</v>
      </c>
      <c r="N93" s="16">
        <f t="shared" ref="N93" si="152">G93-G94</f>
        <v>0</v>
      </c>
      <c r="O93" s="16">
        <f t="shared" ref="O93" si="153">H93-H94</f>
        <v>0</v>
      </c>
      <c r="P93" s="16"/>
      <c r="Q93" s="245">
        <f>武器!T174</f>
        <v>17</v>
      </c>
      <c r="R93" s="243">
        <f>I93-I94</f>
        <v>336</v>
      </c>
      <c r="S93" s="241" t="str">
        <f>武器!E174</f>
        <v>☆☆☆☆</v>
      </c>
    </row>
    <row r="94" spans="1:19">
      <c r="A94" s="236"/>
      <c r="C94" s="330" t="s">
        <v>4185</v>
      </c>
      <c r="D94" s="231">
        <v>0</v>
      </c>
      <c r="E94" s="231">
        <v>770</v>
      </c>
      <c r="F94" s="231">
        <v>510</v>
      </c>
      <c r="G94" s="231">
        <v>0</v>
      </c>
      <c r="H94" s="231">
        <v>0</v>
      </c>
      <c r="I94" s="231">
        <f t="shared" si="145"/>
        <v>1280</v>
      </c>
      <c r="J94" s="231"/>
      <c r="K94" s="231"/>
      <c r="L94" s="231"/>
      <c r="M94" s="231"/>
      <c r="N94" s="231"/>
      <c r="O94" s="231"/>
      <c r="P94" s="16"/>
      <c r="R94" s="231"/>
    </row>
    <row r="95" spans="1:19">
      <c r="A95" s="236">
        <f>武器!T175</f>
        <v>13</v>
      </c>
      <c r="B95" s="16" t="str">
        <f>武器!B175</f>
        <v>武-020</v>
      </c>
      <c r="C95" s="16" t="str">
        <f>武器!C175</f>
        <v>まほうのステッキ</v>
      </c>
      <c r="D95" s="16">
        <f>武器!O175</f>
        <v>0</v>
      </c>
      <c r="E95" s="16">
        <f>武器!P175</f>
        <v>290</v>
      </c>
      <c r="F95" s="16">
        <f>武器!Q175</f>
        <v>788</v>
      </c>
      <c r="G95" s="16">
        <f>武器!R175</f>
        <v>363</v>
      </c>
      <c r="H95" s="16">
        <f>武器!S175</f>
        <v>0</v>
      </c>
      <c r="I95" s="16">
        <f t="shared" si="145"/>
        <v>1441</v>
      </c>
      <c r="K95" s="16">
        <f>D95-D96</f>
        <v>0</v>
      </c>
      <c r="L95" s="16">
        <f t="shared" ref="L95" si="154">E95-E96</f>
        <v>50</v>
      </c>
      <c r="M95" s="16">
        <f t="shared" ref="M95" si="155">F95-F96</f>
        <v>138</v>
      </c>
      <c r="N95" s="16">
        <f t="shared" ref="N95" si="156">G95-G96</f>
        <v>63</v>
      </c>
      <c r="O95" s="16">
        <f t="shared" ref="O95" si="157">H95-H96</f>
        <v>0</v>
      </c>
      <c r="P95" s="16"/>
      <c r="Q95" s="245">
        <f>武器!T175</f>
        <v>13</v>
      </c>
      <c r="R95" s="243">
        <f>I95-I96</f>
        <v>251</v>
      </c>
      <c r="S95" s="241" t="str">
        <f>武器!E175</f>
        <v>☆☆☆☆</v>
      </c>
    </row>
    <row r="96" spans="1:19">
      <c r="A96" s="236"/>
      <c r="C96" s="330" t="s">
        <v>4185</v>
      </c>
      <c r="D96" s="231">
        <v>0</v>
      </c>
      <c r="E96" s="231">
        <v>240</v>
      </c>
      <c r="F96" s="231">
        <v>650</v>
      </c>
      <c r="G96" s="231">
        <v>300</v>
      </c>
      <c r="H96" s="231">
        <v>0</v>
      </c>
      <c r="I96" s="231">
        <f t="shared" si="145"/>
        <v>1190</v>
      </c>
      <c r="J96" s="231"/>
      <c r="K96" s="231"/>
      <c r="L96" s="231"/>
      <c r="M96" s="231"/>
      <c r="N96" s="231"/>
      <c r="O96" s="231"/>
      <c r="P96" s="16"/>
      <c r="R96" s="231"/>
      <c r="S96" s="16"/>
    </row>
    <row r="97" spans="1:19">
      <c r="A97" s="236">
        <f>武器!T176</f>
        <v>16</v>
      </c>
      <c r="B97" s="16" t="str">
        <f>武器!B176</f>
        <v>武-019</v>
      </c>
      <c r="C97" s="16" t="str">
        <f>武器!C176</f>
        <v>ダイのはがねのつるぎ</v>
      </c>
      <c r="D97" s="16">
        <f>武器!O176</f>
        <v>0</v>
      </c>
      <c r="E97" s="16">
        <f>武器!P176</f>
        <v>899</v>
      </c>
      <c r="F97" s="16">
        <f>武器!Q176</f>
        <v>520</v>
      </c>
      <c r="G97" s="16">
        <f>武器!R176</f>
        <v>75</v>
      </c>
      <c r="H97" s="16">
        <f>武器!S176</f>
        <v>0</v>
      </c>
      <c r="I97" s="16">
        <f t="shared" si="145"/>
        <v>1494</v>
      </c>
      <c r="K97" s="16">
        <f>D97-D98</f>
        <v>0</v>
      </c>
      <c r="L97" s="16">
        <f t="shared" ref="L97" si="158">E97-E98</f>
        <v>189</v>
      </c>
      <c r="M97" s="16">
        <f t="shared" ref="M97" si="159">F97-F98</f>
        <v>110</v>
      </c>
      <c r="N97" s="16">
        <f t="shared" ref="N97" si="160">G97-G98</f>
        <v>15</v>
      </c>
      <c r="O97" s="16">
        <f t="shared" ref="O97" si="161">H97-H98</f>
        <v>0</v>
      </c>
      <c r="P97" s="16"/>
      <c r="Q97" s="245">
        <f>武器!T176</f>
        <v>16</v>
      </c>
      <c r="R97" s="243">
        <f>I97-I98</f>
        <v>314</v>
      </c>
      <c r="S97" s="241" t="str">
        <f>武器!E176</f>
        <v>☆☆☆☆</v>
      </c>
    </row>
    <row r="98" spans="1:19">
      <c r="A98" s="236"/>
      <c r="C98" s="330" t="s">
        <v>4185</v>
      </c>
      <c r="D98" s="231">
        <v>0</v>
      </c>
      <c r="E98" s="231">
        <v>710</v>
      </c>
      <c r="F98" s="231">
        <v>410</v>
      </c>
      <c r="G98" s="231">
        <v>60</v>
      </c>
      <c r="H98" s="231">
        <v>0</v>
      </c>
      <c r="I98" s="231">
        <f t="shared" si="145"/>
        <v>1180</v>
      </c>
      <c r="J98" s="231"/>
      <c r="K98" s="231"/>
      <c r="L98" s="231"/>
      <c r="M98" s="231"/>
      <c r="N98" s="231"/>
      <c r="O98" s="231"/>
      <c r="P98" s="16"/>
      <c r="R98" s="231"/>
    </row>
    <row r="99" spans="1:19">
      <c r="A99" s="236" t="str">
        <f>武器!T177</f>
        <v>MAX</v>
      </c>
      <c r="B99" s="16" t="str">
        <f>武器!B177</f>
        <v>武-018</v>
      </c>
      <c r="C99" s="16" t="str">
        <f>武器!C177</f>
        <v>アバンの剣</v>
      </c>
      <c r="D99" s="16">
        <f>武器!O177</f>
        <v>0</v>
      </c>
      <c r="E99" s="16">
        <f>武器!P177</f>
        <v>960</v>
      </c>
      <c r="F99" s="16">
        <f>武器!Q177</f>
        <v>640</v>
      </c>
      <c r="G99" s="16">
        <f>武器!R177</f>
        <v>0</v>
      </c>
      <c r="H99" s="16">
        <f>武器!S177</f>
        <v>0</v>
      </c>
      <c r="I99" s="16">
        <f t="shared" si="145"/>
        <v>1600</v>
      </c>
      <c r="K99" s="16">
        <f>D99-D100</f>
        <v>0</v>
      </c>
      <c r="L99" s="16">
        <f t="shared" ref="L99" si="162">E99-E100</f>
        <v>240</v>
      </c>
      <c r="M99" s="16">
        <f t="shared" ref="M99" si="163">F99-F100</f>
        <v>160</v>
      </c>
      <c r="N99" s="16">
        <f t="shared" ref="N99" si="164">G99-G100</f>
        <v>0</v>
      </c>
      <c r="O99" s="16">
        <f t="shared" ref="O99" si="165">H99-H100</f>
        <v>0</v>
      </c>
      <c r="P99" s="16"/>
      <c r="Q99" s="245" t="str">
        <f>武器!T177</f>
        <v>MAX</v>
      </c>
      <c r="R99" s="243">
        <f>I99-I100</f>
        <v>400</v>
      </c>
      <c r="S99" s="241" t="str">
        <f>武器!E177</f>
        <v>☆☆☆☆</v>
      </c>
    </row>
    <row r="100" spans="1:19">
      <c r="A100" s="236"/>
      <c r="C100" s="330" t="s">
        <v>4185</v>
      </c>
      <c r="D100" s="231">
        <v>0</v>
      </c>
      <c r="E100" s="231">
        <v>720</v>
      </c>
      <c r="F100" s="231">
        <v>480</v>
      </c>
      <c r="G100" s="231">
        <v>0</v>
      </c>
      <c r="H100" s="231">
        <v>0</v>
      </c>
      <c r="I100" s="231">
        <f t="shared" si="145"/>
        <v>1200</v>
      </c>
      <c r="J100" s="231"/>
      <c r="K100" s="231"/>
      <c r="L100" s="231"/>
      <c r="M100" s="231"/>
      <c r="N100" s="231"/>
      <c r="O100" s="231"/>
      <c r="P100" s="16"/>
      <c r="R100" s="231"/>
    </row>
    <row r="101" spans="1:19">
      <c r="A101" s="236">
        <f>武器!T178</f>
        <v>19</v>
      </c>
      <c r="B101" s="16" t="str">
        <f>武器!B178</f>
        <v>武-017</v>
      </c>
      <c r="C101" s="16" t="str">
        <f>武器!C178</f>
        <v>ハンマースピア</v>
      </c>
      <c r="D101" s="16">
        <f>武器!O178</f>
        <v>226</v>
      </c>
      <c r="E101" s="16">
        <f>武器!P178</f>
        <v>818</v>
      </c>
      <c r="F101" s="16">
        <f>武器!Q178</f>
        <v>444</v>
      </c>
      <c r="G101" s="16">
        <f>武器!R178</f>
        <v>0</v>
      </c>
      <c r="H101" s="16">
        <f>武器!S178</f>
        <v>0</v>
      </c>
      <c r="I101" s="16">
        <f t="shared" si="145"/>
        <v>1488</v>
      </c>
      <c r="K101" s="16">
        <f>D101-D102</f>
        <v>56</v>
      </c>
      <c r="L101" s="16">
        <f t="shared" ref="L101" si="166">E101-E102</f>
        <v>208</v>
      </c>
      <c r="M101" s="16">
        <f t="shared" ref="M101" si="167">F101-F102</f>
        <v>114</v>
      </c>
      <c r="N101" s="16">
        <f t="shared" ref="N101" si="168">G101-G102</f>
        <v>0</v>
      </c>
      <c r="O101" s="16">
        <f t="shared" ref="O101" si="169">H101-H102</f>
        <v>0</v>
      </c>
      <c r="P101" s="16"/>
      <c r="Q101" s="245">
        <f>武器!T178</f>
        <v>19</v>
      </c>
      <c r="R101" s="243">
        <f>I101-I102</f>
        <v>378</v>
      </c>
      <c r="S101" s="241" t="str">
        <f>武器!E178</f>
        <v>☆☆☆☆</v>
      </c>
    </row>
    <row r="102" spans="1:19">
      <c r="A102" s="236"/>
      <c r="C102" s="330" t="s">
        <v>4185</v>
      </c>
      <c r="D102" s="231">
        <v>170</v>
      </c>
      <c r="E102" s="231">
        <v>610</v>
      </c>
      <c r="F102" s="231">
        <v>330</v>
      </c>
      <c r="G102" s="231">
        <v>0</v>
      </c>
      <c r="H102" s="231">
        <v>0</v>
      </c>
      <c r="I102" s="231">
        <f t="shared" si="145"/>
        <v>1110</v>
      </c>
      <c r="J102" s="231"/>
      <c r="K102" s="231"/>
      <c r="L102" s="231"/>
      <c r="M102" s="231"/>
      <c r="N102" s="231"/>
      <c r="O102" s="231"/>
      <c r="P102" s="16"/>
      <c r="R102" s="231"/>
    </row>
    <row r="103" spans="1:19">
      <c r="A103" s="236" t="str">
        <f>武器!T179</f>
        <v>MAX</v>
      </c>
      <c r="B103" s="16" t="str">
        <f>武器!B179</f>
        <v>武-016</v>
      </c>
      <c r="C103" s="16" t="str">
        <f>武器!C179</f>
        <v>真空の斧</v>
      </c>
      <c r="D103" s="16">
        <f>武器!O179</f>
        <v>0</v>
      </c>
      <c r="E103" s="16">
        <f>武器!P179</f>
        <v>960</v>
      </c>
      <c r="F103" s="16">
        <f>武器!Q179</f>
        <v>400</v>
      </c>
      <c r="G103" s="16">
        <f>武器!R179</f>
        <v>0</v>
      </c>
      <c r="H103" s="16">
        <f>武器!S179</f>
        <v>240</v>
      </c>
      <c r="I103" s="16">
        <f t="shared" si="145"/>
        <v>1600</v>
      </c>
      <c r="K103" s="16">
        <f>D103-D104</f>
        <v>0</v>
      </c>
      <c r="L103" s="16">
        <f t="shared" ref="L103" si="170">E103-E104</f>
        <v>240</v>
      </c>
      <c r="M103" s="16">
        <f t="shared" ref="M103" si="171">F103-F104</f>
        <v>100</v>
      </c>
      <c r="N103" s="16">
        <f t="shared" ref="N103" si="172">G103-G104</f>
        <v>0</v>
      </c>
      <c r="O103" s="16">
        <f t="shared" ref="O103" si="173">H103-H104</f>
        <v>60</v>
      </c>
      <c r="P103" s="16"/>
      <c r="Q103" s="245" t="str">
        <f>武器!T179</f>
        <v>MAX</v>
      </c>
      <c r="R103" s="243">
        <f>I103-I104</f>
        <v>400</v>
      </c>
      <c r="S103" s="241" t="str">
        <f>武器!E179</f>
        <v>☆☆☆☆</v>
      </c>
    </row>
    <row r="104" spans="1:19">
      <c r="A104" s="236"/>
      <c r="C104" s="330" t="s">
        <v>4185</v>
      </c>
      <c r="D104" s="231">
        <v>0</v>
      </c>
      <c r="E104" s="231">
        <v>720</v>
      </c>
      <c r="F104" s="231">
        <v>300</v>
      </c>
      <c r="G104" s="231">
        <v>0</v>
      </c>
      <c r="H104" s="231">
        <v>180</v>
      </c>
      <c r="I104" s="231">
        <f t="shared" si="145"/>
        <v>1200</v>
      </c>
      <c r="J104" s="231"/>
      <c r="K104" s="231"/>
      <c r="L104" s="231"/>
      <c r="M104" s="231"/>
      <c r="N104" s="231"/>
      <c r="O104" s="231"/>
      <c r="P104" s="16"/>
      <c r="R104" s="231"/>
    </row>
    <row r="105" spans="1:19">
      <c r="A105" s="236">
        <f>武器!T180</f>
        <v>17</v>
      </c>
      <c r="B105" s="16" t="str">
        <f>武器!B180</f>
        <v>武-015</v>
      </c>
      <c r="C105" s="16" t="str">
        <f>武器!C180</f>
        <v>マジカルブースター</v>
      </c>
      <c r="D105" s="16">
        <f>武器!O180</f>
        <v>0</v>
      </c>
      <c r="E105" s="16">
        <f>武器!P180</f>
        <v>364</v>
      </c>
      <c r="F105" s="16">
        <f>武器!Q180</f>
        <v>795</v>
      </c>
      <c r="G105" s="16">
        <f>武器!R180</f>
        <v>288</v>
      </c>
      <c r="H105" s="16">
        <f>武器!S180</f>
        <v>0</v>
      </c>
      <c r="I105" s="16">
        <f t="shared" si="145"/>
        <v>1447</v>
      </c>
      <c r="K105" s="16">
        <f>D105-D106</f>
        <v>0</v>
      </c>
      <c r="L105" s="16">
        <f t="shared" ref="L105" si="174">E105-E106</f>
        <v>84</v>
      </c>
      <c r="M105" s="16">
        <f t="shared" ref="M105" si="175">F105-F106</f>
        <v>185</v>
      </c>
      <c r="N105" s="16">
        <f t="shared" ref="N105" si="176">G105-G106</f>
        <v>68</v>
      </c>
      <c r="O105" s="16">
        <f t="shared" ref="O105" si="177">H105-H106</f>
        <v>0</v>
      </c>
      <c r="P105" s="16"/>
      <c r="Q105" s="245">
        <f>武器!T180</f>
        <v>17</v>
      </c>
      <c r="R105" s="243">
        <f>I105-I106</f>
        <v>337</v>
      </c>
      <c r="S105" s="241" t="str">
        <f>武器!E180</f>
        <v>☆☆☆☆</v>
      </c>
    </row>
    <row r="106" spans="1:19">
      <c r="A106" s="236"/>
      <c r="C106" s="330" t="s">
        <v>4185</v>
      </c>
      <c r="D106" s="231">
        <v>0</v>
      </c>
      <c r="E106" s="231">
        <v>280</v>
      </c>
      <c r="F106" s="231">
        <v>610</v>
      </c>
      <c r="G106" s="231">
        <v>220</v>
      </c>
      <c r="H106" s="231">
        <v>0</v>
      </c>
      <c r="I106" s="231">
        <f t="shared" si="145"/>
        <v>1110</v>
      </c>
      <c r="J106" s="231"/>
      <c r="K106" s="231"/>
      <c r="L106" s="231"/>
      <c r="M106" s="231"/>
      <c r="N106" s="231"/>
      <c r="O106" s="231"/>
      <c r="P106" s="16"/>
      <c r="R106" s="231"/>
    </row>
    <row r="107" spans="1:19">
      <c r="A107" s="236" t="str">
        <f>武器!T181</f>
        <v>MAX</v>
      </c>
      <c r="B107" s="16" t="str">
        <f>武器!B181</f>
        <v>武-014</v>
      </c>
      <c r="C107" s="16" t="str">
        <f>武器!C181</f>
        <v>パプニカのナイフ(太陽)</v>
      </c>
      <c r="D107" s="16">
        <f>武器!O181</f>
        <v>0</v>
      </c>
      <c r="E107" s="16">
        <f>武器!P181</f>
        <v>900</v>
      </c>
      <c r="F107" s="16">
        <f>武器!Q181</f>
        <v>450</v>
      </c>
      <c r="G107" s="16">
        <f>武器!R181</f>
        <v>150</v>
      </c>
      <c r="H107" s="16">
        <f>武器!S181</f>
        <v>0</v>
      </c>
      <c r="I107" s="16">
        <f t="shared" si="145"/>
        <v>1500</v>
      </c>
      <c r="K107" s="16">
        <f>D107-D108</f>
        <v>0</v>
      </c>
      <c r="L107" s="16">
        <f t="shared" ref="L107" si="178">E107-E108</f>
        <v>240</v>
      </c>
      <c r="M107" s="16">
        <f t="shared" ref="M107" si="179">F107-F108</f>
        <v>120</v>
      </c>
      <c r="N107" s="16">
        <f t="shared" ref="N107" si="180">G107-G108</f>
        <v>40</v>
      </c>
      <c r="O107" s="16">
        <f t="shared" ref="O107" si="181">H107-H108</f>
        <v>0</v>
      </c>
      <c r="P107" s="16"/>
      <c r="Q107" s="245" t="str">
        <f>武器!T181</f>
        <v>MAX</v>
      </c>
      <c r="R107" s="243">
        <f>I107-I108</f>
        <v>400</v>
      </c>
      <c r="S107" s="241" t="str">
        <f>武器!E181</f>
        <v>☆☆☆☆</v>
      </c>
    </row>
    <row r="108" spans="1:19">
      <c r="A108" s="236"/>
      <c r="C108" s="330" t="s">
        <v>4185</v>
      </c>
      <c r="D108" s="231">
        <v>0</v>
      </c>
      <c r="E108" s="231">
        <v>660</v>
      </c>
      <c r="F108" s="231">
        <v>330</v>
      </c>
      <c r="G108" s="231">
        <v>110</v>
      </c>
      <c r="H108" s="231">
        <v>0</v>
      </c>
      <c r="I108" s="231">
        <f t="shared" si="145"/>
        <v>1100</v>
      </c>
      <c r="J108" s="231"/>
      <c r="K108" s="231"/>
      <c r="L108" s="231"/>
      <c r="M108" s="231"/>
      <c r="N108" s="231"/>
      <c r="O108" s="231"/>
      <c r="P108" s="16"/>
      <c r="R108" s="231"/>
    </row>
    <row r="109" spans="1:19">
      <c r="A109" s="236" t="str">
        <f>武器!T183</f>
        <v>MAX</v>
      </c>
      <c r="B109" s="16" t="str">
        <f>武器!B183</f>
        <v>武-012</v>
      </c>
      <c r="C109" s="16" t="str">
        <f>武器!C183</f>
        <v>ホーリーランス</v>
      </c>
      <c r="D109" s="16">
        <f>武器!O183</f>
        <v>280</v>
      </c>
      <c r="E109" s="16">
        <f>武器!P183</f>
        <v>690</v>
      </c>
      <c r="F109" s="16">
        <f>武器!Q183</f>
        <v>410</v>
      </c>
      <c r="G109" s="16">
        <f>武器!R183</f>
        <v>0</v>
      </c>
      <c r="H109" s="16">
        <f>武器!S183</f>
        <v>0</v>
      </c>
      <c r="I109" s="16">
        <f t="shared" si="145"/>
        <v>1380</v>
      </c>
      <c r="K109" s="16">
        <f>D109-D110</f>
        <v>70</v>
      </c>
      <c r="L109" s="16">
        <f t="shared" ref="L109" si="182">E109-E110</f>
        <v>170</v>
      </c>
      <c r="M109" s="16">
        <f t="shared" ref="M109" si="183">F109-F110</f>
        <v>100</v>
      </c>
      <c r="N109" s="16">
        <f t="shared" ref="N109" si="184">G109-G110</f>
        <v>0</v>
      </c>
      <c r="O109" s="16">
        <f t="shared" ref="O109" si="185">H109-H110</f>
        <v>0</v>
      </c>
      <c r="P109" s="16"/>
      <c r="Q109" s="245" t="str">
        <f>武器!T183</f>
        <v>MAX</v>
      </c>
      <c r="R109" s="243">
        <f>I109-I110</f>
        <v>340</v>
      </c>
      <c r="S109" s="241" t="str">
        <f>武器!E183</f>
        <v>☆☆☆</v>
      </c>
    </row>
    <row r="110" spans="1:19">
      <c r="A110" s="236"/>
      <c r="C110" s="330" t="s">
        <v>4185</v>
      </c>
      <c r="D110" s="231">
        <v>210</v>
      </c>
      <c r="E110" s="231">
        <v>520</v>
      </c>
      <c r="F110" s="231">
        <v>310</v>
      </c>
      <c r="G110" s="231">
        <v>0</v>
      </c>
      <c r="H110" s="231">
        <v>0</v>
      </c>
      <c r="I110" s="231">
        <f t="shared" si="145"/>
        <v>1040</v>
      </c>
      <c r="J110" s="231"/>
      <c r="K110" s="231"/>
      <c r="L110" s="231"/>
      <c r="M110" s="231"/>
      <c r="N110" s="231"/>
      <c r="O110" s="231"/>
      <c r="P110" s="16"/>
      <c r="R110" s="231"/>
    </row>
    <row r="111" spans="1:19">
      <c r="A111" s="236" t="str">
        <f>武器!T184</f>
        <v>MAX</v>
      </c>
      <c r="B111" s="16" t="str">
        <f>武器!B184</f>
        <v>武-011</v>
      </c>
      <c r="C111" s="16" t="str">
        <f>武器!C184</f>
        <v>プラチナソード</v>
      </c>
      <c r="D111" s="16">
        <f>武器!O184</f>
        <v>0</v>
      </c>
      <c r="E111" s="16">
        <f>武器!P184</f>
        <v>680</v>
      </c>
      <c r="F111" s="16">
        <f>武器!Q184</f>
        <v>510</v>
      </c>
      <c r="G111" s="16">
        <f>武器!R184</f>
        <v>0</v>
      </c>
      <c r="H111" s="16">
        <f>武器!S184</f>
        <v>0</v>
      </c>
      <c r="I111" s="16">
        <f t="shared" si="145"/>
        <v>1190</v>
      </c>
      <c r="K111" s="16">
        <f>D111-D112</f>
        <v>0</v>
      </c>
      <c r="L111" s="16">
        <f t="shared" ref="L111" si="186">E111-E112</f>
        <v>100</v>
      </c>
      <c r="M111" s="16">
        <f t="shared" ref="M111" si="187">F111-F112</f>
        <v>130</v>
      </c>
      <c r="N111" s="16">
        <f t="shared" ref="N111" si="188">G111-G112</f>
        <v>0</v>
      </c>
      <c r="O111" s="16">
        <f t="shared" ref="O111" si="189">H111-H112</f>
        <v>0</v>
      </c>
      <c r="P111" s="16"/>
      <c r="Q111" s="245" t="str">
        <f>武器!T184</f>
        <v>MAX</v>
      </c>
      <c r="R111" s="243">
        <f>I111-I112</f>
        <v>230</v>
      </c>
      <c r="S111" s="241" t="str">
        <f>武器!E184</f>
        <v>☆☆☆</v>
      </c>
    </row>
    <row r="112" spans="1:19">
      <c r="A112" s="236"/>
      <c r="C112" s="330" t="s">
        <v>4185</v>
      </c>
      <c r="D112" s="231">
        <v>0</v>
      </c>
      <c r="E112" s="231">
        <v>580</v>
      </c>
      <c r="F112" s="231">
        <v>380</v>
      </c>
      <c r="G112" s="231">
        <v>0</v>
      </c>
      <c r="H112" s="231">
        <v>0</v>
      </c>
      <c r="I112" s="231">
        <f t="shared" si="145"/>
        <v>960</v>
      </c>
      <c r="J112" s="231"/>
      <c r="K112" s="231"/>
      <c r="L112" s="231"/>
      <c r="M112" s="231"/>
      <c r="N112" s="231"/>
      <c r="O112" s="231"/>
      <c r="P112" s="16"/>
      <c r="R112" s="231"/>
    </row>
    <row r="113" spans="1:19">
      <c r="A113" s="236" t="str">
        <f>武器!T185</f>
        <v>MAX</v>
      </c>
      <c r="B113" s="16" t="str">
        <f>武器!B185</f>
        <v>武-010</v>
      </c>
      <c r="C113" s="16" t="str">
        <f>武器!C185</f>
        <v>いなずまのやり</v>
      </c>
      <c r="D113" s="16">
        <f>武器!O185</f>
        <v>260</v>
      </c>
      <c r="E113" s="16">
        <f>武器!P185</f>
        <v>650</v>
      </c>
      <c r="F113" s="16">
        <f>武器!Q185</f>
        <v>390</v>
      </c>
      <c r="G113" s="16">
        <f>武器!R185</f>
        <v>0</v>
      </c>
      <c r="H113" s="16">
        <f>武器!S185</f>
        <v>0</v>
      </c>
      <c r="I113" s="16">
        <f t="shared" si="145"/>
        <v>1300</v>
      </c>
      <c r="K113" s="16">
        <f>D113-D114</f>
        <v>70</v>
      </c>
      <c r="L113" s="16">
        <f t="shared" ref="L113" si="190">E113-E114</f>
        <v>170</v>
      </c>
      <c r="M113" s="16">
        <f t="shared" ref="M113" si="191">F113-F114</f>
        <v>100</v>
      </c>
      <c r="N113" s="16">
        <f t="shared" ref="N113" si="192">G113-G114</f>
        <v>0</v>
      </c>
      <c r="O113" s="16">
        <f t="shared" ref="O113" si="193">H113-H114</f>
        <v>0</v>
      </c>
      <c r="P113" s="16"/>
      <c r="Q113" s="245" t="str">
        <f>武器!T185</f>
        <v>MAX</v>
      </c>
      <c r="R113" s="243">
        <f>I113-I114</f>
        <v>340</v>
      </c>
      <c r="S113" s="241" t="str">
        <f>武器!E185</f>
        <v>☆☆☆</v>
      </c>
    </row>
    <row r="114" spans="1:19">
      <c r="A114" s="236"/>
      <c r="C114" s="330" t="s">
        <v>4185</v>
      </c>
      <c r="D114" s="231">
        <v>190</v>
      </c>
      <c r="E114" s="231">
        <v>480</v>
      </c>
      <c r="F114" s="231">
        <v>290</v>
      </c>
      <c r="G114" s="231">
        <v>0</v>
      </c>
      <c r="H114" s="231">
        <v>0</v>
      </c>
      <c r="I114" s="231">
        <f t="shared" si="145"/>
        <v>960</v>
      </c>
      <c r="J114" s="231"/>
      <c r="K114" s="231"/>
      <c r="L114" s="231"/>
      <c r="M114" s="231"/>
      <c r="N114" s="231"/>
      <c r="O114" s="231"/>
      <c r="P114" s="16"/>
      <c r="R114" s="231"/>
    </row>
    <row r="115" spans="1:19">
      <c r="A115" s="236" t="str">
        <f>武器!T186</f>
        <v>MAX</v>
      </c>
      <c r="B115" s="16" t="str">
        <f>武器!B186</f>
        <v>武-009</v>
      </c>
      <c r="C115" s="16" t="str">
        <f>武器!C186</f>
        <v>まじゅうのツメ</v>
      </c>
      <c r="D115" s="16">
        <f>武器!O186</f>
        <v>0</v>
      </c>
      <c r="E115" s="16">
        <f>武器!P186</f>
        <v>650</v>
      </c>
      <c r="F115" s="16">
        <f>武器!Q186</f>
        <v>390</v>
      </c>
      <c r="G115" s="16">
        <f>武器!R186</f>
        <v>260</v>
      </c>
      <c r="H115" s="16">
        <f>武器!S186</f>
        <v>0</v>
      </c>
      <c r="I115" s="16">
        <f t="shared" si="145"/>
        <v>1300</v>
      </c>
      <c r="K115" s="16">
        <f>D115-D116</f>
        <v>0</v>
      </c>
      <c r="L115" s="16">
        <f t="shared" ref="L115" si="194">E115-E116</f>
        <v>170</v>
      </c>
      <c r="M115" s="16">
        <f t="shared" ref="M115" si="195">F115-F116</f>
        <v>100</v>
      </c>
      <c r="N115" s="16">
        <f t="shared" ref="N115" si="196">G115-G116</f>
        <v>70</v>
      </c>
      <c r="O115" s="16">
        <f t="shared" ref="O115" si="197">H115-H116</f>
        <v>0</v>
      </c>
      <c r="P115" s="16"/>
      <c r="Q115" s="245" t="str">
        <f>武器!T186</f>
        <v>MAX</v>
      </c>
      <c r="R115" s="243">
        <f>I115-I116</f>
        <v>340</v>
      </c>
      <c r="S115" s="241" t="str">
        <f>武器!E186</f>
        <v>☆☆☆</v>
      </c>
    </row>
    <row r="116" spans="1:19">
      <c r="A116" s="236"/>
      <c r="C116" s="330" t="s">
        <v>4185</v>
      </c>
      <c r="D116" s="231">
        <v>0</v>
      </c>
      <c r="E116" s="231">
        <v>480</v>
      </c>
      <c r="F116" s="231">
        <v>290</v>
      </c>
      <c r="G116" s="231">
        <v>190</v>
      </c>
      <c r="H116" s="231">
        <v>0</v>
      </c>
      <c r="I116" s="231">
        <f t="shared" si="145"/>
        <v>960</v>
      </c>
      <c r="J116" s="231"/>
      <c r="K116" s="231"/>
      <c r="L116" s="231"/>
      <c r="M116" s="231"/>
      <c r="N116" s="231"/>
      <c r="O116" s="231"/>
      <c r="P116" s="16"/>
      <c r="R116" s="231"/>
    </row>
    <row r="117" spans="1:19">
      <c r="A117" s="236" t="str">
        <f>武器!T187</f>
        <v>MAX</v>
      </c>
      <c r="B117" s="16" t="str">
        <f>武器!B187</f>
        <v>武-008</v>
      </c>
      <c r="C117" s="16" t="str">
        <f>武器!C187</f>
        <v>てつのオノ</v>
      </c>
      <c r="D117" s="16">
        <f>武器!O187</f>
        <v>0</v>
      </c>
      <c r="E117" s="16">
        <f>武器!P187</f>
        <v>830</v>
      </c>
      <c r="F117" s="16">
        <f>武器!Q187</f>
        <v>320</v>
      </c>
      <c r="G117" s="16">
        <f>武器!R187</f>
        <v>0</v>
      </c>
      <c r="H117" s="16">
        <f>武器!S187</f>
        <v>130</v>
      </c>
      <c r="I117" s="16">
        <f t="shared" si="145"/>
        <v>1280</v>
      </c>
      <c r="K117" s="16">
        <f>D117-D118</f>
        <v>0</v>
      </c>
      <c r="L117" s="16">
        <f t="shared" ref="L117" si="198">E117-E118</f>
        <v>210</v>
      </c>
      <c r="M117" s="16">
        <f t="shared" ref="M117" si="199">F117-F118</f>
        <v>80</v>
      </c>
      <c r="N117" s="16">
        <f t="shared" ref="N117" si="200">G117-G118</f>
        <v>0</v>
      </c>
      <c r="O117" s="16">
        <f t="shared" ref="O117" si="201">H117-H118</f>
        <v>30</v>
      </c>
      <c r="P117" s="16"/>
      <c r="Q117" s="245" t="str">
        <f>武器!T187</f>
        <v>MAX</v>
      </c>
      <c r="R117" s="243">
        <f>I117-I118</f>
        <v>320</v>
      </c>
      <c r="S117" s="241" t="str">
        <f>武器!E187</f>
        <v>☆☆☆</v>
      </c>
    </row>
    <row r="118" spans="1:19">
      <c r="A118" s="236"/>
      <c r="C118" s="330" t="s">
        <v>4185</v>
      </c>
      <c r="D118" s="231">
        <v>0</v>
      </c>
      <c r="E118" s="231">
        <v>620</v>
      </c>
      <c r="F118" s="231">
        <v>240</v>
      </c>
      <c r="G118" s="231"/>
      <c r="H118" s="231">
        <v>100</v>
      </c>
      <c r="I118" s="231">
        <f t="shared" si="145"/>
        <v>960</v>
      </c>
      <c r="J118" s="231"/>
      <c r="K118" s="231"/>
      <c r="L118" s="231"/>
      <c r="M118" s="231"/>
      <c r="N118" s="231"/>
      <c r="O118" s="231"/>
      <c r="P118" s="16"/>
      <c r="R118" s="231"/>
    </row>
    <row r="119" spans="1:19">
      <c r="A119" s="236" t="str">
        <f>武器!T188</f>
        <v>MAX</v>
      </c>
      <c r="B119" s="16" t="str">
        <f>武器!B188</f>
        <v>武-007</v>
      </c>
      <c r="C119" s="16" t="str">
        <f>武器!C188</f>
        <v>ブラスの杖</v>
      </c>
      <c r="D119" s="16">
        <f>武器!O188</f>
        <v>0</v>
      </c>
      <c r="E119" s="16">
        <f>武器!P188</f>
        <v>580</v>
      </c>
      <c r="F119" s="16">
        <f>武器!Q188</f>
        <v>710</v>
      </c>
      <c r="G119" s="16">
        <f>武器!R188</f>
        <v>0</v>
      </c>
      <c r="H119" s="16">
        <f>武器!S188</f>
        <v>0</v>
      </c>
      <c r="I119" s="16">
        <f t="shared" si="145"/>
        <v>1290</v>
      </c>
      <c r="K119" s="16">
        <f>D119-D120</f>
        <v>0</v>
      </c>
      <c r="L119" s="16">
        <f t="shared" ref="L119" si="202">E119-E120</f>
        <v>150</v>
      </c>
      <c r="M119" s="16">
        <f t="shared" ref="M119" si="203">F119-F120</f>
        <v>180</v>
      </c>
      <c r="N119" s="16">
        <f t="shared" ref="N119" si="204">G119-G120</f>
        <v>0</v>
      </c>
      <c r="O119" s="16">
        <f t="shared" ref="O119" si="205">H119-H120</f>
        <v>0</v>
      </c>
      <c r="P119" s="16"/>
      <c r="Q119" s="245" t="str">
        <f>武器!T188</f>
        <v>MAX</v>
      </c>
      <c r="R119" s="243">
        <f>I119-I120</f>
        <v>330</v>
      </c>
      <c r="S119" s="241" t="str">
        <f>武器!E188</f>
        <v>☆☆☆</v>
      </c>
    </row>
    <row r="120" spans="1:19">
      <c r="A120" s="236"/>
      <c r="C120" s="330" t="s">
        <v>4185</v>
      </c>
      <c r="D120" s="231">
        <v>0</v>
      </c>
      <c r="E120" s="231">
        <v>430</v>
      </c>
      <c r="F120" s="231">
        <v>530</v>
      </c>
      <c r="G120" s="231">
        <v>0</v>
      </c>
      <c r="H120" s="231">
        <v>0</v>
      </c>
      <c r="I120" s="231">
        <f t="shared" si="145"/>
        <v>960</v>
      </c>
      <c r="J120" s="231"/>
      <c r="K120" s="231"/>
      <c r="L120" s="231"/>
      <c r="M120" s="231"/>
      <c r="N120" s="231"/>
      <c r="O120" s="231"/>
      <c r="P120" s="16"/>
      <c r="R120" s="231"/>
    </row>
    <row r="121" spans="1:19">
      <c r="A121" s="236" t="str">
        <f>武器!T189</f>
        <v>MAX</v>
      </c>
      <c r="B121" s="16" t="str">
        <f>武器!B189</f>
        <v>武-006</v>
      </c>
      <c r="C121" s="16" t="str">
        <f>武器!C189</f>
        <v>てつのツメ</v>
      </c>
      <c r="D121" s="16">
        <f>武器!O189</f>
        <v>0</v>
      </c>
      <c r="E121" s="16">
        <f>武器!P189</f>
        <v>550</v>
      </c>
      <c r="F121" s="16">
        <f>武器!Q189</f>
        <v>330</v>
      </c>
      <c r="G121" s="16">
        <f>武器!R189</f>
        <v>220</v>
      </c>
      <c r="H121" s="16">
        <f>武器!S189</f>
        <v>0</v>
      </c>
      <c r="I121" s="16">
        <f t="shared" si="145"/>
        <v>1100</v>
      </c>
      <c r="K121" s="16">
        <f>D121-D122</f>
        <v>0</v>
      </c>
      <c r="L121" s="16">
        <f t="shared" ref="L121" si="206">E121-E122</f>
        <v>150</v>
      </c>
      <c r="M121" s="16">
        <f t="shared" ref="M121" si="207">F121-F122</f>
        <v>90</v>
      </c>
      <c r="N121" s="16">
        <f t="shared" ref="N121" si="208">G121-G122</f>
        <v>60</v>
      </c>
      <c r="O121" s="16">
        <f t="shared" ref="O121" si="209">H121-H122</f>
        <v>0</v>
      </c>
      <c r="P121" s="16"/>
      <c r="Q121" s="245" t="str">
        <f>武器!T189</f>
        <v>MAX</v>
      </c>
      <c r="R121" s="243">
        <f>I121-I122</f>
        <v>300</v>
      </c>
      <c r="S121" s="241" t="str">
        <f>武器!E189</f>
        <v>☆☆</v>
      </c>
    </row>
    <row r="122" spans="1:19">
      <c r="A122" s="236"/>
      <c r="C122" s="330" t="s">
        <v>4185</v>
      </c>
      <c r="D122" s="231">
        <v>0</v>
      </c>
      <c r="E122" s="231">
        <v>400</v>
      </c>
      <c r="F122" s="231">
        <v>240</v>
      </c>
      <c r="G122" s="231">
        <v>160</v>
      </c>
      <c r="H122" s="231">
        <v>0</v>
      </c>
      <c r="I122" s="231">
        <f t="shared" si="145"/>
        <v>800</v>
      </c>
      <c r="J122" s="231"/>
      <c r="K122" s="231"/>
      <c r="L122" s="231"/>
      <c r="M122" s="231"/>
      <c r="N122" s="231"/>
      <c r="O122" s="231"/>
      <c r="P122" s="16"/>
      <c r="R122" s="231"/>
    </row>
    <row r="123" spans="1:19">
      <c r="A123" s="236" t="str">
        <f>武器!T190</f>
        <v>MAX</v>
      </c>
      <c r="B123" s="16" t="str">
        <f>武器!B190</f>
        <v>武-005</v>
      </c>
      <c r="C123" s="16" t="str">
        <f>武器!C190</f>
        <v>てつのつるぎ</v>
      </c>
      <c r="D123" s="16">
        <f>武器!O190</f>
        <v>0</v>
      </c>
      <c r="E123" s="16">
        <f>武器!P190</f>
        <v>660</v>
      </c>
      <c r="F123" s="16">
        <f>武器!Q190</f>
        <v>440</v>
      </c>
      <c r="G123" s="16">
        <f>武器!R190</f>
        <v>0</v>
      </c>
      <c r="H123" s="16">
        <f>武器!S190</f>
        <v>0</v>
      </c>
      <c r="I123" s="16">
        <f t="shared" si="145"/>
        <v>1100</v>
      </c>
      <c r="K123" s="16">
        <f>D123-D124</f>
        <v>0</v>
      </c>
      <c r="L123" s="16">
        <f t="shared" ref="L123" si="210">E123-E124</f>
        <v>180</v>
      </c>
      <c r="M123" s="16">
        <f t="shared" ref="M123" si="211">F123-F124</f>
        <v>120</v>
      </c>
      <c r="N123" s="16">
        <f t="shared" ref="N123" si="212">G123-G124</f>
        <v>0</v>
      </c>
      <c r="O123" s="16">
        <f t="shared" ref="O123" si="213">H123-H124</f>
        <v>0</v>
      </c>
      <c r="P123" s="16"/>
      <c r="Q123" s="245" t="str">
        <f>武器!T190</f>
        <v>MAX</v>
      </c>
      <c r="R123" s="243">
        <f>I123-I124</f>
        <v>300</v>
      </c>
      <c r="S123" s="241" t="str">
        <f>武器!E190</f>
        <v>☆☆</v>
      </c>
    </row>
    <row r="124" spans="1:19">
      <c r="A124" s="236"/>
      <c r="C124" s="330" t="s">
        <v>4185</v>
      </c>
      <c r="D124" s="231">
        <v>0</v>
      </c>
      <c r="E124" s="231">
        <v>480</v>
      </c>
      <c r="F124" s="231">
        <v>320</v>
      </c>
      <c r="G124" s="231">
        <v>0</v>
      </c>
      <c r="H124" s="231">
        <v>0</v>
      </c>
      <c r="I124" s="231">
        <f t="shared" si="145"/>
        <v>800</v>
      </c>
      <c r="J124" s="231"/>
      <c r="K124" s="231"/>
      <c r="L124" s="231"/>
      <c r="M124" s="231"/>
      <c r="N124" s="231"/>
      <c r="O124" s="231"/>
      <c r="P124" s="16"/>
      <c r="R124" s="231"/>
    </row>
    <row r="125" spans="1:19">
      <c r="A125" s="236" t="str">
        <f>武器!T191</f>
        <v>MAX</v>
      </c>
      <c r="B125" s="16" t="str">
        <f>武器!B191</f>
        <v>武-004</v>
      </c>
      <c r="C125" s="16" t="str">
        <f>武器!C191</f>
        <v>まどうしの杖</v>
      </c>
      <c r="D125" s="16">
        <f>武器!O191</f>
        <v>0</v>
      </c>
      <c r="E125" s="16">
        <f>武器!P191</f>
        <v>440</v>
      </c>
      <c r="F125" s="16">
        <f>武器!Q191</f>
        <v>660</v>
      </c>
      <c r="G125" s="16">
        <f>武器!R191</f>
        <v>0</v>
      </c>
      <c r="H125" s="16">
        <f>武器!S191</f>
        <v>0</v>
      </c>
      <c r="I125" s="16">
        <f t="shared" si="145"/>
        <v>1100</v>
      </c>
      <c r="K125" s="16">
        <f>D125-D126</f>
        <v>0</v>
      </c>
      <c r="L125" s="16">
        <f t="shared" ref="L125" si="214">E125-E126</f>
        <v>120</v>
      </c>
      <c r="M125" s="16">
        <f t="shared" ref="M125" si="215">F125-F126</f>
        <v>180</v>
      </c>
      <c r="N125" s="16">
        <f t="shared" ref="N125" si="216">G125-G126</f>
        <v>0</v>
      </c>
      <c r="O125" s="16">
        <f t="shared" ref="O125" si="217">H125-H126</f>
        <v>0</v>
      </c>
      <c r="P125" s="16"/>
      <c r="Q125" s="245" t="str">
        <f>武器!T191</f>
        <v>MAX</v>
      </c>
      <c r="R125" s="243">
        <f>I125-I126</f>
        <v>300</v>
      </c>
      <c r="S125" s="241" t="str">
        <f>武器!E191</f>
        <v>☆☆</v>
      </c>
    </row>
    <row r="126" spans="1:19">
      <c r="A126" s="236"/>
      <c r="C126" s="330" t="s">
        <v>4185</v>
      </c>
      <c r="D126" s="231">
        <v>0</v>
      </c>
      <c r="E126" s="231">
        <v>320</v>
      </c>
      <c r="F126" s="231">
        <v>480</v>
      </c>
      <c r="G126" s="231">
        <v>0</v>
      </c>
      <c r="H126" s="231">
        <v>0</v>
      </c>
      <c r="I126" s="231">
        <f t="shared" si="145"/>
        <v>800</v>
      </c>
      <c r="J126" s="231"/>
      <c r="K126" s="231"/>
      <c r="L126" s="231"/>
      <c r="M126" s="231"/>
      <c r="N126" s="231"/>
      <c r="O126" s="231"/>
      <c r="P126" s="16"/>
      <c r="R126" s="231"/>
    </row>
    <row r="127" spans="1:19">
      <c r="A127" s="236" t="str">
        <f>武器!T192</f>
        <v>MAX</v>
      </c>
      <c r="B127" s="16" t="str">
        <f>武器!B192</f>
        <v>武-003</v>
      </c>
      <c r="C127" s="16" t="str">
        <f>武器!C192</f>
        <v>バトルフォーク</v>
      </c>
      <c r="D127" s="16">
        <f>武器!O192</f>
        <v>220</v>
      </c>
      <c r="E127" s="16">
        <f>武器!P192</f>
        <v>550</v>
      </c>
      <c r="F127" s="16">
        <f>武器!Q192</f>
        <v>330</v>
      </c>
      <c r="G127" s="16">
        <f>武器!R192</f>
        <v>0</v>
      </c>
      <c r="H127" s="16">
        <f>武器!S192</f>
        <v>0</v>
      </c>
      <c r="I127" s="16">
        <f t="shared" si="145"/>
        <v>1100</v>
      </c>
      <c r="K127" s="16">
        <f>D127-D128</f>
        <v>60</v>
      </c>
      <c r="L127" s="16">
        <f t="shared" ref="L127" si="218">E127-E128</f>
        <v>150</v>
      </c>
      <c r="M127" s="16">
        <f t="shared" ref="M127" si="219">F127-F128</f>
        <v>90</v>
      </c>
      <c r="N127" s="16">
        <f t="shared" ref="N127" si="220">G127-G128</f>
        <v>0</v>
      </c>
      <c r="O127" s="16">
        <f t="shared" ref="O127" si="221">H127-H128</f>
        <v>0</v>
      </c>
      <c r="P127" s="16"/>
      <c r="Q127" s="245" t="str">
        <f>武器!T192</f>
        <v>MAX</v>
      </c>
      <c r="R127" s="243">
        <f>I127-I128</f>
        <v>300</v>
      </c>
      <c r="S127" s="241" t="str">
        <f>武器!E192</f>
        <v>☆☆</v>
      </c>
    </row>
    <row r="128" spans="1:19">
      <c r="A128" s="236"/>
      <c r="C128" s="330" t="s">
        <v>4185</v>
      </c>
      <c r="D128" s="231">
        <v>160</v>
      </c>
      <c r="E128" s="231">
        <v>400</v>
      </c>
      <c r="F128" s="231">
        <v>240</v>
      </c>
      <c r="G128" s="231">
        <v>0</v>
      </c>
      <c r="H128" s="231">
        <v>0</v>
      </c>
      <c r="I128" s="231">
        <f t="shared" si="145"/>
        <v>800</v>
      </c>
      <c r="J128" s="231"/>
      <c r="K128" s="231"/>
      <c r="L128" s="231"/>
      <c r="M128" s="231"/>
      <c r="N128" s="231"/>
      <c r="O128" s="231"/>
      <c r="P128" s="16"/>
      <c r="R128" s="231"/>
    </row>
    <row r="129" spans="1:19">
      <c r="A129" s="236" t="str">
        <f>武器!T193</f>
        <v>MAX</v>
      </c>
      <c r="B129" s="16" t="str">
        <f>武器!B193</f>
        <v>武-002</v>
      </c>
      <c r="C129" s="16" t="str">
        <f>武器!C193</f>
        <v>ライトアックス</v>
      </c>
      <c r="D129" s="16">
        <f>武器!O193</f>
        <v>0</v>
      </c>
      <c r="E129" s="16">
        <f>武器!P193</f>
        <v>720</v>
      </c>
      <c r="F129" s="16">
        <f>武器!Q193</f>
        <v>220</v>
      </c>
      <c r="G129" s="16">
        <f>武器!R193</f>
        <v>0</v>
      </c>
      <c r="H129" s="16">
        <f>武器!S193</f>
        <v>170</v>
      </c>
      <c r="I129" s="16">
        <f t="shared" si="145"/>
        <v>1110</v>
      </c>
      <c r="K129" s="16">
        <f>D129-D130</f>
        <v>0</v>
      </c>
      <c r="L129" s="16">
        <f t="shared" ref="L129" si="222">E129-E130</f>
        <v>200</v>
      </c>
      <c r="M129" s="16">
        <f t="shared" ref="M129" si="223">F129-F130</f>
        <v>60</v>
      </c>
      <c r="N129" s="16">
        <f t="shared" ref="N129" si="224">G129-G130</f>
        <v>0</v>
      </c>
      <c r="O129" s="16">
        <f t="shared" ref="O129" si="225">H129-H130</f>
        <v>50</v>
      </c>
      <c r="P129" s="16"/>
      <c r="Q129" s="245" t="str">
        <f>武器!T193</f>
        <v>MAX</v>
      </c>
      <c r="R129" s="243">
        <f>I129-I130</f>
        <v>310</v>
      </c>
      <c r="S129" s="241" t="str">
        <f>武器!E193</f>
        <v>☆☆</v>
      </c>
    </row>
    <row r="130" spans="1:19">
      <c r="A130" s="236"/>
      <c r="C130" s="330" t="s">
        <v>4185</v>
      </c>
      <c r="D130" s="231">
        <v>0</v>
      </c>
      <c r="E130" s="231">
        <v>520</v>
      </c>
      <c r="F130" s="231">
        <v>160</v>
      </c>
      <c r="G130" s="231">
        <v>0</v>
      </c>
      <c r="H130" s="231">
        <v>120</v>
      </c>
      <c r="I130" s="231">
        <f t="shared" si="145"/>
        <v>800</v>
      </c>
      <c r="J130" s="231"/>
      <c r="K130" s="231"/>
      <c r="L130" s="231"/>
      <c r="M130" s="231"/>
      <c r="N130" s="231"/>
      <c r="O130" s="231"/>
      <c r="P130" s="16"/>
      <c r="R130" s="231"/>
      <c r="S130" s="16"/>
    </row>
    <row r="131" spans="1:19">
      <c r="A131" s="236" t="str">
        <f>武器!T194</f>
        <v>MAX</v>
      </c>
      <c r="B131" s="16" t="str">
        <f>武器!B194</f>
        <v>武-001</v>
      </c>
      <c r="C131" s="16" t="str">
        <f>武器!C194</f>
        <v>どうのつるぎ</v>
      </c>
      <c r="D131" s="16">
        <f>武器!O194</f>
        <v>0</v>
      </c>
      <c r="E131" s="16">
        <f>武器!P194</f>
        <v>660</v>
      </c>
      <c r="F131" s="16">
        <f>武器!Q194</f>
        <v>390</v>
      </c>
      <c r="G131" s="16">
        <f>武器!R194</f>
        <v>60</v>
      </c>
      <c r="H131" s="16">
        <f>武器!S194</f>
        <v>0</v>
      </c>
      <c r="I131" s="16">
        <f t="shared" si="145"/>
        <v>1110</v>
      </c>
      <c r="K131" s="16">
        <f>D131-D132</f>
        <v>0</v>
      </c>
      <c r="L131" s="16">
        <f t="shared" ref="L131" si="226">E131-E132</f>
        <v>180</v>
      </c>
      <c r="M131" s="16">
        <f t="shared" ref="M131" si="227">F131-F132</f>
        <v>110</v>
      </c>
      <c r="N131" s="16">
        <f t="shared" ref="N131" si="228">G131-G132</f>
        <v>20</v>
      </c>
      <c r="O131" s="16">
        <f t="shared" ref="O131" si="229">H131-H132</f>
        <v>0</v>
      </c>
      <c r="P131" s="16"/>
      <c r="Q131" s="245" t="str">
        <f>武器!T194</f>
        <v>MAX</v>
      </c>
      <c r="R131" s="243">
        <f>I131-I132</f>
        <v>310</v>
      </c>
      <c r="S131" s="241" t="str">
        <f>武器!E194</f>
        <v>☆☆</v>
      </c>
    </row>
    <row r="132" spans="1:19">
      <c r="C132" s="330" t="s">
        <v>4185</v>
      </c>
      <c r="D132" s="231">
        <v>0</v>
      </c>
      <c r="E132" s="231">
        <v>480</v>
      </c>
      <c r="F132" s="231">
        <v>280</v>
      </c>
      <c r="G132" s="231">
        <v>40</v>
      </c>
      <c r="H132" s="231">
        <v>0</v>
      </c>
      <c r="I132" s="231">
        <f t="shared" si="145"/>
        <v>800</v>
      </c>
      <c r="J132" s="231"/>
      <c r="K132" s="231"/>
      <c r="L132" s="231"/>
      <c r="M132" s="231"/>
      <c r="N132" s="231"/>
      <c r="O132" s="231"/>
      <c r="P132" s="16"/>
      <c r="R132" s="231"/>
    </row>
    <row r="133" spans="1:19">
      <c r="D133" s="164" t="s">
        <v>15</v>
      </c>
      <c r="E133" s="165" t="s">
        <v>7</v>
      </c>
      <c r="F133" s="166" t="s">
        <v>8</v>
      </c>
      <c r="G133" s="167" t="s">
        <v>9</v>
      </c>
      <c r="H133" s="168" t="s">
        <v>14</v>
      </c>
      <c r="I133" s="333" t="s">
        <v>4186</v>
      </c>
      <c r="K133" s="164" t="s">
        <v>15</v>
      </c>
      <c r="L133" s="165" t="s">
        <v>7</v>
      </c>
      <c r="M133" s="166" t="s">
        <v>8</v>
      </c>
      <c r="N133" s="167" t="s">
        <v>9</v>
      </c>
      <c r="O133" s="168" t="s">
        <v>14</v>
      </c>
      <c r="P133" s="16"/>
      <c r="Q133" s="331" t="s">
        <v>3906</v>
      </c>
      <c r="R133" s="332" t="s">
        <v>4187</v>
      </c>
      <c r="S133" s="241" t="s">
        <v>4188</v>
      </c>
    </row>
    <row r="134" spans="1:19">
      <c r="A134" s="236">
        <f>盾!O77</f>
        <v>13</v>
      </c>
      <c r="B134" s="16" t="str">
        <f>盾!B77</f>
        <v>盾-037</v>
      </c>
      <c r="C134" s="16" t="str">
        <f>盾!C77</f>
        <v>ほのおの盾</v>
      </c>
      <c r="D134" s="16">
        <f>盾!J77</f>
        <v>36</v>
      </c>
      <c r="E134" s="16">
        <f>盾!K77</f>
        <v>82</v>
      </c>
      <c r="F134" s="16">
        <f>盾!L77</f>
        <v>82</v>
      </c>
      <c r="G134" s="16">
        <f>盾!M77</f>
        <v>718</v>
      </c>
      <c r="H134" s="16">
        <f>盾!N77</f>
        <v>605</v>
      </c>
      <c r="I134" s="16">
        <f t="shared" si="145"/>
        <v>1523</v>
      </c>
      <c r="K134" s="16">
        <f>D134-D135</f>
        <v>6</v>
      </c>
      <c r="L134" s="16">
        <f t="shared" ref="L134" si="230">E134-E135</f>
        <v>12</v>
      </c>
      <c r="M134" s="16">
        <f t="shared" ref="M134" si="231">F134-F135</f>
        <v>12</v>
      </c>
      <c r="N134" s="16">
        <f t="shared" ref="N134" si="232">G134-G135</f>
        <v>88</v>
      </c>
      <c r="O134" s="16">
        <f t="shared" ref="O134" si="233">H134-H135</f>
        <v>75</v>
      </c>
      <c r="P134" s="16"/>
      <c r="Q134" s="245">
        <f>盾!O77</f>
        <v>13</v>
      </c>
      <c r="R134" s="243">
        <f>I134-I135</f>
        <v>193</v>
      </c>
      <c r="S134" s="241" t="str">
        <f>盾!E77</f>
        <v>☆☆☆☆</v>
      </c>
    </row>
    <row r="135" spans="1:19">
      <c r="A135" s="236"/>
      <c r="C135" s="330" t="s">
        <v>4185</v>
      </c>
      <c r="D135" s="231">
        <v>30</v>
      </c>
      <c r="E135" s="231">
        <v>70</v>
      </c>
      <c r="F135" s="231">
        <v>70</v>
      </c>
      <c r="G135" s="231">
        <v>630</v>
      </c>
      <c r="H135" s="231">
        <v>530</v>
      </c>
      <c r="I135" s="231">
        <f t="shared" si="145"/>
        <v>1330</v>
      </c>
      <c r="J135" s="231"/>
      <c r="K135" s="231"/>
      <c r="L135" s="231"/>
      <c r="M135" s="231"/>
      <c r="N135" s="231"/>
      <c r="O135" s="231"/>
      <c r="P135" s="16"/>
      <c r="R135" s="231"/>
    </row>
    <row r="136" spans="1:19">
      <c r="A136" s="236" t="str">
        <f>盾!O78</f>
        <v>MAX</v>
      </c>
      <c r="B136" s="16" t="str">
        <f>盾!B78</f>
        <v>盾-036</v>
      </c>
      <c r="C136" s="16" t="str">
        <f>盾!C78</f>
        <v>勇者の盾</v>
      </c>
      <c r="D136" s="16">
        <f>盾!J78</f>
        <v>0</v>
      </c>
      <c r="E136" s="16">
        <f>盾!K78</f>
        <v>160</v>
      </c>
      <c r="F136" s="16">
        <f>盾!L78</f>
        <v>90</v>
      </c>
      <c r="G136" s="16">
        <f>盾!M78</f>
        <v>730</v>
      </c>
      <c r="H136" s="16">
        <f>盾!N78</f>
        <v>640</v>
      </c>
      <c r="I136" s="16">
        <f t="shared" si="145"/>
        <v>1620</v>
      </c>
      <c r="K136" s="16">
        <f>D136-D137</f>
        <v>0</v>
      </c>
      <c r="L136" s="16">
        <f t="shared" ref="L136" si="234">E136-E137</f>
        <v>30</v>
      </c>
      <c r="M136" s="16">
        <f t="shared" ref="M136" si="235">F136-F137</f>
        <v>20</v>
      </c>
      <c r="N136" s="16">
        <f t="shared" ref="N136" si="236">G136-G137</f>
        <v>140</v>
      </c>
      <c r="O136" s="16">
        <f t="shared" ref="O136" si="237">H136-H137</f>
        <v>120</v>
      </c>
      <c r="P136" s="16"/>
      <c r="Q136" s="245" t="str">
        <f>盾!O78</f>
        <v>MAX</v>
      </c>
      <c r="R136" s="243">
        <f>I136-I137</f>
        <v>310</v>
      </c>
      <c r="S136" s="241" t="str">
        <f>盾!E78</f>
        <v>☆☆☆☆</v>
      </c>
    </row>
    <row r="137" spans="1:19">
      <c r="A137" s="236"/>
      <c r="C137" s="330" t="s">
        <v>4185</v>
      </c>
      <c r="D137" s="231">
        <v>0</v>
      </c>
      <c r="E137" s="231">
        <v>130</v>
      </c>
      <c r="F137" s="231">
        <v>70</v>
      </c>
      <c r="G137" s="231">
        <v>590</v>
      </c>
      <c r="H137" s="231">
        <v>520</v>
      </c>
      <c r="I137" s="231">
        <f t="shared" si="145"/>
        <v>1310</v>
      </c>
      <c r="J137" s="231"/>
      <c r="K137" s="231"/>
      <c r="L137" s="231"/>
      <c r="M137" s="231"/>
      <c r="N137" s="231"/>
      <c r="O137" s="231"/>
      <c r="P137" s="16"/>
      <c r="R137" s="231"/>
    </row>
    <row r="138" spans="1:19">
      <c r="A138" s="236" t="str">
        <f>盾!O79</f>
        <v>MAX</v>
      </c>
      <c r="B138" s="16" t="str">
        <f>盾!B79</f>
        <v>盾-035</v>
      </c>
      <c r="C138" s="16" t="str">
        <f>盾!C79</f>
        <v>デルカダールの盾</v>
      </c>
      <c r="D138" s="16">
        <f>盾!J79</f>
        <v>90</v>
      </c>
      <c r="E138" s="16">
        <f>盾!K79</f>
        <v>0</v>
      </c>
      <c r="F138" s="16">
        <f>盾!L79</f>
        <v>0</v>
      </c>
      <c r="G138" s="16">
        <f>盾!M79</f>
        <v>730</v>
      </c>
      <c r="H138" s="16">
        <f>盾!N79</f>
        <v>800</v>
      </c>
      <c r="I138" s="16">
        <f t="shared" si="145"/>
        <v>1620</v>
      </c>
      <c r="K138" s="16">
        <f>D138-D139</f>
        <v>20</v>
      </c>
      <c r="L138" s="16">
        <f t="shared" ref="L138" si="238">E138-E139</f>
        <v>0</v>
      </c>
      <c r="M138" s="16">
        <f t="shared" ref="M138" si="239">F138-F139</f>
        <v>0</v>
      </c>
      <c r="N138" s="16">
        <f t="shared" ref="N138" si="240">G138-G139</f>
        <v>140</v>
      </c>
      <c r="O138" s="16">
        <f t="shared" ref="O138" si="241">H138-H139</f>
        <v>150</v>
      </c>
      <c r="P138" s="16"/>
      <c r="Q138" s="245" t="str">
        <f>盾!O79</f>
        <v>MAX</v>
      </c>
      <c r="R138" s="243">
        <f>I138-I139</f>
        <v>310</v>
      </c>
      <c r="S138" s="241" t="str">
        <f>盾!E79</f>
        <v>☆☆☆☆</v>
      </c>
    </row>
    <row r="139" spans="1:19">
      <c r="A139" s="236"/>
      <c r="C139" s="330" t="s">
        <v>4185</v>
      </c>
      <c r="D139" s="231">
        <v>70</v>
      </c>
      <c r="E139" s="231">
        <v>0</v>
      </c>
      <c r="F139" s="231">
        <v>0</v>
      </c>
      <c r="G139" s="231">
        <v>590</v>
      </c>
      <c r="H139" s="231">
        <v>650</v>
      </c>
      <c r="I139" s="231">
        <f t="shared" si="145"/>
        <v>1310</v>
      </c>
      <c r="J139" s="231"/>
      <c r="K139" s="231"/>
      <c r="L139" s="231"/>
      <c r="M139" s="231"/>
      <c r="N139" s="231"/>
      <c r="O139" s="231"/>
      <c r="P139" s="16"/>
      <c r="R139" s="231"/>
    </row>
    <row r="140" spans="1:19">
      <c r="A140" s="236" t="str">
        <f>盾!O80</f>
        <v>MAX</v>
      </c>
      <c r="B140" s="16" t="str">
        <f>盾!B80</f>
        <v>盾-034</v>
      </c>
      <c r="C140" s="16" t="str">
        <f>盾!C80</f>
        <v>時空の盾</v>
      </c>
      <c r="D140" s="16">
        <f>盾!J80</f>
        <v>0</v>
      </c>
      <c r="E140" s="16">
        <f>盾!K80</f>
        <v>90</v>
      </c>
      <c r="F140" s="16">
        <f>盾!L80</f>
        <v>90</v>
      </c>
      <c r="G140" s="16">
        <f>盾!M80</f>
        <v>600</v>
      </c>
      <c r="H140" s="16">
        <f>盾!N80</f>
        <v>840</v>
      </c>
      <c r="I140" s="16">
        <f t="shared" si="145"/>
        <v>1620</v>
      </c>
      <c r="K140" s="16">
        <f>D140-D141</f>
        <v>0</v>
      </c>
      <c r="L140" s="16">
        <f t="shared" ref="L140" si="242">E140-E141</f>
        <v>20</v>
      </c>
      <c r="M140" s="16">
        <f t="shared" ref="M140" si="243">F140-F141</f>
        <v>20</v>
      </c>
      <c r="N140" s="16">
        <f t="shared" ref="N140" si="244">G140-G141</f>
        <v>110</v>
      </c>
      <c r="O140" s="16">
        <f t="shared" ref="O140" si="245">H140-H141</f>
        <v>160</v>
      </c>
      <c r="P140" s="16"/>
      <c r="Q140" s="245" t="str">
        <f>盾!O80</f>
        <v>MAX</v>
      </c>
      <c r="R140" s="243">
        <f>I140-I141</f>
        <v>310</v>
      </c>
      <c r="S140" s="241" t="str">
        <f>盾!E80</f>
        <v>☆☆☆☆</v>
      </c>
    </row>
    <row r="141" spans="1:19">
      <c r="A141" s="236"/>
      <c r="C141" s="330" t="s">
        <v>4185</v>
      </c>
      <c r="D141" s="231">
        <v>0</v>
      </c>
      <c r="E141" s="231">
        <v>70</v>
      </c>
      <c r="F141" s="231">
        <v>70</v>
      </c>
      <c r="G141" s="231">
        <v>490</v>
      </c>
      <c r="H141" s="231">
        <v>680</v>
      </c>
      <c r="I141" s="231">
        <f t="shared" si="145"/>
        <v>1310</v>
      </c>
      <c r="J141" s="231"/>
      <c r="K141" s="231"/>
      <c r="L141" s="231"/>
      <c r="M141" s="231"/>
      <c r="N141" s="231"/>
      <c r="O141" s="231"/>
      <c r="P141" s="16"/>
      <c r="R141" s="231"/>
    </row>
    <row r="142" spans="1:19">
      <c r="A142" s="236" t="str">
        <f>盾!O81</f>
        <v>MAX</v>
      </c>
      <c r="B142" s="16" t="str">
        <f>盾!B81</f>
        <v>盾-033</v>
      </c>
      <c r="C142" s="16" t="str">
        <f>盾!C81</f>
        <v>ひかりのたて</v>
      </c>
      <c r="D142" s="16">
        <f>盾!J81</f>
        <v>0</v>
      </c>
      <c r="E142" s="16">
        <f>盾!K81</f>
        <v>80</v>
      </c>
      <c r="F142" s="16">
        <f>盾!L81</f>
        <v>0</v>
      </c>
      <c r="G142" s="16">
        <f>盾!M81</f>
        <v>690</v>
      </c>
      <c r="H142" s="16">
        <f>盾!N81</f>
        <v>760</v>
      </c>
      <c r="I142" s="16">
        <f t="shared" si="145"/>
        <v>1530</v>
      </c>
      <c r="K142" s="16">
        <f>D142-D143</f>
        <v>0</v>
      </c>
      <c r="L142" s="16">
        <f t="shared" ref="L142" si="246">E142-E143</f>
        <v>20</v>
      </c>
      <c r="M142" s="16">
        <f t="shared" ref="M142" si="247">F142-F143</f>
        <v>0</v>
      </c>
      <c r="N142" s="16">
        <f t="shared" ref="N142" si="248">G142-G143</f>
        <v>140</v>
      </c>
      <c r="O142" s="16">
        <f t="shared" ref="O142" si="249">H142-H143</f>
        <v>150</v>
      </c>
      <c r="P142" s="16"/>
      <c r="Q142" s="245" t="str">
        <f>盾!O81</f>
        <v>MAX</v>
      </c>
      <c r="R142" s="243">
        <f>I142-I143</f>
        <v>310</v>
      </c>
      <c r="S142" s="241" t="str">
        <f>盾!E81</f>
        <v>☆☆☆☆</v>
      </c>
    </row>
    <row r="143" spans="1:19">
      <c r="A143" s="236"/>
      <c r="C143" s="330" t="s">
        <v>4185</v>
      </c>
      <c r="D143" s="231">
        <v>0</v>
      </c>
      <c r="E143" s="231">
        <v>60</v>
      </c>
      <c r="F143" s="231">
        <v>0</v>
      </c>
      <c r="G143" s="231">
        <v>550</v>
      </c>
      <c r="H143" s="231">
        <v>610</v>
      </c>
      <c r="I143" s="231">
        <f t="shared" si="145"/>
        <v>1220</v>
      </c>
      <c r="J143" s="231"/>
      <c r="K143" s="231"/>
      <c r="L143" s="231"/>
      <c r="M143" s="231"/>
      <c r="N143" s="231"/>
      <c r="O143" s="231"/>
      <c r="P143" s="16"/>
      <c r="R143" s="231"/>
    </row>
    <row r="144" spans="1:19">
      <c r="A144" s="236">
        <f>盾!O82</f>
        <v>5</v>
      </c>
      <c r="B144" s="16" t="str">
        <f>盾!B82</f>
        <v>盾-032</v>
      </c>
      <c r="C144" s="16" t="str">
        <f>盾!C82</f>
        <v>メタスラの盾</v>
      </c>
      <c r="D144" s="16">
        <f>盾!J82</f>
        <v>64</v>
      </c>
      <c r="E144" s="16">
        <f>盾!K82</f>
        <v>0</v>
      </c>
      <c r="F144" s="16">
        <f>盾!L82</f>
        <v>64</v>
      </c>
      <c r="G144" s="16">
        <f>盾!M82</f>
        <v>705</v>
      </c>
      <c r="H144" s="16">
        <f>盾!N82</f>
        <v>453</v>
      </c>
      <c r="I144" s="16">
        <f t="shared" si="145"/>
        <v>1286</v>
      </c>
      <c r="K144" s="16">
        <f>D144-D145</f>
        <v>4</v>
      </c>
      <c r="L144" s="16">
        <f t="shared" ref="L144" si="250">E144-E145</f>
        <v>0</v>
      </c>
      <c r="M144" s="16">
        <f t="shared" ref="M144" si="251">F144-F145</f>
        <v>4</v>
      </c>
      <c r="N144" s="16">
        <f t="shared" ref="N144" si="252">G144-G145</f>
        <v>35</v>
      </c>
      <c r="O144" s="16">
        <f t="shared" ref="O144" si="253">H144-H145</f>
        <v>23</v>
      </c>
      <c r="P144" s="16"/>
      <c r="Q144" s="245">
        <f>盾!O82</f>
        <v>5</v>
      </c>
      <c r="R144" s="243">
        <f>I144-I145</f>
        <v>66</v>
      </c>
      <c r="S144" s="241" t="str">
        <f>盾!E82</f>
        <v>☆☆☆☆</v>
      </c>
    </row>
    <row r="145" spans="1:19">
      <c r="A145" s="236"/>
      <c r="C145" s="330" t="s">
        <v>4185</v>
      </c>
      <c r="D145" s="231">
        <v>60</v>
      </c>
      <c r="E145" s="231">
        <v>0</v>
      </c>
      <c r="F145" s="231">
        <v>60</v>
      </c>
      <c r="G145" s="231">
        <v>670</v>
      </c>
      <c r="H145" s="231">
        <v>430</v>
      </c>
      <c r="I145" s="231">
        <f t="shared" si="145"/>
        <v>1220</v>
      </c>
      <c r="J145" s="231"/>
      <c r="K145" s="231"/>
      <c r="L145" s="231"/>
      <c r="M145" s="231"/>
      <c r="N145" s="231"/>
      <c r="O145" s="231"/>
      <c r="P145" s="16"/>
      <c r="R145" s="231"/>
    </row>
    <row r="146" spans="1:19">
      <c r="A146" s="236">
        <f>盾!O83</f>
        <v>17</v>
      </c>
      <c r="B146" s="16" t="str">
        <f>盾!B83</f>
        <v>盾-031</v>
      </c>
      <c r="C146" s="16" t="str">
        <f>盾!C83</f>
        <v>六軍団の盾</v>
      </c>
      <c r="D146" s="16">
        <f>盾!J83</f>
        <v>145</v>
      </c>
      <c r="E146" s="16">
        <f>盾!K83</f>
        <v>76</v>
      </c>
      <c r="F146" s="16">
        <f>盾!L83</f>
        <v>0</v>
      </c>
      <c r="G146" s="16">
        <f>盾!M83</f>
        <v>522</v>
      </c>
      <c r="H146" s="16">
        <f>盾!N83</f>
        <v>736</v>
      </c>
      <c r="I146" s="16">
        <f t="shared" si="145"/>
        <v>1479</v>
      </c>
      <c r="K146" s="16">
        <f>D146-D147</f>
        <v>25</v>
      </c>
      <c r="L146" s="16">
        <f t="shared" ref="L146" si="254">E146-E147</f>
        <v>16</v>
      </c>
      <c r="M146" s="16">
        <f t="shared" ref="M146" si="255">F146-F147</f>
        <v>0</v>
      </c>
      <c r="N146" s="16">
        <f t="shared" ref="N146" si="256">G146-G147</f>
        <v>92</v>
      </c>
      <c r="O146" s="16">
        <f t="shared" ref="O146" si="257">H146-H147</f>
        <v>126</v>
      </c>
      <c r="P146" s="16"/>
      <c r="Q146" s="245">
        <f>盾!O83</f>
        <v>17</v>
      </c>
      <c r="R146" s="243">
        <f>I146-I147</f>
        <v>259</v>
      </c>
      <c r="S146" s="241" t="str">
        <f>盾!E83</f>
        <v>☆☆☆☆</v>
      </c>
    </row>
    <row r="147" spans="1:19">
      <c r="A147" s="236"/>
      <c r="C147" s="330" t="s">
        <v>4185</v>
      </c>
      <c r="D147" s="231">
        <v>120</v>
      </c>
      <c r="E147" s="231">
        <v>60</v>
      </c>
      <c r="F147" s="231">
        <v>0</v>
      </c>
      <c r="G147" s="231">
        <v>430</v>
      </c>
      <c r="H147" s="231">
        <v>610</v>
      </c>
      <c r="I147" s="231">
        <f t="shared" si="145"/>
        <v>1220</v>
      </c>
      <c r="J147" s="231"/>
      <c r="K147" s="231"/>
      <c r="L147" s="231"/>
      <c r="M147" s="231"/>
      <c r="N147" s="231"/>
      <c r="O147" s="231"/>
      <c r="P147" s="16"/>
      <c r="R147" s="231"/>
    </row>
    <row r="148" spans="1:19">
      <c r="A148" s="236" t="str">
        <f>盾!O84</f>
        <v>MAX</v>
      </c>
      <c r="B148" s="16" t="str">
        <f>盾!B84</f>
        <v>盾-030</v>
      </c>
      <c r="C148" s="16" t="str">
        <f>盾!C84</f>
        <v>超越魔王の盾</v>
      </c>
      <c r="D148" s="16">
        <f>盾!J84</f>
        <v>0</v>
      </c>
      <c r="E148" s="16">
        <f>盾!K84</f>
        <v>150</v>
      </c>
      <c r="F148" s="16">
        <f>盾!L84</f>
        <v>150</v>
      </c>
      <c r="G148" s="16">
        <f>盾!M84</f>
        <v>610</v>
      </c>
      <c r="H148" s="16">
        <f>盾!N84</f>
        <v>610</v>
      </c>
      <c r="I148" s="16">
        <f t="shared" si="145"/>
        <v>1520</v>
      </c>
      <c r="K148" s="16">
        <f>D148-D149</f>
        <v>0</v>
      </c>
      <c r="L148" s="16">
        <f t="shared" ref="L148" si="258">E148-E149</f>
        <v>30</v>
      </c>
      <c r="M148" s="16">
        <f t="shared" ref="M148" si="259">F148-F149</f>
        <v>30</v>
      </c>
      <c r="N148" s="16">
        <f t="shared" ref="N148" si="260">G148-G149</f>
        <v>120</v>
      </c>
      <c r="O148" s="16">
        <f t="shared" ref="O148" si="261">H148-H149</f>
        <v>120</v>
      </c>
      <c r="P148" s="16"/>
      <c r="Q148" s="245" t="str">
        <f>盾!O84</f>
        <v>MAX</v>
      </c>
      <c r="R148" s="243">
        <f>I148-I149</f>
        <v>300</v>
      </c>
      <c r="S148" s="241" t="str">
        <f>盾!E84</f>
        <v>☆☆☆☆</v>
      </c>
    </row>
    <row r="149" spans="1:19">
      <c r="A149" s="236"/>
      <c r="C149" s="330" t="s">
        <v>4185</v>
      </c>
      <c r="D149" s="231">
        <v>0</v>
      </c>
      <c r="E149" s="231">
        <v>120</v>
      </c>
      <c r="F149" s="231">
        <v>120</v>
      </c>
      <c r="G149" s="231">
        <v>490</v>
      </c>
      <c r="H149" s="231">
        <v>490</v>
      </c>
      <c r="I149" s="231">
        <f t="shared" si="145"/>
        <v>1220</v>
      </c>
      <c r="J149" s="231"/>
      <c r="K149" s="231"/>
      <c r="L149" s="231"/>
      <c r="M149" s="231"/>
      <c r="N149" s="231"/>
      <c r="O149" s="231"/>
      <c r="P149" s="16"/>
      <c r="R149" s="231"/>
    </row>
    <row r="150" spans="1:19">
      <c r="A150" s="236" t="str">
        <f>盾!O85</f>
        <v>MAX</v>
      </c>
      <c r="B150" s="16" t="str">
        <f>盾!B85</f>
        <v>盾-029</v>
      </c>
      <c r="C150" s="16" t="str">
        <f>盾!C85</f>
        <v>ドラゴンシールド</v>
      </c>
      <c r="D150" s="16">
        <f>盾!J85</f>
        <v>230</v>
      </c>
      <c r="E150" s="16">
        <f>盾!K85</f>
        <v>0</v>
      </c>
      <c r="F150" s="16">
        <f>盾!L85</f>
        <v>0</v>
      </c>
      <c r="G150" s="16">
        <f>盾!M85</f>
        <v>610</v>
      </c>
      <c r="H150" s="16">
        <f>盾!N85</f>
        <v>690</v>
      </c>
      <c r="I150" s="16">
        <f t="shared" si="145"/>
        <v>1530</v>
      </c>
      <c r="K150" s="16">
        <f>D150-D151</f>
        <v>50</v>
      </c>
      <c r="L150" s="16">
        <f t="shared" ref="L150" si="262">E150-E151</f>
        <v>0</v>
      </c>
      <c r="M150" s="16">
        <f t="shared" ref="M150" si="263">F150-F151</f>
        <v>0</v>
      </c>
      <c r="N150" s="16">
        <f t="shared" ref="N150" si="264">G150-G151</f>
        <v>120</v>
      </c>
      <c r="O150" s="16">
        <f t="shared" ref="O150" si="265">H150-H151</f>
        <v>140</v>
      </c>
      <c r="P150" s="16"/>
      <c r="Q150" s="245" t="str">
        <f>盾!O85</f>
        <v>MAX</v>
      </c>
      <c r="R150" s="243">
        <f>I150-I151</f>
        <v>310</v>
      </c>
      <c r="S150" s="241" t="str">
        <f>盾!E85</f>
        <v>☆☆☆☆</v>
      </c>
    </row>
    <row r="151" spans="1:19">
      <c r="A151" s="236"/>
      <c r="C151" s="330" t="s">
        <v>4185</v>
      </c>
      <c r="D151" s="231">
        <v>180</v>
      </c>
      <c r="E151" s="231">
        <v>0</v>
      </c>
      <c r="F151" s="231">
        <v>0</v>
      </c>
      <c r="G151" s="231">
        <v>490</v>
      </c>
      <c r="H151" s="231">
        <v>550</v>
      </c>
      <c r="I151" s="231">
        <f t="shared" si="145"/>
        <v>1220</v>
      </c>
      <c r="J151" s="231"/>
      <c r="K151" s="231"/>
      <c r="L151" s="231"/>
      <c r="M151" s="231"/>
      <c r="N151" s="231"/>
      <c r="O151" s="231"/>
      <c r="P151" s="16"/>
      <c r="R151" s="231"/>
    </row>
    <row r="152" spans="1:19">
      <c r="A152" s="236" t="str">
        <f>盾!O86</f>
        <v>MAX</v>
      </c>
      <c r="B152" s="16" t="str">
        <f>盾!B86</f>
        <v>盾-028</v>
      </c>
      <c r="C152" s="16" t="str">
        <f>盾!C86</f>
        <v>魔影参謀の盾</v>
      </c>
      <c r="D152" s="16">
        <f>盾!J86</f>
        <v>0</v>
      </c>
      <c r="E152" s="16">
        <f>盾!K86</f>
        <v>0</v>
      </c>
      <c r="F152" s="16">
        <f>盾!L86</f>
        <v>80</v>
      </c>
      <c r="G152" s="16">
        <f>盾!M86</f>
        <v>840</v>
      </c>
      <c r="H152" s="16">
        <f>盾!N86</f>
        <v>610</v>
      </c>
      <c r="I152" s="16">
        <f t="shared" si="145"/>
        <v>1530</v>
      </c>
      <c r="K152" s="16">
        <f>D152-D153</f>
        <v>0</v>
      </c>
      <c r="L152" s="16">
        <f t="shared" ref="L152" si="266">E152-E153</f>
        <v>0</v>
      </c>
      <c r="M152" s="16">
        <f t="shared" ref="M152" si="267">F152-F153</f>
        <v>20</v>
      </c>
      <c r="N152" s="16">
        <f t="shared" ref="N152" si="268">G152-G153</f>
        <v>170</v>
      </c>
      <c r="O152" s="16">
        <f t="shared" ref="O152" si="269">H152-H153</f>
        <v>120</v>
      </c>
      <c r="P152" s="16"/>
      <c r="Q152" s="245" t="str">
        <f>盾!O86</f>
        <v>MAX</v>
      </c>
      <c r="R152" s="243">
        <f>I152-I153</f>
        <v>310</v>
      </c>
      <c r="S152" s="241" t="str">
        <f>盾!E86</f>
        <v>☆☆☆☆</v>
      </c>
    </row>
    <row r="153" spans="1:19">
      <c r="A153" s="236"/>
      <c r="C153" s="330" t="s">
        <v>4185</v>
      </c>
      <c r="D153" s="231">
        <v>0</v>
      </c>
      <c r="E153" s="231">
        <v>0</v>
      </c>
      <c r="F153" s="231">
        <v>60</v>
      </c>
      <c r="G153" s="231">
        <v>670</v>
      </c>
      <c r="H153" s="231">
        <v>490</v>
      </c>
      <c r="I153" s="231">
        <f t="shared" si="145"/>
        <v>1220</v>
      </c>
      <c r="J153" s="231"/>
      <c r="K153" s="231"/>
      <c r="L153" s="231"/>
      <c r="M153" s="231"/>
      <c r="N153" s="231"/>
      <c r="O153" s="231"/>
      <c r="P153" s="16"/>
      <c r="R153" s="231"/>
    </row>
    <row r="154" spans="1:19">
      <c r="A154" s="236" t="str">
        <f>盾!O87</f>
        <v>MAX</v>
      </c>
      <c r="B154" s="16" t="str">
        <f>盾!B87</f>
        <v>盾-027</v>
      </c>
      <c r="C154" s="16" t="str">
        <f>盾!C87</f>
        <v>超魔生物の盾</v>
      </c>
      <c r="D154" s="16">
        <f>盾!J87</f>
        <v>140</v>
      </c>
      <c r="E154" s="16">
        <f>盾!K87</f>
        <v>0</v>
      </c>
      <c r="F154" s="16">
        <f>盾!L87</f>
        <v>80</v>
      </c>
      <c r="G154" s="16">
        <f>盾!M87</f>
        <v>580</v>
      </c>
      <c r="H154" s="16">
        <f>盾!N87</f>
        <v>650</v>
      </c>
      <c r="I154" s="16">
        <f t="shared" ref="I154:I217" si="270">SUM(D154:H154)</f>
        <v>1450</v>
      </c>
      <c r="K154" s="16">
        <f>D154-D155</f>
        <v>30</v>
      </c>
      <c r="L154" s="16">
        <f t="shared" ref="L154" si="271">E154-E155</f>
        <v>0</v>
      </c>
      <c r="M154" s="16">
        <f t="shared" ref="M154" si="272">F154-F155</f>
        <v>20</v>
      </c>
      <c r="N154" s="16">
        <f t="shared" ref="N154" si="273">G154-G155</f>
        <v>120</v>
      </c>
      <c r="O154" s="16">
        <f t="shared" ref="O154" si="274">H154-H155</f>
        <v>140</v>
      </c>
      <c r="P154" s="16"/>
      <c r="Q154" s="245" t="str">
        <f>盾!O87</f>
        <v>MAX</v>
      </c>
      <c r="R154" s="243">
        <f>I154-I155</f>
        <v>310</v>
      </c>
      <c r="S154" s="241" t="str">
        <f>盾!E87</f>
        <v>☆☆☆☆</v>
      </c>
    </row>
    <row r="155" spans="1:19">
      <c r="A155" s="236"/>
      <c r="C155" s="330" t="s">
        <v>4185</v>
      </c>
      <c r="D155" s="231">
        <v>110</v>
      </c>
      <c r="E155" s="231">
        <v>0</v>
      </c>
      <c r="F155" s="231">
        <v>60</v>
      </c>
      <c r="G155" s="231">
        <v>460</v>
      </c>
      <c r="H155" s="231">
        <v>510</v>
      </c>
      <c r="I155" s="231">
        <f t="shared" si="270"/>
        <v>1140</v>
      </c>
      <c r="J155" s="231"/>
      <c r="K155" s="231"/>
      <c r="L155" s="231"/>
      <c r="M155" s="231"/>
      <c r="N155" s="231"/>
      <c r="O155" s="231"/>
      <c r="P155" s="16"/>
      <c r="R155" s="231"/>
    </row>
    <row r="156" spans="1:19">
      <c r="A156" s="236">
        <f>盾!O88</f>
        <v>7</v>
      </c>
      <c r="B156" s="16" t="str">
        <f>盾!B88</f>
        <v>盾-026</v>
      </c>
      <c r="C156" s="16" t="str">
        <f>盾!C88</f>
        <v>ラダトームの盾</v>
      </c>
      <c r="D156" s="16">
        <f>盾!J88</f>
        <v>119</v>
      </c>
      <c r="E156" s="16">
        <f>盾!K88</f>
        <v>0</v>
      </c>
      <c r="F156" s="16">
        <f>盾!L88</f>
        <v>0</v>
      </c>
      <c r="G156" s="16">
        <f>盾!M88</f>
        <v>617</v>
      </c>
      <c r="H156" s="16">
        <f>盾!N88</f>
        <v>497</v>
      </c>
      <c r="I156" s="16">
        <f t="shared" si="270"/>
        <v>1233</v>
      </c>
      <c r="K156" s="16">
        <f>D156-D157</f>
        <v>9</v>
      </c>
      <c r="L156" s="16">
        <f t="shared" ref="L156" si="275">E156-E157</f>
        <v>0</v>
      </c>
      <c r="M156" s="16">
        <f t="shared" ref="M156" si="276">F156-F157</f>
        <v>0</v>
      </c>
      <c r="N156" s="16">
        <f t="shared" ref="N156" si="277">G156-G157</f>
        <v>47</v>
      </c>
      <c r="O156" s="16">
        <f t="shared" ref="O156" si="278">H156-H157</f>
        <v>37</v>
      </c>
      <c r="P156" s="16"/>
      <c r="Q156" s="245">
        <f>盾!O88</f>
        <v>7</v>
      </c>
      <c r="R156" s="243">
        <f>I156-I157</f>
        <v>93</v>
      </c>
      <c r="S156" s="241" t="str">
        <f>盾!E88</f>
        <v>☆☆☆☆</v>
      </c>
    </row>
    <row r="157" spans="1:19">
      <c r="A157" s="236"/>
      <c r="C157" s="330" t="s">
        <v>4185</v>
      </c>
      <c r="D157" s="231">
        <v>110</v>
      </c>
      <c r="E157" s="231">
        <v>0</v>
      </c>
      <c r="F157" s="231">
        <v>0</v>
      </c>
      <c r="G157" s="231">
        <v>570</v>
      </c>
      <c r="H157" s="231">
        <v>460</v>
      </c>
      <c r="I157" s="231">
        <f t="shared" si="270"/>
        <v>1140</v>
      </c>
      <c r="J157" s="231"/>
      <c r="K157" s="231"/>
      <c r="L157" s="231"/>
      <c r="M157" s="231"/>
      <c r="N157" s="231"/>
      <c r="O157" s="231"/>
      <c r="P157" s="16"/>
      <c r="R157" s="231"/>
    </row>
    <row r="158" spans="1:19">
      <c r="A158" s="236">
        <f>盾!O89</f>
        <v>10</v>
      </c>
      <c r="B158" s="16" t="str">
        <f>盾!B89</f>
        <v>盾-025</v>
      </c>
      <c r="C158" s="16" t="str">
        <f>盾!C89</f>
        <v>ロトの盾</v>
      </c>
      <c r="D158" s="16">
        <f>盾!J89</f>
        <v>0</v>
      </c>
      <c r="E158" s="16">
        <f>盾!K89</f>
        <v>69</v>
      </c>
      <c r="F158" s="16">
        <f>盾!L89</f>
        <v>69</v>
      </c>
      <c r="G158" s="16">
        <f>盾!M89</f>
        <v>452</v>
      </c>
      <c r="H158" s="16">
        <f>盾!N89</f>
        <v>710</v>
      </c>
      <c r="I158" s="16">
        <f t="shared" si="270"/>
        <v>1300</v>
      </c>
      <c r="K158" s="16">
        <f>D158-D159</f>
        <v>0</v>
      </c>
      <c r="L158" s="16">
        <f t="shared" ref="L158" si="279">E158-E159</f>
        <v>9</v>
      </c>
      <c r="M158" s="16">
        <f t="shared" ref="M158" si="280">F158-F159</f>
        <v>9</v>
      </c>
      <c r="N158" s="16">
        <f t="shared" ref="N158" si="281">G158-G159</f>
        <v>52</v>
      </c>
      <c r="O158" s="16">
        <f t="shared" ref="O158" si="282">H158-H159</f>
        <v>80</v>
      </c>
      <c r="P158" s="16"/>
      <c r="Q158" s="245">
        <f>盾!O89</f>
        <v>10</v>
      </c>
      <c r="R158" s="243">
        <f>I158-I159</f>
        <v>150</v>
      </c>
      <c r="S158" s="241" t="str">
        <f>盾!E89</f>
        <v>☆☆☆☆</v>
      </c>
    </row>
    <row r="159" spans="1:19">
      <c r="A159" s="236"/>
      <c r="C159" s="330" t="s">
        <v>4185</v>
      </c>
      <c r="D159" s="231">
        <v>0</v>
      </c>
      <c r="E159" s="231">
        <v>60</v>
      </c>
      <c r="F159" s="231">
        <v>60</v>
      </c>
      <c r="G159" s="231">
        <v>400</v>
      </c>
      <c r="H159" s="231">
        <v>630</v>
      </c>
      <c r="I159" s="231">
        <f t="shared" si="270"/>
        <v>1150</v>
      </c>
      <c r="J159" s="231"/>
      <c r="K159" s="231"/>
      <c r="L159" s="231"/>
      <c r="M159" s="231"/>
      <c r="N159" s="231"/>
      <c r="O159" s="231"/>
      <c r="P159" s="16"/>
      <c r="R159" s="231"/>
    </row>
    <row r="160" spans="1:19">
      <c r="A160" s="236" t="str">
        <f>盾!O90</f>
        <v>MAX</v>
      </c>
      <c r="B160" s="16" t="str">
        <f>盾!B90</f>
        <v>盾-024</v>
      </c>
      <c r="C160" s="16" t="str">
        <f>盾!C90</f>
        <v>みかがみの盾</v>
      </c>
      <c r="D160" s="16">
        <f>盾!J90</f>
        <v>0</v>
      </c>
      <c r="E160" s="16">
        <f>盾!K90</f>
        <v>0</v>
      </c>
      <c r="F160" s="16">
        <f>盾!L90</f>
        <v>80</v>
      </c>
      <c r="G160" s="16">
        <f>盾!M90</f>
        <v>800</v>
      </c>
      <c r="H160" s="16">
        <f>盾!N90</f>
        <v>580</v>
      </c>
      <c r="I160" s="16">
        <f t="shared" si="270"/>
        <v>1460</v>
      </c>
      <c r="K160" s="16">
        <f>D160-D161</f>
        <v>0</v>
      </c>
      <c r="L160" s="16">
        <f t="shared" ref="L160" si="283">E160-E161</f>
        <v>0</v>
      </c>
      <c r="M160" s="16">
        <f t="shared" ref="M160" si="284">F160-F161</f>
        <v>20</v>
      </c>
      <c r="N160" s="16">
        <f t="shared" ref="N160" si="285">G160-G161</f>
        <v>170</v>
      </c>
      <c r="O160" s="16">
        <f t="shared" ref="O160" si="286">H160-H161</f>
        <v>120</v>
      </c>
      <c r="P160" s="16"/>
      <c r="Q160" s="245" t="str">
        <f>盾!O90</f>
        <v>MAX</v>
      </c>
      <c r="R160" s="243">
        <f>I160-I161</f>
        <v>310</v>
      </c>
      <c r="S160" s="241" t="str">
        <f>盾!E90</f>
        <v>☆☆☆☆</v>
      </c>
    </row>
    <row r="161" spans="1:19">
      <c r="A161" s="236"/>
      <c r="C161" s="330" t="s">
        <v>4185</v>
      </c>
      <c r="D161" s="231">
        <v>0</v>
      </c>
      <c r="E161" s="231">
        <v>0</v>
      </c>
      <c r="F161" s="231">
        <v>60</v>
      </c>
      <c r="G161" s="231">
        <v>630</v>
      </c>
      <c r="H161" s="231">
        <v>460</v>
      </c>
      <c r="I161" s="231">
        <f t="shared" si="270"/>
        <v>1150</v>
      </c>
      <c r="J161" s="231"/>
      <c r="K161" s="231"/>
      <c r="L161" s="231"/>
      <c r="M161" s="231"/>
      <c r="N161" s="231"/>
      <c r="O161" s="231"/>
      <c r="P161" s="16"/>
      <c r="R161" s="231"/>
    </row>
    <row r="162" spans="1:19">
      <c r="A162" s="236">
        <f>盾!O91</f>
        <v>18</v>
      </c>
      <c r="B162" s="16" t="str">
        <f>盾!B91</f>
        <v>盾-023</v>
      </c>
      <c r="C162" s="16" t="str">
        <f>盾!C91</f>
        <v>カールの盾</v>
      </c>
      <c r="D162" s="16">
        <f>盾!J91</f>
        <v>136</v>
      </c>
      <c r="E162" s="16">
        <f>盾!K91</f>
        <v>67</v>
      </c>
      <c r="F162" s="16">
        <f>盾!L91</f>
        <v>0</v>
      </c>
      <c r="G162" s="16">
        <f>盾!M91</f>
        <v>537</v>
      </c>
      <c r="H162" s="16">
        <f>盾!N91</f>
        <v>615</v>
      </c>
      <c r="I162" s="16">
        <f t="shared" si="270"/>
        <v>1355</v>
      </c>
      <c r="K162" s="16">
        <f>D162-D163</f>
        <v>26</v>
      </c>
      <c r="L162" s="16">
        <f t="shared" ref="L162" si="287">E162-E163</f>
        <v>17</v>
      </c>
      <c r="M162" s="16">
        <f t="shared" ref="M162" si="288">F162-F163</f>
        <v>0</v>
      </c>
      <c r="N162" s="16">
        <f t="shared" ref="N162" si="289">G162-G163</f>
        <v>107</v>
      </c>
      <c r="O162" s="16">
        <f t="shared" ref="O162" si="290">H162-H163</f>
        <v>125</v>
      </c>
      <c r="P162" s="16"/>
      <c r="Q162" s="245">
        <f>盾!O91</f>
        <v>18</v>
      </c>
      <c r="R162" s="243">
        <f>I162-I163</f>
        <v>275</v>
      </c>
      <c r="S162" s="241" t="str">
        <f>盾!E91</f>
        <v>☆☆☆☆</v>
      </c>
    </row>
    <row r="163" spans="1:19">
      <c r="A163" s="236"/>
      <c r="C163" s="330" t="s">
        <v>4185</v>
      </c>
      <c r="D163" s="231">
        <v>110</v>
      </c>
      <c r="E163" s="231">
        <v>50</v>
      </c>
      <c r="F163" s="231">
        <v>0</v>
      </c>
      <c r="G163" s="231">
        <v>430</v>
      </c>
      <c r="H163" s="231">
        <v>490</v>
      </c>
      <c r="I163" s="231">
        <f t="shared" si="270"/>
        <v>1080</v>
      </c>
      <c r="J163" s="231"/>
      <c r="K163" s="231"/>
      <c r="L163" s="231"/>
      <c r="M163" s="231"/>
      <c r="N163" s="231"/>
      <c r="O163" s="231"/>
      <c r="P163" s="16"/>
      <c r="R163" s="231"/>
    </row>
    <row r="164" spans="1:19">
      <c r="A164" s="236" t="str">
        <f>盾!O92</f>
        <v>MAX</v>
      </c>
      <c r="B164" s="16" t="str">
        <f>盾!B92</f>
        <v>盾-022</v>
      </c>
      <c r="C164" s="16" t="str">
        <f>盾!C92</f>
        <v>竜魔人の盾</v>
      </c>
      <c r="D164" s="16">
        <f>盾!J92</f>
        <v>80</v>
      </c>
      <c r="E164" s="16">
        <f>盾!K92</f>
        <v>80</v>
      </c>
      <c r="F164" s="16">
        <f>盾!L92</f>
        <v>0</v>
      </c>
      <c r="G164" s="16">
        <f>盾!M92</f>
        <v>680</v>
      </c>
      <c r="H164" s="16">
        <f>盾!N92</f>
        <v>720</v>
      </c>
      <c r="I164" s="16">
        <f t="shared" si="270"/>
        <v>1560</v>
      </c>
      <c r="K164" s="16">
        <f>D164-D165</f>
        <v>20</v>
      </c>
      <c r="L164" s="16">
        <f t="shared" ref="L164" si="291">E164-E165</f>
        <v>20</v>
      </c>
      <c r="M164" s="16">
        <f t="shared" ref="M164" si="292">F164-F165</f>
        <v>0</v>
      </c>
      <c r="N164" s="16">
        <f t="shared" ref="N164" si="293">G164-G165</f>
        <v>220</v>
      </c>
      <c r="O164" s="16">
        <f t="shared" ref="O164" si="294">H164-H165</f>
        <v>150</v>
      </c>
      <c r="P164" s="16"/>
      <c r="Q164" s="245" t="str">
        <f>盾!O92</f>
        <v>MAX</v>
      </c>
      <c r="R164" s="243">
        <f>I164-I165</f>
        <v>410</v>
      </c>
      <c r="S164" s="241" t="str">
        <f>盾!E92</f>
        <v>☆☆☆☆</v>
      </c>
    </row>
    <row r="165" spans="1:19">
      <c r="A165" s="236"/>
      <c r="C165" s="330" t="s">
        <v>4185</v>
      </c>
      <c r="D165" s="231">
        <v>60</v>
      </c>
      <c r="E165" s="231">
        <v>60</v>
      </c>
      <c r="F165" s="231">
        <v>0</v>
      </c>
      <c r="G165" s="231">
        <v>460</v>
      </c>
      <c r="H165" s="231">
        <v>570</v>
      </c>
      <c r="I165" s="231">
        <f t="shared" si="270"/>
        <v>1150</v>
      </c>
      <c r="J165" s="231"/>
      <c r="K165" s="231"/>
      <c r="L165" s="231"/>
      <c r="M165" s="231"/>
      <c r="N165" s="231"/>
      <c r="O165" s="231"/>
      <c r="P165" s="16"/>
      <c r="R165" s="231"/>
    </row>
    <row r="166" spans="1:19">
      <c r="A166" s="236" t="str">
        <f>盾!O93</f>
        <v>MAX</v>
      </c>
      <c r="B166" s="16" t="str">
        <f>盾!B93</f>
        <v>盾-021</v>
      </c>
      <c r="C166" s="16" t="str">
        <f>盾!C93</f>
        <v>鎧の魔槍の盾</v>
      </c>
      <c r="D166" s="16">
        <f>盾!J93</f>
        <v>0</v>
      </c>
      <c r="E166" s="16">
        <f>盾!K93</f>
        <v>80</v>
      </c>
      <c r="F166" s="16">
        <f>盾!L93</f>
        <v>0</v>
      </c>
      <c r="G166" s="16">
        <f>盾!M93</f>
        <v>750</v>
      </c>
      <c r="H166" s="16">
        <f>盾!N93</f>
        <v>540</v>
      </c>
      <c r="I166" s="16">
        <f t="shared" si="270"/>
        <v>1370</v>
      </c>
      <c r="K166" s="16">
        <f>D166-D167</f>
        <v>0</v>
      </c>
      <c r="L166" s="16">
        <f t="shared" ref="L166" si="295">E166-E167</f>
        <v>30</v>
      </c>
      <c r="M166" s="16">
        <f t="shared" ref="M166" si="296">F166-F167</f>
        <v>0</v>
      </c>
      <c r="N166" s="16">
        <f t="shared" ref="N166" si="297">G166-G167</f>
        <v>170</v>
      </c>
      <c r="O166" s="16">
        <f t="shared" ref="O166" si="298">H166-H167</f>
        <v>120</v>
      </c>
      <c r="P166" s="16"/>
      <c r="Q166" s="245" t="str">
        <f>盾!O93</f>
        <v>MAX</v>
      </c>
      <c r="R166" s="243">
        <f>I166-I167</f>
        <v>320</v>
      </c>
      <c r="S166" s="241" t="str">
        <f>盾!E93</f>
        <v>☆☆☆☆</v>
      </c>
    </row>
    <row r="167" spans="1:19">
      <c r="A167" s="236"/>
      <c r="C167" s="330" t="s">
        <v>4185</v>
      </c>
      <c r="D167" s="231">
        <v>0</v>
      </c>
      <c r="E167" s="231">
        <v>50</v>
      </c>
      <c r="F167" s="231">
        <v>0</v>
      </c>
      <c r="G167" s="231">
        <v>580</v>
      </c>
      <c r="H167" s="231">
        <v>420</v>
      </c>
      <c r="I167" s="231">
        <f t="shared" si="270"/>
        <v>1050</v>
      </c>
      <c r="J167" s="231"/>
      <c r="K167" s="231"/>
      <c r="L167" s="231"/>
      <c r="M167" s="231"/>
      <c r="N167" s="231"/>
      <c r="O167" s="231"/>
      <c r="P167" s="16"/>
      <c r="R167" s="231"/>
    </row>
    <row r="168" spans="1:19">
      <c r="A168" s="236" t="str">
        <f>盾!O94</f>
        <v>MAX</v>
      </c>
      <c r="B168" s="16" t="str">
        <f>盾!B94</f>
        <v>盾-020</v>
      </c>
      <c r="C168" s="16" t="str">
        <f>盾!C94</f>
        <v>パプニカ王国戦士の盾</v>
      </c>
      <c r="D168" s="16">
        <f>盾!J94</f>
        <v>0</v>
      </c>
      <c r="E168" s="16">
        <f>盾!K94</f>
        <v>40</v>
      </c>
      <c r="F168" s="16">
        <f>盾!L94</f>
        <v>40</v>
      </c>
      <c r="G168" s="16">
        <f>盾!M94</f>
        <v>570</v>
      </c>
      <c r="H168" s="16">
        <f>盾!N94</f>
        <v>650</v>
      </c>
      <c r="I168" s="16">
        <f t="shared" si="270"/>
        <v>1300</v>
      </c>
      <c r="K168" s="16">
        <f>D168-D169</f>
        <v>0</v>
      </c>
      <c r="L168" s="16">
        <f t="shared" ref="L168" si="299">E168-E169</f>
        <v>10</v>
      </c>
      <c r="M168" s="16">
        <f t="shared" ref="M168" si="300">F168-F169</f>
        <v>10</v>
      </c>
      <c r="N168" s="16">
        <f t="shared" ref="N168" si="301">G168-G169</f>
        <v>130</v>
      </c>
      <c r="O168" s="16">
        <f t="shared" ref="O168" si="302">H168-H169</f>
        <v>150</v>
      </c>
      <c r="P168" s="16"/>
      <c r="Q168" s="245" t="str">
        <f>盾!O94</f>
        <v>MAX</v>
      </c>
      <c r="R168" s="243">
        <f>I168-I169</f>
        <v>300</v>
      </c>
      <c r="S168" s="241" t="str">
        <f>盾!E94</f>
        <v>☆☆☆☆</v>
      </c>
    </row>
    <row r="169" spans="1:19">
      <c r="A169" s="236"/>
      <c r="C169" s="330" t="s">
        <v>4185</v>
      </c>
      <c r="D169" s="231">
        <v>0</v>
      </c>
      <c r="E169" s="231">
        <v>30</v>
      </c>
      <c r="F169" s="231">
        <v>30</v>
      </c>
      <c r="G169" s="231">
        <v>440</v>
      </c>
      <c r="H169" s="231">
        <v>500</v>
      </c>
      <c r="I169" s="231">
        <f t="shared" si="270"/>
        <v>1000</v>
      </c>
      <c r="J169" s="231"/>
      <c r="K169" s="231"/>
      <c r="L169" s="231"/>
      <c r="M169" s="231"/>
      <c r="N169" s="231"/>
      <c r="O169" s="231"/>
      <c r="P169" s="16"/>
      <c r="R169" s="231"/>
    </row>
    <row r="170" spans="1:19">
      <c r="A170" s="236" t="str">
        <f>盾!O95</f>
        <v>MAX</v>
      </c>
      <c r="B170" s="16" t="str">
        <f>盾!B95</f>
        <v>盾-019</v>
      </c>
      <c r="C170" s="16" t="str">
        <f>盾!C95</f>
        <v>ロモス王国兵の盾</v>
      </c>
      <c r="D170" s="16">
        <f>盾!J95</f>
        <v>40</v>
      </c>
      <c r="E170" s="16">
        <f>盾!K95</f>
        <v>40</v>
      </c>
      <c r="F170" s="16">
        <f>盾!L95</f>
        <v>0</v>
      </c>
      <c r="G170" s="16">
        <f>盾!M95</f>
        <v>570</v>
      </c>
      <c r="H170" s="16">
        <f>盾!N95</f>
        <v>650</v>
      </c>
      <c r="I170" s="16">
        <f t="shared" si="270"/>
        <v>1300</v>
      </c>
      <c r="K170" s="16">
        <f>D170-D171</f>
        <v>10</v>
      </c>
      <c r="L170" s="16">
        <f t="shared" ref="L170" si="303">E170-E171</f>
        <v>10</v>
      </c>
      <c r="M170" s="16">
        <f t="shared" ref="M170" si="304">F170-F171</f>
        <v>0</v>
      </c>
      <c r="N170" s="16">
        <f t="shared" ref="N170" si="305">G170-G171</f>
        <v>130</v>
      </c>
      <c r="O170" s="16">
        <f t="shared" ref="O170" si="306">H170-H171</f>
        <v>150</v>
      </c>
      <c r="P170" s="16"/>
      <c r="Q170" s="245" t="str">
        <f>盾!O95</f>
        <v>MAX</v>
      </c>
      <c r="R170" s="243">
        <f>I170-I171</f>
        <v>300</v>
      </c>
      <c r="S170" s="241" t="str">
        <f>盾!E95</f>
        <v>☆☆☆☆</v>
      </c>
    </row>
    <row r="171" spans="1:19">
      <c r="A171" s="236"/>
      <c r="C171" s="330" t="s">
        <v>4185</v>
      </c>
      <c r="D171" s="231">
        <v>30</v>
      </c>
      <c r="E171" s="231">
        <v>30</v>
      </c>
      <c r="F171" s="231">
        <v>0</v>
      </c>
      <c r="G171" s="231">
        <v>440</v>
      </c>
      <c r="H171" s="231">
        <v>500</v>
      </c>
      <c r="I171" s="231">
        <f t="shared" si="270"/>
        <v>1000</v>
      </c>
      <c r="J171" s="231"/>
      <c r="K171" s="231"/>
      <c r="L171" s="231"/>
      <c r="M171" s="231"/>
      <c r="N171" s="231"/>
      <c r="O171" s="231"/>
      <c r="P171" s="16"/>
      <c r="R171" s="231"/>
      <c r="S171" s="16"/>
    </row>
    <row r="172" spans="1:19">
      <c r="A172" s="236">
        <f>盾!O96</f>
        <v>13</v>
      </c>
      <c r="B172" s="16" t="str">
        <f>盾!B96</f>
        <v>盾-018</v>
      </c>
      <c r="C172" s="16" t="str">
        <f>盾!C96</f>
        <v>プラチナシールド</v>
      </c>
      <c r="D172" s="16">
        <f>盾!J96</f>
        <v>62</v>
      </c>
      <c r="E172" s="16">
        <f>盾!K96</f>
        <v>0</v>
      </c>
      <c r="F172" s="16">
        <f>盾!L96</f>
        <v>0</v>
      </c>
      <c r="G172" s="16">
        <f>盾!M96</f>
        <v>495</v>
      </c>
      <c r="H172" s="16">
        <f>盾!N96</f>
        <v>687</v>
      </c>
      <c r="I172" s="16">
        <f t="shared" si="270"/>
        <v>1244</v>
      </c>
      <c r="K172" s="16">
        <f>D172-D173</f>
        <v>12</v>
      </c>
      <c r="L172" s="16">
        <f t="shared" ref="L172" si="307">E172-E173</f>
        <v>0</v>
      </c>
      <c r="M172" s="16">
        <f t="shared" ref="M172" si="308">F172-F173</f>
        <v>0</v>
      </c>
      <c r="N172" s="16">
        <f t="shared" ref="N172" si="309">G172-G173</f>
        <v>75</v>
      </c>
      <c r="O172" s="16">
        <f t="shared" ref="O172" si="310">H172-H173</f>
        <v>107</v>
      </c>
      <c r="P172" s="16"/>
      <c r="Q172" s="245">
        <f>盾!O96</f>
        <v>13</v>
      </c>
      <c r="R172" s="243">
        <f>I172-I173</f>
        <v>194</v>
      </c>
      <c r="S172" s="241" t="str">
        <f>盾!E96</f>
        <v>☆☆☆☆</v>
      </c>
    </row>
    <row r="173" spans="1:19">
      <c r="A173" s="236"/>
      <c r="C173" s="330" t="s">
        <v>4185</v>
      </c>
      <c r="D173" s="231">
        <v>50</v>
      </c>
      <c r="E173" s="231">
        <v>0</v>
      </c>
      <c r="F173" s="231">
        <v>0</v>
      </c>
      <c r="G173" s="231">
        <v>420</v>
      </c>
      <c r="H173" s="231">
        <v>580</v>
      </c>
      <c r="I173" s="231">
        <f t="shared" si="270"/>
        <v>1050</v>
      </c>
      <c r="J173" s="231"/>
      <c r="K173" s="231"/>
      <c r="L173" s="231"/>
      <c r="M173" s="231"/>
      <c r="N173" s="231"/>
      <c r="O173" s="231"/>
      <c r="P173" s="16"/>
      <c r="R173" s="231"/>
    </row>
    <row r="174" spans="1:19">
      <c r="A174" s="236">
        <f>盾!O97</f>
        <v>17</v>
      </c>
      <c r="B174" s="16" t="str">
        <f>盾!B97</f>
        <v>盾-017</v>
      </c>
      <c r="C174" s="16" t="str">
        <f>盾!C97</f>
        <v>赤胴の盾</v>
      </c>
      <c r="D174" s="16">
        <f>盾!J97</f>
        <v>48</v>
      </c>
      <c r="E174" s="16">
        <f>盾!K97</f>
        <v>28</v>
      </c>
      <c r="F174" s="16">
        <f>盾!L97</f>
        <v>0</v>
      </c>
      <c r="G174" s="16">
        <f>盾!M97</f>
        <v>549</v>
      </c>
      <c r="H174" s="16">
        <f>盾!N97</f>
        <v>626</v>
      </c>
      <c r="I174" s="16">
        <f t="shared" si="270"/>
        <v>1251</v>
      </c>
      <c r="K174" s="16">
        <f>D174-D175</f>
        <v>8</v>
      </c>
      <c r="L174" s="16">
        <f t="shared" ref="L174" si="311">E174-E175</f>
        <v>8</v>
      </c>
      <c r="M174" s="16">
        <f t="shared" ref="M174" si="312">F174-F175</f>
        <v>0</v>
      </c>
      <c r="N174" s="16">
        <f t="shared" ref="N174" si="313">G174-G175</f>
        <v>109</v>
      </c>
      <c r="O174" s="16">
        <f t="shared" ref="O174" si="314">H174-H175</f>
        <v>126</v>
      </c>
      <c r="P174" s="16"/>
      <c r="Q174" s="245">
        <f>盾!O97</f>
        <v>17</v>
      </c>
      <c r="R174" s="243">
        <f>I174-I175</f>
        <v>251</v>
      </c>
      <c r="S174" s="241" t="str">
        <f>盾!E97</f>
        <v>☆☆☆☆</v>
      </c>
    </row>
    <row r="175" spans="1:19">
      <c r="A175" s="236"/>
      <c r="C175" s="330" t="s">
        <v>4185</v>
      </c>
      <c r="D175" s="231">
        <v>40</v>
      </c>
      <c r="E175" s="231">
        <v>20</v>
      </c>
      <c r="F175" s="231">
        <v>0</v>
      </c>
      <c r="G175" s="231">
        <v>440</v>
      </c>
      <c r="H175" s="231">
        <v>500</v>
      </c>
      <c r="I175" s="231">
        <f t="shared" si="270"/>
        <v>1000</v>
      </c>
      <c r="J175" s="231"/>
      <c r="K175" s="231"/>
      <c r="L175" s="231"/>
      <c r="M175" s="231"/>
      <c r="N175" s="231"/>
      <c r="O175" s="231"/>
      <c r="P175" s="16"/>
      <c r="R175" s="231"/>
      <c r="S175" s="16"/>
    </row>
    <row r="176" spans="1:19">
      <c r="A176" s="236">
        <f>盾!O98</f>
        <v>15</v>
      </c>
      <c r="B176" s="16" t="str">
        <f>盾!B98</f>
        <v>盾-016</v>
      </c>
      <c r="C176" s="16" t="str">
        <f>盾!C98</f>
        <v>氷炎将軍の盾</v>
      </c>
      <c r="D176" s="16">
        <f>盾!J98</f>
        <v>0</v>
      </c>
      <c r="E176" s="16">
        <f>盾!K98</f>
        <v>0</v>
      </c>
      <c r="F176" s="16">
        <f>盾!L98</f>
        <v>74</v>
      </c>
      <c r="G176" s="16">
        <f>盾!M98</f>
        <v>640</v>
      </c>
      <c r="H176" s="16">
        <f>盾!N98</f>
        <v>565</v>
      </c>
      <c r="I176" s="16">
        <f t="shared" si="270"/>
        <v>1279</v>
      </c>
      <c r="K176" s="16">
        <f>D176-D177</f>
        <v>0</v>
      </c>
      <c r="L176" s="16">
        <f t="shared" ref="L176" si="315">E176-E177</f>
        <v>0</v>
      </c>
      <c r="M176" s="16">
        <f t="shared" ref="M176" si="316">F176-F177</f>
        <v>14</v>
      </c>
      <c r="N176" s="16">
        <f t="shared" ref="N176" si="317">G176-G177</f>
        <v>110</v>
      </c>
      <c r="O176" s="16">
        <f t="shared" ref="O176" si="318">H176-H177</f>
        <v>95</v>
      </c>
      <c r="P176" s="16"/>
      <c r="Q176" s="245">
        <f>盾!O98</f>
        <v>15</v>
      </c>
      <c r="R176" s="243">
        <f>I176-I177</f>
        <v>219</v>
      </c>
      <c r="S176" s="241" t="str">
        <f>盾!E98</f>
        <v>☆☆☆☆</v>
      </c>
    </row>
    <row r="177" spans="1:19">
      <c r="A177" s="236"/>
      <c r="C177" s="330" t="s">
        <v>4185</v>
      </c>
      <c r="D177" s="231">
        <v>0</v>
      </c>
      <c r="E177" s="231">
        <v>0</v>
      </c>
      <c r="F177" s="231">
        <v>60</v>
      </c>
      <c r="G177" s="231">
        <v>530</v>
      </c>
      <c r="H177" s="231">
        <v>470</v>
      </c>
      <c r="I177" s="231">
        <f t="shared" si="270"/>
        <v>1060</v>
      </c>
      <c r="J177" s="231"/>
      <c r="K177" s="231"/>
      <c r="L177" s="231"/>
      <c r="M177" s="231"/>
      <c r="N177" s="231"/>
      <c r="O177" s="231"/>
      <c r="P177" s="16"/>
      <c r="R177" s="231"/>
    </row>
    <row r="178" spans="1:19">
      <c r="A178" s="236">
        <f>盾!O99</f>
        <v>7</v>
      </c>
      <c r="B178" s="16" t="str">
        <f>盾!B99</f>
        <v>盾-015</v>
      </c>
      <c r="C178" s="16" t="str">
        <f>盾!C99</f>
        <v>せいれいの盾</v>
      </c>
      <c r="D178" s="16">
        <f>盾!J99</f>
        <v>0</v>
      </c>
      <c r="E178" s="16">
        <f>盾!K99</f>
        <v>0</v>
      </c>
      <c r="F178" s="16">
        <f>盾!L99</f>
        <v>66</v>
      </c>
      <c r="G178" s="16">
        <f>盾!M99</f>
        <v>537</v>
      </c>
      <c r="H178" s="16">
        <f>盾!N99</f>
        <v>471</v>
      </c>
      <c r="I178" s="16">
        <f t="shared" si="270"/>
        <v>1074</v>
      </c>
      <c r="K178" s="16">
        <f>D178-D179</f>
        <v>0</v>
      </c>
      <c r="L178" s="16">
        <f t="shared" ref="L178" si="319">E178-E179</f>
        <v>0</v>
      </c>
      <c r="M178" s="16">
        <f t="shared" ref="M178" si="320">F178-F179</f>
        <v>6</v>
      </c>
      <c r="N178" s="16">
        <f t="shared" ref="N178" si="321">G178-G179</f>
        <v>47</v>
      </c>
      <c r="O178" s="16">
        <f t="shared" ref="O178" si="322">H178-H179</f>
        <v>41</v>
      </c>
      <c r="P178" s="16"/>
      <c r="Q178" s="245">
        <f>盾!O99</f>
        <v>7</v>
      </c>
      <c r="R178" s="243">
        <f>I178-I179</f>
        <v>94</v>
      </c>
      <c r="S178" s="241" t="str">
        <f>盾!E99</f>
        <v>☆☆☆☆</v>
      </c>
    </row>
    <row r="179" spans="1:19">
      <c r="A179" s="236"/>
      <c r="C179" s="330" t="s">
        <v>4185</v>
      </c>
      <c r="D179" s="231">
        <v>0</v>
      </c>
      <c r="E179" s="231">
        <v>0</v>
      </c>
      <c r="F179" s="231">
        <v>60</v>
      </c>
      <c r="G179" s="231">
        <v>490</v>
      </c>
      <c r="H179" s="231">
        <v>430</v>
      </c>
      <c r="I179" s="231">
        <f t="shared" si="270"/>
        <v>980</v>
      </c>
      <c r="J179" s="231"/>
      <c r="K179" s="231"/>
      <c r="L179" s="231"/>
      <c r="M179" s="231"/>
      <c r="N179" s="231"/>
      <c r="O179" s="231"/>
      <c r="P179" s="16"/>
      <c r="R179" s="231"/>
    </row>
    <row r="180" spans="1:19">
      <c r="A180" s="236">
        <f>盾!O100</f>
        <v>5</v>
      </c>
      <c r="B180" s="16" t="str">
        <f>盾!B100</f>
        <v>盾-014</v>
      </c>
      <c r="C180" s="16" t="str">
        <f>盾!C100</f>
        <v>ふうまの盾</v>
      </c>
      <c r="D180" s="16">
        <f>盾!J100</f>
        <v>0</v>
      </c>
      <c r="E180" s="16">
        <f>盾!K100</f>
        <v>32</v>
      </c>
      <c r="F180" s="16">
        <f>盾!L100</f>
        <v>32</v>
      </c>
      <c r="G180" s="16">
        <f>盾!M100</f>
        <v>427</v>
      </c>
      <c r="H180" s="16">
        <f>盾!N100</f>
        <v>491</v>
      </c>
      <c r="I180" s="16">
        <f t="shared" si="270"/>
        <v>982</v>
      </c>
      <c r="K180" s="16">
        <f>D180-D181</f>
        <v>0</v>
      </c>
      <c r="L180" s="16">
        <f t="shared" ref="L180" si="323">E180-E181</f>
        <v>2</v>
      </c>
      <c r="M180" s="16">
        <f t="shared" ref="M180" si="324">F180-F181</f>
        <v>2</v>
      </c>
      <c r="N180" s="16">
        <f t="shared" ref="N180" si="325">G180-G181</f>
        <v>27</v>
      </c>
      <c r="O180" s="16">
        <f t="shared" ref="O180" si="326">H180-H181</f>
        <v>31</v>
      </c>
      <c r="P180" s="16"/>
      <c r="Q180" s="245">
        <f>盾!O100</f>
        <v>5</v>
      </c>
      <c r="R180" s="243">
        <f>I180-I181</f>
        <v>62</v>
      </c>
      <c r="S180" s="241" t="str">
        <f>盾!E100</f>
        <v>☆☆☆☆</v>
      </c>
    </row>
    <row r="181" spans="1:19">
      <c r="A181" s="236"/>
      <c r="C181" s="330" t="s">
        <v>4185</v>
      </c>
      <c r="D181" s="231">
        <v>0</v>
      </c>
      <c r="E181" s="231">
        <v>30</v>
      </c>
      <c r="F181" s="231">
        <v>30</v>
      </c>
      <c r="G181" s="231">
        <v>400</v>
      </c>
      <c r="H181" s="231">
        <v>460</v>
      </c>
      <c r="I181" s="231">
        <f t="shared" si="270"/>
        <v>920</v>
      </c>
      <c r="J181" s="231"/>
      <c r="K181" s="231"/>
      <c r="L181" s="231"/>
      <c r="M181" s="231"/>
      <c r="N181" s="231"/>
      <c r="O181" s="231"/>
      <c r="P181" s="16"/>
      <c r="R181" s="231"/>
    </row>
    <row r="182" spans="1:19">
      <c r="A182" s="236">
        <f>盾!O101</f>
        <v>9</v>
      </c>
      <c r="B182" s="16" t="str">
        <f>盾!B101</f>
        <v>盾-013</v>
      </c>
      <c r="C182" s="16" t="str">
        <f>盾!C101</f>
        <v>聖騎士の大盾</v>
      </c>
      <c r="D182" s="16">
        <f>盾!J101</f>
        <v>0</v>
      </c>
      <c r="E182" s="16">
        <f>盾!K101</f>
        <v>112</v>
      </c>
      <c r="F182" s="16">
        <f>盾!L101</f>
        <v>0</v>
      </c>
      <c r="G182" s="16">
        <f>盾!M101</f>
        <v>327</v>
      </c>
      <c r="H182" s="16">
        <f>盾!N101</f>
        <v>665</v>
      </c>
      <c r="I182" s="16">
        <f t="shared" si="270"/>
        <v>1104</v>
      </c>
      <c r="K182" s="16">
        <f>D182-D183</f>
        <v>0</v>
      </c>
      <c r="L182" s="16">
        <f t="shared" ref="L182" si="327">E182-E183</f>
        <v>12</v>
      </c>
      <c r="M182" s="16">
        <f t="shared" ref="M182" si="328">F182-F183</f>
        <v>0</v>
      </c>
      <c r="N182" s="16">
        <f t="shared" ref="N182" si="329">G182-G183</f>
        <v>37</v>
      </c>
      <c r="O182" s="16">
        <f t="shared" ref="O182" si="330">H182-H183</f>
        <v>75</v>
      </c>
      <c r="P182" s="16"/>
      <c r="Q182" s="245">
        <f>盾!O101</f>
        <v>9</v>
      </c>
      <c r="R182" s="243">
        <f>I182-I183</f>
        <v>124</v>
      </c>
      <c r="S182" s="241" t="str">
        <f>盾!E101</f>
        <v>☆☆☆☆</v>
      </c>
    </row>
    <row r="183" spans="1:19">
      <c r="A183" s="236"/>
      <c r="C183" s="330" t="s">
        <v>4185</v>
      </c>
      <c r="D183" s="231">
        <v>0</v>
      </c>
      <c r="E183" s="231">
        <v>100</v>
      </c>
      <c r="F183" s="231">
        <v>0</v>
      </c>
      <c r="G183" s="231">
        <v>290</v>
      </c>
      <c r="H183" s="231">
        <v>590</v>
      </c>
      <c r="I183" s="231">
        <f t="shared" si="270"/>
        <v>980</v>
      </c>
      <c r="J183" s="231"/>
      <c r="K183" s="231"/>
      <c r="L183" s="231"/>
      <c r="M183" s="231"/>
      <c r="N183" s="231"/>
      <c r="O183" s="231"/>
      <c r="P183" s="16"/>
      <c r="R183" s="231"/>
    </row>
    <row r="184" spans="1:19">
      <c r="A184" s="236">
        <f>盾!O102</f>
        <v>12</v>
      </c>
      <c r="B184" s="16" t="str">
        <f>盾!B102</f>
        <v>盾-012</v>
      </c>
      <c r="C184" s="16" t="str">
        <f>盾!C102</f>
        <v>オーガシールド</v>
      </c>
      <c r="D184" s="16">
        <f>盾!J102</f>
        <v>117</v>
      </c>
      <c r="E184" s="16">
        <f>盾!K102</f>
        <v>0</v>
      </c>
      <c r="F184" s="16">
        <f>盾!L102</f>
        <v>0</v>
      </c>
      <c r="G184" s="16">
        <f>盾!M102</f>
        <v>342</v>
      </c>
      <c r="H184" s="16">
        <f>盾!N102</f>
        <v>694</v>
      </c>
      <c r="I184" s="16">
        <f t="shared" si="270"/>
        <v>1153</v>
      </c>
      <c r="K184" s="16">
        <f>D184-D185</f>
        <v>17</v>
      </c>
      <c r="L184" s="16">
        <f t="shared" ref="L184" si="331">E184-E185</f>
        <v>0</v>
      </c>
      <c r="M184" s="16">
        <f t="shared" ref="M184" si="332">F184-F185</f>
        <v>0</v>
      </c>
      <c r="N184" s="16">
        <f t="shared" ref="N184" si="333">G184-G185</f>
        <v>52</v>
      </c>
      <c r="O184" s="16">
        <f t="shared" ref="O184" si="334">H184-H185</f>
        <v>104</v>
      </c>
      <c r="P184" s="16"/>
      <c r="Q184" s="245">
        <f>盾!O102</f>
        <v>12</v>
      </c>
      <c r="R184" s="243">
        <f>I184-I185</f>
        <v>173</v>
      </c>
      <c r="S184" s="241" t="str">
        <f>盾!E102</f>
        <v>☆☆☆☆</v>
      </c>
    </row>
    <row r="185" spans="1:19">
      <c r="A185" s="236"/>
      <c r="C185" s="330" t="s">
        <v>4185</v>
      </c>
      <c r="D185" s="231">
        <v>100</v>
      </c>
      <c r="E185" s="231">
        <v>0</v>
      </c>
      <c r="F185" s="231">
        <v>0</v>
      </c>
      <c r="G185" s="231">
        <v>290</v>
      </c>
      <c r="H185" s="231">
        <v>590</v>
      </c>
      <c r="I185" s="231">
        <f t="shared" si="270"/>
        <v>980</v>
      </c>
      <c r="J185" s="231"/>
      <c r="K185" s="231"/>
      <c r="L185" s="231"/>
      <c r="M185" s="231"/>
      <c r="N185" s="231"/>
      <c r="O185" s="231"/>
      <c r="P185" s="16"/>
      <c r="R185" s="231"/>
    </row>
    <row r="186" spans="1:19">
      <c r="A186" s="236">
        <f>盾!O103</f>
        <v>16</v>
      </c>
      <c r="B186" s="16" t="str">
        <f>盾!B103</f>
        <v>盾-011</v>
      </c>
      <c r="C186" s="16" t="str">
        <f>盾!C103</f>
        <v>ダイのてつの盾</v>
      </c>
      <c r="D186" s="16">
        <f>盾!J103</f>
        <v>37</v>
      </c>
      <c r="E186" s="16">
        <f>盾!K103</f>
        <v>37</v>
      </c>
      <c r="F186" s="16">
        <f>盾!L103</f>
        <v>0</v>
      </c>
      <c r="G186" s="16">
        <f>盾!M103</f>
        <v>502</v>
      </c>
      <c r="H186" s="16">
        <f>盾!N103</f>
        <v>578</v>
      </c>
      <c r="I186" s="16">
        <f t="shared" si="270"/>
        <v>1154</v>
      </c>
      <c r="K186" s="16">
        <f>D186-D187</f>
        <v>7</v>
      </c>
      <c r="L186" s="16">
        <f t="shared" ref="L186" si="335">E186-E187</f>
        <v>7</v>
      </c>
      <c r="M186" s="16">
        <f t="shared" ref="M186" si="336">F186-F187</f>
        <v>0</v>
      </c>
      <c r="N186" s="16">
        <f t="shared" ref="N186" si="337">G186-G187</f>
        <v>102</v>
      </c>
      <c r="O186" s="16">
        <f t="shared" ref="O186" si="338">H186-H187</f>
        <v>118</v>
      </c>
      <c r="P186" s="16"/>
      <c r="Q186" s="245">
        <f>盾!O103</f>
        <v>16</v>
      </c>
      <c r="R186" s="243">
        <f>I186-I187</f>
        <v>234</v>
      </c>
      <c r="S186" s="241" t="str">
        <f>盾!E103</f>
        <v>☆☆☆☆</v>
      </c>
    </row>
    <row r="187" spans="1:19">
      <c r="A187" s="236"/>
      <c r="C187" s="330" t="s">
        <v>4185</v>
      </c>
      <c r="D187" s="231">
        <v>30</v>
      </c>
      <c r="E187" s="231">
        <v>30</v>
      </c>
      <c r="F187" s="231">
        <v>0</v>
      </c>
      <c r="G187" s="231">
        <v>400</v>
      </c>
      <c r="H187" s="231">
        <v>460</v>
      </c>
      <c r="I187" s="231">
        <f t="shared" si="270"/>
        <v>920</v>
      </c>
      <c r="J187" s="231"/>
      <c r="K187" s="231"/>
      <c r="L187" s="231"/>
      <c r="M187" s="231"/>
      <c r="N187" s="231"/>
      <c r="O187" s="231"/>
      <c r="P187" s="16"/>
      <c r="R187" s="231"/>
      <c r="S187" s="16"/>
    </row>
    <row r="188" spans="1:19">
      <c r="A188" s="236">
        <f>盾!O104</f>
        <v>12</v>
      </c>
      <c r="B188" s="16" t="str">
        <f>盾!B104</f>
        <v>盾-010</v>
      </c>
      <c r="C188" s="16" t="str">
        <f>盾!C104</f>
        <v>オニグモの盾</v>
      </c>
      <c r="D188" s="16">
        <f>盾!J104</f>
        <v>0</v>
      </c>
      <c r="E188" s="16">
        <f>盾!K104</f>
        <v>62</v>
      </c>
      <c r="F188" s="16">
        <f>盾!L104</f>
        <v>0</v>
      </c>
      <c r="G188" s="16">
        <f>盾!M104</f>
        <v>475</v>
      </c>
      <c r="H188" s="16">
        <f>盾!N104</f>
        <v>637</v>
      </c>
      <c r="I188" s="16">
        <f t="shared" si="270"/>
        <v>1174</v>
      </c>
      <c r="K188" s="16">
        <f>D188-D189</f>
        <v>0</v>
      </c>
      <c r="L188" s="16">
        <f t="shared" ref="L188" si="339">E188-E189</f>
        <v>12</v>
      </c>
      <c r="M188" s="16">
        <f t="shared" ref="M188" si="340">F188-F189</f>
        <v>0</v>
      </c>
      <c r="N188" s="16">
        <f t="shared" ref="N188" si="341">G188-G189</f>
        <v>75</v>
      </c>
      <c r="O188" s="16">
        <f t="shared" ref="O188" si="342">H188-H189</f>
        <v>187</v>
      </c>
      <c r="P188" s="16"/>
      <c r="Q188" s="245">
        <f>盾!O104</f>
        <v>12</v>
      </c>
      <c r="R188" s="243">
        <f>I188-I189</f>
        <v>274</v>
      </c>
      <c r="S188" s="241" t="str">
        <f>盾!E104</f>
        <v>☆☆☆☆</v>
      </c>
    </row>
    <row r="189" spans="1:19">
      <c r="A189" s="236"/>
      <c r="C189" s="330" t="s">
        <v>4185</v>
      </c>
      <c r="D189" s="231">
        <v>0</v>
      </c>
      <c r="E189" s="231">
        <v>50</v>
      </c>
      <c r="F189" s="231">
        <v>0</v>
      </c>
      <c r="G189" s="231">
        <v>400</v>
      </c>
      <c r="H189" s="231">
        <v>450</v>
      </c>
      <c r="I189" s="231">
        <f t="shared" si="270"/>
        <v>900</v>
      </c>
      <c r="J189" s="231"/>
      <c r="K189" s="231"/>
      <c r="L189" s="231"/>
      <c r="M189" s="231"/>
      <c r="N189" s="231"/>
      <c r="O189" s="231"/>
      <c r="P189" s="16"/>
      <c r="R189" s="231"/>
      <c r="S189" s="16"/>
    </row>
    <row r="190" spans="1:19">
      <c r="A190" s="236">
        <f>盾!O105</f>
        <v>16</v>
      </c>
      <c r="B190" s="16" t="str">
        <f>盾!B105</f>
        <v>盾-009</v>
      </c>
      <c r="C190" s="16" t="str">
        <f>盾!C105</f>
        <v>カイトバックラー</v>
      </c>
      <c r="D190" s="16">
        <f>盾!J105</f>
        <v>113</v>
      </c>
      <c r="E190" s="16">
        <f>盾!K105</f>
        <v>0</v>
      </c>
      <c r="F190" s="16">
        <f>盾!L105</f>
        <v>0</v>
      </c>
      <c r="G190" s="16">
        <f>盾!M105</f>
        <v>341</v>
      </c>
      <c r="H190" s="16">
        <f>盾!N105</f>
        <v>682</v>
      </c>
      <c r="I190" s="16">
        <f t="shared" si="270"/>
        <v>1136</v>
      </c>
      <c r="K190" s="16">
        <f>D190-D191</f>
        <v>23</v>
      </c>
      <c r="L190" s="16">
        <f t="shared" ref="L190" si="343">E190-E191</f>
        <v>0</v>
      </c>
      <c r="M190" s="16">
        <f t="shared" ref="M190" si="344">F190-F191</f>
        <v>0</v>
      </c>
      <c r="N190" s="16">
        <f t="shared" ref="N190" si="345">G190-G191</f>
        <v>71</v>
      </c>
      <c r="O190" s="16">
        <f t="shared" ref="O190" si="346">H190-H191</f>
        <v>142</v>
      </c>
      <c r="P190" s="16"/>
      <c r="Q190" s="245">
        <f>盾!O105</f>
        <v>16</v>
      </c>
      <c r="R190" s="243">
        <f>I190-I191</f>
        <v>236</v>
      </c>
      <c r="S190" s="241" t="str">
        <f>盾!E105</f>
        <v>☆☆☆☆</v>
      </c>
    </row>
    <row r="191" spans="1:19">
      <c r="A191" s="236"/>
      <c r="C191" s="330" t="s">
        <v>4185</v>
      </c>
      <c r="D191" s="231">
        <v>90</v>
      </c>
      <c r="E191" s="231">
        <v>0</v>
      </c>
      <c r="F191" s="231">
        <v>0</v>
      </c>
      <c r="G191" s="231">
        <v>270</v>
      </c>
      <c r="H191" s="231">
        <v>540</v>
      </c>
      <c r="I191" s="231">
        <f t="shared" si="270"/>
        <v>900</v>
      </c>
      <c r="J191" s="231"/>
      <c r="K191" s="231"/>
      <c r="L191" s="231"/>
      <c r="M191" s="231"/>
      <c r="N191" s="231"/>
      <c r="O191" s="231"/>
      <c r="P191" s="16"/>
      <c r="R191" s="231"/>
    </row>
    <row r="192" spans="1:19">
      <c r="A192" s="236">
        <f>盾!O106</f>
        <v>12</v>
      </c>
      <c r="B192" s="16" t="str">
        <f>盾!B106</f>
        <v>盾-008</v>
      </c>
      <c r="C192" s="16" t="str">
        <f>盾!C106</f>
        <v>まほうの盾</v>
      </c>
      <c r="D192" s="16">
        <f>盾!J106</f>
        <v>0</v>
      </c>
      <c r="E192" s="16">
        <f>盾!K106</f>
        <v>0</v>
      </c>
      <c r="F192" s="16">
        <f>盾!L106</f>
        <v>62</v>
      </c>
      <c r="G192" s="16">
        <f>盾!M106</f>
        <v>537</v>
      </c>
      <c r="H192" s="16">
        <f>盾!N106</f>
        <v>475</v>
      </c>
      <c r="I192" s="16">
        <f t="shared" si="270"/>
        <v>1074</v>
      </c>
      <c r="K192" s="16">
        <f>D192-D193</f>
        <v>0</v>
      </c>
      <c r="L192" s="16">
        <f t="shared" ref="L192" si="347">E192-E193</f>
        <v>0</v>
      </c>
      <c r="M192" s="16">
        <f t="shared" ref="M192" si="348">F192-F193</f>
        <v>12</v>
      </c>
      <c r="N192" s="16">
        <f t="shared" ref="N192" si="349">G192-G193</f>
        <v>87</v>
      </c>
      <c r="O192" s="16">
        <f t="shared" ref="O192" si="350">H192-H193</f>
        <v>75</v>
      </c>
      <c r="P192" s="16"/>
      <c r="Q192" s="245">
        <f>盾!O106</f>
        <v>12</v>
      </c>
      <c r="R192" s="243">
        <f>I192-I193</f>
        <v>174</v>
      </c>
      <c r="S192" s="241" t="str">
        <f>盾!E106</f>
        <v>☆☆☆☆</v>
      </c>
    </row>
    <row r="193" spans="1:19">
      <c r="A193" s="236"/>
      <c r="C193" s="330" t="s">
        <v>4185</v>
      </c>
      <c r="D193" s="231">
        <v>0</v>
      </c>
      <c r="E193" s="231">
        <v>0</v>
      </c>
      <c r="F193" s="231">
        <v>50</v>
      </c>
      <c r="G193" s="231">
        <v>450</v>
      </c>
      <c r="H193" s="231">
        <v>400</v>
      </c>
      <c r="I193" s="231">
        <f t="shared" si="270"/>
        <v>900</v>
      </c>
      <c r="J193" s="231"/>
      <c r="K193" s="231"/>
      <c r="L193" s="231"/>
      <c r="M193" s="231"/>
      <c r="N193" s="231"/>
      <c r="O193" s="231"/>
      <c r="P193" s="16"/>
      <c r="R193" s="231"/>
      <c r="S193" s="16"/>
    </row>
    <row r="194" spans="1:19">
      <c r="A194" s="236" t="str">
        <f>盾!O107</f>
        <v>MAX</v>
      </c>
      <c r="B194" s="16" t="str">
        <f>盾!B107</f>
        <v>盾-007</v>
      </c>
      <c r="C194" s="16" t="str">
        <f>盾!C107</f>
        <v>プラチナトレイ</v>
      </c>
      <c r="D194" s="16">
        <f>盾!J107</f>
        <v>0</v>
      </c>
      <c r="E194" s="16">
        <f>盾!K107</f>
        <v>60</v>
      </c>
      <c r="F194" s="16">
        <f>盾!L107</f>
        <v>0</v>
      </c>
      <c r="G194" s="16">
        <f>盾!M107</f>
        <v>480</v>
      </c>
      <c r="H194" s="16">
        <f>盾!N107</f>
        <v>540</v>
      </c>
      <c r="I194" s="16">
        <f t="shared" si="270"/>
        <v>1080</v>
      </c>
      <c r="K194" s="16">
        <f>D194-D195</f>
        <v>0</v>
      </c>
      <c r="L194" s="16">
        <f t="shared" ref="L194" si="351">E194-E195</f>
        <v>10</v>
      </c>
      <c r="M194" s="16">
        <f t="shared" ref="M194" si="352">F194-F195</f>
        <v>0</v>
      </c>
      <c r="N194" s="16">
        <f t="shared" ref="N194" si="353">G194-G195</f>
        <v>110</v>
      </c>
      <c r="O194" s="16">
        <f t="shared" ref="O194" si="354">H194-H195</f>
        <v>120</v>
      </c>
      <c r="P194" s="16"/>
      <c r="Q194" s="245" t="str">
        <f>盾!O107</f>
        <v>MAX</v>
      </c>
      <c r="R194" s="243">
        <f>I194-I195</f>
        <v>240</v>
      </c>
      <c r="S194" s="241" t="str">
        <f>盾!E107</f>
        <v>☆☆☆</v>
      </c>
    </row>
    <row r="195" spans="1:19">
      <c r="A195" s="236"/>
      <c r="C195" s="330" t="s">
        <v>4185</v>
      </c>
      <c r="D195" s="231">
        <v>0</v>
      </c>
      <c r="E195" s="231">
        <v>50</v>
      </c>
      <c r="F195" s="231">
        <v>0</v>
      </c>
      <c r="G195" s="231">
        <v>370</v>
      </c>
      <c r="H195" s="231">
        <v>420</v>
      </c>
      <c r="I195" s="231">
        <f t="shared" si="270"/>
        <v>840</v>
      </c>
      <c r="J195" s="231"/>
      <c r="K195" s="231"/>
      <c r="L195" s="231"/>
      <c r="M195" s="231"/>
      <c r="N195" s="231"/>
      <c r="O195" s="231"/>
      <c r="P195" s="16"/>
      <c r="R195" s="231"/>
      <c r="S195" s="16"/>
    </row>
    <row r="196" spans="1:19">
      <c r="A196" s="236" t="str">
        <f>盾!O108</f>
        <v>MAX</v>
      </c>
      <c r="B196" s="16" t="str">
        <f>盾!B108</f>
        <v>盾-006</v>
      </c>
      <c r="C196" s="16" t="str">
        <f>盾!C108</f>
        <v>はがねの盾</v>
      </c>
      <c r="D196" s="16">
        <f>盾!J108</f>
        <v>0</v>
      </c>
      <c r="E196" s="16">
        <f>盾!K108</f>
        <v>0</v>
      </c>
      <c r="F196" s="16">
        <f>盾!L108</f>
        <v>0</v>
      </c>
      <c r="G196" s="16">
        <f>盾!M108</f>
        <v>430</v>
      </c>
      <c r="H196" s="16">
        <f>盾!N108</f>
        <v>640</v>
      </c>
      <c r="I196" s="16">
        <f t="shared" si="270"/>
        <v>1070</v>
      </c>
      <c r="K196" s="16">
        <f>D196-D197</f>
        <v>0</v>
      </c>
      <c r="L196" s="16">
        <f t="shared" ref="L196" si="355">E196-E197</f>
        <v>0</v>
      </c>
      <c r="M196" s="16">
        <f t="shared" ref="M196" si="356">F196-F197</f>
        <v>0</v>
      </c>
      <c r="N196" s="16">
        <f t="shared" ref="N196" si="357">G196-G197</f>
        <v>100</v>
      </c>
      <c r="O196" s="16">
        <f t="shared" ref="O196" si="358">H196-H197</f>
        <v>140</v>
      </c>
      <c r="P196" s="16"/>
      <c r="Q196" s="245" t="str">
        <f>盾!O108</f>
        <v>MAX</v>
      </c>
      <c r="R196" s="243">
        <f>I196-I197</f>
        <v>240</v>
      </c>
      <c r="S196" s="241" t="str">
        <f>盾!E108</f>
        <v>☆☆☆</v>
      </c>
    </row>
    <row r="197" spans="1:19">
      <c r="A197" s="236"/>
      <c r="C197" s="330" t="s">
        <v>4185</v>
      </c>
      <c r="D197" s="231">
        <v>0</v>
      </c>
      <c r="E197" s="231">
        <v>0</v>
      </c>
      <c r="F197" s="231">
        <v>0</v>
      </c>
      <c r="G197" s="231">
        <v>330</v>
      </c>
      <c r="H197" s="231">
        <v>500</v>
      </c>
      <c r="I197" s="231">
        <f t="shared" si="270"/>
        <v>830</v>
      </c>
      <c r="J197" s="231"/>
      <c r="K197" s="231"/>
      <c r="L197" s="231"/>
      <c r="M197" s="231"/>
      <c r="N197" s="231"/>
      <c r="O197" s="231"/>
      <c r="P197" s="16"/>
      <c r="R197" s="231"/>
      <c r="S197" s="16"/>
    </row>
    <row r="198" spans="1:19">
      <c r="A198" s="236" t="str">
        <f>盾!O109</f>
        <v>MAX</v>
      </c>
      <c r="B198" s="16" t="str">
        <f>盾!B109</f>
        <v>盾-004</v>
      </c>
      <c r="C198" s="16" t="str">
        <f>盾!C109</f>
        <v>ブルーバックラー</v>
      </c>
      <c r="D198" s="16">
        <f>盾!J109</f>
        <v>0</v>
      </c>
      <c r="E198" s="16">
        <f>盾!K109</f>
        <v>0</v>
      </c>
      <c r="F198" s="16">
        <f>盾!L109</f>
        <v>0</v>
      </c>
      <c r="G198" s="16">
        <f>盾!M109</f>
        <v>590</v>
      </c>
      <c r="H198" s="16">
        <f>盾!N109</f>
        <v>400</v>
      </c>
      <c r="I198" s="16">
        <f t="shared" si="270"/>
        <v>990</v>
      </c>
      <c r="K198" s="16">
        <f>D198-D199</f>
        <v>0</v>
      </c>
      <c r="L198" s="16">
        <f t="shared" ref="L198" si="359">E198-E199</f>
        <v>0</v>
      </c>
      <c r="M198" s="16">
        <f t="shared" ref="M198" si="360">F198-F199</f>
        <v>0</v>
      </c>
      <c r="N198" s="16">
        <f t="shared" ref="N198" si="361">G198-G199</f>
        <v>140</v>
      </c>
      <c r="O198" s="16">
        <f t="shared" ref="O198" si="362">H198-H199</f>
        <v>100</v>
      </c>
      <c r="P198" s="16"/>
      <c r="Q198" s="245" t="str">
        <f>盾!O109</f>
        <v>MAX</v>
      </c>
      <c r="R198" s="243">
        <f>I198-I199</f>
        <v>240</v>
      </c>
      <c r="S198" s="241" t="str">
        <f>盾!E109</f>
        <v>☆☆☆</v>
      </c>
    </row>
    <row r="199" spans="1:19">
      <c r="A199" s="236"/>
      <c r="C199" s="330" t="s">
        <v>4185</v>
      </c>
      <c r="D199" s="231">
        <v>0</v>
      </c>
      <c r="E199" s="231">
        <v>0</v>
      </c>
      <c r="F199" s="231">
        <v>0</v>
      </c>
      <c r="G199" s="231">
        <v>450</v>
      </c>
      <c r="H199" s="231">
        <v>300</v>
      </c>
      <c r="I199" s="231">
        <f t="shared" si="270"/>
        <v>750</v>
      </c>
      <c r="J199" s="231"/>
      <c r="K199" s="231"/>
      <c r="L199" s="231"/>
      <c r="M199" s="231"/>
      <c r="N199" s="231"/>
      <c r="O199" s="231"/>
      <c r="P199" s="16"/>
      <c r="R199" s="231"/>
    </row>
    <row r="200" spans="1:19">
      <c r="A200" s="236" t="str">
        <f>盾!O110</f>
        <v>MAX</v>
      </c>
      <c r="B200" s="16" t="str">
        <f>盾!B110</f>
        <v>盾-003</v>
      </c>
      <c r="C200" s="16" t="str">
        <f>盾!C110</f>
        <v>せいどうのたて</v>
      </c>
      <c r="D200" s="16">
        <f>盾!J110</f>
        <v>100</v>
      </c>
      <c r="E200" s="16">
        <f>盾!K110</f>
        <v>0</v>
      </c>
      <c r="F200" s="16">
        <f>盾!L110</f>
        <v>0</v>
      </c>
      <c r="G200" s="16">
        <f>盾!M110</f>
        <v>300</v>
      </c>
      <c r="H200" s="16">
        <f>盾!N110</f>
        <v>590</v>
      </c>
      <c r="I200" s="16">
        <f t="shared" si="270"/>
        <v>990</v>
      </c>
      <c r="K200" s="16">
        <f>D200-D201</f>
        <v>20</v>
      </c>
      <c r="L200" s="16">
        <f t="shared" ref="L200" si="363">E200-E201</f>
        <v>0</v>
      </c>
      <c r="M200" s="16">
        <f t="shared" ref="M200" si="364">F200-F201</f>
        <v>0</v>
      </c>
      <c r="N200" s="16">
        <f t="shared" ref="N200" si="365">G200-G201</f>
        <v>70</v>
      </c>
      <c r="O200" s="16">
        <f t="shared" ref="O200" si="366">H200-H201</f>
        <v>140</v>
      </c>
      <c r="P200" s="16"/>
      <c r="Q200" s="245" t="str">
        <f>盾!O110</f>
        <v>MAX</v>
      </c>
      <c r="R200" s="243">
        <f>I200-I201</f>
        <v>230</v>
      </c>
      <c r="S200" s="241" t="str">
        <f>盾!E110</f>
        <v>☆☆☆</v>
      </c>
    </row>
    <row r="201" spans="1:19">
      <c r="A201" s="236"/>
      <c r="C201" s="330" t="s">
        <v>4185</v>
      </c>
      <c r="D201" s="231">
        <v>80</v>
      </c>
      <c r="E201" s="231">
        <v>0</v>
      </c>
      <c r="F201" s="231">
        <v>0</v>
      </c>
      <c r="G201" s="231">
        <v>230</v>
      </c>
      <c r="H201" s="231">
        <v>450</v>
      </c>
      <c r="I201" s="231">
        <f t="shared" si="270"/>
        <v>760</v>
      </c>
      <c r="J201" s="231"/>
      <c r="K201" s="231"/>
      <c r="L201" s="231"/>
      <c r="M201" s="231"/>
      <c r="N201" s="231"/>
      <c r="O201" s="231"/>
      <c r="P201" s="16"/>
      <c r="R201" s="231"/>
    </row>
    <row r="202" spans="1:19">
      <c r="A202" s="236" t="str">
        <f>盾!O111</f>
        <v>MAX</v>
      </c>
      <c r="B202" s="16" t="str">
        <f>盾!B111</f>
        <v>盾-005</v>
      </c>
      <c r="C202" s="16" t="str">
        <f>盾!C111</f>
        <v>シルバートレイ</v>
      </c>
      <c r="D202" s="16">
        <f>盾!J111</f>
        <v>0</v>
      </c>
      <c r="E202" s="16">
        <f>盾!K111</f>
        <v>50</v>
      </c>
      <c r="F202" s="16">
        <f>盾!L111</f>
        <v>0</v>
      </c>
      <c r="G202" s="16">
        <f>盾!M111</f>
        <v>440</v>
      </c>
      <c r="H202" s="16">
        <f>盾!N111</f>
        <v>500</v>
      </c>
      <c r="I202" s="16">
        <f t="shared" si="270"/>
        <v>990</v>
      </c>
      <c r="K202" s="16">
        <f>D202-D203</f>
        <v>0</v>
      </c>
      <c r="L202" s="16">
        <f t="shared" ref="L202" si="367">E202-E203</f>
        <v>0</v>
      </c>
      <c r="M202" s="16">
        <f t="shared" ref="M202" si="368">F202-F203</f>
        <v>0</v>
      </c>
      <c r="N202" s="16">
        <f t="shared" ref="N202" si="369">G202-G203</f>
        <v>110</v>
      </c>
      <c r="O202" s="16">
        <f t="shared" ref="O202" si="370">H202-H203</f>
        <v>120</v>
      </c>
      <c r="P202" s="16"/>
      <c r="Q202" s="245" t="str">
        <f>盾!O111</f>
        <v>MAX</v>
      </c>
      <c r="R202" s="243">
        <f>I202-I203</f>
        <v>230</v>
      </c>
      <c r="S202" s="241" t="str">
        <f>盾!E111</f>
        <v>☆☆☆</v>
      </c>
    </row>
    <row r="203" spans="1:19">
      <c r="A203" s="236"/>
      <c r="C203" s="330" t="s">
        <v>4185</v>
      </c>
      <c r="D203" s="231">
        <v>0</v>
      </c>
      <c r="E203" s="231">
        <v>50</v>
      </c>
      <c r="F203" s="231">
        <v>0</v>
      </c>
      <c r="G203" s="231">
        <v>330</v>
      </c>
      <c r="H203" s="231">
        <v>380</v>
      </c>
      <c r="I203" s="231">
        <f t="shared" si="270"/>
        <v>760</v>
      </c>
      <c r="J203" s="231"/>
      <c r="K203" s="231"/>
      <c r="L203" s="231"/>
      <c r="M203" s="231"/>
      <c r="N203" s="231"/>
      <c r="O203" s="231"/>
      <c r="P203" s="16"/>
      <c r="R203" s="231"/>
    </row>
    <row r="204" spans="1:19">
      <c r="A204" s="236" t="str">
        <f>盾!O112</f>
        <v>MAX</v>
      </c>
      <c r="B204" s="16" t="str">
        <f>盾!B112</f>
        <v>盾-002</v>
      </c>
      <c r="C204" s="16" t="str">
        <f>盾!C112</f>
        <v>ライトバックラー</v>
      </c>
      <c r="D204" s="16">
        <f>盾!J112</f>
        <v>0</v>
      </c>
      <c r="E204" s="16">
        <f>盾!K112</f>
        <v>50</v>
      </c>
      <c r="F204" s="16">
        <f>盾!L112</f>
        <v>0</v>
      </c>
      <c r="G204" s="16">
        <f>盾!M112</f>
        <v>360</v>
      </c>
      <c r="H204" s="16">
        <f>盾!N112</f>
        <v>420</v>
      </c>
      <c r="I204" s="16">
        <f t="shared" si="270"/>
        <v>830</v>
      </c>
      <c r="K204" s="16">
        <f>D204-D205</f>
        <v>0</v>
      </c>
      <c r="L204" s="16">
        <f t="shared" ref="L204" si="371">E204-E205</f>
        <v>10</v>
      </c>
      <c r="M204" s="16">
        <f t="shared" ref="M204" si="372">F204-F205</f>
        <v>0</v>
      </c>
      <c r="N204" s="16">
        <f t="shared" ref="N204" si="373">G204-G205</f>
        <v>100</v>
      </c>
      <c r="O204" s="16">
        <f t="shared" ref="O204" si="374">H204-H205</f>
        <v>120</v>
      </c>
      <c r="P204" s="16"/>
      <c r="Q204" s="245" t="str">
        <f>盾!O112</f>
        <v>MAX</v>
      </c>
      <c r="R204" s="243">
        <f>I204-I205</f>
        <v>230</v>
      </c>
      <c r="S204" s="241" t="str">
        <f>盾!E112</f>
        <v>☆☆</v>
      </c>
    </row>
    <row r="205" spans="1:19">
      <c r="A205" s="236"/>
      <c r="C205" s="330" t="s">
        <v>4185</v>
      </c>
      <c r="D205" s="231">
        <v>0</v>
      </c>
      <c r="E205" s="231">
        <v>40</v>
      </c>
      <c r="F205" s="231">
        <v>0</v>
      </c>
      <c r="G205" s="231">
        <v>260</v>
      </c>
      <c r="H205" s="231">
        <v>300</v>
      </c>
      <c r="I205" s="231">
        <f t="shared" si="270"/>
        <v>600</v>
      </c>
      <c r="J205" s="231"/>
      <c r="K205" s="231"/>
      <c r="L205" s="231"/>
      <c r="M205" s="231"/>
      <c r="N205" s="231"/>
      <c r="O205" s="231"/>
      <c r="P205" s="16"/>
      <c r="R205" s="231"/>
    </row>
    <row r="206" spans="1:19">
      <c r="A206" s="236" t="str">
        <f>盾!O113</f>
        <v>MAX</v>
      </c>
      <c r="B206" s="16" t="str">
        <f>盾!B113</f>
        <v>盾-001</v>
      </c>
      <c r="C206" s="16" t="str">
        <f>盾!C113</f>
        <v>かわのたて</v>
      </c>
      <c r="D206" s="16">
        <f>盾!J113</f>
        <v>0</v>
      </c>
      <c r="E206" s="16">
        <f>盾!K113</f>
        <v>0</v>
      </c>
      <c r="F206" s="16">
        <f>盾!L113</f>
        <v>0</v>
      </c>
      <c r="G206" s="16">
        <f>盾!M113</f>
        <v>500</v>
      </c>
      <c r="H206" s="16">
        <f>盾!N113</f>
        <v>330</v>
      </c>
      <c r="I206" s="16">
        <f t="shared" si="270"/>
        <v>830</v>
      </c>
      <c r="K206" s="16">
        <f>D206-D207</f>
        <v>0</v>
      </c>
      <c r="L206" s="16">
        <f t="shared" ref="L206" si="375">E206-E207</f>
        <v>0</v>
      </c>
      <c r="M206" s="16">
        <f t="shared" ref="M206" si="376">F206-F207</f>
        <v>0</v>
      </c>
      <c r="N206" s="16">
        <f t="shared" ref="N206" si="377">G206-G207</f>
        <v>140</v>
      </c>
      <c r="O206" s="16">
        <f t="shared" ref="O206" si="378">H206-H207</f>
        <v>90</v>
      </c>
      <c r="P206" s="16"/>
      <c r="Q206" s="245" t="str">
        <f>盾!O113</f>
        <v>MAX</v>
      </c>
      <c r="R206" s="243">
        <f>I206-I207</f>
        <v>230</v>
      </c>
      <c r="S206" s="241" t="str">
        <f>盾!E113</f>
        <v>☆☆</v>
      </c>
    </row>
    <row r="207" spans="1:19">
      <c r="C207" s="330" t="s">
        <v>4185</v>
      </c>
      <c r="D207" s="231">
        <v>0</v>
      </c>
      <c r="E207" s="231">
        <v>0</v>
      </c>
      <c r="F207" s="231">
        <v>0</v>
      </c>
      <c r="G207" s="231">
        <v>360</v>
      </c>
      <c r="H207" s="231">
        <v>240</v>
      </c>
      <c r="I207" s="231">
        <f t="shared" si="270"/>
        <v>600</v>
      </c>
      <c r="J207" s="231"/>
      <c r="K207" s="231"/>
      <c r="L207" s="231"/>
      <c r="M207" s="231"/>
      <c r="N207" s="231"/>
      <c r="O207" s="231"/>
      <c r="P207" s="16"/>
      <c r="R207" s="231"/>
    </row>
    <row r="208" spans="1:19">
      <c r="D208" s="164" t="s">
        <v>15</v>
      </c>
      <c r="E208" s="165" t="s">
        <v>7</v>
      </c>
      <c r="F208" s="166" t="s">
        <v>8</v>
      </c>
      <c r="G208" s="167" t="s">
        <v>9</v>
      </c>
      <c r="H208" s="168" t="s">
        <v>14</v>
      </c>
      <c r="I208" s="333" t="s">
        <v>4186</v>
      </c>
      <c r="K208" s="164" t="s">
        <v>15</v>
      </c>
      <c r="L208" s="165" t="s">
        <v>7</v>
      </c>
      <c r="M208" s="166" t="s">
        <v>8</v>
      </c>
      <c r="N208" s="167" t="s">
        <v>9</v>
      </c>
      <c r="O208" s="168" t="s">
        <v>14</v>
      </c>
      <c r="P208" s="16"/>
      <c r="Q208" s="331" t="s">
        <v>3906</v>
      </c>
      <c r="R208" s="332" t="s">
        <v>4187</v>
      </c>
      <c r="S208" s="241" t="s">
        <v>4188</v>
      </c>
    </row>
    <row r="209" spans="1:19">
      <c r="A209" s="236" t="str">
        <f>アクセサリー!O162</f>
        <v>MAX</v>
      </c>
      <c r="B209" s="16" t="str">
        <f>アクセサリー!B162</f>
        <v>ア-094</v>
      </c>
      <c r="C209" s="16" t="str">
        <f>アクセサリー!C162</f>
        <v>竜の騎士の腕輪</v>
      </c>
      <c r="D209" s="16">
        <f>アクセサリー!J162</f>
        <v>500</v>
      </c>
      <c r="E209" s="16">
        <f>アクセサリー!K162</f>
        <v>110</v>
      </c>
      <c r="F209" s="16">
        <f>アクセサリー!L162</f>
        <v>110</v>
      </c>
      <c r="G209" s="16">
        <f>アクセサリー!M162</f>
        <v>110</v>
      </c>
      <c r="H209" s="16">
        <f>アクセサリー!N162</f>
        <v>110</v>
      </c>
      <c r="I209" s="16">
        <f t="shared" si="270"/>
        <v>940</v>
      </c>
      <c r="K209" s="16">
        <f>D209-D210</f>
        <v>100</v>
      </c>
      <c r="L209" s="16">
        <f t="shared" ref="L209" si="379">E209-E210</f>
        <v>20</v>
      </c>
      <c r="M209" s="16">
        <f t="shared" ref="M209" si="380">F209-F210</f>
        <v>20</v>
      </c>
      <c r="N209" s="16">
        <f t="shared" ref="N209" si="381">G209-G210</f>
        <v>20</v>
      </c>
      <c r="O209" s="16">
        <f t="shared" ref="O209" si="382">H209-H210</f>
        <v>20</v>
      </c>
      <c r="P209" s="16"/>
      <c r="Q209" s="245" t="str">
        <f>アクセサリー!O162</f>
        <v>MAX</v>
      </c>
      <c r="R209" s="243">
        <f>I209-I210</f>
        <v>180</v>
      </c>
      <c r="S209" s="241" t="str">
        <f>アクセサリー!E162</f>
        <v>☆☆☆☆</v>
      </c>
    </row>
    <row r="210" spans="1:19">
      <c r="A210" s="236"/>
      <c r="C210" s="330" t="s">
        <v>4185</v>
      </c>
      <c r="D210" s="231">
        <v>400</v>
      </c>
      <c r="E210" s="231">
        <v>90</v>
      </c>
      <c r="F210" s="231">
        <v>90</v>
      </c>
      <c r="G210" s="231">
        <v>90</v>
      </c>
      <c r="H210" s="231">
        <v>90</v>
      </c>
      <c r="I210" s="231">
        <f t="shared" si="270"/>
        <v>760</v>
      </c>
      <c r="J210" s="231"/>
      <c r="K210" s="231"/>
      <c r="L210" s="231"/>
      <c r="M210" s="231"/>
      <c r="N210" s="231"/>
      <c r="O210" s="231"/>
      <c r="P210" s="16"/>
      <c r="R210" s="231"/>
    </row>
    <row r="211" spans="1:19">
      <c r="A211" s="236" t="str">
        <f>アクセサリー!O164</f>
        <v>MAX</v>
      </c>
      <c r="B211" s="16" t="str">
        <f>アクセサリー!B164</f>
        <v>ア-092</v>
      </c>
      <c r="C211" s="16" t="str">
        <f>アクセサリー!C164</f>
        <v>大魔王のローブ</v>
      </c>
      <c r="D211" s="16">
        <f>アクセサリー!J164</f>
        <v>830</v>
      </c>
      <c r="E211" s="16">
        <f>アクセサリー!K164</f>
        <v>0</v>
      </c>
      <c r="F211" s="16">
        <f>アクセサリー!L164</f>
        <v>80</v>
      </c>
      <c r="G211" s="16">
        <f>アクセサリー!M164</f>
        <v>80</v>
      </c>
      <c r="H211" s="16">
        <f>アクセサリー!N164</f>
        <v>0</v>
      </c>
      <c r="I211" s="16">
        <f t="shared" si="270"/>
        <v>990</v>
      </c>
      <c r="K211" s="16">
        <f>D211-D212</f>
        <v>170</v>
      </c>
      <c r="L211" s="16">
        <f t="shared" ref="L211" si="383">E211-E212</f>
        <v>0</v>
      </c>
      <c r="M211" s="16">
        <f t="shared" ref="M211" si="384">F211-F212</f>
        <v>20</v>
      </c>
      <c r="N211" s="16">
        <f t="shared" ref="N211" si="385">G211-G212</f>
        <v>20</v>
      </c>
      <c r="O211" s="16">
        <f t="shared" ref="O211" si="386">H211-H212</f>
        <v>0</v>
      </c>
      <c r="P211" s="16"/>
      <c r="Q211" s="245" t="str">
        <f>アクセサリー!O164</f>
        <v>MAX</v>
      </c>
      <c r="R211" s="243">
        <f>I211-I212</f>
        <v>210</v>
      </c>
      <c r="S211" s="241" t="str">
        <f>アクセサリー!E163</f>
        <v>☆☆☆☆</v>
      </c>
    </row>
    <row r="212" spans="1:19">
      <c r="A212" s="236"/>
      <c r="C212" s="330" t="s">
        <v>4185</v>
      </c>
      <c r="D212" s="231">
        <v>660</v>
      </c>
      <c r="E212" s="231">
        <v>0</v>
      </c>
      <c r="F212" s="231">
        <v>60</v>
      </c>
      <c r="G212" s="231">
        <v>60</v>
      </c>
      <c r="H212" s="231">
        <v>0</v>
      </c>
      <c r="I212" s="231">
        <f t="shared" si="270"/>
        <v>780</v>
      </c>
      <c r="J212" s="231"/>
      <c r="K212" s="231"/>
      <c r="L212" s="231"/>
      <c r="M212" s="231"/>
      <c r="N212" s="231"/>
      <c r="O212" s="231"/>
      <c r="P212" s="16"/>
      <c r="R212" s="231"/>
    </row>
    <row r="213" spans="1:19">
      <c r="A213" s="236" t="str">
        <f>アクセサリー!O165</f>
        <v>MAX</v>
      </c>
      <c r="B213" s="16" t="str">
        <f>アクセサリー!B165</f>
        <v>ア-091</v>
      </c>
      <c r="C213" s="16" t="str">
        <f>アクセサリー!C165</f>
        <v>バーンの水晶玉</v>
      </c>
      <c r="D213" s="16">
        <f>アクセサリー!J165</f>
        <v>730</v>
      </c>
      <c r="E213" s="16">
        <f>アクセサリー!K165</f>
        <v>0</v>
      </c>
      <c r="F213" s="16">
        <f>アクセサリー!L165</f>
        <v>150</v>
      </c>
      <c r="G213" s="16">
        <f>アクセサリー!M165</f>
        <v>40</v>
      </c>
      <c r="H213" s="16">
        <f>アクセサリー!N165</f>
        <v>40</v>
      </c>
      <c r="I213" s="16">
        <f t="shared" si="270"/>
        <v>960</v>
      </c>
      <c r="K213" s="16">
        <f>D213-D214</f>
        <v>150</v>
      </c>
      <c r="L213" s="16">
        <f t="shared" ref="L213" si="387">E213-E214</f>
        <v>0</v>
      </c>
      <c r="M213" s="16">
        <f t="shared" ref="M213" si="388">F213-F214</f>
        <v>30</v>
      </c>
      <c r="N213" s="16">
        <f t="shared" ref="N213" si="389">G213-G214</f>
        <v>10</v>
      </c>
      <c r="O213" s="16">
        <f t="shared" ref="O213" si="390">H213-H214</f>
        <v>10</v>
      </c>
      <c r="P213" s="16"/>
      <c r="Q213" s="245" t="str">
        <f>アクセサリー!O165</f>
        <v>MAX</v>
      </c>
      <c r="R213" s="243">
        <f>I213-I214</f>
        <v>200</v>
      </c>
      <c r="S213" s="241" t="str">
        <f>アクセサリー!E164</f>
        <v>☆☆☆☆</v>
      </c>
    </row>
    <row r="214" spans="1:19">
      <c r="A214" s="236"/>
      <c r="C214" s="330" t="s">
        <v>4185</v>
      </c>
      <c r="D214" s="231">
        <v>580</v>
      </c>
      <c r="E214" s="231">
        <v>0</v>
      </c>
      <c r="F214" s="231">
        <v>120</v>
      </c>
      <c r="G214" s="231">
        <v>30</v>
      </c>
      <c r="H214" s="231">
        <v>30</v>
      </c>
      <c r="I214" s="231">
        <f t="shared" si="270"/>
        <v>760</v>
      </c>
      <c r="J214" s="231"/>
      <c r="K214" s="231"/>
      <c r="L214" s="231"/>
      <c r="M214" s="231"/>
      <c r="N214" s="231"/>
      <c r="O214" s="231"/>
      <c r="P214" s="16"/>
      <c r="R214" s="231"/>
    </row>
    <row r="215" spans="1:19">
      <c r="A215" s="236" t="str">
        <f>アクセサリー!O166</f>
        <v>MAX</v>
      </c>
      <c r="B215" s="16" t="str">
        <f>アクセサリー!B166</f>
        <v>ア-090</v>
      </c>
      <c r="C215" s="16" t="str">
        <f>アクセサリー!C166</f>
        <v>かぜのマント</v>
      </c>
      <c r="D215" s="16">
        <f>アクセサリー!J166</f>
        <v>680</v>
      </c>
      <c r="E215" s="16">
        <f>アクセサリー!K166</f>
        <v>40</v>
      </c>
      <c r="F215" s="16">
        <f>アクセサリー!L166</f>
        <v>40</v>
      </c>
      <c r="G215" s="16">
        <f>アクセサリー!M166</f>
        <v>150</v>
      </c>
      <c r="H215" s="16">
        <f>アクセサリー!N166</f>
        <v>40</v>
      </c>
      <c r="I215" s="16">
        <f t="shared" si="270"/>
        <v>950</v>
      </c>
      <c r="K215" s="16">
        <f>D215-D216</f>
        <v>140</v>
      </c>
      <c r="L215" s="16">
        <f t="shared" ref="L215" si="391">E215-E216</f>
        <v>10</v>
      </c>
      <c r="M215" s="16">
        <f t="shared" ref="M215" si="392">F215-F216</f>
        <v>10</v>
      </c>
      <c r="N215" s="16">
        <f t="shared" ref="N215" si="393">G215-G216</f>
        <v>30</v>
      </c>
      <c r="O215" s="16">
        <f t="shared" ref="O215" si="394">H215-H216</f>
        <v>10</v>
      </c>
      <c r="P215" s="16"/>
      <c r="Q215" s="245" t="str">
        <f>アクセサリー!O166</f>
        <v>MAX</v>
      </c>
      <c r="R215" s="243">
        <f>I215-I216</f>
        <v>200</v>
      </c>
      <c r="S215" s="241" t="str">
        <f>アクセサリー!E165</f>
        <v>☆☆☆☆</v>
      </c>
    </row>
    <row r="216" spans="1:19">
      <c r="A216" s="236"/>
      <c r="C216" s="330" t="s">
        <v>4185</v>
      </c>
      <c r="D216" s="231">
        <v>540</v>
      </c>
      <c r="E216" s="231">
        <v>30</v>
      </c>
      <c r="F216" s="231">
        <v>30</v>
      </c>
      <c r="G216" s="231">
        <v>120</v>
      </c>
      <c r="H216" s="231">
        <v>30</v>
      </c>
      <c r="I216" s="231">
        <f t="shared" si="270"/>
        <v>750</v>
      </c>
      <c r="J216" s="231"/>
      <c r="K216" s="231"/>
      <c r="L216" s="231"/>
      <c r="M216" s="231"/>
      <c r="N216" s="231"/>
      <c r="O216" s="231"/>
      <c r="P216" s="16"/>
      <c r="R216" s="231"/>
    </row>
    <row r="217" spans="1:19">
      <c r="A217" s="236" t="str">
        <f>アクセサリー!O167</f>
        <v>MAX</v>
      </c>
      <c r="B217" s="16" t="str">
        <f>アクセサリー!B167</f>
        <v>ア-089</v>
      </c>
      <c r="C217" s="16" t="str">
        <f>アクセサリー!C167</f>
        <v>超魔生物ハドラーの鎧</v>
      </c>
      <c r="D217" s="16">
        <f>アクセサリー!J167</f>
        <v>940</v>
      </c>
      <c r="E217" s="16">
        <f>アクセサリー!K167</f>
        <v>0</v>
      </c>
      <c r="F217" s="16">
        <f>アクセサリー!L167</f>
        <v>0</v>
      </c>
      <c r="G217" s="16">
        <f>アクセサリー!M167</f>
        <v>0</v>
      </c>
      <c r="H217" s="16">
        <f>アクセサリー!N167</f>
        <v>0</v>
      </c>
      <c r="I217" s="16">
        <f t="shared" si="270"/>
        <v>940</v>
      </c>
      <c r="K217" s="16">
        <f>D217-D218</f>
        <v>180</v>
      </c>
      <c r="L217" s="16">
        <f t="shared" ref="L217" si="395">E217-E218</f>
        <v>0</v>
      </c>
      <c r="M217" s="16">
        <f t="shared" ref="M217" si="396">F217-F218</f>
        <v>0</v>
      </c>
      <c r="N217" s="16">
        <f t="shared" ref="N217" si="397">G217-G218</f>
        <v>0</v>
      </c>
      <c r="O217" s="16">
        <f t="shared" ref="O217" si="398">H217-H218</f>
        <v>0</v>
      </c>
      <c r="P217" s="16"/>
      <c r="Q217" s="245" t="str">
        <f>アクセサリー!O167</f>
        <v>MAX</v>
      </c>
      <c r="R217" s="243">
        <f>I217-I218</f>
        <v>180</v>
      </c>
      <c r="S217" s="241" t="str">
        <f>アクセサリー!E166</f>
        <v>☆☆☆☆</v>
      </c>
    </row>
    <row r="218" spans="1:19">
      <c r="A218" s="236"/>
      <c r="C218" s="330" t="s">
        <v>4185</v>
      </c>
      <c r="D218" s="231">
        <v>760</v>
      </c>
      <c r="E218" s="231">
        <v>0</v>
      </c>
      <c r="F218" s="231">
        <v>0</v>
      </c>
      <c r="G218" s="231">
        <v>0</v>
      </c>
      <c r="H218" s="231">
        <v>0</v>
      </c>
      <c r="I218" s="231">
        <f t="shared" ref="I218:I281" si="399">SUM(D218:H218)</f>
        <v>760</v>
      </c>
      <c r="J218" s="231"/>
      <c r="K218" s="231"/>
      <c r="L218" s="231"/>
      <c r="M218" s="231"/>
      <c r="N218" s="231"/>
      <c r="O218" s="231"/>
      <c r="P218" s="16"/>
      <c r="R218" s="231"/>
    </row>
    <row r="219" spans="1:19">
      <c r="A219" s="236">
        <f>アクセサリー!O168</f>
        <v>16</v>
      </c>
      <c r="B219" s="16" t="str">
        <f>アクセサリー!B168</f>
        <v>ア-088</v>
      </c>
      <c r="C219" s="16" t="str">
        <f>アクセサリー!C168</f>
        <v>きせきのネックレス</v>
      </c>
      <c r="D219" s="16">
        <f>アクセサリー!J168</f>
        <v>886</v>
      </c>
      <c r="E219" s="16">
        <f>アクセサリー!K168</f>
        <v>0</v>
      </c>
      <c r="F219" s="16">
        <f>アクセサリー!L168</f>
        <v>0</v>
      </c>
      <c r="G219" s="16">
        <f>アクセサリー!M168</f>
        <v>0</v>
      </c>
      <c r="H219" s="16">
        <f>アクセサリー!N168</f>
        <v>0</v>
      </c>
      <c r="I219" s="16">
        <f t="shared" si="399"/>
        <v>886</v>
      </c>
      <c r="K219" s="16">
        <f>D219-D220</f>
        <v>156</v>
      </c>
      <c r="L219" s="16">
        <f t="shared" ref="L219" si="400">E219-E220</f>
        <v>0</v>
      </c>
      <c r="M219" s="16">
        <f t="shared" ref="M219" si="401">F219-F220</f>
        <v>0</v>
      </c>
      <c r="N219" s="16">
        <f t="shared" ref="N219" si="402">G219-G220</f>
        <v>0</v>
      </c>
      <c r="O219" s="16">
        <f t="shared" ref="O219" si="403">H219-H220</f>
        <v>0</v>
      </c>
      <c r="P219" s="16"/>
      <c r="Q219" s="245">
        <f>アクセサリー!O168</f>
        <v>16</v>
      </c>
      <c r="R219" s="243">
        <f>I219-I220</f>
        <v>156</v>
      </c>
      <c r="S219" s="241" t="str">
        <f>アクセサリー!E167</f>
        <v>☆☆☆☆</v>
      </c>
    </row>
    <row r="220" spans="1:19">
      <c r="A220" s="236"/>
      <c r="C220" s="330" t="s">
        <v>4185</v>
      </c>
      <c r="D220" s="231">
        <v>730</v>
      </c>
      <c r="E220" s="231">
        <v>0</v>
      </c>
      <c r="F220" s="231">
        <v>0</v>
      </c>
      <c r="G220" s="231">
        <v>0</v>
      </c>
      <c r="H220" s="231">
        <v>0</v>
      </c>
      <c r="I220" s="231">
        <f t="shared" si="399"/>
        <v>730</v>
      </c>
      <c r="J220" s="231"/>
      <c r="K220" s="231"/>
      <c r="L220" s="231"/>
      <c r="M220" s="231"/>
      <c r="N220" s="231"/>
      <c r="O220" s="231"/>
      <c r="P220" s="16"/>
      <c r="R220" s="231"/>
    </row>
    <row r="221" spans="1:19">
      <c r="A221" s="236">
        <f>アクセサリー!O169</f>
        <v>16</v>
      </c>
      <c r="B221" s="16" t="str">
        <f>アクセサリー!B169</f>
        <v>ア-087</v>
      </c>
      <c r="C221" s="16" t="str">
        <f>アクセサリー!C169</f>
        <v>勇者のかぶと</v>
      </c>
      <c r="D221" s="16">
        <f>アクセサリー!J169</f>
        <v>532</v>
      </c>
      <c r="E221" s="16">
        <f>アクセサリー!K169</f>
        <v>85</v>
      </c>
      <c r="F221" s="16">
        <f>アクセサリー!L169</f>
        <v>85</v>
      </c>
      <c r="G221" s="16">
        <f>アクセサリー!M169</f>
        <v>85</v>
      </c>
      <c r="H221" s="16">
        <f>アクセサリー!N169</f>
        <v>85</v>
      </c>
      <c r="I221" s="16">
        <f t="shared" si="399"/>
        <v>872</v>
      </c>
      <c r="K221" s="16">
        <f>D221-D222</f>
        <v>92</v>
      </c>
      <c r="L221" s="16">
        <f t="shared" ref="L221" si="404">E221-E222</f>
        <v>15</v>
      </c>
      <c r="M221" s="16">
        <f t="shared" ref="M221" si="405">F221-F222</f>
        <v>15</v>
      </c>
      <c r="N221" s="16">
        <f t="shared" ref="N221" si="406">G221-G222</f>
        <v>15</v>
      </c>
      <c r="O221" s="16">
        <f t="shared" ref="O221" si="407">H221-H222</f>
        <v>15</v>
      </c>
      <c r="P221" s="16"/>
      <c r="Q221" s="245">
        <f>アクセサリー!O169</f>
        <v>16</v>
      </c>
      <c r="R221" s="243">
        <f>I221-I222</f>
        <v>152</v>
      </c>
      <c r="S221" s="241" t="str">
        <f>アクセサリー!E168</f>
        <v>☆☆☆☆</v>
      </c>
    </row>
    <row r="222" spans="1:19">
      <c r="A222" s="236"/>
      <c r="C222" s="330" t="s">
        <v>4185</v>
      </c>
      <c r="D222" s="231">
        <v>440</v>
      </c>
      <c r="E222" s="231">
        <v>70</v>
      </c>
      <c r="F222" s="231">
        <v>70</v>
      </c>
      <c r="G222" s="231">
        <v>70</v>
      </c>
      <c r="H222" s="231">
        <v>70</v>
      </c>
      <c r="I222" s="231">
        <f t="shared" si="399"/>
        <v>720</v>
      </c>
      <c r="J222" s="231"/>
      <c r="K222" s="231"/>
      <c r="L222" s="231"/>
      <c r="M222" s="231"/>
      <c r="N222" s="231"/>
      <c r="O222" s="231"/>
      <c r="P222" s="16"/>
      <c r="R222" s="231"/>
    </row>
    <row r="223" spans="1:19">
      <c r="A223" s="236" t="str">
        <f>アクセサリー!O170</f>
        <v>MAX</v>
      </c>
      <c r="B223" s="16" t="str">
        <f>アクセサリー!B170</f>
        <v>ア-086</v>
      </c>
      <c r="C223" s="16" t="str">
        <f>アクセサリー!C170</f>
        <v>ピロロのぬいぐるみ</v>
      </c>
      <c r="D223" s="16">
        <f>アクセサリー!J170</f>
        <v>620</v>
      </c>
      <c r="E223" s="16">
        <f>アクセサリー!K170</f>
        <v>90</v>
      </c>
      <c r="F223" s="16">
        <f>アクセサリー!L170</f>
        <v>0</v>
      </c>
      <c r="G223" s="16">
        <f>アクセサリー!M170</f>
        <v>180</v>
      </c>
      <c r="H223" s="16">
        <f>アクセサリー!N170</f>
        <v>0</v>
      </c>
      <c r="I223" s="16">
        <f t="shared" si="399"/>
        <v>890</v>
      </c>
      <c r="K223" s="16">
        <f>D223-D224</f>
        <v>140</v>
      </c>
      <c r="L223" s="16">
        <f t="shared" ref="L223" si="408">E223-E224</f>
        <v>20</v>
      </c>
      <c r="M223" s="16">
        <f t="shared" ref="M223" si="409">F223-F224</f>
        <v>0</v>
      </c>
      <c r="N223" s="16">
        <f t="shared" ref="N223" si="410">G223-G224</f>
        <v>40</v>
      </c>
      <c r="O223" s="16">
        <f t="shared" ref="O223" si="411">H223-H224</f>
        <v>0</v>
      </c>
      <c r="P223" s="16"/>
      <c r="Q223" s="245" t="str">
        <f>アクセサリー!O170</f>
        <v>MAX</v>
      </c>
      <c r="R223" s="243">
        <f>I223-I224</f>
        <v>200</v>
      </c>
      <c r="S223" s="241" t="str">
        <f>アクセサリー!E169</f>
        <v>☆☆☆☆</v>
      </c>
    </row>
    <row r="224" spans="1:19">
      <c r="A224" s="236"/>
      <c r="C224" s="330" t="s">
        <v>4185</v>
      </c>
      <c r="D224" s="231">
        <v>480</v>
      </c>
      <c r="E224" s="231">
        <v>70</v>
      </c>
      <c r="F224" s="231">
        <v>0</v>
      </c>
      <c r="G224" s="231">
        <v>140</v>
      </c>
      <c r="H224" s="231">
        <v>0</v>
      </c>
      <c r="I224" s="231">
        <f t="shared" si="399"/>
        <v>690</v>
      </c>
      <c r="J224" s="231"/>
      <c r="K224" s="231"/>
      <c r="L224" s="231"/>
      <c r="M224" s="231"/>
      <c r="N224" s="231"/>
      <c r="O224" s="231"/>
      <c r="P224" s="16"/>
      <c r="R224" s="231"/>
    </row>
    <row r="225" spans="1:19">
      <c r="A225" s="236" t="str">
        <f>アクセサリー!O171</f>
        <v>MAX</v>
      </c>
      <c r="B225" s="16" t="str">
        <f>アクセサリー!B171</f>
        <v>ア-085</v>
      </c>
      <c r="C225" s="16" t="str">
        <f>アクセサリー!C171</f>
        <v>キルバーンのローブ</v>
      </c>
      <c r="D225" s="16">
        <f>アクセサリー!J171</f>
        <v>700</v>
      </c>
      <c r="E225" s="16">
        <f>アクセサリー!K171</f>
        <v>110</v>
      </c>
      <c r="F225" s="16">
        <f>アクセサリー!L171</f>
        <v>0</v>
      </c>
      <c r="G225" s="16">
        <f>アクセサリー!M171</f>
        <v>0</v>
      </c>
      <c r="H225" s="16">
        <f>アクセサリー!N171</f>
        <v>110</v>
      </c>
      <c r="I225" s="16">
        <f t="shared" si="399"/>
        <v>920</v>
      </c>
      <c r="K225" s="16">
        <f>D225-D226</f>
        <v>150</v>
      </c>
      <c r="L225" s="16">
        <f t="shared" ref="L225" si="412">E225-E226</f>
        <v>20</v>
      </c>
      <c r="M225" s="16">
        <f t="shared" ref="M225" si="413">F225-F226</f>
        <v>0</v>
      </c>
      <c r="N225" s="16">
        <f t="shared" ref="N225" si="414">G225-G226</f>
        <v>0</v>
      </c>
      <c r="O225" s="16">
        <f t="shared" ref="O225" si="415">H225-H226</f>
        <v>20</v>
      </c>
      <c r="P225" s="16"/>
      <c r="Q225" s="245" t="str">
        <f>アクセサリー!O171</f>
        <v>MAX</v>
      </c>
      <c r="R225" s="243">
        <f>I225-I226</f>
        <v>190</v>
      </c>
      <c r="S225" s="241" t="str">
        <f>アクセサリー!E170</f>
        <v>☆☆☆☆</v>
      </c>
    </row>
    <row r="226" spans="1:19">
      <c r="A226" s="236"/>
      <c r="C226" s="330" t="s">
        <v>4185</v>
      </c>
      <c r="D226" s="231">
        <v>550</v>
      </c>
      <c r="E226" s="231">
        <v>90</v>
      </c>
      <c r="F226" s="231">
        <v>0</v>
      </c>
      <c r="G226" s="231">
        <v>0</v>
      </c>
      <c r="H226" s="231">
        <v>90</v>
      </c>
      <c r="I226" s="231">
        <f t="shared" si="399"/>
        <v>730</v>
      </c>
      <c r="J226" s="231"/>
      <c r="K226" s="231"/>
      <c r="L226" s="231"/>
      <c r="M226" s="231"/>
      <c r="N226" s="231"/>
      <c r="O226" s="231"/>
      <c r="P226" s="16"/>
      <c r="R226" s="231"/>
    </row>
    <row r="227" spans="1:19">
      <c r="A227" s="236" t="str">
        <f>アクセサリー!O172</f>
        <v>MAX</v>
      </c>
      <c r="B227" s="16" t="str">
        <f>アクセサリー!B172</f>
        <v>ア-084</v>
      </c>
      <c r="C227" s="16" t="str">
        <f>アクセサリー!C172</f>
        <v>ドクロのかぶと</v>
      </c>
      <c r="D227" s="16">
        <f>アクセサリー!J172</f>
        <v>740</v>
      </c>
      <c r="E227" s="16">
        <f>アクセサリー!K172</f>
        <v>0</v>
      </c>
      <c r="F227" s="16">
        <f>アクセサリー!L172</f>
        <v>0</v>
      </c>
      <c r="G227" s="16">
        <f>アクセサリー!M172</f>
        <v>0</v>
      </c>
      <c r="H227" s="16">
        <f>アクセサリー!N172</f>
        <v>140</v>
      </c>
      <c r="I227" s="16">
        <f t="shared" si="399"/>
        <v>880</v>
      </c>
      <c r="K227" s="16">
        <f>D227-D228</f>
        <v>170</v>
      </c>
      <c r="L227" s="16">
        <f t="shared" ref="L227" si="416">E227-E228</f>
        <v>0</v>
      </c>
      <c r="M227" s="16">
        <f t="shared" ref="M227" si="417">F227-F228</f>
        <v>0</v>
      </c>
      <c r="N227" s="16">
        <f t="shared" ref="N227" si="418">G227-G228</f>
        <v>0</v>
      </c>
      <c r="O227" s="16">
        <f t="shared" ref="O227" si="419">H227-H228</f>
        <v>30</v>
      </c>
      <c r="P227" s="16"/>
      <c r="Q227" s="245" t="str">
        <f>アクセサリー!O172</f>
        <v>MAX</v>
      </c>
      <c r="R227" s="243">
        <f>I227-I228</f>
        <v>200</v>
      </c>
      <c r="S227" s="241" t="str">
        <f>アクセサリー!E171</f>
        <v>☆☆☆☆</v>
      </c>
    </row>
    <row r="228" spans="1:19">
      <c r="A228" s="236"/>
      <c r="C228" s="330" t="s">
        <v>4185</v>
      </c>
      <c r="D228" s="231">
        <v>570</v>
      </c>
      <c r="E228" s="231">
        <v>0</v>
      </c>
      <c r="F228" s="231">
        <v>0</v>
      </c>
      <c r="G228" s="231">
        <v>0</v>
      </c>
      <c r="H228" s="231">
        <v>110</v>
      </c>
      <c r="I228" s="231">
        <f t="shared" si="399"/>
        <v>680</v>
      </c>
      <c r="J228" s="231"/>
      <c r="K228" s="231"/>
      <c r="L228" s="231"/>
      <c r="M228" s="231"/>
      <c r="N228" s="231"/>
      <c r="O228" s="231"/>
      <c r="P228" s="16"/>
      <c r="R228" s="231"/>
    </row>
    <row r="229" spans="1:19">
      <c r="A229" s="236">
        <f>アクセサリー!O173</f>
        <v>12</v>
      </c>
      <c r="B229" s="16" t="str">
        <f>アクセサリー!B173</f>
        <v>ア-083</v>
      </c>
      <c r="C229" s="16" t="str">
        <f>アクセサリー!C173</f>
        <v>ノヴァの肩当て</v>
      </c>
      <c r="D229" s="16">
        <f>アクセサリー!J173</f>
        <v>628</v>
      </c>
      <c r="E229" s="16">
        <f>アクセサリー!K173</f>
        <v>81</v>
      </c>
      <c r="F229" s="16">
        <f>アクセサリー!L173</f>
        <v>0</v>
      </c>
      <c r="G229" s="16">
        <f>アクセサリー!M173</f>
        <v>81</v>
      </c>
      <c r="H229" s="16">
        <f>アクセサリー!N173</f>
        <v>0</v>
      </c>
      <c r="I229" s="16">
        <f t="shared" si="399"/>
        <v>790</v>
      </c>
      <c r="K229" s="16">
        <f>D229-D230</f>
        <v>88</v>
      </c>
      <c r="L229" s="16">
        <f t="shared" ref="L229" si="420">E229-E230</f>
        <v>11</v>
      </c>
      <c r="M229" s="16">
        <f t="shared" ref="M229" si="421">F229-F230</f>
        <v>0</v>
      </c>
      <c r="N229" s="16">
        <f t="shared" ref="N229" si="422">G229-G230</f>
        <v>11</v>
      </c>
      <c r="O229" s="16">
        <f t="shared" ref="O229" si="423">H229-H230</f>
        <v>0</v>
      </c>
      <c r="P229" s="16"/>
      <c r="Q229" s="245">
        <f>アクセサリー!O173</f>
        <v>12</v>
      </c>
      <c r="R229" s="243">
        <f>I229-I230</f>
        <v>110</v>
      </c>
      <c r="S229" s="241" t="str">
        <f>アクセサリー!E172</f>
        <v>☆☆☆☆</v>
      </c>
    </row>
    <row r="230" spans="1:19">
      <c r="A230" s="236"/>
      <c r="C230" s="330" t="s">
        <v>4185</v>
      </c>
      <c r="D230" s="231">
        <v>540</v>
      </c>
      <c r="E230" s="231">
        <v>70</v>
      </c>
      <c r="F230" s="231">
        <v>0</v>
      </c>
      <c r="G230" s="231">
        <v>70</v>
      </c>
      <c r="H230" s="231">
        <v>0</v>
      </c>
      <c r="I230" s="231">
        <f t="shared" si="399"/>
        <v>680</v>
      </c>
      <c r="J230" s="231"/>
      <c r="K230" s="231"/>
      <c r="L230" s="231"/>
      <c r="M230" s="231"/>
      <c r="N230" s="231"/>
      <c r="O230" s="231"/>
      <c r="P230" s="16"/>
      <c r="R230" s="231"/>
    </row>
    <row r="231" spans="1:19">
      <c r="A231" s="236" t="str">
        <f>アクセサリー!O174</f>
        <v>MAX</v>
      </c>
      <c r="B231" s="16" t="str">
        <f>アクセサリー!B174</f>
        <v>ア-082</v>
      </c>
      <c r="C231" s="16" t="str">
        <f>アクセサリー!C174</f>
        <v>オリハルコンの駒(ルーク)</v>
      </c>
      <c r="D231" s="16">
        <f>アクセサリー!J174</f>
        <v>640</v>
      </c>
      <c r="E231" s="16">
        <f>アクセサリー!K174</f>
        <v>0</v>
      </c>
      <c r="F231" s="16">
        <f>アクセサリー!L174</f>
        <v>0</v>
      </c>
      <c r="G231" s="16">
        <f>アクセサリー!M174</f>
        <v>150</v>
      </c>
      <c r="H231" s="16">
        <f>アクセサリー!N174</f>
        <v>150</v>
      </c>
      <c r="I231" s="16">
        <f t="shared" si="399"/>
        <v>940</v>
      </c>
      <c r="K231" s="16">
        <f>D231-D232</f>
        <v>140</v>
      </c>
      <c r="L231" s="16">
        <f t="shared" ref="L231" si="424">E231-E232</f>
        <v>0</v>
      </c>
      <c r="M231" s="16">
        <f t="shared" ref="M231" si="425">F231-F232</f>
        <v>0</v>
      </c>
      <c r="N231" s="16">
        <f t="shared" ref="N231" si="426">G231-G232</f>
        <v>30</v>
      </c>
      <c r="O231" s="16">
        <f t="shared" ref="O231" si="427">H231-H232</f>
        <v>30</v>
      </c>
      <c r="P231" s="16"/>
      <c r="Q231" s="245" t="str">
        <f>アクセサリー!O174</f>
        <v>MAX</v>
      </c>
      <c r="R231" s="243">
        <f>I231-I232</f>
        <v>200</v>
      </c>
      <c r="S231" s="241" t="str">
        <f>アクセサリー!E173</f>
        <v>☆☆☆☆</v>
      </c>
    </row>
    <row r="232" spans="1:19">
      <c r="A232" s="236"/>
      <c r="C232" s="330" t="s">
        <v>4185</v>
      </c>
      <c r="D232" s="231">
        <v>500</v>
      </c>
      <c r="E232" s="231">
        <v>0</v>
      </c>
      <c r="F232" s="231">
        <v>0</v>
      </c>
      <c r="G232" s="231">
        <v>120</v>
      </c>
      <c r="H232" s="231">
        <v>120</v>
      </c>
      <c r="I232" s="231">
        <f t="shared" si="399"/>
        <v>740</v>
      </c>
      <c r="J232" s="231"/>
      <c r="K232" s="231"/>
      <c r="L232" s="231"/>
      <c r="M232" s="231"/>
      <c r="N232" s="231"/>
      <c r="O232" s="231"/>
      <c r="P232" s="16"/>
      <c r="R232" s="231"/>
    </row>
    <row r="233" spans="1:19">
      <c r="A233" s="236" t="str">
        <f>アクセサリー!O175</f>
        <v>MAX</v>
      </c>
      <c r="B233" s="16" t="str">
        <f>アクセサリー!B175</f>
        <v>ア-081</v>
      </c>
      <c r="C233" s="16" t="str">
        <f>アクセサリー!C175</f>
        <v>オリハルコンの駒(ポーン)</v>
      </c>
      <c r="D233" s="16">
        <f>アクセサリー!J175</f>
        <v>640</v>
      </c>
      <c r="E233" s="16">
        <f>アクセサリー!K175</f>
        <v>150</v>
      </c>
      <c r="F233" s="16">
        <f>アクセサリー!L175</f>
        <v>150</v>
      </c>
      <c r="G233" s="16">
        <f>アクセサリー!M175</f>
        <v>0</v>
      </c>
      <c r="H233" s="16">
        <f>アクセサリー!N175</f>
        <v>0</v>
      </c>
      <c r="I233" s="16">
        <f t="shared" si="399"/>
        <v>940</v>
      </c>
      <c r="K233" s="16">
        <f>D233-D234</f>
        <v>140</v>
      </c>
      <c r="L233" s="16">
        <f t="shared" ref="L233" si="428">E233-E234</f>
        <v>30</v>
      </c>
      <c r="M233" s="16">
        <f t="shared" ref="M233" si="429">F233-F234</f>
        <v>30</v>
      </c>
      <c r="N233" s="16">
        <f t="shared" ref="N233" si="430">G233-G234</f>
        <v>0</v>
      </c>
      <c r="O233" s="16">
        <f t="shared" ref="O233" si="431">H233-H234</f>
        <v>0</v>
      </c>
      <c r="P233" s="16"/>
      <c r="Q233" s="245" t="str">
        <f>アクセサリー!O175</f>
        <v>MAX</v>
      </c>
      <c r="R233" s="243">
        <f>I233-I234</f>
        <v>200</v>
      </c>
      <c r="S233" s="241" t="str">
        <f>アクセサリー!E174</f>
        <v>☆☆☆☆</v>
      </c>
    </row>
    <row r="234" spans="1:19">
      <c r="A234" s="236"/>
      <c r="C234" s="330" t="s">
        <v>4185</v>
      </c>
      <c r="D234" s="231">
        <v>500</v>
      </c>
      <c r="E234" s="231">
        <v>120</v>
      </c>
      <c r="F234" s="231">
        <v>120</v>
      </c>
      <c r="G234" s="231">
        <v>0</v>
      </c>
      <c r="H234" s="231">
        <v>0</v>
      </c>
      <c r="I234" s="231">
        <f t="shared" si="399"/>
        <v>740</v>
      </c>
      <c r="J234" s="231"/>
      <c r="K234" s="231"/>
      <c r="L234" s="231"/>
      <c r="M234" s="231"/>
      <c r="N234" s="231"/>
      <c r="O234" s="231"/>
      <c r="P234" s="16"/>
      <c r="R234" s="231"/>
    </row>
    <row r="235" spans="1:19">
      <c r="A235" s="236">
        <f>アクセサリー!O176</f>
        <v>19</v>
      </c>
      <c r="B235" s="16" t="str">
        <f>アクセサリー!B176</f>
        <v>ア-080</v>
      </c>
      <c r="C235" s="16" t="str">
        <f>アクセサリー!C176</f>
        <v>セーニャの竪琴</v>
      </c>
      <c r="D235" s="16">
        <f>アクセサリー!J176</f>
        <v>691</v>
      </c>
      <c r="E235" s="16">
        <f>アクセサリー!K176</f>
        <v>0</v>
      </c>
      <c r="F235" s="16">
        <f>アクセサリー!L176</f>
        <v>0</v>
      </c>
      <c r="G235" s="16">
        <f>アクセサリー!M176</f>
        <v>108</v>
      </c>
      <c r="H235" s="16">
        <f>アクセサリー!N176</f>
        <v>108</v>
      </c>
      <c r="I235" s="16">
        <f t="shared" si="399"/>
        <v>907</v>
      </c>
      <c r="K235" s="16">
        <f>D235-D236</f>
        <v>141</v>
      </c>
      <c r="L235" s="16">
        <f t="shared" ref="L235" si="432">E235-E236</f>
        <v>0</v>
      </c>
      <c r="M235" s="16">
        <f t="shared" ref="M235" si="433">F235-F236</f>
        <v>0</v>
      </c>
      <c r="N235" s="16">
        <f t="shared" ref="N235" si="434">G235-G236</f>
        <v>18</v>
      </c>
      <c r="O235" s="16">
        <f t="shared" ref="O235" si="435">H235-H236</f>
        <v>18</v>
      </c>
      <c r="P235" s="16"/>
      <c r="Q235" s="245">
        <f>アクセサリー!O176</f>
        <v>19</v>
      </c>
      <c r="R235" s="243">
        <f>I235-I236</f>
        <v>177</v>
      </c>
      <c r="S235" s="241" t="str">
        <f>アクセサリー!E175</f>
        <v>☆☆☆☆</v>
      </c>
    </row>
    <row r="236" spans="1:19">
      <c r="A236" s="236"/>
      <c r="C236" s="330" t="s">
        <v>4185</v>
      </c>
      <c r="D236" s="231">
        <v>550</v>
      </c>
      <c r="E236" s="231">
        <v>0</v>
      </c>
      <c r="F236" s="231">
        <v>0</v>
      </c>
      <c r="G236" s="231">
        <v>90</v>
      </c>
      <c r="H236" s="231">
        <v>90</v>
      </c>
      <c r="I236" s="231">
        <f t="shared" si="399"/>
        <v>730</v>
      </c>
      <c r="J236" s="231"/>
      <c r="K236" s="231"/>
      <c r="L236" s="231"/>
      <c r="M236" s="231"/>
      <c r="N236" s="231"/>
      <c r="O236" s="231"/>
      <c r="P236" s="16"/>
      <c r="R236" s="231"/>
    </row>
    <row r="237" spans="1:19">
      <c r="A237" s="236" t="str">
        <f>アクセサリー!O177</f>
        <v>MAX</v>
      </c>
      <c r="B237" s="16" t="str">
        <f>アクセサリー!B177</f>
        <v>ア-079</v>
      </c>
      <c r="C237" s="16" t="str">
        <f>アクセサリー!C177</f>
        <v>暗黒のゆびわ</v>
      </c>
      <c r="D237" s="16">
        <f>アクセサリー!J177</f>
        <v>820</v>
      </c>
      <c r="E237" s="16">
        <f>アクセサリー!K177</f>
        <v>40</v>
      </c>
      <c r="F237" s="16">
        <f>アクセサリー!L177</f>
        <v>40</v>
      </c>
      <c r="G237" s="16">
        <f>アクセサリー!M177</f>
        <v>40</v>
      </c>
      <c r="H237" s="16">
        <f>アクセサリー!N177</f>
        <v>0</v>
      </c>
      <c r="I237" s="16">
        <f t="shared" si="399"/>
        <v>940</v>
      </c>
      <c r="K237" s="16">
        <f>D237-D238</f>
        <v>180</v>
      </c>
      <c r="L237" s="16">
        <f t="shared" ref="L237" si="436">E237-E238</f>
        <v>10</v>
      </c>
      <c r="M237" s="16">
        <f t="shared" ref="M237" si="437">F237-F238</f>
        <v>10</v>
      </c>
      <c r="N237" s="16">
        <f t="shared" ref="N237" si="438">G237-G238</f>
        <v>10</v>
      </c>
      <c r="O237" s="16">
        <f t="shared" ref="O237" si="439">H237-H238</f>
        <v>0</v>
      </c>
      <c r="P237" s="16"/>
      <c r="Q237" s="245" t="str">
        <f>アクセサリー!O177</f>
        <v>MAX</v>
      </c>
      <c r="R237" s="243">
        <f>I237-I238</f>
        <v>210</v>
      </c>
      <c r="S237" s="241" t="str">
        <f>アクセサリー!E176</f>
        <v>☆☆☆☆</v>
      </c>
    </row>
    <row r="238" spans="1:19">
      <c r="A238" s="236"/>
      <c r="C238" s="330" t="s">
        <v>4185</v>
      </c>
      <c r="D238" s="231">
        <v>640</v>
      </c>
      <c r="E238" s="231">
        <v>30</v>
      </c>
      <c r="F238" s="231">
        <v>30</v>
      </c>
      <c r="G238" s="231">
        <v>30</v>
      </c>
      <c r="H238" s="231">
        <v>0</v>
      </c>
      <c r="I238" s="231">
        <f t="shared" si="399"/>
        <v>730</v>
      </c>
      <c r="J238" s="231"/>
      <c r="K238" s="231"/>
      <c r="L238" s="231"/>
      <c r="M238" s="231"/>
      <c r="N238" s="231"/>
      <c r="O238" s="231"/>
      <c r="P238" s="16"/>
      <c r="R238" s="231"/>
    </row>
    <row r="239" spans="1:19">
      <c r="A239" s="236" t="str">
        <f>アクセサリー!O178</f>
        <v>MAX</v>
      </c>
      <c r="B239" s="16" t="str">
        <f>アクセサリー!B178</f>
        <v>ア-078</v>
      </c>
      <c r="C239" s="16" t="str">
        <f>アクセサリー!C178</f>
        <v>光のゆびわ</v>
      </c>
      <c r="D239" s="16">
        <f>アクセサリー!J178</f>
        <v>850</v>
      </c>
      <c r="E239" s="16">
        <f>アクセサリー!K178</f>
        <v>10</v>
      </c>
      <c r="F239" s="16">
        <f>アクセサリー!L178</f>
        <v>10</v>
      </c>
      <c r="G239" s="16">
        <f>アクセサリー!M178</f>
        <v>10</v>
      </c>
      <c r="H239" s="16">
        <f>アクセサリー!N178</f>
        <v>10</v>
      </c>
      <c r="I239" s="16">
        <f t="shared" si="399"/>
        <v>890</v>
      </c>
      <c r="K239" s="16">
        <f>D239-D240</f>
        <v>180</v>
      </c>
      <c r="L239" s="16">
        <f t="shared" ref="L239" si="440">E239-E240</f>
        <v>0</v>
      </c>
      <c r="M239" s="16">
        <f t="shared" ref="M239" si="441">F239-F240</f>
        <v>0</v>
      </c>
      <c r="N239" s="16">
        <f t="shared" ref="N239" si="442">G239-G240</f>
        <v>0</v>
      </c>
      <c r="O239" s="16">
        <f t="shared" ref="O239" si="443">H239-H240</f>
        <v>0</v>
      </c>
      <c r="P239" s="16"/>
      <c r="Q239" s="245" t="str">
        <f>アクセサリー!O178</f>
        <v>MAX</v>
      </c>
      <c r="R239" s="243">
        <f>I239-I240</f>
        <v>180</v>
      </c>
      <c r="S239" s="241" t="str">
        <f>アクセサリー!E177</f>
        <v>☆☆☆☆</v>
      </c>
    </row>
    <row r="240" spans="1:19">
      <c r="A240" s="236"/>
      <c r="C240" s="330" t="s">
        <v>4185</v>
      </c>
      <c r="D240" s="231">
        <v>670</v>
      </c>
      <c r="E240" s="231">
        <v>10</v>
      </c>
      <c r="F240" s="231">
        <v>10</v>
      </c>
      <c r="G240" s="231">
        <v>10</v>
      </c>
      <c r="H240" s="231">
        <v>10</v>
      </c>
      <c r="I240" s="231">
        <f t="shared" si="399"/>
        <v>710</v>
      </c>
      <c r="J240" s="231"/>
      <c r="K240" s="231"/>
      <c r="L240" s="231"/>
      <c r="M240" s="231"/>
      <c r="N240" s="231"/>
      <c r="O240" s="231"/>
      <c r="P240" s="16"/>
      <c r="R240" s="231"/>
    </row>
    <row r="241" spans="1:19">
      <c r="A241" s="236" t="str">
        <f>アクセサリー!O179</f>
        <v>MAX</v>
      </c>
      <c r="B241" s="16" t="str">
        <f>アクセサリー!B179</f>
        <v>ア-077</v>
      </c>
      <c r="C241" s="16" t="str">
        <f>アクセサリー!C179</f>
        <v>メイロの水晶</v>
      </c>
      <c r="D241" s="16">
        <f>アクセサリー!J179</f>
        <v>740</v>
      </c>
      <c r="E241" s="16">
        <f>アクセサリー!K179</f>
        <v>0</v>
      </c>
      <c r="F241" s="16">
        <f>アクセサリー!L179</f>
        <v>140</v>
      </c>
      <c r="G241" s="16">
        <f>アクセサリー!M179</f>
        <v>0</v>
      </c>
      <c r="H241" s="16">
        <f>アクセサリー!N179</f>
        <v>0</v>
      </c>
      <c r="I241" s="16">
        <f t="shared" si="399"/>
        <v>880</v>
      </c>
      <c r="K241" s="16">
        <f>D241-D242</f>
        <v>170</v>
      </c>
      <c r="L241" s="16">
        <f t="shared" ref="L241" si="444">E241-E242</f>
        <v>0</v>
      </c>
      <c r="M241" s="16">
        <f t="shared" ref="M241" si="445">F241-F242</f>
        <v>30</v>
      </c>
      <c r="N241" s="16">
        <f t="shared" ref="N241" si="446">G241-G242</f>
        <v>0</v>
      </c>
      <c r="O241" s="16">
        <f t="shared" ref="O241" si="447">H241-H242</f>
        <v>0</v>
      </c>
      <c r="P241" s="16"/>
      <c r="Q241" s="245" t="str">
        <f>アクセサリー!O179</f>
        <v>MAX</v>
      </c>
      <c r="R241" s="243">
        <f>I241-I242</f>
        <v>200</v>
      </c>
      <c r="S241" s="241" t="str">
        <f>アクセサリー!E178</f>
        <v>☆☆☆☆</v>
      </c>
    </row>
    <row r="242" spans="1:19">
      <c r="A242" s="236"/>
      <c r="C242" s="330" t="s">
        <v>4185</v>
      </c>
      <c r="D242" s="231">
        <v>570</v>
      </c>
      <c r="E242" s="231">
        <v>0</v>
      </c>
      <c r="F242" s="231">
        <v>110</v>
      </c>
      <c r="G242" s="231">
        <v>0</v>
      </c>
      <c r="H242" s="231">
        <v>0</v>
      </c>
      <c r="I242" s="231">
        <f t="shared" si="399"/>
        <v>680</v>
      </c>
      <c r="J242" s="231"/>
      <c r="K242" s="231"/>
      <c r="L242" s="231"/>
      <c r="M242" s="231"/>
      <c r="N242" s="231"/>
      <c r="O242" s="231"/>
      <c r="P242" s="16"/>
      <c r="R242" s="231"/>
    </row>
    <row r="243" spans="1:19">
      <c r="A243" s="236" t="str">
        <f>アクセサリー!O180</f>
        <v>MAX</v>
      </c>
      <c r="B243" s="16" t="str">
        <f>アクセサリー!B180</f>
        <v>ア-076</v>
      </c>
      <c r="C243" s="16" t="str">
        <f>アクセサリー!C180</f>
        <v>おうじゃのマント</v>
      </c>
      <c r="D243" s="16">
        <f>アクセサリー!J180</f>
        <v>730</v>
      </c>
      <c r="E243" s="16">
        <f>アクセサリー!K180</f>
        <v>50</v>
      </c>
      <c r="F243" s="16">
        <f>アクセサリー!L180</f>
        <v>50</v>
      </c>
      <c r="G243" s="16">
        <f>アクセサリー!M180</f>
        <v>0</v>
      </c>
      <c r="H243" s="16">
        <f>アクセサリー!N180</f>
        <v>80</v>
      </c>
      <c r="I243" s="16">
        <f t="shared" si="399"/>
        <v>910</v>
      </c>
      <c r="K243" s="16">
        <f>D243-D244</f>
        <v>160</v>
      </c>
      <c r="L243" s="16">
        <f t="shared" ref="L243" si="448">E243-E244</f>
        <v>10</v>
      </c>
      <c r="M243" s="16">
        <f t="shared" ref="M243" si="449">F243-F244</f>
        <v>10</v>
      </c>
      <c r="N243" s="16">
        <f t="shared" ref="N243" si="450">G243-G244</f>
        <v>0</v>
      </c>
      <c r="O243" s="16">
        <f t="shared" ref="O243" si="451">H243-H244</f>
        <v>20</v>
      </c>
      <c r="P243" s="16"/>
      <c r="Q243" s="245" t="str">
        <f>アクセサリー!O180</f>
        <v>MAX</v>
      </c>
      <c r="R243" s="243">
        <f>I243-I244</f>
        <v>200</v>
      </c>
      <c r="S243" s="241" t="str">
        <f>アクセサリー!E179</f>
        <v>☆☆☆☆</v>
      </c>
    </row>
    <row r="244" spans="1:19">
      <c r="A244" s="236"/>
      <c r="C244" s="330" t="s">
        <v>4185</v>
      </c>
      <c r="D244" s="231">
        <v>570</v>
      </c>
      <c r="E244" s="231">
        <v>40</v>
      </c>
      <c r="F244" s="231">
        <v>40</v>
      </c>
      <c r="G244" s="231">
        <v>0</v>
      </c>
      <c r="H244" s="231">
        <v>60</v>
      </c>
      <c r="I244" s="231">
        <f t="shared" si="399"/>
        <v>710</v>
      </c>
      <c r="J244" s="231"/>
      <c r="K244" s="231"/>
      <c r="L244" s="231"/>
      <c r="M244" s="231"/>
      <c r="N244" s="231"/>
      <c r="O244" s="231"/>
      <c r="P244" s="16"/>
      <c r="R244" s="231"/>
      <c r="S244" s="16"/>
    </row>
    <row r="245" spans="1:19">
      <c r="A245" s="236" t="str">
        <f>アクセサリー!O181</f>
        <v>MAX</v>
      </c>
      <c r="B245" s="16" t="str">
        <f>アクセサリー!B181</f>
        <v>ア-075</v>
      </c>
      <c r="C245" s="16" t="str">
        <f>アクセサリー!C181</f>
        <v>たいようのかんむり</v>
      </c>
      <c r="D245" s="16">
        <f>アクセサリー!J181</f>
        <v>640</v>
      </c>
      <c r="E245" s="16">
        <f>アクセサリー!K181</f>
        <v>90</v>
      </c>
      <c r="F245" s="16">
        <f>アクセサリー!L181</f>
        <v>90</v>
      </c>
      <c r="G245" s="16">
        <f>アクセサリー!M181</f>
        <v>90</v>
      </c>
      <c r="H245" s="16">
        <f>アクセサリー!N181</f>
        <v>0</v>
      </c>
      <c r="I245" s="16">
        <f t="shared" si="399"/>
        <v>910</v>
      </c>
      <c r="K245" s="16">
        <f>D245-D246</f>
        <v>140</v>
      </c>
      <c r="L245" s="16">
        <f t="shared" ref="L245" si="452">E245-E246</f>
        <v>20</v>
      </c>
      <c r="M245" s="16">
        <f t="shared" ref="M245" si="453">F245-F246</f>
        <v>20</v>
      </c>
      <c r="N245" s="16">
        <f t="shared" ref="N245" si="454">G245-G246</f>
        <v>20</v>
      </c>
      <c r="O245" s="16">
        <f t="shared" ref="O245" si="455">H245-H246</f>
        <v>0</v>
      </c>
      <c r="P245" s="16"/>
      <c r="Q245" s="245" t="str">
        <f>アクセサリー!O181</f>
        <v>MAX</v>
      </c>
      <c r="R245" s="243">
        <f>I245-I246</f>
        <v>200</v>
      </c>
      <c r="S245" s="241" t="str">
        <f>アクセサリー!E180</f>
        <v>☆☆☆☆</v>
      </c>
    </row>
    <row r="246" spans="1:19">
      <c r="A246" s="236"/>
      <c r="C246" s="330" t="s">
        <v>4185</v>
      </c>
      <c r="D246" s="231">
        <v>500</v>
      </c>
      <c r="E246" s="231">
        <v>70</v>
      </c>
      <c r="F246" s="231">
        <v>70</v>
      </c>
      <c r="G246" s="231">
        <v>70</v>
      </c>
      <c r="H246" s="231">
        <v>0</v>
      </c>
      <c r="I246" s="231">
        <f t="shared" si="399"/>
        <v>710</v>
      </c>
      <c r="J246" s="231"/>
      <c r="K246" s="231"/>
      <c r="L246" s="231"/>
      <c r="M246" s="231"/>
      <c r="N246" s="231"/>
      <c r="O246" s="231"/>
      <c r="P246" s="16"/>
      <c r="R246" s="231"/>
    </row>
    <row r="247" spans="1:19">
      <c r="A247" s="236" t="str">
        <f>アクセサリー!O182</f>
        <v>MAX</v>
      </c>
      <c r="B247" s="16" t="str">
        <f>アクセサリー!B182</f>
        <v>ア-074</v>
      </c>
      <c r="C247" s="16" t="str">
        <f>アクセサリー!C182</f>
        <v>超魔生物ハドラーのマント</v>
      </c>
      <c r="D247" s="16">
        <f>アクセサリー!J182</f>
        <v>820</v>
      </c>
      <c r="E247" s="16">
        <f>アクセサリー!K182</f>
        <v>0</v>
      </c>
      <c r="F247" s="16">
        <f>アクセサリー!L182</f>
        <v>90</v>
      </c>
      <c r="G247" s="16">
        <f>アクセサリー!M182</f>
        <v>0</v>
      </c>
      <c r="H247" s="16">
        <f>アクセサリー!N182</f>
        <v>0</v>
      </c>
      <c r="I247" s="16">
        <f t="shared" si="399"/>
        <v>910</v>
      </c>
      <c r="K247" s="16">
        <f>D247-D248</f>
        <v>180</v>
      </c>
      <c r="L247" s="16">
        <f t="shared" ref="L247" si="456">E247-E248</f>
        <v>0</v>
      </c>
      <c r="M247" s="16">
        <f t="shared" ref="M247" si="457">F247-F248</f>
        <v>20</v>
      </c>
      <c r="N247" s="16">
        <f t="shared" ref="N247" si="458">G247-G248</f>
        <v>0</v>
      </c>
      <c r="O247" s="16">
        <f t="shared" ref="O247" si="459">H247-H248</f>
        <v>0</v>
      </c>
      <c r="P247" s="16"/>
      <c r="Q247" s="245" t="str">
        <f>アクセサリー!O182</f>
        <v>MAX</v>
      </c>
      <c r="R247" s="243">
        <f>I247-I248</f>
        <v>200</v>
      </c>
      <c r="S247" s="241" t="str">
        <f>アクセサリー!E181</f>
        <v>☆☆☆☆</v>
      </c>
    </row>
    <row r="248" spans="1:19">
      <c r="A248" s="236"/>
      <c r="C248" s="330" t="s">
        <v>4185</v>
      </c>
      <c r="D248" s="231">
        <v>640</v>
      </c>
      <c r="E248" s="231">
        <v>0</v>
      </c>
      <c r="F248" s="231">
        <v>70</v>
      </c>
      <c r="G248" s="231">
        <v>0</v>
      </c>
      <c r="H248" s="231">
        <v>0</v>
      </c>
      <c r="I248" s="231">
        <f t="shared" si="399"/>
        <v>710</v>
      </c>
      <c r="J248" s="231"/>
      <c r="K248" s="231"/>
      <c r="L248" s="231"/>
      <c r="M248" s="231"/>
      <c r="N248" s="231"/>
      <c r="O248" s="231"/>
      <c r="P248" s="16"/>
      <c r="R248" s="231"/>
      <c r="S248" s="16"/>
    </row>
    <row r="249" spans="1:19">
      <c r="A249" s="236" t="str">
        <f>アクセサリー!O183</f>
        <v>MAX</v>
      </c>
      <c r="B249" s="16" t="str">
        <f>アクセサリー!B183</f>
        <v>ア-073</v>
      </c>
      <c r="C249" s="16" t="str">
        <f>アクセサリー!C183</f>
        <v>超魔生物ハドラーの兜</v>
      </c>
      <c r="D249" s="16">
        <f>アクセサリー!J183</f>
        <v>600</v>
      </c>
      <c r="E249" s="16">
        <f>アクセサリー!K183</f>
        <v>0</v>
      </c>
      <c r="F249" s="16">
        <f>アクセサリー!L183</f>
        <v>90</v>
      </c>
      <c r="G249" s="16">
        <f>アクセサリー!M183</f>
        <v>0</v>
      </c>
      <c r="H249" s="16">
        <f>アクセサリー!N183</f>
        <v>170</v>
      </c>
      <c r="I249" s="16">
        <f t="shared" si="399"/>
        <v>860</v>
      </c>
      <c r="K249" s="16">
        <f>D249-D250</f>
        <v>140</v>
      </c>
      <c r="L249" s="16">
        <f t="shared" ref="L249" si="460">E249-E250</f>
        <v>0</v>
      </c>
      <c r="M249" s="16">
        <f t="shared" ref="M249" si="461">F249-F250</f>
        <v>20</v>
      </c>
      <c r="N249" s="16">
        <f t="shared" ref="N249" si="462">G249-G250</f>
        <v>0</v>
      </c>
      <c r="O249" s="16">
        <f t="shared" ref="O249" si="463">H249-H250</f>
        <v>40</v>
      </c>
      <c r="P249" s="16"/>
      <c r="Q249" s="245" t="str">
        <f>アクセサリー!O183</f>
        <v>MAX</v>
      </c>
      <c r="R249" s="243">
        <f>I249-I250</f>
        <v>200</v>
      </c>
      <c r="S249" s="241" t="str">
        <f>アクセサリー!E182</f>
        <v>☆☆☆☆</v>
      </c>
    </row>
    <row r="250" spans="1:19">
      <c r="A250" s="236"/>
      <c r="C250" s="330" t="s">
        <v>4185</v>
      </c>
      <c r="D250" s="231">
        <v>460</v>
      </c>
      <c r="E250" s="231">
        <v>0</v>
      </c>
      <c r="F250" s="231">
        <v>70</v>
      </c>
      <c r="G250" s="231">
        <v>0</v>
      </c>
      <c r="H250" s="231">
        <v>130</v>
      </c>
      <c r="I250" s="231">
        <f t="shared" si="399"/>
        <v>660</v>
      </c>
      <c r="J250" s="231"/>
      <c r="K250" s="231"/>
      <c r="L250" s="231"/>
      <c r="M250" s="231"/>
      <c r="N250" s="231"/>
      <c r="O250" s="231"/>
      <c r="P250" s="16"/>
      <c r="R250" s="231"/>
    </row>
    <row r="251" spans="1:19">
      <c r="A251" s="236" t="str">
        <f>アクセサリー!O184</f>
        <v>MAX</v>
      </c>
      <c r="B251" s="16" t="str">
        <f>アクセサリー!B184</f>
        <v>ア-072</v>
      </c>
      <c r="C251" s="16" t="str">
        <f>アクセサリー!C184</f>
        <v>魔影のゆびわ</v>
      </c>
      <c r="D251" s="16">
        <f>アクセサリー!J184</f>
        <v>640</v>
      </c>
      <c r="E251" s="16">
        <f>アクセサリー!K184</f>
        <v>0</v>
      </c>
      <c r="F251" s="16">
        <f>アクセサリー!L184</f>
        <v>270</v>
      </c>
      <c r="G251" s="16">
        <f>アクセサリー!M184</f>
        <v>0</v>
      </c>
      <c r="H251" s="16">
        <f>アクセサリー!N184</f>
        <v>0</v>
      </c>
      <c r="I251" s="16">
        <f t="shared" si="399"/>
        <v>910</v>
      </c>
      <c r="K251" s="16">
        <f>D251-D252</f>
        <v>140</v>
      </c>
      <c r="L251" s="16">
        <f t="shared" ref="L251" si="464">E251-E252</f>
        <v>0</v>
      </c>
      <c r="M251" s="16">
        <f t="shared" ref="M251" si="465">F251-F252</f>
        <v>60</v>
      </c>
      <c r="N251" s="16">
        <f t="shared" ref="N251" si="466">G251-G252</f>
        <v>0</v>
      </c>
      <c r="O251" s="16">
        <f t="shared" ref="O251" si="467">H251-H252</f>
        <v>0</v>
      </c>
      <c r="P251" s="16"/>
      <c r="Q251" s="245" t="str">
        <f>アクセサリー!O184</f>
        <v>MAX</v>
      </c>
      <c r="R251" s="243">
        <f>I251-I252</f>
        <v>200</v>
      </c>
      <c r="S251" s="241" t="str">
        <f>アクセサリー!E183</f>
        <v>☆☆☆☆</v>
      </c>
    </row>
    <row r="252" spans="1:19">
      <c r="A252" s="236"/>
      <c r="C252" s="330" t="s">
        <v>4185</v>
      </c>
      <c r="D252" s="231">
        <v>500</v>
      </c>
      <c r="E252" s="231">
        <v>0</v>
      </c>
      <c r="F252" s="231">
        <v>210</v>
      </c>
      <c r="G252" s="231">
        <v>0</v>
      </c>
      <c r="H252" s="231">
        <v>0</v>
      </c>
      <c r="I252" s="231">
        <f t="shared" si="399"/>
        <v>710</v>
      </c>
      <c r="J252" s="231"/>
      <c r="K252" s="231"/>
      <c r="L252" s="231"/>
      <c r="M252" s="231"/>
      <c r="N252" s="231"/>
      <c r="O252" s="231"/>
      <c r="P252" s="16"/>
      <c r="R252" s="231"/>
    </row>
    <row r="253" spans="1:19">
      <c r="A253" s="236" t="str">
        <f>アクセサリー!O185</f>
        <v>MAX</v>
      </c>
      <c r="B253" s="16" t="str">
        <f>アクセサリー!B185</f>
        <v>ア-071</v>
      </c>
      <c r="C253" s="16" t="str">
        <f>アクセサリー!C185</f>
        <v>デッド・アーマーの兜</v>
      </c>
      <c r="D253" s="16">
        <f>アクセサリー!J185</f>
        <v>520</v>
      </c>
      <c r="E253" s="16">
        <f>アクセサリー!K185</f>
        <v>140</v>
      </c>
      <c r="F253" s="16">
        <f>アクセサリー!L185</f>
        <v>0</v>
      </c>
      <c r="G253" s="16">
        <f>アクセサリー!M185</f>
        <v>0</v>
      </c>
      <c r="H253" s="16">
        <f>アクセサリー!N185</f>
        <v>210</v>
      </c>
      <c r="I253" s="16">
        <f t="shared" si="399"/>
        <v>870</v>
      </c>
      <c r="K253" s="16">
        <f>D253-D254</f>
        <v>120</v>
      </c>
      <c r="L253" s="16">
        <f t="shared" ref="L253" si="468">E253-E254</f>
        <v>30</v>
      </c>
      <c r="M253" s="16">
        <f t="shared" ref="M253" si="469">F253-F254</f>
        <v>0</v>
      </c>
      <c r="N253" s="16">
        <f t="shared" ref="N253" si="470">G253-G254</f>
        <v>0</v>
      </c>
      <c r="O253" s="16">
        <f t="shared" ref="O253" si="471">H253-H254</f>
        <v>50</v>
      </c>
      <c r="P253" s="16"/>
      <c r="Q253" s="245" t="str">
        <f>アクセサリー!O185</f>
        <v>MAX</v>
      </c>
      <c r="R253" s="243">
        <f>I253-I254</f>
        <v>200</v>
      </c>
      <c r="S253" s="241" t="str">
        <f>アクセサリー!E184</f>
        <v>☆☆☆☆</v>
      </c>
    </row>
    <row r="254" spans="1:19">
      <c r="A254" s="236"/>
      <c r="C254" s="330" t="s">
        <v>4185</v>
      </c>
      <c r="D254" s="231">
        <v>400</v>
      </c>
      <c r="E254" s="231">
        <v>110</v>
      </c>
      <c r="F254" s="231">
        <v>0</v>
      </c>
      <c r="G254" s="231">
        <v>0</v>
      </c>
      <c r="H254" s="231">
        <v>160</v>
      </c>
      <c r="I254" s="231">
        <f t="shared" si="399"/>
        <v>670</v>
      </c>
      <c r="J254" s="231"/>
      <c r="K254" s="231"/>
      <c r="L254" s="231"/>
      <c r="M254" s="231"/>
      <c r="N254" s="231"/>
      <c r="O254" s="231"/>
      <c r="P254" s="16"/>
      <c r="R254" s="231"/>
    </row>
    <row r="255" spans="1:19">
      <c r="A255" s="236">
        <f>アクセサリー!O186</f>
        <v>6</v>
      </c>
      <c r="B255" s="16" t="str">
        <f>アクセサリー!B186</f>
        <v>ア-070</v>
      </c>
      <c r="C255" s="16" t="str">
        <f>アクセサリー!C186</f>
        <v>六星のレリーフ</v>
      </c>
      <c r="D255" s="16">
        <f>アクセサリー!J186</f>
        <v>516</v>
      </c>
      <c r="E255" s="16">
        <f>アクセサリー!K186</f>
        <v>117</v>
      </c>
      <c r="F255" s="16">
        <f>アクセサリー!L186</f>
        <v>117</v>
      </c>
      <c r="G255" s="16">
        <f>アクセサリー!M186</f>
        <v>0</v>
      </c>
      <c r="H255" s="16">
        <f>アクセサリー!N186</f>
        <v>0</v>
      </c>
      <c r="I255" s="16">
        <f t="shared" si="399"/>
        <v>750</v>
      </c>
      <c r="K255" s="16">
        <f>D255-D256</f>
        <v>36</v>
      </c>
      <c r="L255" s="16">
        <f t="shared" ref="L255" si="472">E255-E256</f>
        <v>7</v>
      </c>
      <c r="M255" s="16">
        <f t="shared" ref="M255" si="473">F255-F256</f>
        <v>7</v>
      </c>
      <c r="N255" s="16">
        <f t="shared" ref="N255" si="474">G255-G256</f>
        <v>0</v>
      </c>
      <c r="O255" s="16">
        <f t="shared" ref="O255" si="475">H255-H256</f>
        <v>0</v>
      </c>
      <c r="P255" s="16"/>
      <c r="Q255" s="245">
        <f>アクセサリー!O186</f>
        <v>6</v>
      </c>
      <c r="R255" s="243">
        <f>I255-I256</f>
        <v>50</v>
      </c>
      <c r="S255" s="241" t="str">
        <f>アクセサリー!E185</f>
        <v>☆☆☆☆</v>
      </c>
    </row>
    <row r="256" spans="1:19">
      <c r="A256" s="236"/>
      <c r="C256" s="330" t="s">
        <v>4185</v>
      </c>
      <c r="D256" s="231">
        <v>480</v>
      </c>
      <c r="E256" s="231">
        <v>110</v>
      </c>
      <c r="F256" s="231">
        <v>110</v>
      </c>
      <c r="G256" s="231">
        <v>0</v>
      </c>
      <c r="H256" s="231">
        <v>0</v>
      </c>
      <c r="I256" s="231">
        <f t="shared" si="399"/>
        <v>700</v>
      </c>
      <c r="J256" s="231"/>
      <c r="K256" s="231"/>
      <c r="L256" s="231"/>
      <c r="M256" s="231"/>
      <c r="N256" s="231"/>
      <c r="O256" s="231"/>
      <c r="P256" s="16"/>
      <c r="R256" s="231"/>
    </row>
    <row r="257" spans="1:19">
      <c r="A257" s="236">
        <f>アクセサリー!O187</f>
        <v>16</v>
      </c>
      <c r="B257" s="16" t="str">
        <f>アクセサリー!B187</f>
        <v>ア-069</v>
      </c>
      <c r="C257" s="16" t="str">
        <f>アクセサリー!C187</f>
        <v>ばくだんいし</v>
      </c>
      <c r="D257" s="16">
        <f>アクセサリー!J187</f>
        <v>656</v>
      </c>
      <c r="E257" s="16">
        <f>アクセサリー!K187</f>
        <v>85</v>
      </c>
      <c r="F257" s="16">
        <f>アクセサリー!L187</f>
        <v>85</v>
      </c>
      <c r="G257" s="16">
        <f>アクセサリー!M187</f>
        <v>0</v>
      </c>
      <c r="H257" s="16">
        <f>アクセサリー!N187</f>
        <v>0</v>
      </c>
      <c r="I257" s="16">
        <f t="shared" si="399"/>
        <v>826</v>
      </c>
      <c r="K257" s="16">
        <f>D257-D258</f>
        <v>126</v>
      </c>
      <c r="L257" s="16">
        <f t="shared" ref="L257" si="476">E257-E258</f>
        <v>15</v>
      </c>
      <c r="M257" s="16">
        <f t="shared" ref="M257" si="477">F257-F258</f>
        <v>15</v>
      </c>
      <c r="N257" s="16">
        <f t="shared" ref="N257" si="478">G257-G258</f>
        <v>0</v>
      </c>
      <c r="O257" s="16">
        <f t="shared" ref="O257" si="479">H257-H258</f>
        <v>0</v>
      </c>
      <c r="P257" s="16"/>
      <c r="Q257" s="245">
        <f>アクセサリー!O187</f>
        <v>16</v>
      </c>
      <c r="R257" s="243">
        <f>I257-I258</f>
        <v>156</v>
      </c>
      <c r="S257" s="241" t="str">
        <f>アクセサリー!E186</f>
        <v>☆☆☆☆</v>
      </c>
    </row>
    <row r="258" spans="1:19">
      <c r="A258" s="236"/>
      <c r="C258" s="330" t="s">
        <v>4185</v>
      </c>
      <c r="D258" s="231">
        <v>530</v>
      </c>
      <c r="E258" s="231">
        <v>70</v>
      </c>
      <c r="F258" s="231">
        <v>70</v>
      </c>
      <c r="G258" s="231">
        <v>0</v>
      </c>
      <c r="H258" s="231">
        <v>0</v>
      </c>
      <c r="I258" s="231">
        <f t="shared" si="399"/>
        <v>670</v>
      </c>
      <c r="J258" s="231"/>
      <c r="K258" s="231"/>
      <c r="L258" s="231"/>
      <c r="M258" s="231"/>
      <c r="N258" s="231"/>
      <c r="O258" s="231"/>
      <c r="P258" s="16"/>
      <c r="R258" s="231"/>
    </row>
    <row r="259" spans="1:19">
      <c r="A259" s="236" t="str">
        <f>アクセサリー!O188</f>
        <v>MAX</v>
      </c>
      <c r="B259" s="16" t="str">
        <f>アクセサリー!B188</f>
        <v>ア-068</v>
      </c>
      <c r="C259" s="16" t="str">
        <f>アクセサリー!C188</f>
        <v>ビアンカのリボン</v>
      </c>
      <c r="D259" s="16">
        <f>アクセサリー!J188</f>
        <v>520</v>
      </c>
      <c r="E259" s="16">
        <f>アクセサリー!K188</f>
        <v>90</v>
      </c>
      <c r="F259" s="16">
        <f>アクセサリー!L188</f>
        <v>90</v>
      </c>
      <c r="G259" s="16">
        <f>アクセサリー!M188</f>
        <v>150</v>
      </c>
      <c r="H259" s="16">
        <f>アクセサリー!N188</f>
        <v>0</v>
      </c>
      <c r="I259" s="16">
        <f t="shared" si="399"/>
        <v>850</v>
      </c>
      <c r="K259" s="16">
        <f>D259-D260</f>
        <v>120</v>
      </c>
      <c r="L259" s="16">
        <f t="shared" ref="L259" si="480">E259-E260</f>
        <v>20</v>
      </c>
      <c r="M259" s="16">
        <f t="shared" ref="M259" si="481">F259-F260</f>
        <v>20</v>
      </c>
      <c r="N259" s="16">
        <f t="shared" ref="N259" si="482">G259-G260</f>
        <v>20</v>
      </c>
      <c r="O259" s="16">
        <f t="shared" ref="O259" si="483">H259-H260</f>
        <v>0</v>
      </c>
      <c r="P259" s="16"/>
      <c r="Q259" s="245" t="str">
        <f>アクセサリー!O188</f>
        <v>MAX</v>
      </c>
      <c r="R259" s="243">
        <f>I259-I260</f>
        <v>180</v>
      </c>
      <c r="S259" s="241" t="str">
        <f>アクセサリー!E187</f>
        <v>☆☆☆☆</v>
      </c>
    </row>
    <row r="260" spans="1:19">
      <c r="A260" s="236"/>
      <c r="C260" s="330" t="s">
        <v>4185</v>
      </c>
      <c r="D260" s="231">
        <v>400</v>
      </c>
      <c r="E260" s="231">
        <v>70</v>
      </c>
      <c r="F260" s="231">
        <v>70</v>
      </c>
      <c r="G260" s="231">
        <v>130</v>
      </c>
      <c r="H260" s="231">
        <v>0</v>
      </c>
      <c r="I260" s="231">
        <f t="shared" si="399"/>
        <v>670</v>
      </c>
      <c r="J260" s="231"/>
      <c r="K260" s="231"/>
      <c r="L260" s="231"/>
      <c r="M260" s="231"/>
      <c r="N260" s="231"/>
      <c r="O260" s="231"/>
      <c r="P260" s="16"/>
      <c r="R260" s="231"/>
      <c r="S260" s="16"/>
    </row>
    <row r="261" spans="1:19">
      <c r="A261" s="236">
        <f>アクセサリー!O189</f>
        <v>16</v>
      </c>
      <c r="B261" s="16" t="str">
        <f>アクセサリー!B189</f>
        <v>ア-067</v>
      </c>
      <c r="C261" s="16" t="str">
        <f>アクセサリー!C189</f>
        <v>魔法の闘衣のマント</v>
      </c>
      <c r="D261" s="16">
        <f>アクセサリー!J189</f>
        <v>732</v>
      </c>
      <c r="E261" s="16">
        <f>アクセサリー!K189</f>
        <v>0</v>
      </c>
      <c r="F261" s="16">
        <f>アクセサリー!L189</f>
        <v>0</v>
      </c>
      <c r="G261" s="16">
        <f>アクセサリー!M189</f>
        <v>0</v>
      </c>
      <c r="H261" s="16">
        <f>アクセサリー!N189</f>
        <v>85</v>
      </c>
      <c r="I261" s="16">
        <f t="shared" si="399"/>
        <v>817</v>
      </c>
      <c r="K261" s="16">
        <f>D261-D262</f>
        <v>142</v>
      </c>
      <c r="L261" s="16">
        <f t="shared" ref="L261" si="484">E261-E262</f>
        <v>0</v>
      </c>
      <c r="M261" s="16">
        <f t="shared" ref="M261" si="485">F261-F262</f>
        <v>0</v>
      </c>
      <c r="N261" s="16">
        <f t="shared" ref="N261" si="486">G261-G262</f>
        <v>0</v>
      </c>
      <c r="O261" s="16">
        <f t="shared" ref="O261" si="487">H261-H262</f>
        <v>15</v>
      </c>
      <c r="P261" s="16"/>
      <c r="Q261" s="245">
        <f>アクセサリー!O189</f>
        <v>16</v>
      </c>
      <c r="R261" s="243">
        <f>I261-I262</f>
        <v>157</v>
      </c>
      <c r="S261" s="241" t="str">
        <f>アクセサリー!E188</f>
        <v>☆☆☆☆</v>
      </c>
    </row>
    <row r="262" spans="1:19">
      <c r="A262" s="236"/>
      <c r="C262" s="330" t="s">
        <v>4185</v>
      </c>
      <c r="D262" s="231">
        <v>590</v>
      </c>
      <c r="E262" s="231">
        <v>0</v>
      </c>
      <c r="F262" s="231">
        <v>0</v>
      </c>
      <c r="G262" s="231">
        <v>0</v>
      </c>
      <c r="H262" s="231">
        <v>70</v>
      </c>
      <c r="I262" s="231">
        <f t="shared" si="399"/>
        <v>660</v>
      </c>
      <c r="J262" s="231"/>
      <c r="K262" s="231"/>
      <c r="L262" s="231"/>
      <c r="M262" s="231"/>
      <c r="N262" s="231"/>
      <c r="O262" s="231"/>
      <c r="P262" s="16"/>
      <c r="R262" s="231"/>
      <c r="S262" s="16"/>
    </row>
    <row r="263" spans="1:19">
      <c r="A263" s="236">
        <f>アクセサリー!O190</f>
        <v>18</v>
      </c>
      <c r="B263" s="16" t="str">
        <f>アクセサリー!B190</f>
        <v>ア-066</v>
      </c>
      <c r="C263" s="16" t="str">
        <f>アクセサリー!C190</f>
        <v>超越魔王の頭飾り</v>
      </c>
      <c r="D263" s="16">
        <f>アクセサリー!J190</f>
        <v>537</v>
      </c>
      <c r="E263" s="16">
        <f>アクセサリー!K190</f>
        <v>87</v>
      </c>
      <c r="F263" s="16">
        <f>アクセサリー!L190</f>
        <v>87</v>
      </c>
      <c r="G263" s="16">
        <f>アクセサリー!M190</f>
        <v>87</v>
      </c>
      <c r="H263" s="16">
        <f>アクセサリー!N190</f>
        <v>87</v>
      </c>
      <c r="I263" s="16">
        <f t="shared" si="399"/>
        <v>885</v>
      </c>
      <c r="K263" s="16">
        <f>D263-D264</f>
        <v>107</v>
      </c>
      <c r="L263" s="16">
        <f t="shared" ref="L263" si="488">E263-E264</f>
        <v>17</v>
      </c>
      <c r="M263" s="16">
        <f t="shared" ref="M263" si="489">F263-F264</f>
        <v>17</v>
      </c>
      <c r="N263" s="16">
        <f t="shared" ref="N263" si="490">G263-G264</f>
        <v>17</v>
      </c>
      <c r="O263" s="16">
        <f t="shared" ref="O263" si="491">H263-H264</f>
        <v>17</v>
      </c>
      <c r="P263" s="16"/>
      <c r="Q263" s="245">
        <f>アクセサリー!O190</f>
        <v>18</v>
      </c>
      <c r="R263" s="243">
        <f>I263-I264</f>
        <v>175</v>
      </c>
      <c r="S263" s="241" t="str">
        <f>アクセサリー!E189</f>
        <v>☆☆☆☆</v>
      </c>
    </row>
    <row r="264" spans="1:19">
      <c r="A264" s="236"/>
      <c r="C264" s="330" t="s">
        <v>4185</v>
      </c>
      <c r="D264" s="231">
        <v>430</v>
      </c>
      <c r="E264" s="231">
        <v>70</v>
      </c>
      <c r="F264" s="231">
        <v>70</v>
      </c>
      <c r="G264" s="231">
        <v>70</v>
      </c>
      <c r="H264" s="231">
        <v>70</v>
      </c>
      <c r="I264" s="231">
        <f t="shared" si="399"/>
        <v>710</v>
      </c>
      <c r="J264" s="231"/>
      <c r="K264" s="231"/>
      <c r="L264" s="231"/>
      <c r="M264" s="231"/>
      <c r="N264" s="231"/>
      <c r="O264" s="231"/>
      <c r="P264" s="16"/>
      <c r="R264" s="231"/>
    </row>
    <row r="265" spans="1:19">
      <c r="A265" s="236" t="str">
        <f>アクセサリー!O191</f>
        <v>MAX</v>
      </c>
      <c r="B265" s="16" t="str">
        <f>アクセサリー!B191</f>
        <v>ア-065</v>
      </c>
      <c r="C265" s="16" t="str">
        <f>アクセサリー!C191</f>
        <v>バーンの鍵</v>
      </c>
      <c r="D265" s="16">
        <f>アクセサリー!J191</f>
        <v>730</v>
      </c>
      <c r="E265" s="16">
        <f>アクセサリー!K191</f>
        <v>0</v>
      </c>
      <c r="F265" s="16">
        <f>アクセサリー!L191</f>
        <v>0</v>
      </c>
      <c r="G265" s="16">
        <f>アクセサリー!M191</f>
        <v>90</v>
      </c>
      <c r="H265" s="16">
        <f>アクセサリー!N191</f>
        <v>90</v>
      </c>
      <c r="I265" s="16">
        <f t="shared" si="399"/>
        <v>910</v>
      </c>
      <c r="K265" s="16">
        <f>D265-D266</f>
        <v>160</v>
      </c>
      <c r="L265" s="16">
        <f t="shared" ref="L265" si="492">E265-E266</f>
        <v>0</v>
      </c>
      <c r="M265" s="16">
        <f t="shared" ref="M265" si="493">F265-F266</f>
        <v>0</v>
      </c>
      <c r="N265" s="16">
        <f t="shared" ref="N265" si="494">G265-G266</f>
        <v>20</v>
      </c>
      <c r="O265" s="16">
        <f t="shared" ref="O265" si="495">H265-H266</f>
        <v>20</v>
      </c>
      <c r="P265" s="16"/>
      <c r="Q265" s="245" t="str">
        <f>アクセサリー!O191</f>
        <v>MAX</v>
      </c>
      <c r="R265" s="243">
        <f>I265-I266</f>
        <v>200</v>
      </c>
      <c r="S265" s="241" t="str">
        <f>アクセサリー!E190</f>
        <v>☆☆☆☆</v>
      </c>
    </row>
    <row r="266" spans="1:19">
      <c r="A266" s="236"/>
      <c r="C266" s="330" t="s">
        <v>4185</v>
      </c>
      <c r="D266" s="231">
        <v>570</v>
      </c>
      <c r="E266" s="231">
        <v>0</v>
      </c>
      <c r="F266" s="231">
        <v>0</v>
      </c>
      <c r="G266" s="231">
        <v>70</v>
      </c>
      <c r="H266" s="231">
        <v>70</v>
      </c>
      <c r="I266" s="231">
        <f t="shared" si="399"/>
        <v>710</v>
      </c>
      <c r="J266" s="231"/>
      <c r="K266" s="231"/>
      <c r="L266" s="231"/>
      <c r="M266" s="231"/>
      <c r="N266" s="231"/>
      <c r="O266" s="231"/>
      <c r="P266" s="16"/>
      <c r="R266" s="231"/>
    </row>
    <row r="267" spans="1:19">
      <c r="A267" s="236">
        <f>アクセサリー!O192</f>
        <v>4</v>
      </c>
      <c r="B267" s="16" t="str">
        <f>アクセサリー!B192</f>
        <v>ア-064</v>
      </c>
      <c r="C267" s="16" t="str">
        <f>アクセサリー!C192</f>
        <v>ザムザのマント</v>
      </c>
      <c r="D267" s="16">
        <f>アクセサリー!J192</f>
        <v>566</v>
      </c>
      <c r="E267" s="16">
        <f>アクセサリー!K192</f>
        <v>0</v>
      </c>
      <c r="F267" s="16">
        <f>アクセサリー!L192</f>
        <v>53</v>
      </c>
      <c r="G267" s="16">
        <f>アクセサリー!M192</f>
        <v>53</v>
      </c>
      <c r="H267" s="16">
        <f>アクセサリー!N192</f>
        <v>0</v>
      </c>
      <c r="I267" s="16">
        <f t="shared" si="399"/>
        <v>672</v>
      </c>
      <c r="K267" s="16">
        <f>D267-D268</f>
        <v>26</v>
      </c>
      <c r="L267" s="16">
        <f t="shared" ref="L267" si="496">E267-E268</f>
        <v>0</v>
      </c>
      <c r="M267" s="16">
        <f t="shared" ref="M267" si="497">F267-F268</f>
        <v>3</v>
      </c>
      <c r="N267" s="16">
        <f t="shared" ref="N267" si="498">G267-G268</f>
        <v>3</v>
      </c>
      <c r="O267" s="16">
        <f t="shared" ref="O267" si="499">H267-H268</f>
        <v>0</v>
      </c>
      <c r="P267" s="16"/>
      <c r="Q267" s="245">
        <f>アクセサリー!O192</f>
        <v>4</v>
      </c>
      <c r="R267" s="243">
        <f>I267-I268</f>
        <v>32</v>
      </c>
      <c r="S267" s="241" t="str">
        <f>アクセサリー!E191</f>
        <v>☆☆☆☆</v>
      </c>
    </row>
    <row r="268" spans="1:19">
      <c r="A268" s="236"/>
      <c r="C268" s="330" t="s">
        <v>4185</v>
      </c>
      <c r="D268" s="231">
        <v>540</v>
      </c>
      <c r="E268" s="231">
        <v>0</v>
      </c>
      <c r="F268" s="231">
        <v>50</v>
      </c>
      <c r="G268" s="231">
        <v>50</v>
      </c>
      <c r="H268" s="231">
        <v>0</v>
      </c>
      <c r="I268" s="231">
        <f t="shared" si="399"/>
        <v>640</v>
      </c>
      <c r="J268" s="231"/>
      <c r="K268" s="231"/>
      <c r="L268" s="231"/>
      <c r="M268" s="231"/>
      <c r="N268" s="231"/>
      <c r="O268" s="231"/>
      <c r="P268" s="16"/>
      <c r="R268" s="231"/>
    </row>
    <row r="269" spans="1:19">
      <c r="A269" s="236">
        <f>アクセサリー!O193</f>
        <v>7</v>
      </c>
      <c r="B269" s="16" t="str">
        <f>アクセサリー!B193</f>
        <v>ア-063</v>
      </c>
      <c r="C269" s="16" t="str">
        <f>アクセサリー!C193</f>
        <v>チウの肩当て</v>
      </c>
      <c r="D269" s="16">
        <f>アクセサリー!J193</f>
        <v>593</v>
      </c>
      <c r="E269" s="16">
        <f>アクセサリー!K193</f>
        <v>0</v>
      </c>
      <c r="F269" s="16">
        <f>アクセサリー!L193</f>
        <v>0</v>
      </c>
      <c r="G269" s="16">
        <f>アクセサリー!M193</f>
        <v>43</v>
      </c>
      <c r="H269" s="16">
        <f>アクセサリー!N193</f>
        <v>66</v>
      </c>
      <c r="I269" s="16">
        <f t="shared" si="399"/>
        <v>702</v>
      </c>
      <c r="K269" s="16">
        <f>D269-D270</f>
        <v>53</v>
      </c>
      <c r="L269" s="16">
        <f t="shared" ref="L269" si="500">E269-E270</f>
        <v>0</v>
      </c>
      <c r="M269" s="16">
        <f t="shared" ref="M269" si="501">F269-F270</f>
        <v>0</v>
      </c>
      <c r="N269" s="16">
        <f t="shared" ref="N269" si="502">G269-G270</f>
        <v>3</v>
      </c>
      <c r="O269" s="16">
        <f t="shared" ref="O269" si="503">H269-H270</f>
        <v>6</v>
      </c>
      <c r="P269" s="16"/>
      <c r="Q269" s="245">
        <f>アクセサリー!O193</f>
        <v>7</v>
      </c>
      <c r="R269" s="243">
        <f>I269-I270</f>
        <v>62</v>
      </c>
      <c r="S269" s="241" t="str">
        <f>アクセサリー!E192</f>
        <v>☆☆☆☆</v>
      </c>
    </row>
    <row r="270" spans="1:19">
      <c r="A270" s="236"/>
      <c r="C270" s="330" t="s">
        <v>4185</v>
      </c>
      <c r="D270" s="231">
        <v>540</v>
      </c>
      <c r="E270" s="231">
        <v>0</v>
      </c>
      <c r="F270" s="231">
        <v>0</v>
      </c>
      <c r="G270" s="231">
        <v>40</v>
      </c>
      <c r="H270" s="231">
        <v>60</v>
      </c>
      <c r="I270" s="231">
        <f t="shared" si="399"/>
        <v>640</v>
      </c>
      <c r="J270" s="231"/>
      <c r="K270" s="231"/>
      <c r="L270" s="231"/>
      <c r="M270" s="231"/>
      <c r="N270" s="231"/>
      <c r="O270" s="231"/>
      <c r="P270" s="16"/>
      <c r="R270" s="231"/>
    </row>
    <row r="271" spans="1:19">
      <c r="A271" s="236">
        <f>アクセサリー!O194</f>
        <v>17</v>
      </c>
      <c r="B271" s="16" t="str">
        <f>アクセサリー!B194</f>
        <v>ア-062</v>
      </c>
      <c r="C271" s="16" t="str">
        <f>アクセサリー!C194</f>
        <v>ザムザのサークレット</v>
      </c>
      <c r="D271" s="16">
        <f>アクセサリー!J194</f>
        <v>644</v>
      </c>
      <c r="E271" s="16">
        <f>アクセサリー!K194</f>
        <v>0</v>
      </c>
      <c r="F271" s="16">
        <f>アクセサリー!L194</f>
        <v>76</v>
      </c>
      <c r="G271" s="16">
        <f>アクセサリー!M194</f>
        <v>48</v>
      </c>
      <c r="H271" s="16">
        <f>アクセサリー!N194</f>
        <v>38</v>
      </c>
      <c r="I271" s="16">
        <f t="shared" si="399"/>
        <v>806</v>
      </c>
      <c r="K271" s="16">
        <f>D271-D272</f>
        <v>134</v>
      </c>
      <c r="L271" s="16">
        <f t="shared" ref="L271" si="504">E271-E272</f>
        <v>0</v>
      </c>
      <c r="M271" s="16">
        <f t="shared" ref="M271" si="505">F271-F272</f>
        <v>16</v>
      </c>
      <c r="N271" s="16">
        <f t="shared" ref="N271" si="506">G271-G272</f>
        <v>8</v>
      </c>
      <c r="O271" s="16">
        <f t="shared" ref="O271" si="507">H271-H272</f>
        <v>8</v>
      </c>
      <c r="P271" s="16"/>
      <c r="Q271" s="245">
        <f>アクセサリー!O194</f>
        <v>17</v>
      </c>
      <c r="R271" s="243">
        <f>I271-I272</f>
        <v>166</v>
      </c>
      <c r="S271" s="241" t="str">
        <f>アクセサリー!E193</f>
        <v>☆☆☆☆</v>
      </c>
    </row>
    <row r="272" spans="1:19">
      <c r="A272" s="236"/>
      <c r="C272" s="330" t="s">
        <v>4185</v>
      </c>
      <c r="D272" s="231">
        <v>510</v>
      </c>
      <c r="E272" s="231">
        <v>0</v>
      </c>
      <c r="F272" s="231">
        <v>60</v>
      </c>
      <c r="G272" s="231">
        <v>40</v>
      </c>
      <c r="H272" s="231">
        <v>30</v>
      </c>
      <c r="I272" s="231">
        <f t="shared" si="399"/>
        <v>640</v>
      </c>
      <c r="J272" s="231"/>
      <c r="K272" s="231"/>
      <c r="L272" s="231"/>
      <c r="M272" s="231"/>
      <c r="N272" s="231"/>
      <c r="O272" s="231"/>
      <c r="P272" s="16"/>
      <c r="R272" s="231"/>
    </row>
    <row r="273" spans="1:19">
      <c r="A273" s="236">
        <f>アクセサリー!O195</f>
        <v>3</v>
      </c>
      <c r="B273" s="16" t="str">
        <f>アクセサリー!B195</f>
        <v>ア-061</v>
      </c>
      <c r="C273" s="16" t="str">
        <f>アクセサリー!C195</f>
        <v>超魔生物のツノ</v>
      </c>
      <c r="D273" s="16">
        <f>アクセサリー!J195</f>
        <v>680</v>
      </c>
      <c r="E273" s="16">
        <f>アクセサリー!K195</f>
        <v>31</v>
      </c>
      <c r="F273" s="16">
        <f>アクセサリー!L195</f>
        <v>0</v>
      </c>
      <c r="G273" s="16">
        <f>アクセサリー!M195</f>
        <v>0</v>
      </c>
      <c r="H273" s="16">
        <f>アクセサリー!N195</f>
        <v>0</v>
      </c>
      <c r="I273" s="16">
        <f t="shared" si="399"/>
        <v>711</v>
      </c>
      <c r="K273" s="16">
        <f>D273-D274</f>
        <v>20</v>
      </c>
      <c r="L273" s="16">
        <f t="shared" ref="L273" si="508">E273-E274</f>
        <v>1</v>
      </c>
      <c r="M273" s="16">
        <f t="shared" ref="M273" si="509">F273-F274</f>
        <v>0</v>
      </c>
      <c r="N273" s="16">
        <f t="shared" ref="N273" si="510">G273-G274</f>
        <v>0</v>
      </c>
      <c r="O273" s="16">
        <f t="shared" ref="O273" si="511">H273-H274</f>
        <v>0</v>
      </c>
      <c r="P273" s="16"/>
      <c r="Q273" s="245">
        <f>アクセサリー!O195</f>
        <v>3</v>
      </c>
      <c r="R273" s="243">
        <f>I273-I274</f>
        <v>21</v>
      </c>
      <c r="S273" s="241" t="str">
        <f>アクセサリー!E194</f>
        <v>☆☆☆☆</v>
      </c>
    </row>
    <row r="274" spans="1:19">
      <c r="A274" s="236"/>
      <c r="C274" s="330" t="s">
        <v>4185</v>
      </c>
      <c r="D274" s="231">
        <v>660</v>
      </c>
      <c r="E274" s="231">
        <v>30</v>
      </c>
      <c r="F274" s="231">
        <v>0</v>
      </c>
      <c r="G274" s="231">
        <v>0</v>
      </c>
      <c r="H274" s="231">
        <v>0</v>
      </c>
      <c r="I274" s="231">
        <f t="shared" si="399"/>
        <v>690</v>
      </c>
      <c r="J274" s="231"/>
      <c r="K274" s="231"/>
      <c r="L274" s="231"/>
      <c r="M274" s="231"/>
      <c r="N274" s="231"/>
      <c r="O274" s="231"/>
      <c r="P274" s="16"/>
      <c r="R274" s="231"/>
    </row>
    <row r="275" spans="1:19">
      <c r="A275" s="236">
        <f>アクセサリー!O196</f>
        <v>4</v>
      </c>
      <c r="B275" s="16" t="str">
        <f>アクセサリー!B196</f>
        <v>ア-060</v>
      </c>
      <c r="C275" s="16" t="str">
        <f>アクセサリー!C196</f>
        <v>アバンの書</v>
      </c>
      <c r="D275" s="16">
        <f>アクセサリー!J196</f>
        <v>575</v>
      </c>
      <c r="E275" s="16">
        <f>アクセサリー!K196</f>
        <v>41</v>
      </c>
      <c r="F275" s="16">
        <f>アクセサリー!L196</f>
        <v>41</v>
      </c>
      <c r="G275" s="16">
        <f>アクセサリー!M196</f>
        <v>31</v>
      </c>
      <c r="H275" s="16">
        <f>アクセサリー!N196</f>
        <v>31</v>
      </c>
      <c r="I275" s="16">
        <f t="shared" si="399"/>
        <v>719</v>
      </c>
      <c r="K275" s="16">
        <f>D275-D276</f>
        <v>25</v>
      </c>
      <c r="L275" s="16">
        <f t="shared" ref="L275" si="512">E275-E276</f>
        <v>1</v>
      </c>
      <c r="M275" s="16">
        <f t="shared" ref="M275" si="513">F275-F276</f>
        <v>1</v>
      </c>
      <c r="N275" s="16">
        <f t="shared" ref="N275" si="514">G275-G276</f>
        <v>1</v>
      </c>
      <c r="O275" s="16">
        <f t="shared" ref="O275" si="515">H275-H276</f>
        <v>1</v>
      </c>
      <c r="P275" s="16"/>
      <c r="Q275" s="245">
        <f>アクセサリー!O196</f>
        <v>4</v>
      </c>
      <c r="R275" s="243">
        <f>I275-I276</f>
        <v>29</v>
      </c>
      <c r="S275" s="241" t="str">
        <f>アクセサリー!E195</f>
        <v>☆☆☆☆</v>
      </c>
    </row>
    <row r="276" spans="1:19">
      <c r="A276" s="236"/>
      <c r="C276" s="330" t="s">
        <v>4185</v>
      </c>
      <c r="D276" s="231">
        <v>550</v>
      </c>
      <c r="E276" s="231">
        <v>40</v>
      </c>
      <c r="F276" s="231">
        <v>40</v>
      </c>
      <c r="G276" s="231">
        <v>30</v>
      </c>
      <c r="H276" s="231">
        <v>30</v>
      </c>
      <c r="I276" s="231">
        <f t="shared" si="399"/>
        <v>690</v>
      </c>
      <c r="J276" s="231"/>
      <c r="K276" s="231"/>
      <c r="L276" s="231"/>
      <c r="M276" s="231"/>
      <c r="N276" s="231"/>
      <c r="O276" s="231"/>
      <c r="P276" s="16"/>
      <c r="R276" s="231"/>
    </row>
    <row r="277" spans="1:19">
      <c r="A277" s="236">
        <f>アクセサリー!O197</f>
        <v>10</v>
      </c>
      <c r="B277" s="16" t="str">
        <f>アクセサリー!B197</f>
        <v>ア-059</v>
      </c>
      <c r="C277" s="16" t="str">
        <f>アクセサリー!C197</f>
        <v>ステテコパンツ</v>
      </c>
      <c r="D277" s="16">
        <f>アクセサリー!J197</f>
        <v>670</v>
      </c>
      <c r="E277" s="16">
        <f>アクセサリー!K197</f>
        <v>34</v>
      </c>
      <c r="F277" s="16">
        <f>アクセサリー!L197</f>
        <v>0</v>
      </c>
      <c r="G277" s="16">
        <f>アクセサリー!M197</f>
        <v>79</v>
      </c>
      <c r="H277" s="16">
        <f>アクセサリー!N197</f>
        <v>0</v>
      </c>
      <c r="I277" s="16">
        <f t="shared" si="399"/>
        <v>783</v>
      </c>
      <c r="K277" s="16">
        <f>D277-D278</f>
        <v>80</v>
      </c>
      <c r="L277" s="16">
        <f t="shared" ref="L277" si="516">E277-E278</f>
        <v>4</v>
      </c>
      <c r="M277" s="16">
        <f t="shared" ref="M277" si="517">F277-F278</f>
        <v>0</v>
      </c>
      <c r="N277" s="16">
        <f t="shared" ref="N277" si="518">G277-G278</f>
        <v>9</v>
      </c>
      <c r="O277" s="16">
        <f t="shared" ref="O277" si="519">H277-H278</f>
        <v>0</v>
      </c>
      <c r="P277" s="16"/>
      <c r="Q277" s="245">
        <f>アクセサリー!O197</f>
        <v>10</v>
      </c>
      <c r="R277" s="243">
        <f>I277-I278</f>
        <v>93</v>
      </c>
      <c r="S277" s="241" t="str">
        <f>アクセサリー!E196</f>
        <v>☆☆☆☆</v>
      </c>
    </row>
    <row r="278" spans="1:19">
      <c r="A278" s="236"/>
      <c r="C278" s="330" t="s">
        <v>4185</v>
      </c>
      <c r="D278" s="231">
        <v>590</v>
      </c>
      <c r="E278" s="231">
        <v>30</v>
      </c>
      <c r="F278" s="231">
        <v>0</v>
      </c>
      <c r="G278" s="231">
        <v>70</v>
      </c>
      <c r="H278" s="231">
        <v>0</v>
      </c>
      <c r="I278" s="231">
        <f t="shared" si="399"/>
        <v>690</v>
      </c>
      <c r="J278" s="231"/>
      <c r="K278" s="231"/>
      <c r="L278" s="231"/>
      <c r="M278" s="231"/>
      <c r="N278" s="231"/>
      <c r="O278" s="231"/>
      <c r="P278" s="16"/>
      <c r="R278" s="231"/>
    </row>
    <row r="279" spans="1:19">
      <c r="A279" s="236">
        <f>アクセサリー!O198</f>
        <v>8</v>
      </c>
      <c r="B279" s="16" t="str">
        <f>アクセサリー!B198</f>
        <v>ア-058</v>
      </c>
      <c r="C279" s="16" t="str">
        <f>アクセサリー!C198</f>
        <v>ザボエラの水晶</v>
      </c>
      <c r="D279" s="16">
        <f>アクセサリー!J198</f>
        <v>568</v>
      </c>
      <c r="E279" s="16">
        <f>アクセサリー!K198</f>
        <v>67</v>
      </c>
      <c r="F279" s="16">
        <f>アクセサリー!L198</f>
        <v>67</v>
      </c>
      <c r="G279" s="16">
        <f>アクセサリー!M198</f>
        <v>0</v>
      </c>
      <c r="H279" s="16">
        <f>アクセサリー!N198</f>
        <v>0</v>
      </c>
      <c r="I279" s="16">
        <f t="shared" si="399"/>
        <v>702</v>
      </c>
      <c r="K279" s="16">
        <f>D279-D280</f>
        <v>58</v>
      </c>
      <c r="L279" s="16">
        <f t="shared" ref="L279" si="520">E279-E280</f>
        <v>7</v>
      </c>
      <c r="M279" s="16">
        <f t="shared" ref="M279" si="521">F279-F280</f>
        <v>7</v>
      </c>
      <c r="N279" s="16">
        <f t="shared" ref="N279" si="522">G279-G280</f>
        <v>0</v>
      </c>
      <c r="O279" s="16">
        <f t="shared" ref="O279" si="523">H279-H280</f>
        <v>0</v>
      </c>
      <c r="P279" s="16"/>
      <c r="Q279" s="245">
        <f>アクセサリー!O198</f>
        <v>8</v>
      </c>
      <c r="R279" s="243">
        <f>I279-I280</f>
        <v>72</v>
      </c>
      <c r="S279" s="241" t="str">
        <f>アクセサリー!E197</f>
        <v>☆☆☆☆</v>
      </c>
    </row>
    <row r="280" spans="1:19">
      <c r="A280" s="236"/>
      <c r="C280" s="330" t="s">
        <v>4185</v>
      </c>
      <c r="D280" s="231">
        <v>510</v>
      </c>
      <c r="E280" s="231">
        <v>60</v>
      </c>
      <c r="F280" s="231">
        <v>60</v>
      </c>
      <c r="G280" s="231">
        <v>0</v>
      </c>
      <c r="H280" s="231">
        <v>0</v>
      </c>
      <c r="I280" s="231">
        <f t="shared" si="399"/>
        <v>630</v>
      </c>
      <c r="J280" s="231"/>
      <c r="K280" s="231"/>
      <c r="L280" s="231"/>
      <c r="M280" s="231"/>
      <c r="N280" s="231"/>
      <c r="O280" s="231"/>
      <c r="P280" s="16"/>
      <c r="R280" s="231"/>
    </row>
    <row r="281" spans="1:19">
      <c r="A281" s="236" t="str">
        <f>アクセサリー!O199</f>
        <v>MAX</v>
      </c>
      <c r="B281" s="16" t="str">
        <f>アクセサリー!B199</f>
        <v>ア-057</v>
      </c>
      <c r="C281" s="16" t="str">
        <f>アクセサリー!C199</f>
        <v>妖魔のゆびわ</v>
      </c>
      <c r="D281" s="16">
        <f>アクセサリー!J199</f>
        <v>740</v>
      </c>
      <c r="E281" s="16">
        <f>アクセサリー!K199</f>
        <v>40</v>
      </c>
      <c r="F281" s="16">
        <f>アクセサリー!L199</f>
        <v>40</v>
      </c>
      <c r="G281" s="16">
        <f>アクセサリー!M199</f>
        <v>40</v>
      </c>
      <c r="H281" s="16">
        <f>アクセサリー!N199</f>
        <v>0</v>
      </c>
      <c r="I281" s="16">
        <f t="shared" si="399"/>
        <v>860</v>
      </c>
      <c r="K281" s="16">
        <f>D281-D282</f>
        <v>180</v>
      </c>
      <c r="L281" s="16">
        <f t="shared" ref="L281" si="524">E281-E282</f>
        <v>10</v>
      </c>
      <c r="M281" s="16">
        <f t="shared" ref="M281" si="525">F281-F282</f>
        <v>10</v>
      </c>
      <c r="N281" s="16">
        <f t="shared" ref="N281" si="526">G281-G282</f>
        <v>10</v>
      </c>
      <c r="O281" s="16">
        <f t="shared" ref="O281" si="527">H281-H282</f>
        <v>0</v>
      </c>
      <c r="P281" s="16"/>
      <c r="Q281" s="245" t="str">
        <f>アクセサリー!O199</f>
        <v>MAX</v>
      </c>
      <c r="R281" s="243">
        <f>I281-I282</f>
        <v>210</v>
      </c>
      <c r="S281" s="241" t="str">
        <f>アクセサリー!E198</f>
        <v>☆☆☆☆</v>
      </c>
    </row>
    <row r="282" spans="1:19">
      <c r="A282" s="236"/>
      <c r="C282" s="330" t="s">
        <v>4185</v>
      </c>
      <c r="D282" s="231">
        <v>560</v>
      </c>
      <c r="E282" s="231">
        <v>30</v>
      </c>
      <c r="F282" s="231">
        <v>30</v>
      </c>
      <c r="G282" s="231">
        <v>30</v>
      </c>
      <c r="H282" s="231">
        <v>0</v>
      </c>
      <c r="I282" s="231">
        <f t="shared" ref="I282:I345" si="528">SUM(D282:H282)</f>
        <v>650</v>
      </c>
      <c r="J282" s="231"/>
      <c r="K282" s="231"/>
      <c r="L282" s="231"/>
      <c r="M282" s="231"/>
      <c r="N282" s="231"/>
      <c r="O282" s="231"/>
      <c r="P282" s="16"/>
      <c r="R282" s="231"/>
    </row>
    <row r="283" spans="1:19">
      <c r="A283" s="236">
        <f>アクセサリー!O200</f>
        <v>16</v>
      </c>
      <c r="B283" s="16" t="str">
        <f>アクセサリー!B200</f>
        <v>ア-056</v>
      </c>
      <c r="C283" s="16" t="str">
        <f>アクセサリー!C200</f>
        <v>竜の騎士のしずく</v>
      </c>
      <c r="D283" s="16">
        <f>アクセサリー!J200</f>
        <v>762</v>
      </c>
      <c r="E283" s="16">
        <f>アクセサリー!K200</f>
        <v>37</v>
      </c>
      <c r="F283" s="16">
        <f>アクセサリー!L200</f>
        <v>0</v>
      </c>
      <c r="G283" s="16">
        <f>アクセサリー!M200</f>
        <v>0</v>
      </c>
      <c r="H283" s="16">
        <f>アクセサリー!N200</f>
        <v>47</v>
      </c>
      <c r="I283" s="16">
        <f t="shared" si="528"/>
        <v>846</v>
      </c>
      <c r="K283" s="16">
        <f>D283-D284</f>
        <v>142</v>
      </c>
      <c r="L283" s="16">
        <f t="shared" ref="L283" si="529">E283-E284</f>
        <v>7</v>
      </c>
      <c r="M283" s="16">
        <f t="shared" ref="M283" si="530">F283-F284</f>
        <v>0</v>
      </c>
      <c r="N283" s="16">
        <f t="shared" ref="N283" si="531">G283-G284</f>
        <v>0</v>
      </c>
      <c r="O283" s="16">
        <f t="shared" ref="O283" si="532">H283-H284</f>
        <v>7</v>
      </c>
      <c r="P283" s="16"/>
      <c r="Q283" s="245">
        <f>アクセサリー!O200</f>
        <v>16</v>
      </c>
      <c r="R283" s="243">
        <f>I283-I284</f>
        <v>156</v>
      </c>
      <c r="S283" s="241" t="str">
        <f>アクセサリー!E199</f>
        <v>☆☆☆☆</v>
      </c>
    </row>
    <row r="284" spans="1:19">
      <c r="A284" s="236"/>
      <c r="C284" s="330" t="s">
        <v>4185</v>
      </c>
      <c r="D284" s="231">
        <v>620</v>
      </c>
      <c r="E284" s="231">
        <v>30</v>
      </c>
      <c r="F284" s="231">
        <v>0</v>
      </c>
      <c r="G284" s="231">
        <v>0</v>
      </c>
      <c r="H284" s="231">
        <v>40</v>
      </c>
      <c r="I284" s="231">
        <f t="shared" si="528"/>
        <v>690</v>
      </c>
      <c r="J284" s="231"/>
      <c r="K284" s="231"/>
      <c r="L284" s="231"/>
      <c r="M284" s="231"/>
      <c r="N284" s="231"/>
      <c r="O284" s="231"/>
      <c r="P284" s="16"/>
      <c r="R284" s="231"/>
      <c r="S284" s="16"/>
    </row>
    <row r="285" spans="1:19">
      <c r="A285" s="236">
        <f>アクセサリー!O201</f>
        <v>13</v>
      </c>
      <c r="B285" s="16" t="str">
        <f>アクセサリー!B201</f>
        <v>ア-055</v>
      </c>
      <c r="C285" s="16" t="str">
        <f>アクセサリー!C201</f>
        <v>獣王のマント</v>
      </c>
      <c r="D285" s="16">
        <f>アクセサリー!J201</f>
        <v>723</v>
      </c>
      <c r="E285" s="16">
        <f>アクセサリー!K201</f>
        <v>46</v>
      </c>
      <c r="F285" s="16">
        <f>アクセサリー!L201</f>
        <v>0</v>
      </c>
      <c r="G285" s="16">
        <f>アクセサリー!M201</f>
        <v>0</v>
      </c>
      <c r="H285" s="16">
        <f>アクセサリー!N201</f>
        <v>46</v>
      </c>
      <c r="I285" s="16">
        <f t="shared" si="528"/>
        <v>815</v>
      </c>
      <c r="K285" s="16">
        <f>D285-D286</f>
        <v>113</v>
      </c>
      <c r="L285" s="16">
        <f t="shared" ref="L285" si="533">E285-E286</f>
        <v>6</v>
      </c>
      <c r="M285" s="16">
        <f t="shared" ref="M285" si="534">F285-F286</f>
        <v>0</v>
      </c>
      <c r="N285" s="16">
        <f t="shared" ref="N285" si="535">G285-G286</f>
        <v>0</v>
      </c>
      <c r="O285" s="16">
        <f t="shared" ref="O285" si="536">H285-H286</f>
        <v>6</v>
      </c>
      <c r="P285" s="16"/>
      <c r="Q285" s="245">
        <f>アクセサリー!O201</f>
        <v>13</v>
      </c>
      <c r="R285" s="243">
        <f>I285-I286</f>
        <v>125</v>
      </c>
      <c r="S285" s="241" t="str">
        <f>アクセサリー!E200</f>
        <v>☆☆☆☆</v>
      </c>
    </row>
    <row r="286" spans="1:19">
      <c r="A286" s="236"/>
      <c r="C286" s="330" t="s">
        <v>4185</v>
      </c>
      <c r="D286" s="231">
        <v>610</v>
      </c>
      <c r="E286" s="231">
        <v>40</v>
      </c>
      <c r="F286" s="231">
        <v>0</v>
      </c>
      <c r="G286" s="231">
        <v>0</v>
      </c>
      <c r="H286" s="231">
        <v>40</v>
      </c>
      <c r="I286" s="231">
        <f t="shared" si="528"/>
        <v>690</v>
      </c>
      <c r="J286" s="231"/>
      <c r="K286" s="231"/>
      <c r="L286" s="231"/>
      <c r="M286" s="231"/>
      <c r="N286" s="231"/>
      <c r="O286" s="231"/>
      <c r="P286" s="16"/>
      <c r="R286" s="231"/>
    </row>
    <row r="287" spans="1:19">
      <c r="A287" s="236">
        <f>アクセサリー!O202</f>
        <v>6</v>
      </c>
      <c r="B287" s="16" t="str">
        <f>アクセサリー!B202</f>
        <v>ア-054</v>
      </c>
      <c r="C287" s="16" t="str">
        <f>アクセサリー!C202</f>
        <v>ボラホーンのかんむり</v>
      </c>
      <c r="D287" s="16">
        <f>アクセサリー!J202</f>
        <v>617</v>
      </c>
      <c r="E287" s="16">
        <f>アクセサリー!K202</f>
        <v>22</v>
      </c>
      <c r="F287" s="16">
        <f>アクセサリー!L202</f>
        <v>0</v>
      </c>
      <c r="G287" s="16">
        <f>アクセサリー!M202</f>
        <v>0</v>
      </c>
      <c r="H287" s="16">
        <f>アクセサリー!N202</f>
        <v>22</v>
      </c>
      <c r="I287" s="16">
        <f t="shared" si="528"/>
        <v>661</v>
      </c>
      <c r="K287" s="16">
        <f>D287-D288</f>
        <v>47</v>
      </c>
      <c r="L287" s="16">
        <f t="shared" ref="L287" si="537">E287-E288</f>
        <v>2</v>
      </c>
      <c r="M287" s="16">
        <f t="shared" ref="M287" si="538">F287-F288</f>
        <v>0</v>
      </c>
      <c r="N287" s="16">
        <f t="shared" ref="N287" si="539">G287-G288</f>
        <v>0</v>
      </c>
      <c r="O287" s="16">
        <f t="shared" ref="O287" si="540">H287-H288</f>
        <v>2</v>
      </c>
      <c r="P287" s="16"/>
      <c r="Q287" s="245">
        <f>アクセサリー!O202</f>
        <v>6</v>
      </c>
      <c r="R287" s="243">
        <f>I287-I288</f>
        <v>51</v>
      </c>
      <c r="S287" s="241" t="str">
        <f>アクセサリー!E202</f>
        <v>☆☆☆☆</v>
      </c>
    </row>
    <row r="288" spans="1:19">
      <c r="A288" s="236"/>
      <c r="C288" s="330" t="s">
        <v>4185</v>
      </c>
      <c r="D288" s="231">
        <v>570</v>
      </c>
      <c r="E288" s="231">
        <v>20</v>
      </c>
      <c r="F288" s="231">
        <v>0</v>
      </c>
      <c r="G288" s="231">
        <v>0</v>
      </c>
      <c r="H288" s="231">
        <v>20</v>
      </c>
      <c r="I288" s="231">
        <f t="shared" si="528"/>
        <v>610</v>
      </c>
      <c r="J288" s="231"/>
      <c r="K288" s="231"/>
      <c r="L288" s="231"/>
      <c r="M288" s="231"/>
      <c r="N288" s="231"/>
      <c r="O288" s="231"/>
      <c r="P288" s="16"/>
    </row>
    <row r="289" spans="1:19">
      <c r="A289" s="236">
        <f>アクセサリー!O203</f>
        <v>10</v>
      </c>
      <c r="B289" s="16" t="str">
        <f>アクセサリー!B203</f>
        <v>ア-053</v>
      </c>
      <c r="C289" s="16" t="str">
        <f>アクセサリー!C203</f>
        <v>竜騎衆のエンブレム</v>
      </c>
      <c r="D289" s="16">
        <f>アクセサリー!J203</f>
        <v>816</v>
      </c>
      <c r="E289" s="16">
        <f>アクセサリー!K203</f>
        <v>0</v>
      </c>
      <c r="F289" s="16">
        <f>アクセサリー!L203</f>
        <v>0</v>
      </c>
      <c r="G289" s="16">
        <f>アクセサリー!M203</f>
        <v>0</v>
      </c>
      <c r="H289" s="16">
        <f>アクセサリー!N203</f>
        <v>0</v>
      </c>
      <c r="I289" s="16">
        <f t="shared" si="528"/>
        <v>816</v>
      </c>
      <c r="K289" s="16">
        <f>D289-D290</f>
        <v>146</v>
      </c>
      <c r="L289" s="16">
        <f t="shared" ref="L289" si="541">E289-E290</f>
        <v>0</v>
      </c>
      <c r="M289" s="16">
        <f t="shared" ref="M289" si="542">F289-F290</f>
        <v>0</v>
      </c>
      <c r="N289" s="16">
        <f t="shared" ref="N289" si="543">G289-G290</f>
        <v>0</v>
      </c>
      <c r="O289" s="16">
        <f t="shared" ref="O289" si="544">H289-H290</f>
        <v>0</v>
      </c>
      <c r="P289" s="16"/>
      <c r="Q289" s="245">
        <f>アクセサリー!O203</f>
        <v>10</v>
      </c>
      <c r="R289" s="243">
        <f>I289-I290</f>
        <v>146</v>
      </c>
      <c r="S289" s="241" t="str">
        <f>アクセサリー!E203</f>
        <v>☆☆☆☆</v>
      </c>
    </row>
    <row r="290" spans="1:19">
      <c r="A290" s="236"/>
      <c r="C290" s="330" t="s">
        <v>4185</v>
      </c>
      <c r="D290" s="231">
        <v>670</v>
      </c>
      <c r="E290" s="231">
        <v>0</v>
      </c>
      <c r="F290" s="231">
        <v>0</v>
      </c>
      <c r="G290" s="231">
        <v>0</v>
      </c>
      <c r="H290" s="231">
        <v>0</v>
      </c>
      <c r="I290" s="231">
        <f t="shared" si="528"/>
        <v>670</v>
      </c>
      <c r="J290" s="231"/>
      <c r="K290" s="231"/>
      <c r="L290" s="231"/>
      <c r="M290" s="231"/>
      <c r="N290" s="231"/>
      <c r="O290" s="231"/>
      <c r="P290" s="16"/>
      <c r="R290" s="231"/>
    </row>
    <row r="291" spans="1:19">
      <c r="A291" s="236">
        <f>アクセサリー!O204</f>
        <v>8</v>
      </c>
      <c r="B291" s="16" t="str">
        <f>アクセサリー!B204</f>
        <v>ア-052</v>
      </c>
      <c r="C291" s="16" t="str">
        <f>アクセサリー!C204</f>
        <v>ガルダンディーの髪飾り</v>
      </c>
      <c r="D291" s="16">
        <f>アクセサリー!J204</f>
        <v>568</v>
      </c>
      <c r="E291" s="16">
        <f>アクセサリー!K204</f>
        <v>23</v>
      </c>
      <c r="F291" s="16">
        <f>アクセサリー!L204</f>
        <v>23</v>
      </c>
      <c r="G291" s="16">
        <f>アクセサリー!M204</f>
        <v>67</v>
      </c>
      <c r="H291" s="16">
        <f>アクセサリー!N204</f>
        <v>0</v>
      </c>
      <c r="I291" s="16">
        <f t="shared" si="528"/>
        <v>681</v>
      </c>
      <c r="K291" s="16">
        <f>D291-D292</f>
        <v>58</v>
      </c>
      <c r="L291" s="16">
        <f t="shared" ref="L291" si="545">E291-E292</f>
        <v>3</v>
      </c>
      <c r="M291" s="16">
        <f t="shared" ref="M291" si="546">F291-F292</f>
        <v>3</v>
      </c>
      <c r="N291" s="16">
        <f t="shared" ref="N291" si="547">G291-G292</f>
        <v>7</v>
      </c>
      <c r="O291" s="16">
        <f t="shared" ref="O291" si="548">H291-H292</f>
        <v>0</v>
      </c>
      <c r="P291" s="16"/>
      <c r="Q291" s="245">
        <f>アクセサリー!O204</f>
        <v>8</v>
      </c>
      <c r="R291" s="243">
        <f>I291-I292</f>
        <v>71</v>
      </c>
      <c r="S291" s="241" t="str">
        <f>アクセサリー!E204</f>
        <v>☆☆☆☆</v>
      </c>
    </row>
    <row r="292" spans="1:19">
      <c r="A292" s="236"/>
      <c r="C292" s="330" t="s">
        <v>4185</v>
      </c>
      <c r="D292" s="231">
        <v>510</v>
      </c>
      <c r="E292" s="231">
        <v>20</v>
      </c>
      <c r="F292" s="231">
        <v>20</v>
      </c>
      <c r="G292" s="231">
        <v>60</v>
      </c>
      <c r="H292" s="231">
        <v>0</v>
      </c>
      <c r="I292" s="231">
        <f t="shared" si="528"/>
        <v>610</v>
      </c>
      <c r="J292" s="231"/>
      <c r="K292" s="231"/>
      <c r="L292" s="231"/>
      <c r="M292" s="231"/>
      <c r="N292" s="231"/>
      <c r="O292" s="231"/>
      <c r="P292" s="16"/>
      <c r="R292" s="231"/>
    </row>
    <row r="293" spans="1:19">
      <c r="A293" s="236">
        <f>アクセサリー!O205</f>
        <v>14</v>
      </c>
      <c r="B293" s="16" t="str">
        <f>アクセサリー!B205</f>
        <v>ア-051</v>
      </c>
      <c r="C293" s="16" t="str">
        <f>アクセサリー!C205</f>
        <v>竜騎衆の肩当て</v>
      </c>
      <c r="D293" s="16">
        <f>アクセサリー!J205</f>
        <v>723</v>
      </c>
      <c r="E293" s="16">
        <f>アクセサリー!K205</f>
        <v>0</v>
      </c>
      <c r="F293" s="16">
        <f>アクセサリー!L205</f>
        <v>0</v>
      </c>
      <c r="G293" s="16">
        <f>アクセサリー!M205</f>
        <v>46</v>
      </c>
      <c r="H293" s="16">
        <f>アクセサリー!N205</f>
        <v>36</v>
      </c>
      <c r="I293" s="16">
        <f t="shared" si="528"/>
        <v>805</v>
      </c>
      <c r="K293" s="16">
        <f>D293-D294</f>
        <v>123</v>
      </c>
      <c r="L293" s="16">
        <f t="shared" ref="L293" si="549">E293-E294</f>
        <v>0</v>
      </c>
      <c r="M293" s="16">
        <f t="shared" ref="M293" si="550">F293-F294</f>
        <v>0</v>
      </c>
      <c r="N293" s="16">
        <f t="shared" ref="N293" si="551">G293-G294</f>
        <v>6</v>
      </c>
      <c r="O293" s="16">
        <f t="shared" ref="O293" si="552">H293-H294</f>
        <v>6</v>
      </c>
      <c r="P293" s="16"/>
      <c r="Q293" s="245">
        <f>アクセサリー!O205</f>
        <v>14</v>
      </c>
      <c r="R293" s="243">
        <f>I293-I294</f>
        <v>135</v>
      </c>
      <c r="S293" s="241" t="str">
        <f>アクセサリー!E205</f>
        <v>☆☆☆☆</v>
      </c>
    </row>
    <row r="294" spans="1:19">
      <c r="A294" s="236"/>
      <c r="C294" s="330" t="s">
        <v>4185</v>
      </c>
      <c r="D294" s="231">
        <v>600</v>
      </c>
      <c r="E294" s="231">
        <v>0</v>
      </c>
      <c r="F294" s="231">
        <v>0</v>
      </c>
      <c r="G294" s="231">
        <v>40</v>
      </c>
      <c r="H294" s="231">
        <v>30</v>
      </c>
      <c r="I294" s="231">
        <f t="shared" si="528"/>
        <v>670</v>
      </c>
      <c r="J294" s="231"/>
      <c r="K294" s="231"/>
      <c r="L294" s="231"/>
      <c r="M294" s="231"/>
      <c r="N294" s="231"/>
      <c r="O294" s="231"/>
      <c r="P294" s="16"/>
      <c r="R294" s="231"/>
    </row>
    <row r="295" spans="1:19">
      <c r="A295" s="236">
        <f>アクセサリー!O206</f>
        <v>6</v>
      </c>
      <c r="B295" s="16" t="str">
        <f>アクセサリー!B206</f>
        <v>ア-050</v>
      </c>
      <c r="C295" s="16" t="str">
        <f>アクセサリー!C206</f>
        <v>竜の牙</v>
      </c>
      <c r="D295" s="16">
        <f>アクセサリー!J206</f>
        <v>582</v>
      </c>
      <c r="E295" s="16">
        <f>アクセサリー!K206</f>
        <v>75</v>
      </c>
      <c r="F295" s="16">
        <f>アクセサリー!L206</f>
        <v>75</v>
      </c>
      <c r="G295" s="16">
        <f>アクセサリー!M206</f>
        <v>0</v>
      </c>
      <c r="H295" s="16">
        <f>アクセサリー!N206</f>
        <v>0</v>
      </c>
      <c r="I295" s="16">
        <f t="shared" si="528"/>
        <v>732</v>
      </c>
      <c r="K295" s="16">
        <f>D295-D296</f>
        <v>42</v>
      </c>
      <c r="L295" s="16">
        <f t="shared" ref="L295" si="553">E295-E296</f>
        <v>5</v>
      </c>
      <c r="M295" s="16">
        <f t="shared" ref="M295" si="554">F295-F296</f>
        <v>5</v>
      </c>
      <c r="N295" s="16">
        <f t="shared" ref="N295" si="555">G295-G296</f>
        <v>0</v>
      </c>
      <c r="O295" s="16">
        <f t="shared" ref="O295" si="556">H295-H296</f>
        <v>0</v>
      </c>
      <c r="P295" s="16"/>
      <c r="Q295" s="245">
        <f>アクセサリー!O206</f>
        <v>6</v>
      </c>
      <c r="R295" s="243">
        <f>I295-I296</f>
        <v>52</v>
      </c>
      <c r="S295" s="241" t="str">
        <f>アクセサリー!E206</f>
        <v>☆☆☆☆</v>
      </c>
    </row>
    <row r="296" spans="1:19">
      <c r="A296" s="236"/>
      <c r="C296" s="330" t="s">
        <v>4185</v>
      </c>
      <c r="D296" s="231">
        <v>540</v>
      </c>
      <c r="E296" s="231">
        <v>70</v>
      </c>
      <c r="F296" s="231">
        <v>70</v>
      </c>
      <c r="G296" s="231">
        <v>0</v>
      </c>
      <c r="H296" s="231">
        <v>0</v>
      </c>
      <c r="I296" s="231">
        <f t="shared" si="528"/>
        <v>680</v>
      </c>
      <c r="J296" s="231"/>
      <c r="K296" s="231"/>
      <c r="L296" s="231"/>
      <c r="M296" s="231"/>
      <c r="N296" s="231"/>
      <c r="O296" s="231"/>
      <c r="P296" s="16"/>
      <c r="R296" s="231"/>
    </row>
    <row r="297" spans="1:19">
      <c r="A297" s="236">
        <f>アクセサリー!O207</f>
        <v>14</v>
      </c>
      <c r="B297" s="16" t="str">
        <f>アクセサリー!B207</f>
        <v>ア-049</v>
      </c>
      <c r="C297" s="16" t="str">
        <f>アクセサリー!C207</f>
        <v>魔導士のマント</v>
      </c>
      <c r="D297" s="16">
        <f>アクセサリー!J207</f>
        <v>609</v>
      </c>
      <c r="E297" s="16">
        <f>アクセサリー!K207</f>
        <v>0</v>
      </c>
      <c r="F297" s="16">
        <f>アクセサリー!L207</f>
        <v>63</v>
      </c>
      <c r="G297" s="16">
        <f>アクセサリー!M207</f>
        <v>46</v>
      </c>
      <c r="H297" s="16">
        <f>アクセサリー!N207</f>
        <v>46</v>
      </c>
      <c r="I297" s="16">
        <f t="shared" si="528"/>
        <v>764</v>
      </c>
      <c r="K297" s="16">
        <f>D297-D298</f>
        <v>109</v>
      </c>
      <c r="L297" s="16">
        <f t="shared" ref="L297" si="557">E297-E298</f>
        <v>0</v>
      </c>
      <c r="M297" s="16">
        <f t="shared" ref="M297" si="558">F297-F298</f>
        <v>13</v>
      </c>
      <c r="N297" s="16">
        <f t="shared" ref="N297" si="559">G297-G298</f>
        <v>6</v>
      </c>
      <c r="O297" s="16">
        <f t="shared" ref="O297" si="560">H297-H298</f>
        <v>6</v>
      </c>
      <c r="P297" s="16"/>
      <c r="Q297" s="245">
        <f>アクセサリー!O207</f>
        <v>14</v>
      </c>
      <c r="R297" s="243">
        <f>I297-I298</f>
        <v>134</v>
      </c>
      <c r="S297" s="241" t="str">
        <f>アクセサリー!E207</f>
        <v>☆☆☆☆</v>
      </c>
    </row>
    <row r="298" spans="1:19">
      <c r="A298" s="236"/>
      <c r="C298" s="330" t="s">
        <v>4185</v>
      </c>
      <c r="D298" s="231">
        <v>500</v>
      </c>
      <c r="E298" s="231">
        <v>0</v>
      </c>
      <c r="F298" s="231">
        <v>50</v>
      </c>
      <c r="G298" s="231">
        <v>40</v>
      </c>
      <c r="H298" s="231">
        <v>40</v>
      </c>
      <c r="I298" s="231">
        <f t="shared" si="528"/>
        <v>630</v>
      </c>
      <c r="J298" s="231"/>
      <c r="K298" s="231"/>
      <c r="L298" s="231"/>
      <c r="M298" s="231"/>
      <c r="N298" s="231"/>
      <c r="O298" s="231"/>
      <c r="P298" s="16"/>
      <c r="R298" s="231"/>
    </row>
    <row r="299" spans="1:19">
      <c r="A299" s="236" t="str">
        <f>アクセサリー!O208</f>
        <v>MAX</v>
      </c>
      <c r="B299" s="16" t="str">
        <f>アクセサリー!B208</f>
        <v>ア-048</v>
      </c>
      <c r="C299" s="16" t="str">
        <f>アクセサリー!C208</f>
        <v>超竜のゆびわ</v>
      </c>
      <c r="D299" s="16">
        <f>アクセサリー!J208</f>
        <v>690</v>
      </c>
      <c r="E299" s="16">
        <f>アクセサリー!K208</f>
        <v>70</v>
      </c>
      <c r="F299" s="16">
        <f>アクセサリー!L208</f>
        <v>70</v>
      </c>
      <c r="G299" s="16">
        <f>アクセサリー!M208</f>
        <v>0</v>
      </c>
      <c r="H299" s="16">
        <f>アクセサリー!N208</f>
        <v>0</v>
      </c>
      <c r="I299" s="16">
        <f t="shared" si="528"/>
        <v>830</v>
      </c>
      <c r="K299" s="16">
        <f>D299-D300</f>
        <v>170</v>
      </c>
      <c r="L299" s="16">
        <f t="shared" ref="L299" si="561">E299-E300</f>
        <v>20</v>
      </c>
      <c r="M299" s="16">
        <f t="shared" ref="M299" si="562">F299-F300</f>
        <v>20</v>
      </c>
      <c r="N299" s="16">
        <f t="shared" ref="N299" si="563">G299-G300</f>
        <v>0</v>
      </c>
      <c r="O299" s="16">
        <f t="shared" ref="O299" si="564">H299-H300</f>
        <v>0</v>
      </c>
      <c r="P299" s="16"/>
      <c r="Q299" s="245" t="str">
        <f>アクセサリー!O208</f>
        <v>MAX</v>
      </c>
      <c r="R299" s="243">
        <f>I299-I300</f>
        <v>210</v>
      </c>
      <c r="S299" s="241" t="str">
        <f>アクセサリー!E208</f>
        <v>☆☆☆☆</v>
      </c>
    </row>
    <row r="300" spans="1:19">
      <c r="A300" s="236"/>
      <c r="C300" s="330" t="s">
        <v>4185</v>
      </c>
      <c r="D300" s="231">
        <v>520</v>
      </c>
      <c r="E300" s="231">
        <v>50</v>
      </c>
      <c r="F300" s="231">
        <v>50</v>
      </c>
      <c r="G300" s="231">
        <v>0</v>
      </c>
      <c r="H300" s="231">
        <v>0</v>
      </c>
      <c r="I300" s="231">
        <f t="shared" si="528"/>
        <v>620</v>
      </c>
      <c r="J300" s="231"/>
      <c r="K300" s="231"/>
      <c r="L300" s="231"/>
      <c r="M300" s="231"/>
      <c r="N300" s="231"/>
      <c r="O300" s="231"/>
      <c r="P300" s="16"/>
      <c r="R300" s="231"/>
    </row>
    <row r="301" spans="1:19">
      <c r="A301" s="236">
        <f>アクセサリー!O209</f>
        <v>7</v>
      </c>
      <c r="B301" s="16" t="str">
        <f>アクセサリー!B209</f>
        <v>ア-047</v>
      </c>
      <c r="C301" s="16" t="str">
        <f>アクセサリー!C209</f>
        <v>騎士の頭飾り</v>
      </c>
      <c r="D301" s="16">
        <f>アクセサリー!J209</f>
        <v>560</v>
      </c>
      <c r="E301" s="16">
        <f>アクセサリー!K209</f>
        <v>43</v>
      </c>
      <c r="F301" s="16">
        <f>アクセサリー!L209</f>
        <v>0</v>
      </c>
      <c r="G301" s="16">
        <f>アクセサリー!M209</f>
        <v>43</v>
      </c>
      <c r="H301" s="16">
        <f>アクセサリー!N209</f>
        <v>43</v>
      </c>
      <c r="I301" s="16">
        <f t="shared" si="528"/>
        <v>689</v>
      </c>
      <c r="K301" s="16">
        <f>D301-D302</f>
        <v>50</v>
      </c>
      <c r="L301" s="16">
        <f t="shared" ref="L301" si="565">E301-E302</f>
        <v>3</v>
      </c>
      <c r="M301" s="16">
        <f t="shared" ref="M301" si="566">F301-F302</f>
        <v>0</v>
      </c>
      <c r="N301" s="16">
        <f t="shared" ref="N301" si="567">G301-G302</f>
        <v>3</v>
      </c>
      <c r="O301" s="16">
        <f t="shared" ref="O301" si="568">H301-H302</f>
        <v>3</v>
      </c>
      <c r="P301" s="16"/>
      <c r="Q301" s="245">
        <f>アクセサリー!O209</f>
        <v>7</v>
      </c>
      <c r="R301" s="243">
        <f>I301-I302</f>
        <v>59</v>
      </c>
      <c r="S301" s="241" t="str">
        <f>アクセサリー!E209</f>
        <v>☆☆☆☆</v>
      </c>
    </row>
    <row r="302" spans="1:19">
      <c r="A302" s="236"/>
      <c r="C302" s="330" t="s">
        <v>4185</v>
      </c>
      <c r="D302" s="231">
        <v>510</v>
      </c>
      <c r="E302" s="231">
        <v>40</v>
      </c>
      <c r="F302" s="231">
        <v>0</v>
      </c>
      <c r="G302" s="231">
        <v>40</v>
      </c>
      <c r="H302" s="231">
        <v>40</v>
      </c>
      <c r="I302" s="231">
        <f t="shared" si="528"/>
        <v>630</v>
      </c>
      <c r="J302" s="231"/>
      <c r="K302" s="231"/>
      <c r="L302" s="231"/>
      <c r="M302" s="231"/>
      <c r="N302" s="231"/>
      <c r="O302" s="231"/>
      <c r="P302" s="16"/>
      <c r="R302" s="231"/>
    </row>
    <row r="303" spans="1:19">
      <c r="A303" s="236" t="str">
        <f>アクセサリー!O210</f>
        <v>MAX</v>
      </c>
      <c r="B303" s="16" t="str">
        <f>アクセサリー!B210</f>
        <v>ア-046</v>
      </c>
      <c r="C303" s="16" t="str">
        <f>アクセサリー!C210</f>
        <v>ダムドのマント</v>
      </c>
      <c r="D303" s="16">
        <f>アクセサリー!J210</f>
        <v>730</v>
      </c>
      <c r="E303" s="16">
        <f>アクセサリー!K210</f>
        <v>70</v>
      </c>
      <c r="F303" s="16">
        <f>アクセサリー!L210</f>
        <v>0</v>
      </c>
      <c r="G303" s="16">
        <f>アクセサリー!M210</f>
        <v>0</v>
      </c>
      <c r="H303" s="16">
        <f>アクセサリー!N210</f>
        <v>70</v>
      </c>
      <c r="I303" s="16">
        <f t="shared" si="528"/>
        <v>870</v>
      </c>
      <c r="K303" s="16">
        <f>D303-D304</f>
        <v>170</v>
      </c>
      <c r="L303" s="16">
        <f t="shared" ref="L303" si="569">E303-E304</f>
        <v>20</v>
      </c>
      <c r="M303" s="16">
        <f t="shared" ref="M303" si="570">F303-F304</f>
        <v>0</v>
      </c>
      <c r="N303" s="16">
        <f t="shared" ref="N303" si="571">G303-G304</f>
        <v>0</v>
      </c>
      <c r="O303" s="16">
        <f t="shared" ref="O303" si="572">H303-H304</f>
        <v>20</v>
      </c>
      <c r="P303" s="16"/>
      <c r="Q303" s="245" t="str">
        <f>アクセサリー!O210</f>
        <v>MAX</v>
      </c>
      <c r="R303" s="243">
        <f>I303-I304</f>
        <v>210</v>
      </c>
      <c r="S303" s="241" t="str">
        <f>アクセサリー!E210</f>
        <v>☆☆☆☆</v>
      </c>
    </row>
    <row r="304" spans="1:19">
      <c r="A304" s="236"/>
      <c r="C304" s="330" t="s">
        <v>4185</v>
      </c>
      <c r="D304" s="231">
        <v>560</v>
      </c>
      <c r="E304" s="231">
        <v>50</v>
      </c>
      <c r="F304" s="231">
        <v>0</v>
      </c>
      <c r="G304" s="231">
        <v>0</v>
      </c>
      <c r="H304" s="231">
        <v>50</v>
      </c>
      <c r="I304" s="231">
        <f t="shared" si="528"/>
        <v>660</v>
      </c>
      <c r="J304" s="231"/>
      <c r="K304" s="231"/>
      <c r="L304" s="231"/>
      <c r="M304" s="231"/>
      <c r="N304" s="231"/>
      <c r="O304" s="231"/>
      <c r="P304" s="16"/>
      <c r="R304" s="231"/>
    </row>
    <row r="305" spans="1:19">
      <c r="A305" s="236">
        <f>アクセサリー!O211</f>
        <v>19</v>
      </c>
      <c r="B305" s="16" t="str">
        <f>アクセサリー!B211</f>
        <v>ア-045</v>
      </c>
      <c r="C305" s="16" t="str">
        <f>アクセサリー!C211</f>
        <v>メイロの髪飾り</v>
      </c>
      <c r="D305" s="16">
        <f>アクセサリー!J211</f>
        <v>721</v>
      </c>
      <c r="E305" s="16">
        <f>アクセサリー!K211</f>
        <v>0</v>
      </c>
      <c r="F305" s="16">
        <f>アクセサリー!L211</f>
        <v>68</v>
      </c>
      <c r="G305" s="16">
        <f>アクセサリー!M211</f>
        <v>68</v>
      </c>
      <c r="H305" s="16">
        <f>アクセサリー!N211</f>
        <v>0</v>
      </c>
      <c r="I305" s="16">
        <f t="shared" si="528"/>
        <v>857</v>
      </c>
      <c r="K305" s="16">
        <f>D305-D306</f>
        <v>161</v>
      </c>
      <c r="L305" s="16">
        <f t="shared" ref="L305" si="573">E305-E306</f>
        <v>0</v>
      </c>
      <c r="M305" s="16">
        <f t="shared" ref="M305" si="574">F305-F306</f>
        <v>18</v>
      </c>
      <c r="N305" s="16">
        <f t="shared" ref="N305" si="575">G305-G306</f>
        <v>18</v>
      </c>
      <c r="O305" s="16">
        <f t="shared" ref="O305" si="576">H305-H306</f>
        <v>0</v>
      </c>
      <c r="P305" s="16"/>
      <c r="Q305" s="245">
        <f>アクセサリー!O211</f>
        <v>19</v>
      </c>
      <c r="R305" s="243">
        <f>I305-I306</f>
        <v>197</v>
      </c>
      <c r="S305" s="241" t="str">
        <f>アクセサリー!E211</f>
        <v>☆☆☆☆</v>
      </c>
    </row>
    <row r="306" spans="1:19">
      <c r="A306" s="236"/>
      <c r="C306" s="330" t="s">
        <v>4185</v>
      </c>
      <c r="D306" s="231">
        <v>560</v>
      </c>
      <c r="E306" s="231">
        <v>0</v>
      </c>
      <c r="F306" s="231">
        <v>50</v>
      </c>
      <c r="G306" s="231">
        <v>50</v>
      </c>
      <c r="H306" s="231">
        <v>0</v>
      </c>
      <c r="I306" s="231">
        <f t="shared" si="528"/>
        <v>660</v>
      </c>
      <c r="J306" s="231"/>
      <c r="K306" s="231"/>
      <c r="L306" s="231"/>
      <c r="M306" s="231"/>
      <c r="N306" s="231"/>
      <c r="O306" s="231"/>
      <c r="P306" s="16"/>
      <c r="R306" s="231"/>
    </row>
    <row r="307" spans="1:19">
      <c r="A307" s="236">
        <f>アクセサリー!O212</f>
        <v>7</v>
      </c>
      <c r="B307" s="16" t="str">
        <f>アクセサリー!B212</f>
        <v>ア-044</v>
      </c>
      <c r="C307" s="16" t="str">
        <f>アクセサリー!C212</f>
        <v>ヒドラのうろこ</v>
      </c>
      <c r="D307" s="16">
        <f>アクセサリー!J212</f>
        <v>606</v>
      </c>
      <c r="E307" s="16">
        <f>アクセサリー!K212</f>
        <v>43</v>
      </c>
      <c r="F307" s="16">
        <f>アクセサリー!L212</f>
        <v>43</v>
      </c>
      <c r="G307" s="16">
        <f>アクセサリー!M212</f>
        <v>0</v>
      </c>
      <c r="H307" s="16">
        <f>アクセサリー!N212</f>
        <v>0</v>
      </c>
      <c r="I307" s="16">
        <f t="shared" si="528"/>
        <v>692</v>
      </c>
      <c r="K307" s="16">
        <f>D307-D308</f>
        <v>56</v>
      </c>
      <c r="L307" s="16">
        <f t="shared" ref="L307" si="577">E307-E308</f>
        <v>3</v>
      </c>
      <c r="M307" s="16">
        <f t="shared" ref="M307" si="578">F307-F308</f>
        <v>3</v>
      </c>
      <c r="N307" s="16">
        <f t="shared" ref="N307" si="579">G307-G308</f>
        <v>0</v>
      </c>
      <c r="O307" s="16">
        <f t="shared" ref="O307" si="580">H307-H308</f>
        <v>0</v>
      </c>
      <c r="P307" s="16"/>
      <c r="Q307" s="245">
        <f>アクセサリー!O212</f>
        <v>7</v>
      </c>
      <c r="R307" s="243">
        <f>I307-I308</f>
        <v>62</v>
      </c>
      <c r="S307" s="241" t="str">
        <f>アクセサリー!E212</f>
        <v>☆☆☆☆</v>
      </c>
    </row>
    <row r="308" spans="1:19">
      <c r="A308" s="236"/>
      <c r="C308" s="330" t="s">
        <v>4185</v>
      </c>
      <c r="D308" s="231">
        <v>550</v>
      </c>
      <c r="E308" s="231">
        <v>40</v>
      </c>
      <c r="F308" s="231">
        <v>40</v>
      </c>
      <c r="G308" s="231">
        <v>0</v>
      </c>
      <c r="H308" s="231">
        <v>0</v>
      </c>
      <c r="I308" s="231">
        <f t="shared" si="528"/>
        <v>630</v>
      </c>
      <c r="J308" s="231"/>
      <c r="K308" s="231"/>
      <c r="L308" s="231"/>
      <c r="M308" s="231"/>
      <c r="N308" s="231"/>
      <c r="O308" s="231"/>
      <c r="P308" s="16"/>
      <c r="R308" s="231"/>
    </row>
    <row r="309" spans="1:19">
      <c r="A309" s="236">
        <f>アクセサリー!O213</f>
        <v>17</v>
      </c>
      <c r="B309" s="16" t="str">
        <f>アクセサリー!B213</f>
        <v>ア-043</v>
      </c>
      <c r="C309" s="16" t="str">
        <f>アクセサリー!C213</f>
        <v>どたまかなづち</v>
      </c>
      <c r="D309" s="16">
        <f>アクセサリー!J213</f>
        <v>614</v>
      </c>
      <c r="E309" s="16">
        <f>アクセサリー!K213</f>
        <v>86</v>
      </c>
      <c r="F309" s="16">
        <f>アクセサリー!L213</f>
        <v>0</v>
      </c>
      <c r="G309" s="16">
        <f>アクセサリー!M213</f>
        <v>0</v>
      </c>
      <c r="H309" s="16">
        <f>アクセサリー!N213</f>
        <v>76</v>
      </c>
      <c r="I309" s="16">
        <f t="shared" si="528"/>
        <v>776</v>
      </c>
      <c r="K309" s="16">
        <f>D309-D310</f>
        <v>134</v>
      </c>
      <c r="L309" s="16">
        <f t="shared" ref="L309" si="581">E309-E310</f>
        <v>16</v>
      </c>
      <c r="M309" s="16">
        <f t="shared" ref="M309" si="582">F309-F310</f>
        <v>0</v>
      </c>
      <c r="N309" s="16">
        <f t="shared" ref="N309" si="583">G309-G310</f>
        <v>0</v>
      </c>
      <c r="O309" s="16">
        <f t="shared" ref="O309" si="584">H309-H310</f>
        <v>16</v>
      </c>
      <c r="P309" s="16"/>
      <c r="Q309" s="245">
        <f>アクセサリー!O213</f>
        <v>17</v>
      </c>
      <c r="R309" s="243">
        <f>I309-I310</f>
        <v>166</v>
      </c>
      <c r="S309" s="241" t="str">
        <f>アクセサリー!E213</f>
        <v>☆☆☆☆</v>
      </c>
    </row>
    <row r="310" spans="1:19">
      <c r="A310" s="236"/>
      <c r="C310" s="330" t="s">
        <v>4185</v>
      </c>
      <c r="D310" s="231">
        <v>480</v>
      </c>
      <c r="E310" s="231">
        <v>70</v>
      </c>
      <c r="F310" s="231">
        <v>0</v>
      </c>
      <c r="G310" s="231">
        <v>0</v>
      </c>
      <c r="H310" s="231">
        <v>60</v>
      </c>
      <c r="I310" s="231">
        <f t="shared" si="528"/>
        <v>610</v>
      </c>
      <c r="J310" s="231"/>
      <c r="K310" s="231"/>
      <c r="L310" s="231"/>
      <c r="M310" s="231"/>
      <c r="N310" s="231"/>
      <c r="O310" s="231"/>
      <c r="P310" s="16"/>
      <c r="R310" s="231"/>
      <c r="S310" s="16"/>
    </row>
    <row r="311" spans="1:19">
      <c r="A311" s="236" t="str">
        <f>アクセサリー!O214</f>
        <v>MAX</v>
      </c>
      <c r="B311" s="16" t="str">
        <f>アクセサリー!B214</f>
        <v>ア-042</v>
      </c>
      <c r="C311" s="16" t="str">
        <f>アクセサリー!C214</f>
        <v>氷炎のゆびわ</v>
      </c>
      <c r="D311" s="16">
        <f>アクセサリー!J214</f>
        <v>680</v>
      </c>
      <c r="E311" s="16">
        <f>アクセサリー!K214</f>
        <v>0</v>
      </c>
      <c r="F311" s="16">
        <f>アクセサリー!L214</f>
        <v>90</v>
      </c>
      <c r="G311" s="16">
        <f>アクセサリー!M214</f>
        <v>0</v>
      </c>
      <c r="H311" s="16">
        <f>アクセサリー!N214</f>
        <v>90</v>
      </c>
      <c r="I311" s="16">
        <f t="shared" si="528"/>
        <v>860</v>
      </c>
      <c r="K311" s="16">
        <f>D311-D312</f>
        <v>160</v>
      </c>
      <c r="L311" s="16">
        <f t="shared" ref="L311" si="585">E311-E312</f>
        <v>0</v>
      </c>
      <c r="M311" s="16">
        <f t="shared" ref="M311" si="586">F311-F312</f>
        <v>20</v>
      </c>
      <c r="N311" s="16">
        <f t="shared" ref="N311" si="587">G311-G312</f>
        <v>0</v>
      </c>
      <c r="O311" s="16">
        <f t="shared" ref="O311" si="588">H311-H312</f>
        <v>20</v>
      </c>
      <c r="P311" s="16"/>
      <c r="Q311" s="245" t="str">
        <f>アクセサリー!O214</f>
        <v>MAX</v>
      </c>
      <c r="R311" s="243">
        <f>I311-I312</f>
        <v>200</v>
      </c>
      <c r="S311" s="241" t="str">
        <f>アクセサリー!E214</f>
        <v>☆☆☆☆</v>
      </c>
    </row>
    <row r="312" spans="1:19">
      <c r="A312" s="236"/>
      <c r="C312" s="330" t="s">
        <v>4185</v>
      </c>
      <c r="D312" s="231">
        <v>520</v>
      </c>
      <c r="E312" s="231">
        <v>0</v>
      </c>
      <c r="F312" s="231">
        <v>70</v>
      </c>
      <c r="G312" s="231">
        <v>0</v>
      </c>
      <c r="H312" s="231">
        <v>70</v>
      </c>
      <c r="I312" s="231">
        <f t="shared" si="528"/>
        <v>660</v>
      </c>
      <c r="J312" s="231"/>
      <c r="K312" s="231"/>
      <c r="L312" s="231"/>
      <c r="M312" s="231"/>
      <c r="N312" s="231"/>
      <c r="O312" s="231"/>
      <c r="P312" s="16"/>
      <c r="R312" s="231"/>
    </row>
    <row r="313" spans="1:19">
      <c r="A313" s="236">
        <f>アクセサリー!O215</f>
        <v>4</v>
      </c>
      <c r="B313" s="16" t="str">
        <f>アクセサリー!B215</f>
        <v>ア-041</v>
      </c>
      <c r="C313" s="16" t="str">
        <f>アクセサリー!C215</f>
        <v>バルトスのペンダント</v>
      </c>
      <c r="D313" s="16">
        <f>アクセサリー!J215</f>
        <v>578</v>
      </c>
      <c r="E313" s="16">
        <f>アクセサリー!K215</f>
        <v>10</v>
      </c>
      <c r="F313" s="16">
        <f>アクセサリー!L215</f>
        <v>10</v>
      </c>
      <c r="G313" s="16">
        <f>アクセサリー!M215</f>
        <v>10</v>
      </c>
      <c r="H313" s="16">
        <f>アクセサリー!N215</f>
        <v>10</v>
      </c>
      <c r="I313" s="16">
        <f t="shared" si="528"/>
        <v>618</v>
      </c>
      <c r="K313" s="16">
        <f>D313-D314</f>
        <v>28</v>
      </c>
      <c r="L313" s="16">
        <f t="shared" ref="L313" si="589">E313-E314</f>
        <v>0</v>
      </c>
      <c r="M313" s="16">
        <f t="shared" ref="M313" si="590">F313-F314</f>
        <v>0</v>
      </c>
      <c r="N313" s="16">
        <f t="shared" ref="N313" si="591">G313-G314</f>
        <v>0</v>
      </c>
      <c r="O313" s="16">
        <f t="shared" ref="O313" si="592">H313-H314</f>
        <v>0</v>
      </c>
      <c r="P313" s="16"/>
      <c r="Q313" s="245">
        <f>アクセサリー!O215</f>
        <v>4</v>
      </c>
      <c r="R313" s="243">
        <f>I313-I314</f>
        <v>28</v>
      </c>
      <c r="S313" s="241" t="str">
        <f>アクセサリー!E215</f>
        <v>☆☆☆☆</v>
      </c>
    </row>
    <row r="314" spans="1:19">
      <c r="A314" s="236"/>
      <c r="C314" s="330" t="s">
        <v>4185</v>
      </c>
      <c r="D314" s="231">
        <v>550</v>
      </c>
      <c r="E314" s="231">
        <v>10</v>
      </c>
      <c r="F314" s="231">
        <v>10</v>
      </c>
      <c r="G314" s="231">
        <v>10</v>
      </c>
      <c r="H314" s="231">
        <v>10</v>
      </c>
      <c r="I314" s="231">
        <f t="shared" si="528"/>
        <v>590</v>
      </c>
      <c r="J314" s="231"/>
      <c r="K314" s="231"/>
      <c r="L314" s="231"/>
      <c r="M314" s="231"/>
      <c r="N314" s="231"/>
      <c r="O314" s="231"/>
      <c r="P314" s="16"/>
      <c r="R314" s="231"/>
      <c r="S314" s="16"/>
    </row>
    <row r="315" spans="1:19">
      <c r="A315" s="236">
        <f>アクセサリー!O216</f>
        <v>4</v>
      </c>
      <c r="B315" s="16" t="str">
        <f>アクセサリー!B216</f>
        <v>ア-040</v>
      </c>
      <c r="C315" s="16" t="str">
        <f>アクセサリー!C216</f>
        <v>ハドラーのマント</v>
      </c>
      <c r="D315" s="16">
        <f>アクセサリー!J216</f>
        <v>545</v>
      </c>
      <c r="E315" s="16">
        <f>アクセサリー!K216</f>
        <v>53</v>
      </c>
      <c r="F315" s="16">
        <f>アクセサリー!L216</f>
        <v>53</v>
      </c>
      <c r="G315" s="16">
        <f>アクセサリー!M216</f>
        <v>31</v>
      </c>
      <c r="H315" s="16">
        <f>アクセサリー!N216</f>
        <v>0</v>
      </c>
      <c r="I315" s="16">
        <f t="shared" si="528"/>
        <v>682</v>
      </c>
      <c r="K315" s="16">
        <f>D315-D316</f>
        <v>25</v>
      </c>
      <c r="L315" s="16">
        <f t="shared" ref="L315" si="593">E315-E316</f>
        <v>3</v>
      </c>
      <c r="M315" s="16">
        <f t="shared" ref="M315" si="594">F315-F316</f>
        <v>3</v>
      </c>
      <c r="N315" s="16">
        <f t="shared" ref="N315" si="595">G315-G316</f>
        <v>1</v>
      </c>
      <c r="O315" s="16">
        <f t="shared" ref="O315" si="596">H315-H316</f>
        <v>0</v>
      </c>
      <c r="P315" s="16"/>
      <c r="Q315" s="245">
        <f>アクセサリー!O216</f>
        <v>4</v>
      </c>
      <c r="R315" s="243">
        <f>I315-I316</f>
        <v>32</v>
      </c>
      <c r="S315" s="241" t="str">
        <f>アクセサリー!E216</f>
        <v>☆☆☆☆</v>
      </c>
    </row>
    <row r="316" spans="1:19">
      <c r="A316" s="236"/>
      <c r="C316" s="330" t="s">
        <v>4185</v>
      </c>
      <c r="D316" s="231">
        <v>520</v>
      </c>
      <c r="E316" s="231">
        <v>50</v>
      </c>
      <c r="F316" s="231">
        <v>50</v>
      </c>
      <c r="G316" s="231">
        <v>30</v>
      </c>
      <c r="H316" s="231">
        <v>0</v>
      </c>
      <c r="I316" s="231">
        <f t="shared" si="528"/>
        <v>650</v>
      </c>
      <c r="J316" s="231"/>
      <c r="K316" s="231"/>
      <c r="L316" s="231"/>
      <c r="M316" s="231"/>
      <c r="N316" s="231"/>
      <c r="O316" s="231"/>
      <c r="P316" s="16"/>
    </row>
    <row r="317" spans="1:19">
      <c r="A317" s="236">
        <f>アクセサリー!O217</f>
        <v>10</v>
      </c>
      <c r="B317" s="16" t="str">
        <f>アクセサリー!B217</f>
        <v>ア-039</v>
      </c>
      <c r="C317" s="16" t="str">
        <f>アクセサリー!C217</f>
        <v>マトリフの帽子</v>
      </c>
      <c r="D317" s="16">
        <f>アクセサリー!J217</f>
        <v>630</v>
      </c>
      <c r="E317" s="16">
        <f>アクセサリー!K217</f>
        <v>0</v>
      </c>
      <c r="F317" s="16">
        <f>アクセサリー!L217</f>
        <v>114</v>
      </c>
      <c r="G317" s="16">
        <f>アクセサリー!M217</f>
        <v>0</v>
      </c>
      <c r="H317" s="16">
        <f>アクセサリー!N217</f>
        <v>0</v>
      </c>
      <c r="I317" s="16">
        <f t="shared" si="528"/>
        <v>744</v>
      </c>
      <c r="K317" s="16">
        <f>D317-D318</f>
        <v>80</v>
      </c>
      <c r="L317" s="16">
        <f t="shared" ref="L317" si="597">E317-E318</f>
        <v>0</v>
      </c>
      <c r="M317" s="16">
        <f t="shared" ref="M317" si="598">F317-F318</f>
        <v>14</v>
      </c>
      <c r="N317" s="16">
        <f t="shared" ref="N317" si="599">G317-G318</f>
        <v>0</v>
      </c>
      <c r="O317" s="16">
        <f t="shared" ref="O317" si="600">H317-H318</f>
        <v>0</v>
      </c>
      <c r="P317" s="16"/>
      <c r="Q317" s="245">
        <f>アクセサリー!O217</f>
        <v>10</v>
      </c>
      <c r="R317" s="243">
        <f>I317-I318</f>
        <v>94</v>
      </c>
      <c r="S317" s="241" t="str">
        <f>アクセサリー!E217</f>
        <v>☆☆☆☆</v>
      </c>
    </row>
    <row r="318" spans="1:19">
      <c r="A318" s="236"/>
      <c r="C318" s="330" t="s">
        <v>4185</v>
      </c>
      <c r="D318" s="231">
        <v>550</v>
      </c>
      <c r="E318" s="231">
        <v>0</v>
      </c>
      <c r="F318" s="231">
        <v>100</v>
      </c>
      <c r="G318" s="231">
        <v>0</v>
      </c>
      <c r="H318" s="231">
        <v>0</v>
      </c>
      <c r="I318" s="231">
        <f t="shared" si="528"/>
        <v>650</v>
      </c>
      <c r="J318" s="231"/>
      <c r="K318" s="231"/>
      <c r="L318" s="231"/>
      <c r="M318" s="231"/>
      <c r="N318" s="231"/>
      <c r="O318" s="231"/>
      <c r="P318" s="16"/>
      <c r="R318" s="231"/>
    </row>
    <row r="319" spans="1:19">
      <c r="A319" s="236">
        <f>アクセサリー!O218</f>
        <v>3</v>
      </c>
      <c r="B319" s="16" t="str">
        <f>アクセサリー!B218</f>
        <v>ア-038</v>
      </c>
      <c r="C319" s="16" t="str">
        <f>アクセサリー!C218</f>
        <v>バダックの爆弾</v>
      </c>
      <c r="D319" s="16">
        <f>アクセサリー!J218</f>
        <v>517</v>
      </c>
      <c r="E319" s="16">
        <f>アクセサリー!K218</f>
        <v>62</v>
      </c>
      <c r="F319" s="16">
        <f>アクセサリー!L218</f>
        <v>41</v>
      </c>
      <c r="G319" s="16">
        <f>アクセサリー!M218</f>
        <v>0</v>
      </c>
      <c r="H319" s="16">
        <f>アクセサリー!N218</f>
        <v>0</v>
      </c>
      <c r="I319" s="16">
        <f t="shared" si="528"/>
        <v>620</v>
      </c>
      <c r="K319" s="16">
        <f>D319-D320</f>
        <v>17</v>
      </c>
      <c r="L319" s="16">
        <f t="shared" ref="L319" si="601">E319-E320</f>
        <v>2</v>
      </c>
      <c r="M319" s="16">
        <f t="shared" ref="M319" si="602">F319-F320</f>
        <v>1</v>
      </c>
      <c r="N319" s="16">
        <f t="shared" ref="N319" si="603">G319-G320</f>
        <v>0</v>
      </c>
      <c r="O319" s="16">
        <f t="shared" ref="O319" si="604">H319-H320</f>
        <v>0</v>
      </c>
      <c r="P319" s="16"/>
      <c r="Q319" s="245">
        <f>アクセサリー!O218</f>
        <v>3</v>
      </c>
      <c r="R319" s="243">
        <f>I319-I320</f>
        <v>20</v>
      </c>
      <c r="S319" s="241" t="str">
        <f>アクセサリー!E218</f>
        <v>☆☆☆☆</v>
      </c>
    </row>
    <row r="320" spans="1:19">
      <c r="A320" s="236"/>
      <c r="C320" s="330" t="s">
        <v>4185</v>
      </c>
      <c r="D320" s="231">
        <v>500</v>
      </c>
      <c r="E320" s="231">
        <v>60</v>
      </c>
      <c r="F320" s="231">
        <v>40</v>
      </c>
      <c r="G320" s="231">
        <v>0</v>
      </c>
      <c r="H320" s="231">
        <v>0</v>
      </c>
      <c r="I320" s="231">
        <f t="shared" si="528"/>
        <v>600</v>
      </c>
      <c r="J320" s="231"/>
      <c r="K320" s="231"/>
      <c r="L320" s="231"/>
      <c r="M320" s="231"/>
      <c r="N320" s="231"/>
      <c r="O320" s="231"/>
      <c r="P320" s="16"/>
      <c r="R320" s="231"/>
    </row>
    <row r="321" spans="1:19">
      <c r="A321" s="236">
        <f>アクセサリー!O219</f>
        <v>4</v>
      </c>
      <c r="B321" s="16" t="str">
        <f>アクセサリー!B219</f>
        <v>ア-037</v>
      </c>
      <c r="C321" s="16" t="str">
        <f>アクセサリー!C219</f>
        <v>暴魔のメダル</v>
      </c>
      <c r="D321" s="16">
        <f>アクセサリー!J219</f>
        <v>526</v>
      </c>
      <c r="E321" s="16">
        <f>アクセサリー!K219</f>
        <v>41</v>
      </c>
      <c r="F321" s="16">
        <f>アクセサリー!L219</f>
        <v>63</v>
      </c>
      <c r="G321" s="16">
        <f>アクセサリー!M219</f>
        <v>0</v>
      </c>
      <c r="H321" s="16">
        <f>アクセサリー!N219</f>
        <v>0</v>
      </c>
      <c r="I321" s="16">
        <f t="shared" si="528"/>
        <v>630</v>
      </c>
      <c r="K321" s="16">
        <f>D321-D322</f>
        <v>26</v>
      </c>
      <c r="L321" s="16">
        <f t="shared" ref="L321" si="605">E321-E322</f>
        <v>1</v>
      </c>
      <c r="M321" s="16">
        <f t="shared" ref="M321" si="606">F321-F322</f>
        <v>3</v>
      </c>
      <c r="N321" s="16">
        <f t="shared" ref="N321" si="607">G321-G322</f>
        <v>0</v>
      </c>
      <c r="O321" s="16">
        <f t="shared" ref="O321" si="608">H321-H322</f>
        <v>0</v>
      </c>
      <c r="P321" s="16"/>
      <c r="Q321" s="245">
        <f>アクセサリー!O219</f>
        <v>4</v>
      </c>
      <c r="R321" s="243">
        <f>I321-I322</f>
        <v>30</v>
      </c>
      <c r="S321" s="241" t="str">
        <f>アクセサリー!E219</f>
        <v>☆☆☆☆</v>
      </c>
    </row>
    <row r="322" spans="1:19">
      <c r="A322" s="236"/>
      <c r="C322" s="330" t="s">
        <v>4185</v>
      </c>
      <c r="D322" s="231">
        <v>500</v>
      </c>
      <c r="E322" s="231">
        <v>40</v>
      </c>
      <c r="F322" s="231">
        <v>60</v>
      </c>
      <c r="G322" s="231">
        <v>0</v>
      </c>
      <c r="H322" s="231">
        <v>0</v>
      </c>
      <c r="I322" s="231">
        <f t="shared" si="528"/>
        <v>600</v>
      </c>
      <c r="J322" s="231"/>
      <c r="K322" s="231"/>
      <c r="L322" s="231"/>
      <c r="M322" s="231"/>
      <c r="N322" s="231"/>
      <c r="O322" s="231"/>
      <c r="P322" s="16"/>
      <c r="R322" s="231"/>
    </row>
    <row r="323" spans="1:19">
      <c r="A323" s="236">
        <f>アクセサリー!O220</f>
        <v>18</v>
      </c>
      <c r="B323" s="16" t="str">
        <f>アクセサリー!B220</f>
        <v>ア-036</v>
      </c>
      <c r="C323" s="16" t="str">
        <f>アクセサリー!C220</f>
        <v>魂の貝殻</v>
      </c>
      <c r="D323" s="16">
        <f>アクセサリー!J220</f>
        <v>652</v>
      </c>
      <c r="E323" s="16">
        <f>アクセサリー!K220</f>
        <v>28</v>
      </c>
      <c r="F323" s="16">
        <f>アクセサリー!L220</f>
        <v>28</v>
      </c>
      <c r="G323" s="16">
        <f>アクセサリー!M220</f>
        <v>28</v>
      </c>
      <c r="H323" s="16">
        <f>アクセサリー!N220</f>
        <v>28</v>
      </c>
      <c r="I323" s="16">
        <f t="shared" si="528"/>
        <v>764</v>
      </c>
      <c r="K323" s="16">
        <f>D323-D324</f>
        <v>152</v>
      </c>
      <c r="L323" s="16">
        <f t="shared" ref="L323" si="609">E323-E324</f>
        <v>8</v>
      </c>
      <c r="M323" s="16">
        <f t="shared" ref="M323" si="610">F323-F324</f>
        <v>8</v>
      </c>
      <c r="N323" s="16">
        <f t="shared" ref="N323" si="611">G323-G324</f>
        <v>8</v>
      </c>
      <c r="O323" s="16">
        <f t="shared" ref="O323" si="612">H323-H324</f>
        <v>8</v>
      </c>
      <c r="P323" s="16"/>
      <c r="Q323" s="245">
        <f>アクセサリー!O220</f>
        <v>18</v>
      </c>
      <c r="R323" s="243">
        <f>I323-I324</f>
        <v>184</v>
      </c>
      <c r="S323" s="241" t="str">
        <f>アクセサリー!E220</f>
        <v>☆☆☆☆</v>
      </c>
    </row>
    <row r="324" spans="1:19">
      <c r="A324" s="236"/>
      <c r="C324" s="330" t="s">
        <v>4185</v>
      </c>
      <c r="D324" s="231">
        <v>500</v>
      </c>
      <c r="E324" s="231">
        <v>20</v>
      </c>
      <c r="F324" s="231">
        <v>20</v>
      </c>
      <c r="G324" s="231">
        <v>20</v>
      </c>
      <c r="H324" s="231">
        <v>20</v>
      </c>
      <c r="I324" s="231">
        <f t="shared" si="528"/>
        <v>580</v>
      </c>
      <c r="J324" s="231"/>
      <c r="K324" s="231"/>
      <c r="L324" s="231"/>
      <c r="M324" s="231"/>
      <c r="N324" s="231"/>
      <c r="O324" s="231"/>
      <c r="P324" s="16"/>
      <c r="R324" s="231"/>
    </row>
    <row r="325" spans="1:19">
      <c r="A325" s="236">
        <f>アクセサリー!O221</f>
        <v>2</v>
      </c>
      <c r="B325" s="16" t="str">
        <f>アクセサリー!B221</f>
        <v>ア-035</v>
      </c>
      <c r="C325" s="16" t="str">
        <f>アクセサリー!C221</f>
        <v>ヒュンケルのマント</v>
      </c>
      <c r="D325" s="16">
        <f>アクセサリー!J221</f>
        <v>498</v>
      </c>
      <c r="E325" s="16">
        <f>アクセサリー!K221</f>
        <v>40</v>
      </c>
      <c r="F325" s="16">
        <f>アクセサリー!L221</f>
        <v>0</v>
      </c>
      <c r="G325" s="16">
        <f>アクセサリー!M221</f>
        <v>40</v>
      </c>
      <c r="H325" s="16">
        <f>アクセサリー!N221</f>
        <v>40</v>
      </c>
      <c r="I325" s="16">
        <f t="shared" si="528"/>
        <v>618</v>
      </c>
      <c r="K325" s="16">
        <f>D325-D326</f>
        <v>8</v>
      </c>
      <c r="L325" s="16">
        <f t="shared" ref="L325" si="613">E325-E326</f>
        <v>0</v>
      </c>
      <c r="M325" s="16">
        <f t="shared" ref="M325" si="614">F325-F326</f>
        <v>0</v>
      </c>
      <c r="N325" s="16">
        <f t="shared" ref="N325" si="615">G325-G326</f>
        <v>0</v>
      </c>
      <c r="O325" s="16">
        <f t="shared" ref="O325" si="616">H325-H326</f>
        <v>0</v>
      </c>
      <c r="P325" s="16"/>
      <c r="Q325" s="245">
        <f>アクセサリー!O221</f>
        <v>2</v>
      </c>
      <c r="R325" s="243">
        <f>I325-I326</f>
        <v>8</v>
      </c>
      <c r="S325" s="241" t="str">
        <f>アクセサリー!E221</f>
        <v>☆☆☆☆</v>
      </c>
    </row>
    <row r="326" spans="1:19">
      <c r="A326" s="236"/>
      <c r="C326" s="330" t="s">
        <v>4185</v>
      </c>
      <c r="D326" s="231">
        <v>490</v>
      </c>
      <c r="E326" s="231">
        <v>40</v>
      </c>
      <c r="F326" s="231">
        <v>0</v>
      </c>
      <c r="G326" s="231">
        <v>40</v>
      </c>
      <c r="H326" s="231">
        <v>40</v>
      </c>
      <c r="I326" s="231">
        <f t="shared" si="528"/>
        <v>610</v>
      </c>
      <c r="J326" s="231"/>
      <c r="K326" s="231"/>
      <c r="L326" s="231"/>
      <c r="M326" s="231"/>
      <c r="N326" s="231"/>
      <c r="O326" s="231"/>
      <c r="P326" s="16"/>
      <c r="R326" s="231"/>
      <c r="S326" s="16"/>
    </row>
    <row r="327" spans="1:19">
      <c r="A327" s="236" t="str">
        <f>アクセサリー!O222</f>
        <v>MAX</v>
      </c>
      <c r="B327" s="16" t="str">
        <f>アクセサリー!B222</f>
        <v>ア-034</v>
      </c>
      <c r="C327" s="16" t="str">
        <f>アクセサリー!C222</f>
        <v>不死のゆびわ</v>
      </c>
      <c r="D327" s="16">
        <f>アクセサリー!J222</f>
        <v>850</v>
      </c>
      <c r="E327" s="16">
        <f>アクセサリー!K222</f>
        <v>0</v>
      </c>
      <c r="F327" s="16">
        <f>アクセサリー!L222</f>
        <v>0</v>
      </c>
      <c r="G327" s="16">
        <f>アクセサリー!M222</f>
        <v>0</v>
      </c>
      <c r="H327" s="16">
        <f>アクセサリー!N222</f>
        <v>0</v>
      </c>
      <c r="I327" s="16">
        <f t="shared" si="528"/>
        <v>850</v>
      </c>
      <c r="K327" s="16">
        <f>D327-D328</f>
        <v>200</v>
      </c>
      <c r="L327" s="16">
        <f t="shared" ref="L327" si="617">E327-E328</f>
        <v>0</v>
      </c>
      <c r="M327" s="16">
        <f t="shared" ref="M327" si="618">F327-F328</f>
        <v>0</v>
      </c>
      <c r="N327" s="16">
        <f t="shared" ref="N327" si="619">G327-G328</f>
        <v>0</v>
      </c>
      <c r="O327" s="16">
        <f t="shared" ref="O327" si="620">H327-H328</f>
        <v>0</v>
      </c>
      <c r="P327" s="16"/>
      <c r="Q327" s="245" t="str">
        <f>アクセサリー!O222</f>
        <v>MAX</v>
      </c>
      <c r="R327" s="243">
        <f>I327-I328</f>
        <v>200</v>
      </c>
      <c r="S327" s="241" t="str">
        <f>アクセサリー!E222</f>
        <v>☆☆☆☆</v>
      </c>
    </row>
    <row r="328" spans="1:19">
      <c r="A328" s="236"/>
      <c r="C328" s="330" t="s">
        <v>4185</v>
      </c>
      <c r="D328" s="231">
        <v>650</v>
      </c>
      <c r="E328" s="231">
        <v>0</v>
      </c>
      <c r="F328" s="231">
        <v>0</v>
      </c>
      <c r="G328" s="231">
        <v>0</v>
      </c>
      <c r="H328" s="231">
        <v>0</v>
      </c>
      <c r="I328" s="231">
        <f t="shared" si="528"/>
        <v>650</v>
      </c>
      <c r="J328" s="231"/>
      <c r="K328" s="231"/>
      <c r="L328" s="231"/>
      <c r="M328" s="231"/>
      <c r="N328" s="231"/>
      <c r="O328" s="231"/>
      <c r="P328" s="16"/>
      <c r="R328" s="231"/>
      <c r="S328" s="16"/>
    </row>
    <row r="329" spans="1:19">
      <c r="A329" s="236">
        <f>アクセサリー!O223</f>
        <v>8</v>
      </c>
      <c r="B329" s="16" t="str">
        <f>アクセサリー!B223</f>
        <v>ア-033</v>
      </c>
      <c r="C329" s="16" t="str">
        <f>アクセサリー!C223</f>
        <v>アバンのしるし(ヒュンケル)</v>
      </c>
      <c r="D329" s="16">
        <f>アクセサリー!J223</f>
        <v>636</v>
      </c>
      <c r="E329" s="16">
        <f>アクセサリー!K223</f>
        <v>43</v>
      </c>
      <c r="F329" s="16">
        <f>アクセサリー!L223</f>
        <v>0</v>
      </c>
      <c r="G329" s="16">
        <f>アクセサリー!M223</f>
        <v>0</v>
      </c>
      <c r="H329" s="16">
        <f>アクセサリー!N223</f>
        <v>43</v>
      </c>
      <c r="I329" s="16">
        <f t="shared" si="528"/>
        <v>722</v>
      </c>
      <c r="K329" s="16">
        <f>D329-D330</f>
        <v>66</v>
      </c>
      <c r="L329" s="16">
        <f t="shared" ref="L329" si="621">E329-E330</f>
        <v>3</v>
      </c>
      <c r="M329" s="16">
        <f t="shared" ref="M329" si="622">F329-F330</f>
        <v>0</v>
      </c>
      <c r="N329" s="16">
        <f t="shared" ref="N329" si="623">G329-G330</f>
        <v>0</v>
      </c>
      <c r="O329" s="16">
        <f t="shared" ref="O329" si="624">H329-H330</f>
        <v>3</v>
      </c>
      <c r="P329" s="16"/>
      <c r="Q329" s="245">
        <f>アクセサリー!O223</f>
        <v>8</v>
      </c>
      <c r="R329" s="243">
        <f>I329-I330</f>
        <v>72</v>
      </c>
      <c r="S329" s="241" t="str">
        <f>アクセサリー!E223</f>
        <v>☆☆☆☆</v>
      </c>
    </row>
    <row r="330" spans="1:19">
      <c r="A330" s="236"/>
      <c r="C330" s="330" t="s">
        <v>4185</v>
      </c>
      <c r="D330" s="231">
        <v>570</v>
      </c>
      <c r="E330" s="231">
        <v>40</v>
      </c>
      <c r="F330" s="231">
        <v>0</v>
      </c>
      <c r="G330" s="231">
        <v>0</v>
      </c>
      <c r="H330" s="231">
        <v>40</v>
      </c>
      <c r="I330" s="231">
        <f t="shared" si="528"/>
        <v>650</v>
      </c>
      <c r="J330" s="231"/>
      <c r="K330" s="231"/>
      <c r="L330" s="231"/>
      <c r="M330" s="231"/>
      <c r="N330" s="231"/>
      <c r="O330" s="231"/>
      <c r="P330" s="16"/>
      <c r="R330" s="231"/>
    </row>
    <row r="331" spans="1:19">
      <c r="A331" s="236">
        <f>アクセサリー!O224</f>
        <v>9</v>
      </c>
      <c r="B331" s="16" t="str">
        <f>アクセサリー!B224</f>
        <v>ア-032</v>
      </c>
      <c r="C331" s="16" t="str">
        <f>アクセサリー!C224</f>
        <v>アバンのメガネ</v>
      </c>
      <c r="D331" s="16">
        <f>アクセサリー!J224</f>
        <v>557</v>
      </c>
      <c r="E331" s="16">
        <f>アクセサリー!K224</f>
        <v>44</v>
      </c>
      <c r="F331" s="16">
        <f>アクセサリー!L224</f>
        <v>44</v>
      </c>
      <c r="G331" s="16">
        <f>アクセサリー!M224</f>
        <v>44</v>
      </c>
      <c r="H331" s="16">
        <f>アクセサリー!N224</f>
        <v>0</v>
      </c>
      <c r="I331" s="16">
        <f t="shared" si="528"/>
        <v>689</v>
      </c>
      <c r="K331" s="16">
        <f>D331-D332</f>
        <v>67</v>
      </c>
      <c r="L331" s="16">
        <f t="shared" ref="L331" si="625">E331-E332</f>
        <v>4</v>
      </c>
      <c r="M331" s="16">
        <f t="shared" ref="M331" si="626">F331-F332</f>
        <v>4</v>
      </c>
      <c r="N331" s="16">
        <f t="shared" ref="N331" si="627">G331-G332</f>
        <v>4</v>
      </c>
      <c r="O331" s="16">
        <f t="shared" ref="O331" si="628">H331-H332</f>
        <v>0</v>
      </c>
      <c r="P331" s="16"/>
      <c r="Q331" s="245">
        <f>アクセサリー!O224</f>
        <v>9</v>
      </c>
      <c r="R331" s="243">
        <f>I331-I332</f>
        <v>79</v>
      </c>
      <c r="S331" s="241" t="str">
        <f>アクセサリー!E224</f>
        <v>☆☆☆☆</v>
      </c>
    </row>
    <row r="332" spans="1:19">
      <c r="A332" s="236"/>
      <c r="C332" s="330" t="s">
        <v>4185</v>
      </c>
      <c r="D332" s="231">
        <v>490</v>
      </c>
      <c r="E332" s="231">
        <v>40</v>
      </c>
      <c r="F332" s="231">
        <v>40</v>
      </c>
      <c r="G332" s="231">
        <v>40</v>
      </c>
      <c r="H332" s="231">
        <v>0</v>
      </c>
      <c r="I332" s="231">
        <f t="shared" si="528"/>
        <v>610</v>
      </c>
      <c r="J332" s="231"/>
      <c r="K332" s="231"/>
      <c r="L332" s="231"/>
      <c r="M332" s="231"/>
      <c r="N332" s="231"/>
      <c r="O332" s="231"/>
      <c r="P332" s="16"/>
      <c r="R332" s="231"/>
    </row>
    <row r="333" spans="1:19">
      <c r="A333" s="236">
        <f>アクセサリー!O225</f>
        <v>6</v>
      </c>
      <c r="B333" s="16" t="str">
        <f>アクセサリー!B225</f>
        <v>ア-031</v>
      </c>
      <c r="C333" s="16" t="str">
        <f>アクセサリー!C225</f>
        <v>アバンのしるし(マァム)</v>
      </c>
      <c r="D333" s="16">
        <f>アクセサリー!J225</f>
        <v>500</v>
      </c>
      <c r="E333" s="16">
        <f>アクセサリー!K225</f>
        <v>87</v>
      </c>
      <c r="F333" s="16">
        <f>アクセサリー!L225</f>
        <v>65</v>
      </c>
      <c r="G333" s="16">
        <f>アクセサリー!M225</f>
        <v>0</v>
      </c>
      <c r="H333" s="16">
        <f>アクセサリー!N225</f>
        <v>0</v>
      </c>
      <c r="I333" s="16">
        <f t="shared" si="528"/>
        <v>652</v>
      </c>
      <c r="K333" s="16">
        <f>D333-D334</f>
        <v>40</v>
      </c>
      <c r="L333" s="16">
        <f t="shared" ref="L333" si="629">E333-E334</f>
        <v>7</v>
      </c>
      <c r="M333" s="16">
        <f t="shared" ref="M333" si="630">F333-F334</f>
        <v>5</v>
      </c>
      <c r="N333" s="16">
        <f t="shared" ref="N333" si="631">G333-G334</f>
        <v>0</v>
      </c>
      <c r="O333" s="16">
        <f t="shared" ref="O333" si="632">H333-H334</f>
        <v>0</v>
      </c>
      <c r="P333" s="16"/>
      <c r="Q333" s="245">
        <f>アクセサリー!O225</f>
        <v>6</v>
      </c>
      <c r="R333" s="243">
        <f>I333-I334</f>
        <v>52</v>
      </c>
      <c r="S333" s="241" t="str">
        <f>アクセサリー!E225</f>
        <v>☆☆☆☆</v>
      </c>
    </row>
    <row r="334" spans="1:19">
      <c r="A334" s="236"/>
      <c r="C334" s="330" t="s">
        <v>4185</v>
      </c>
      <c r="D334" s="231">
        <v>460</v>
      </c>
      <c r="E334" s="231">
        <v>80</v>
      </c>
      <c r="F334" s="231">
        <v>60</v>
      </c>
      <c r="G334" s="231">
        <v>0</v>
      </c>
      <c r="H334" s="231">
        <v>0</v>
      </c>
      <c r="I334" s="231">
        <f t="shared" si="528"/>
        <v>600</v>
      </c>
      <c r="J334" s="231"/>
      <c r="K334" s="231"/>
      <c r="L334" s="231"/>
      <c r="M334" s="231"/>
      <c r="N334" s="231"/>
      <c r="O334" s="231"/>
      <c r="P334" s="16"/>
      <c r="R334" s="231"/>
    </row>
    <row r="335" spans="1:19">
      <c r="A335" s="236">
        <f>アクセサリー!O226</f>
        <v>1</v>
      </c>
      <c r="B335" s="16" t="str">
        <f>アクセサリー!B226</f>
        <v>ア-030</v>
      </c>
      <c r="C335" s="16" t="str">
        <f>アクセサリー!C226</f>
        <v>アバンのしるし(ポップ)</v>
      </c>
      <c r="D335" s="16">
        <f>アクセサリー!J226</f>
        <v>480</v>
      </c>
      <c r="E335" s="16">
        <f>アクセサリー!K226</f>
        <v>0</v>
      </c>
      <c r="F335" s="16">
        <f>アクセサリー!L226</f>
        <v>60</v>
      </c>
      <c r="G335" s="16">
        <f>アクセサリー!M226</f>
        <v>60</v>
      </c>
      <c r="H335" s="16">
        <f>アクセサリー!N226</f>
        <v>0</v>
      </c>
      <c r="I335" s="16">
        <f t="shared" si="528"/>
        <v>600</v>
      </c>
      <c r="K335" s="16">
        <f>D335-D336</f>
        <v>0</v>
      </c>
      <c r="L335" s="16">
        <f t="shared" ref="L335" si="633">E335-E336</f>
        <v>0</v>
      </c>
      <c r="M335" s="16">
        <f t="shared" ref="M335" si="634">F335-F336</f>
        <v>0</v>
      </c>
      <c r="N335" s="16">
        <f t="shared" ref="N335" si="635">G335-G336</f>
        <v>0</v>
      </c>
      <c r="O335" s="16">
        <f t="shared" ref="O335" si="636">H335-H336</f>
        <v>0</v>
      </c>
      <c r="P335" s="16"/>
      <c r="Q335" s="245">
        <f>アクセサリー!O226</f>
        <v>1</v>
      </c>
      <c r="R335" s="243">
        <f>I335-I336</f>
        <v>0</v>
      </c>
      <c r="S335" s="241" t="str">
        <f>アクセサリー!E226</f>
        <v>☆☆☆☆</v>
      </c>
    </row>
    <row r="336" spans="1:19">
      <c r="A336" s="236"/>
      <c r="C336" s="330" t="s">
        <v>4185</v>
      </c>
      <c r="D336" s="231">
        <v>480</v>
      </c>
      <c r="E336" s="231">
        <v>0</v>
      </c>
      <c r="F336" s="231">
        <v>60</v>
      </c>
      <c r="G336" s="231">
        <v>60</v>
      </c>
      <c r="H336" s="231">
        <v>0</v>
      </c>
      <c r="I336" s="231">
        <f t="shared" si="528"/>
        <v>600</v>
      </c>
      <c r="J336" s="231"/>
      <c r="K336" s="231"/>
      <c r="L336" s="231"/>
      <c r="M336" s="231"/>
      <c r="N336" s="231"/>
      <c r="O336" s="231"/>
      <c r="P336" s="16"/>
      <c r="R336" s="231"/>
    </row>
    <row r="337" spans="1:19">
      <c r="A337" s="236">
        <f>アクセサリー!O227</f>
        <v>9</v>
      </c>
      <c r="B337" s="16" t="str">
        <f>アクセサリー!B227</f>
        <v>ア-029</v>
      </c>
      <c r="C337" s="16" t="str">
        <f>アクセサリー!C227</f>
        <v>アバンのしるし(ダイ)</v>
      </c>
      <c r="D337" s="16">
        <f>アクセサリー!J227</f>
        <v>557</v>
      </c>
      <c r="E337" s="16">
        <f>アクセサリー!K227</f>
        <v>44</v>
      </c>
      <c r="F337" s="16">
        <f>アクセサリー!L227</f>
        <v>44</v>
      </c>
      <c r="G337" s="16">
        <f>アクセサリー!M227</f>
        <v>0</v>
      </c>
      <c r="H337" s="16">
        <f>アクセサリー!N227</f>
        <v>44</v>
      </c>
      <c r="I337" s="16">
        <f t="shared" si="528"/>
        <v>689</v>
      </c>
      <c r="K337" s="16">
        <f>D337-D338</f>
        <v>67</v>
      </c>
      <c r="L337" s="16">
        <f t="shared" ref="L337" si="637">E337-E338</f>
        <v>4</v>
      </c>
      <c r="M337" s="16">
        <f t="shared" ref="M337" si="638">F337-F338</f>
        <v>4</v>
      </c>
      <c r="N337" s="16">
        <f t="shared" ref="N337" si="639">G337-G338</f>
        <v>0</v>
      </c>
      <c r="O337" s="16">
        <f t="shared" ref="O337" si="640">H337-H338</f>
        <v>4</v>
      </c>
      <c r="P337" s="16"/>
      <c r="Q337" s="245">
        <f>アクセサリー!O227</f>
        <v>9</v>
      </c>
      <c r="R337" s="243">
        <f>I337-I338</f>
        <v>79</v>
      </c>
      <c r="S337" s="241" t="str">
        <f>アクセサリー!E227</f>
        <v>☆☆☆☆</v>
      </c>
    </row>
    <row r="338" spans="1:19">
      <c r="A338" s="236"/>
      <c r="C338" s="330" t="s">
        <v>4185</v>
      </c>
      <c r="D338" s="231">
        <v>490</v>
      </c>
      <c r="E338" s="231">
        <v>40</v>
      </c>
      <c r="F338" s="231">
        <v>40</v>
      </c>
      <c r="G338" s="231">
        <v>0</v>
      </c>
      <c r="H338" s="231">
        <v>40</v>
      </c>
      <c r="I338" s="231">
        <f t="shared" si="528"/>
        <v>610</v>
      </c>
      <c r="J338" s="231"/>
      <c r="K338" s="231"/>
      <c r="L338" s="231"/>
      <c r="M338" s="231"/>
      <c r="N338" s="231"/>
      <c r="O338" s="231"/>
      <c r="P338" s="16"/>
      <c r="R338" s="231"/>
    </row>
    <row r="339" spans="1:19">
      <c r="A339" s="236">
        <f>アクセサリー!O228</f>
        <v>10</v>
      </c>
      <c r="B339" s="16" t="str">
        <f>アクセサリー!B228</f>
        <v>ア-028</v>
      </c>
      <c r="C339" s="16" t="str">
        <f>アクセサリー!C228</f>
        <v>獣王のかんむり</v>
      </c>
      <c r="D339" s="16">
        <f>アクセサリー!J228</f>
        <v>675</v>
      </c>
      <c r="E339" s="16">
        <f>アクセサリー!K228</f>
        <v>35</v>
      </c>
      <c r="F339" s="16">
        <f>アクセサリー!L228</f>
        <v>0</v>
      </c>
      <c r="G339" s="16">
        <f>アクセサリー!M228</f>
        <v>0</v>
      </c>
      <c r="H339" s="16">
        <f>アクセサリー!N228</f>
        <v>45</v>
      </c>
      <c r="I339" s="16">
        <f t="shared" si="528"/>
        <v>755</v>
      </c>
      <c r="K339" s="16">
        <f>D339-D340</f>
        <v>85</v>
      </c>
      <c r="L339" s="16">
        <f t="shared" ref="L339" si="641">E339-E340</f>
        <v>5</v>
      </c>
      <c r="M339" s="16">
        <f t="shared" ref="M339" si="642">F339-F340</f>
        <v>0</v>
      </c>
      <c r="N339" s="16">
        <f t="shared" ref="N339" si="643">G339-G340</f>
        <v>0</v>
      </c>
      <c r="O339" s="16">
        <f t="shared" ref="O339" si="644">H339-H340</f>
        <v>5</v>
      </c>
      <c r="P339" s="16"/>
      <c r="Q339" s="245">
        <f>アクセサリー!O228</f>
        <v>10</v>
      </c>
      <c r="R339" s="243">
        <f>I339-I340</f>
        <v>95</v>
      </c>
      <c r="S339" s="241" t="str">
        <f>アクセサリー!E228</f>
        <v>☆☆☆☆</v>
      </c>
    </row>
    <row r="340" spans="1:19">
      <c r="A340" s="236"/>
      <c r="C340" s="330" t="s">
        <v>4185</v>
      </c>
      <c r="D340" s="231">
        <v>590</v>
      </c>
      <c r="E340" s="231">
        <v>30</v>
      </c>
      <c r="F340" s="231">
        <v>0</v>
      </c>
      <c r="G340" s="231">
        <v>0</v>
      </c>
      <c r="H340" s="231">
        <v>40</v>
      </c>
      <c r="I340" s="231">
        <f t="shared" si="528"/>
        <v>660</v>
      </c>
      <c r="J340" s="231"/>
      <c r="K340" s="231"/>
      <c r="L340" s="231"/>
      <c r="M340" s="231"/>
      <c r="N340" s="231"/>
      <c r="O340" s="231"/>
      <c r="P340" s="16"/>
      <c r="R340" s="231"/>
    </row>
    <row r="341" spans="1:19">
      <c r="A341" s="236">
        <f>アクセサリー!O229</f>
        <v>4</v>
      </c>
      <c r="B341" s="16" t="str">
        <f>アクセサリー!B229</f>
        <v>ア-027</v>
      </c>
      <c r="C341" s="16" t="str">
        <f>アクセサリー!C229</f>
        <v>ハドラーのベルト</v>
      </c>
      <c r="D341" s="16">
        <f>アクセサリー!J229</f>
        <v>598</v>
      </c>
      <c r="E341" s="16">
        <f>アクセサリー!K229</f>
        <v>0</v>
      </c>
      <c r="F341" s="16">
        <f>アクセサリー!L229</f>
        <v>83</v>
      </c>
      <c r="G341" s="16">
        <f>アクセサリー!M229</f>
        <v>0</v>
      </c>
      <c r="H341" s="16">
        <f>アクセサリー!N229</f>
        <v>0</v>
      </c>
      <c r="I341" s="16">
        <f t="shared" si="528"/>
        <v>681</v>
      </c>
      <c r="K341" s="16">
        <f>D341-D342</f>
        <v>28</v>
      </c>
      <c r="L341" s="16">
        <f t="shared" ref="L341" si="645">E341-E342</f>
        <v>0</v>
      </c>
      <c r="M341" s="16">
        <f t="shared" ref="M341" si="646">F341-F342</f>
        <v>3</v>
      </c>
      <c r="N341" s="16">
        <f t="shared" ref="N341" si="647">G341-G342</f>
        <v>0</v>
      </c>
      <c r="O341" s="16">
        <f t="shared" ref="O341" si="648">H341-H342</f>
        <v>0</v>
      </c>
      <c r="P341" s="16"/>
      <c r="Q341" s="245">
        <f>アクセサリー!O229</f>
        <v>4</v>
      </c>
      <c r="R341" s="243">
        <f>I341-I342</f>
        <v>31</v>
      </c>
      <c r="S341" s="241" t="str">
        <f>アクセサリー!E229</f>
        <v>☆☆☆☆</v>
      </c>
    </row>
    <row r="342" spans="1:19">
      <c r="A342" s="236"/>
      <c r="C342" s="330" t="s">
        <v>4185</v>
      </c>
      <c r="D342" s="231">
        <v>570</v>
      </c>
      <c r="E342" s="231">
        <v>0</v>
      </c>
      <c r="F342" s="231">
        <v>80</v>
      </c>
      <c r="G342" s="231">
        <v>0</v>
      </c>
      <c r="H342" s="231">
        <v>0</v>
      </c>
      <c r="I342" s="231">
        <f t="shared" si="528"/>
        <v>650</v>
      </c>
      <c r="J342" s="231"/>
      <c r="K342" s="231"/>
      <c r="L342" s="231"/>
      <c r="M342" s="231"/>
      <c r="N342" s="231"/>
      <c r="O342" s="231"/>
      <c r="P342" s="16"/>
      <c r="R342" s="231"/>
    </row>
    <row r="343" spans="1:19">
      <c r="A343" s="236" t="str">
        <f>アクセサリー!O230</f>
        <v>MAX</v>
      </c>
      <c r="B343" s="16" t="str">
        <f>アクセサリー!B230</f>
        <v>ア-026</v>
      </c>
      <c r="C343" s="16" t="str">
        <f>アクセサリー!C230</f>
        <v>百獣のゆびわ</v>
      </c>
      <c r="D343" s="16">
        <f>アクセサリー!J230</f>
        <v>800</v>
      </c>
      <c r="E343" s="16">
        <f>アクセサリー!K230</f>
        <v>0</v>
      </c>
      <c r="F343" s="16">
        <f>アクセサリー!L230</f>
        <v>0</v>
      </c>
      <c r="G343" s="16">
        <f>アクセサリー!M230</f>
        <v>0</v>
      </c>
      <c r="H343" s="16">
        <f>アクセサリー!N230</f>
        <v>0</v>
      </c>
      <c r="I343" s="16">
        <f t="shared" si="528"/>
        <v>800</v>
      </c>
      <c r="K343" s="16">
        <f>D343-D344</f>
        <v>200</v>
      </c>
      <c r="L343" s="16">
        <f t="shared" ref="L343" si="649">E343-E344</f>
        <v>0</v>
      </c>
      <c r="M343" s="16">
        <f t="shared" ref="M343" si="650">F343-F344</f>
        <v>0</v>
      </c>
      <c r="N343" s="16">
        <f t="shared" ref="N343" si="651">G343-G344</f>
        <v>0</v>
      </c>
      <c r="O343" s="16">
        <f t="shared" ref="O343" si="652">H343-H344</f>
        <v>0</v>
      </c>
      <c r="P343" s="16"/>
      <c r="Q343" s="245" t="str">
        <f>アクセサリー!O230</f>
        <v>MAX</v>
      </c>
      <c r="R343" s="243">
        <f>I343-I344</f>
        <v>200</v>
      </c>
      <c r="S343" s="241" t="str">
        <f>アクセサリー!E230</f>
        <v>☆☆☆☆</v>
      </c>
    </row>
    <row r="344" spans="1:19">
      <c r="A344" s="236"/>
      <c r="C344" s="330" t="s">
        <v>4185</v>
      </c>
      <c r="D344" s="231">
        <v>600</v>
      </c>
      <c r="E344" s="231">
        <v>0</v>
      </c>
      <c r="F344" s="231">
        <v>0</v>
      </c>
      <c r="G344" s="231">
        <v>0</v>
      </c>
      <c r="H344" s="231">
        <v>0</v>
      </c>
      <c r="I344" s="231">
        <f t="shared" si="528"/>
        <v>600</v>
      </c>
      <c r="J344" s="231"/>
      <c r="K344" s="231"/>
      <c r="L344" s="231"/>
      <c r="M344" s="231"/>
      <c r="N344" s="231"/>
      <c r="O344" s="231"/>
      <c r="P344" s="16"/>
      <c r="R344" s="231"/>
    </row>
    <row r="345" spans="1:19">
      <c r="A345" s="236">
        <f>アクセサリー!O231</f>
        <v>2</v>
      </c>
      <c r="B345" s="16" t="str">
        <f>アクセサリー!B231</f>
        <v>ア-025</v>
      </c>
      <c r="C345" s="16" t="str">
        <f>アクセサリー!C231</f>
        <v>はしゃのかんむり</v>
      </c>
      <c r="D345" s="16">
        <f>アクセサリー!J231</f>
        <v>489</v>
      </c>
      <c r="E345" s="16">
        <f>アクセサリー!K231</f>
        <v>41</v>
      </c>
      <c r="F345" s="16">
        <f>アクセサリー!L231</f>
        <v>0</v>
      </c>
      <c r="G345" s="16">
        <f>アクセサリー!M231</f>
        <v>0</v>
      </c>
      <c r="H345" s="16">
        <f>アクセサリー!N231</f>
        <v>81</v>
      </c>
      <c r="I345" s="16">
        <f t="shared" si="528"/>
        <v>611</v>
      </c>
      <c r="K345" s="16">
        <f>D345-D346</f>
        <v>9</v>
      </c>
      <c r="L345" s="16">
        <f t="shared" ref="L345" si="653">E345-E346</f>
        <v>1</v>
      </c>
      <c r="M345" s="16">
        <f t="shared" ref="M345" si="654">F345-F346</f>
        <v>-80</v>
      </c>
      <c r="N345" s="16">
        <f t="shared" ref="N345" si="655">G345-G346</f>
        <v>0</v>
      </c>
      <c r="O345" s="16">
        <f t="shared" ref="O345" si="656">H345-H346</f>
        <v>81</v>
      </c>
      <c r="P345" s="16"/>
      <c r="Q345" s="245">
        <f>アクセサリー!O231</f>
        <v>2</v>
      </c>
      <c r="R345" s="243">
        <f>I345-I346</f>
        <v>11</v>
      </c>
      <c r="S345" s="241" t="str">
        <f>アクセサリー!E231</f>
        <v>☆☆☆☆</v>
      </c>
    </row>
    <row r="346" spans="1:19">
      <c r="A346" s="236"/>
      <c r="C346" s="330" t="s">
        <v>4185</v>
      </c>
      <c r="D346" s="231">
        <v>480</v>
      </c>
      <c r="E346" s="231">
        <v>40</v>
      </c>
      <c r="F346" s="231">
        <v>80</v>
      </c>
      <c r="G346" s="231">
        <v>0</v>
      </c>
      <c r="H346" s="231">
        <v>0</v>
      </c>
      <c r="I346" s="231">
        <f t="shared" ref="I346:I394" si="657">SUM(D346:H346)</f>
        <v>600</v>
      </c>
      <c r="J346" s="231"/>
      <c r="K346" s="231"/>
      <c r="L346" s="231"/>
      <c r="M346" s="231"/>
      <c r="N346" s="231"/>
      <c r="O346" s="231"/>
      <c r="P346" s="16"/>
      <c r="R346" s="231"/>
    </row>
    <row r="347" spans="1:19">
      <c r="A347" s="236" t="str">
        <f>アクセサリー!O232</f>
        <v>MAX</v>
      </c>
      <c r="B347" s="16" t="str">
        <f>アクセサリー!B232</f>
        <v>ア-024</v>
      </c>
      <c r="C347" s="16" t="str">
        <f>アクセサリー!C232</f>
        <v>涙のドングリ</v>
      </c>
      <c r="D347" s="16">
        <f>アクセサリー!J232</f>
        <v>570</v>
      </c>
      <c r="E347" s="16">
        <f>アクセサリー!K232</f>
        <v>0</v>
      </c>
      <c r="F347" s="16">
        <f>アクセサリー!L232</f>
        <v>30</v>
      </c>
      <c r="G347" s="16">
        <f>アクセサリー!M232</f>
        <v>30</v>
      </c>
      <c r="H347" s="16">
        <f>アクセサリー!N232</f>
        <v>70</v>
      </c>
      <c r="I347" s="16">
        <f t="shared" si="657"/>
        <v>700</v>
      </c>
      <c r="K347" s="16">
        <f>D347-D348</f>
        <v>140</v>
      </c>
      <c r="L347" s="16">
        <f t="shared" ref="L347" si="658">E347-E348</f>
        <v>0</v>
      </c>
      <c r="M347" s="16">
        <f t="shared" ref="M347" si="659">F347-F348</f>
        <v>10</v>
      </c>
      <c r="N347" s="16">
        <f t="shared" ref="N347" si="660">G347-G348</f>
        <v>10</v>
      </c>
      <c r="O347" s="16">
        <f t="shared" ref="O347" si="661">H347-H348</f>
        <v>20</v>
      </c>
      <c r="P347" s="16"/>
      <c r="Q347" s="245" t="str">
        <f>アクセサリー!O232</f>
        <v>MAX</v>
      </c>
      <c r="R347" s="243">
        <f>I347-I348</f>
        <v>180</v>
      </c>
      <c r="S347" s="241" t="str">
        <f>アクセサリー!E232</f>
        <v>☆☆☆</v>
      </c>
    </row>
    <row r="348" spans="1:19">
      <c r="A348" s="236"/>
      <c r="C348" s="330" t="s">
        <v>4185</v>
      </c>
      <c r="D348" s="231">
        <v>430</v>
      </c>
      <c r="E348" s="231">
        <v>0</v>
      </c>
      <c r="F348" s="231">
        <v>20</v>
      </c>
      <c r="G348" s="231">
        <v>20</v>
      </c>
      <c r="H348" s="231">
        <v>50</v>
      </c>
      <c r="I348" s="231">
        <f t="shared" si="657"/>
        <v>520</v>
      </c>
      <c r="J348" s="231"/>
      <c r="K348" s="231"/>
      <c r="L348" s="231"/>
      <c r="M348" s="231"/>
      <c r="N348" s="231"/>
      <c r="O348" s="231"/>
      <c r="P348" s="16"/>
      <c r="R348" s="231"/>
    </row>
    <row r="349" spans="1:19">
      <c r="A349" s="236" t="str">
        <f>アクセサリー!O233</f>
        <v>MAX</v>
      </c>
      <c r="B349" s="16" t="str">
        <f>アクセサリー!B233</f>
        <v>ア-023</v>
      </c>
      <c r="C349" s="16" t="str">
        <f>アクセサリー!C233</f>
        <v>ホイミまん</v>
      </c>
      <c r="D349" s="16">
        <f>アクセサリー!J233</f>
        <v>690</v>
      </c>
      <c r="E349" s="16">
        <f>アクセサリー!K233</f>
        <v>0</v>
      </c>
      <c r="F349" s="16">
        <f>アクセサリー!L233</f>
        <v>0</v>
      </c>
      <c r="G349" s="16">
        <f>アクセサリー!M233</f>
        <v>0</v>
      </c>
      <c r="H349" s="16">
        <f>アクセサリー!N233</f>
        <v>0</v>
      </c>
      <c r="I349" s="16">
        <f t="shared" si="657"/>
        <v>690</v>
      </c>
      <c r="K349" s="16">
        <f>D349-D350</f>
        <v>170</v>
      </c>
      <c r="L349" s="16">
        <f t="shared" ref="L349" si="662">E349-E350</f>
        <v>0</v>
      </c>
      <c r="M349" s="16">
        <f t="shared" ref="M349" si="663">F349-F350</f>
        <v>0</v>
      </c>
      <c r="N349" s="16">
        <f t="shared" ref="N349" si="664">G349-G350</f>
        <v>0</v>
      </c>
      <c r="O349" s="16">
        <f t="shared" ref="O349" si="665">H349-H350</f>
        <v>0</v>
      </c>
      <c r="P349" s="16"/>
      <c r="Q349" s="245" t="str">
        <f>アクセサリー!O233</f>
        <v>MAX</v>
      </c>
      <c r="R349" s="243">
        <f>I349-I350</f>
        <v>170</v>
      </c>
      <c r="S349" s="241" t="str">
        <f>アクセサリー!E233</f>
        <v>☆☆☆</v>
      </c>
    </row>
    <row r="350" spans="1:19">
      <c r="A350" s="236"/>
      <c r="C350" s="330" t="s">
        <v>4185</v>
      </c>
      <c r="D350" s="231">
        <v>520</v>
      </c>
      <c r="E350" s="231">
        <v>0</v>
      </c>
      <c r="F350" s="231">
        <v>0</v>
      </c>
      <c r="G350" s="231">
        <v>0</v>
      </c>
      <c r="H350" s="231">
        <v>0</v>
      </c>
      <c r="I350" s="231">
        <f t="shared" si="657"/>
        <v>520</v>
      </c>
      <c r="J350" s="231"/>
      <c r="K350" s="231"/>
      <c r="L350" s="231"/>
      <c r="M350" s="231"/>
      <c r="N350" s="231"/>
      <c r="O350" s="231"/>
      <c r="P350" s="16"/>
      <c r="R350" s="231"/>
      <c r="S350" s="16"/>
    </row>
    <row r="351" spans="1:19">
      <c r="A351" s="236" t="str">
        <f>アクセサリー!O234</f>
        <v>MAX</v>
      </c>
      <c r="B351" s="16" t="str">
        <f>アクセサリー!B234</f>
        <v>ア-022</v>
      </c>
      <c r="C351" s="16" t="str">
        <f>アクセサリー!C234</f>
        <v>スラまん</v>
      </c>
      <c r="D351" s="16">
        <f>アクセサリー!J234</f>
        <v>560</v>
      </c>
      <c r="E351" s="16">
        <f>アクセサリー!K234</f>
        <v>30</v>
      </c>
      <c r="F351" s="16">
        <f>アクセサリー!L234</f>
        <v>30</v>
      </c>
      <c r="G351" s="16">
        <f>アクセサリー!M234</f>
        <v>30</v>
      </c>
      <c r="H351" s="16">
        <f>アクセサリー!N234</f>
        <v>30</v>
      </c>
      <c r="I351" s="16">
        <f t="shared" si="657"/>
        <v>680</v>
      </c>
      <c r="K351" s="16">
        <f>D351-D352</f>
        <v>140</v>
      </c>
      <c r="L351" s="16">
        <f t="shared" ref="L351" si="666">E351-E352</f>
        <v>10</v>
      </c>
      <c r="M351" s="16">
        <f t="shared" ref="M351" si="667">F351-F352</f>
        <v>10</v>
      </c>
      <c r="N351" s="16">
        <f t="shared" ref="N351" si="668">G351-G352</f>
        <v>10</v>
      </c>
      <c r="O351" s="16">
        <f t="shared" ref="O351" si="669">H351-H352</f>
        <v>10</v>
      </c>
      <c r="P351" s="16"/>
      <c r="Q351" s="245" t="str">
        <f>アクセサリー!O234</f>
        <v>MAX</v>
      </c>
      <c r="R351" s="243">
        <f>I351-I352</f>
        <v>180</v>
      </c>
      <c r="S351" s="241" t="str">
        <f>アクセサリー!E234</f>
        <v>☆☆☆</v>
      </c>
    </row>
    <row r="352" spans="1:19">
      <c r="A352" s="236"/>
      <c r="C352" s="330" t="s">
        <v>4185</v>
      </c>
      <c r="D352" s="231">
        <v>420</v>
      </c>
      <c r="E352" s="231">
        <v>20</v>
      </c>
      <c r="F352" s="231">
        <v>20</v>
      </c>
      <c r="G352" s="231">
        <v>20</v>
      </c>
      <c r="H352" s="231">
        <v>20</v>
      </c>
      <c r="I352" s="231">
        <f t="shared" si="657"/>
        <v>500</v>
      </c>
      <c r="J352" s="231"/>
      <c r="K352" s="231"/>
      <c r="L352" s="231"/>
      <c r="M352" s="231"/>
      <c r="N352" s="231"/>
      <c r="O352" s="231"/>
      <c r="P352" s="16"/>
      <c r="R352" s="231"/>
      <c r="S352" s="16"/>
    </row>
    <row r="353" spans="1:19">
      <c r="A353" s="236" t="str">
        <f>アクセサリー!O235</f>
        <v>MAX</v>
      </c>
      <c r="B353" s="16" t="str">
        <f>アクセサリー!B235</f>
        <v>ア-021</v>
      </c>
      <c r="C353" s="16" t="str">
        <f>アクセサリー!C235</f>
        <v>ナバラの帽子</v>
      </c>
      <c r="D353" s="16">
        <f>アクセサリー!J235</f>
        <v>550</v>
      </c>
      <c r="E353" s="16">
        <f>アクセサリー!K235</f>
        <v>0</v>
      </c>
      <c r="F353" s="16">
        <f>アクセサリー!L235</f>
        <v>50</v>
      </c>
      <c r="G353" s="16">
        <f>アクセサリー!M235</f>
        <v>30</v>
      </c>
      <c r="H353" s="16">
        <f>アクセサリー!N235</f>
        <v>40</v>
      </c>
      <c r="I353" s="16">
        <f t="shared" si="657"/>
        <v>670</v>
      </c>
      <c r="K353" s="16">
        <f>D353-D354</f>
        <v>140</v>
      </c>
      <c r="L353" s="16">
        <f t="shared" ref="L353" si="670">E353-E354</f>
        <v>0</v>
      </c>
      <c r="M353" s="16">
        <f t="shared" ref="M353" si="671">F353-F354</f>
        <v>10</v>
      </c>
      <c r="N353" s="16">
        <f t="shared" ref="N353" si="672">G353-G354</f>
        <v>10</v>
      </c>
      <c r="O353" s="16">
        <f t="shared" ref="O353" si="673">H353-H354</f>
        <v>10</v>
      </c>
      <c r="P353" s="16"/>
      <c r="Q353" s="245" t="str">
        <f>アクセサリー!O235</f>
        <v>MAX</v>
      </c>
      <c r="R353" s="243">
        <f>I353-I354</f>
        <v>170</v>
      </c>
      <c r="S353" s="241" t="str">
        <f>アクセサリー!E235</f>
        <v>☆☆☆</v>
      </c>
    </row>
    <row r="354" spans="1:19">
      <c r="A354" s="236"/>
      <c r="C354" s="330" t="s">
        <v>4185</v>
      </c>
      <c r="D354" s="231">
        <v>410</v>
      </c>
      <c r="E354" s="231">
        <v>0</v>
      </c>
      <c r="F354" s="231">
        <v>40</v>
      </c>
      <c r="G354" s="231">
        <v>20</v>
      </c>
      <c r="H354" s="231">
        <v>30</v>
      </c>
      <c r="I354" s="231">
        <f t="shared" si="657"/>
        <v>500</v>
      </c>
      <c r="J354" s="231"/>
      <c r="K354" s="231"/>
      <c r="L354" s="231"/>
      <c r="M354" s="231"/>
      <c r="N354" s="231"/>
      <c r="O354" s="231"/>
      <c r="P354" s="16"/>
      <c r="R354" s="231"/>
      <c r="S354" s="16"/>
    </row>
    <row r="355" spans="1:19">
      <c r="A355" s="236" t="str">
        <f>アクセサリー!O236</f>
        <v>MAX</v>
      </c>
      <c r="B355" s="16" t="str">
        <f>アクセサリー!B236</f>
        <v>ア-020</v>
      </c>
      <c r="C355" s="16" t="str">
        <f>アクセサリー!C236</f>
        <v>メルルの水晶玉</v>
      </c>
      <c r="D355" s="16">
        <f>アクセサリー!J236</f>
        <v>550</v>
      </c>
      <c r="E355" s="16">
        <f>アクセサリー!K236</f>
        <v>40</v>
      </c>
      <c r="F355" s="16">
        <f>アクセサリー!L236</f>
        <v>40</v>
      </c>
      <c r="G355" s="16">
        <f>アクセサリー!M236</f>
        <v>30</v>
      </c>
      <c r="H355" s="16">
        <f>アクセサリー!N236</f>
        <v>0</v>
      </c>
      <c r="I355" s="16">
        <f t="shared" si="657"/>
        <v>660</v>
      </c>
      <c r="K355" s="16">
        <f>D355-D356</f>
        <v>140</v>
      </c>
      <c r="L355" s="16">
        <f t="shared" ref="L355" si="674">E355-E356</f>
        <v>10</v>
      </c>
      <c r="M355" s="16">
        <f t="shared" ref="M355" si="675">F355-F356</f>
        <v>10</v>
      </c>
      <c r="N355" s="16">
        <f t="shared" ref="N355" si="676">G355-G356</f>
        <v>0</v>
      </c>
      <c r="O355" s="16">
        <f t="shared" ref="O355" si="677">H355-H356</f>
        <v>0</v>
      </c>
      <c r="P355" s="16"/>
      <c r="Q355" s="245" t="str">
        <f>アクセサリー!O236</f>
        <v>MAX</v>
      </c>
      <c r="R355" s="243">
        <f>I355-I356</f>
        <v>160</v>
      </c>
      <c r="S355" s="241" t="str">
        <f>アクセサリー!E236</f>
        <v>☆☆☆</v>
      </c>
    </row>
    <row r="356" spans="1:19">
      <c r="A356" s="236"/>
      <c r="C356" s="330" t="s">
        <v>4185</v>
      </c>
      <c r="D356" s="231">
        <v>410</v>
      </c>
      <c r="E356" s="231">
        <v>30</v>
      </c>
      <c r="F356" s="231">
        <v>30</v>
      </c>
      <c r="G356" s="231">
        <v>30</v>
      </c>
      <c r="H356" s="231">
        <v>0</v>
      </c>
      <c r="I356" s="231">
        <f t="shared" si="657"/>
        <v>500</v>
      </c>
      <c r="J356" s="231"/>
      <c r="K356" s="231"/>
      <c r="L356" s="231"/>
      <c r="M356" s="231"/>
      <c r="N356" s="231"/>
      <c r="O356" s="231"/>
      <c r="P356" s="16"/>
      <c r="R356" s="231"/>
      <c r="S356" s="16"/>
    </row>
    <row r="357" spans="1:19">
      <c r="A357" s="236" t="str">
        <f>アクセサリー!O237</f>
        <v>MAX</v>
      </c>
      <c r="B357" s="16" t="str">
        <f>アクセサリー!B237</f>
        <v>ア-019</v>
      </c>
      <c r="C357" s="16" t="str">
        <f>アクセサリー!C237</f>
        <v>へんなベルト</v>
      </c>
      <c r="D357" s="16">
        <f>アクセサリー!J237</f>
        <v>550</v>
      </c>
      <c r="E357" s="16">
        <f>アクセサリー!K237</f>
        <v>0</v>
      </c>
      <c r="F357" s="16">
        <f>アクセサリー!L237</f>
        <v>70</v>
      </c>
      <c r="G357" s="16">
        <f>アクセサリー!M237</f>
        <v>30</v>
      </c>
      <c r="H357" s="16">
        <f>アクセサリー!N237</f>
        <v>30</v>
      </c>
      <c r="I357" s="16">
        <f t="shared" si="657"/>
        <v>680</v>
      </c>
      <c r="K357" s="16">
        <f>D357-D358</f>
        <v>140</v>
      </c>
      <c r="L357" s="16">
        <f t="shared" ref="L357" si="678">E357-E358</f>
        <v>0</v>
      </c>
      <c r="M357" s="16">
        <f t="shared" ref="M357" si="679">F357-F358</f>
        <v>20</v>
      </c>
      <c r="N357" s="16">
        <f t="shared" ref="N357" si="680">G357-G358</f>
        <v>10</v>
      </c>
      <c r="O357" s="16">
        <f t="shared" ref="O357" si="681">H357-H358</f>
        <v>10</v>
      </c>
      <c r="P357" s="16"/>
      <c r="Q357" s="245" t="str">
        <f>アクセサリー!O237</f>
        <v>MAX</v>
      </c>
      <c r="R357" s="243">
        <f>I357-I358</f>
        <v>180</v>
      </c>
      <c r="S357" s="241" t="str">
        <f>アクセサリー!E237</f>
        <v>☆☆☆</v>
      </c>
    </row>
    <row r="358" spans="1:19">
      <c r="A358" s="236"/>
      <c r="C358" s="330" t="s">
        <v>4185</v>
      </c>
      <c r="D358" s="231">
        <v>410</v>
      </c>
      <c r="E358" s="231">
        <v>0</v>
      </c>
      <c r="F358" s="231">
        <v>50</v>
      </c>
      <c r="G358" s="231">
        <v>20</v>
      </c>
      <c r="H358" s="231">
        <v>20</v>
      </c>
      <c r="I358" s="231">
        <f t="shared" si="657"/>
        <v>500</v>
      </c>
      <c r="J358" s="231"/>
      <c r="K358" s="231"/>
      <c r="L358" s="231"/>
      <c r="M358" s="231"/>
      <c r="N358" s="231"/>
      <c r="O358" s="231"/>
      <c r="P358" s="16"/>
      <c r="R358" s="231"/>
      <c r="S358" s="16"/>
    </row>
    <row r="359" spans="1:19">
      <c r="A359" s="236" t="str">
        <f>アクセサリー!O238</f>
        <v>MAX</v>
      </c>
      <c r="B359" s="16" t="str">
        <f>アクセサリー!B238</f>
        <v>ア-018</v>
      </c>
      <c r="C359" s="16" t="str">
        <f>アクセサリー!C238</f>
        <v>風のサークレット</v>
      </c>
      <c r="D359" s="16">
        <f>アクセサリー!J238</f>
        <v>530</v>
      </c>
      <c r="E359" s="16">
        <f>アクセサリー!K238</f>
        <v>0</v>
      </c>
      <c r="F359" s="16">
        <f>アクセサリー!L238</f>
        <v>70</v>
      </c>
      <c r="G359" s="16">
        <f>アクセサリー!M238</f>
        <v>50</v>
      </c>
      <c r="H359" s="16">
        <f>アクセサリー!N238</f>
        <v>0</v>
      </c>
      <c r="I359" s="16">
        <f t="shared" si="657"/>
        <v>650</v>
      </c>
      <c r="K359" s="16">
        <f>D359-D360</f>
        <v>140</v>
      </c>
      <c r="L359" s="16">
        <f t="shared" ref="L359" si="682">E359-E360</f>
        <v>0</v>
      </c>
      <c r="M359" s="16">
        <f t="shared" ref="M359" si="683">F359-F360</f>
        <v>20</v>
      </c>
      <c r="N359" s="16">
        <f t="shared" ref="N359" si="684">G359-G360</f>
        <v>10</v>
      </c>
      <c r="O359" s="16">
        <f t="shared" ref="O359" si="685">H359-H360</f>
        <v>0</v>
      </c>
      <c r="P359" s="16"/>
      <c r="Q359" s="245" t="str">
        <f>アクセサリー!O238</f>
        <v>MAX</v>
      </c>
      <c r="R359" s="243">
        <f>I359-I360</f>
        <v>170</v>
      </c>
      <c r="S359" s="241" t="str">
        <f>アクセサリー!E238</f>
        <v>☆☆☆</v>
      </c>
    </row>
    <row r="360" spans="1:19">
      <c r="A360" s="236"/>
      <c r="C360" s="330" t="s">
        <v>4185</v>
      </c>
      <c r="D360" s="231">
        <v>390</v>
      </c>
      <c r="E360" s="231">
        <v>0</v>
      </c>
      <c r="F360" s="231">
        <v>50</v>
      </c>
      <c r="G360" s="231">
        <v>40</v>
      </c>
      <c r="H360" s="231">
        <v>0</v>
      </c>
      <c r="I360" s="231">
        <f t="shared" si="657"/>
        <v>480</v>
      </c>
      <c r="J360" s="231"/>
      <c r="K360" s="231"/>
      <c r="L360" s="231"/>
      <c r="M360" s="231"/>
      <c r="N360" s="231"/>
      <c r="O360" s="231"/>
      <c r="P360" s="16"/>
      <c r="R360" s="231"/>
      <c r="S360" s="16"/>
    </row>
    <row r="361" spans="1:19">
      <c r="A361" s="236" t="str">
        <f>アクセサリー!O239</f>
        <v>MAX</v>
      </c>
      <c r="B361" s="16" t="str">
        <f>アクセサリー!B239</f>
        <v>ア-017</v>
      </c>
      <c r="C361" s="16" t="str">
        <f>アクセサリー!C239</f>
        <v>海のサークレット</v>
      </c>
      <c r="D361" s="16">
        <f>アクセサリー!J239</f>
        <v>530</v>
      </c>
      <c r="E361" s="16">
        <f>アクセサリー!K239</f>
        <v>0</v>
      </c>
      <c r="F361" s="16">
        <f>アクセサリー!L239</f>
        <v>70</v>
      </c>
      <c r="G361" s="16">
        <f>アクセサリー!M239</f>
        <v>0</v>
      </c>
      <c r="H361" s="16">
        <f>アクセサリー!N239</f>
        <v>50</v>
      </c>
      <c r="I361" s="16">
        <f t="shared" si="657"/>
        <v>650</v>
      </c>
      <c r="K361" s="16">
        <f>D361-D362</f>
        <v>140</v>
      </c>
      <c r="L361" s="16">
        <f t="shared" ref="L361" si="686">E361-E362</f>
        <v>0</v>
      </c>
      <c r="M361" s="16">
        <f t="shared" ref="M361" si="687">F361-F362</f>
        <v>20</v>
      </c>
      <c r="N361" s="16">
        <f t="shared" ref="N361" si="688">G361-G362</f>
        <v>0</v>
      </c>
      <c r="O361" s="16">
        <f t="shared" ref="O361" si="689">H361-H362</f>
        <v>10</v>
      </c>
      <c r="P361" s="16"/>
      <c r="Q361" s="245" t="str">
        <f>アクセサリー!O239</f>
        <v>MAX</v>
      </c>
      <c r="R361" s="243">
        <f>I361-I362</f>
        <v>170</v>
      </c>
      <c r="S361" s="241" t="str">
        <f>アクセサリー!E239</f>
        <v>☆☆☆</v>
      </c>
    </row>
    <row r="362" spans="1:19">
      <c r="A362" s="236"/>
      <c r="C362" s="330" t="s">
        <v>4185</v>
      </c>
      <c r="D362" s="231">
        <v>390</v>
      </c>
      <c r="E362" s="231">
        <v>0</v>
      </c>
      <c r="F362" s="231">
        <v>50</v>
      </c>
      <c r="G362" s="231">
        <v>0</v>
      </c>
      <c r="H362" s="231">
        <v>40</v>
      </c>
      <c r="I362" s="231">
        <f t="shared" si="657"/>
        <v>480</v>
      </c>
      <c r="J362" s="231"/>
      <c r="K362" s="231"/>
      <c r="L362" s="231"/>
      <c r="M362" s="231"/>
      <c r="N362" s="231"/>
      <c r="O362" s="231"/>
      <c r="P362" s="16"/>
      <c r="R362" s="231"/>
      <c r="S362" s="16"/>
    </row>
    <row r="363" spans="1:19">
      <c r="A363" s="236" t="str">
        <f>アクセサリー!O240</f>
        <v>MAX</v>
      </c>
      <c r="B363" s="16" t="str">
        <f>アクセサリー!B240</f>
        <v>ア-016</v>
      </c>
      <c r="C363" s="16" t="str">
        <f>アクセサリー!C240</f>
        <v>太陽のサークレット</v>
      </c>
      <c r="D363" s="16">
        <f>アクセサリー!J240</f>
        <v>530</v>
      </c>
      <c r="E363" s="16">
        <f>アクセサリー!K240</f>
        <v>50</v>
      </c>
      <c r="F363" s="16">
        <f>アクセサリー!L240</f>
        <v>70</v>
      </c>
      <c r="G363" s="16">
        <f>アクセサリー!M240</f>
        <v>0</v>
      </c>
      <c r="H363" s="16">
        <f>アクセサリー!N240</f>
        <v>0</v>
      </c>
      <c r="I363" s="16">
        <f t="shared" si="657"/>
        <v>650</v>
      </c>
      <c r="K363" s="16">
        <f>D363-D364</f>
        <v>140</v>
      </c>
      <c r="L363" s="16">
        <f t="shared" ref="L363" si="690">E363-E364</f>
        <v>10</v>
      </c>
      <c r="M363" s="16">
        <f t="shared" ref="M363" si="691">F363-F364</f>
        <v>20</v>
      </c>
      <c r="N363" s="16">
        <f t="shared" ref="N363" si="692">G363-G364</f>
        <v>0</v>
      </c>
      <c r="O363" s="16">
        <f t="shared" ref="O363" si="693">H363-H364</f>
        <v>0</v>
      </c>
      <c r="P363" s="16"/>
      <c r="Q363" s="245" t="str">
        <f>アクセサリー!O240</f>
        <v>MAX</v>
      </c>
      <c r="R363" s="243">
        <f>I363-I364</f>
        <v>170</v>
      </c>
      <c r="S363" s="241" t="str">
        <f>アクセサリー!E240</f>
        <v>☆☆☆</v>
      </c>
    </row>
    <row r="364" spans="1:19">
      <c r="A364" s="236"/>
      <c r="C364" s="330" t="s">
        <v>4185</v>
      </c>
      <c r="D364" s="231">
        <v>390</v>
      </c>
      <c r="E364" s="231">
        <v>40</v>
      </c>
      <c r="F364" s="231">
        <v>50</v>
      </c>
      <c r="G364" s="231">
        <v>0</v>
      </c>
      <c r="H364" s="231">
        <v>0</v>
      </c>
      <c r="I364" s="231">
        <f t="shared" si="657"/>
        <v>480</v>
      </c>
      <c r="J364" s="231"/>
      <c r="K364" s="231"/>
      <c r="L364" s="231"/>
      <c r="M364" s="231"/>
      <c r="N364" s="231"/>
      <c r="O364" s="231"/>
      <c r="P364" s="16"/>
      <c r="R364" s="231"/>
      <c r="S364" s="16"/>
    </row>
    <row r="365" spans="1:19">
      <c r="A365" s="236" t="str">
        <f>アクセサリー!O241</f>
        <v>MAX</v>
      </c>
      <c r="B365" s="16" t="str">
        <f>アクセサリー!B241</f>
        <v>ア-015</v>
      </c>
      <c r="C365" s="16" t="str">
        <f>アクセサリー!C241</f>
        <v>マァムのサークレット</v>
      </c>
      <c r="D365" s="16">
        <f>アクセサリー!J241</f>
        <v>550</v>
      </c>
      <c r="E365" s="16">
        <f>アクセサリー!K241</f>
        <v>30</v>
      </c>
      <c r="F365" s="16">
        <f>アクセサリー!L241</f>
        <v>40</v>
      </c>
      <c r="G365" s="16">
        <f>アクセサリー!M241</f>
        <v>0</v>
      </c>
      <c r="H365" s="16">
        <f>アクセサリー!N241</f>
        <v>30</v>
      </c>
      <c r="I365" s="16">
        <f t="shared" si="657"/>
        <v>650</v>
      </c>
      <c r="K365" s="16">
        <f>D365-D366</f>
        <v>140</v>
      </c>
      <c r="L365" s="16">
        <f t="shared" ref="L365" si="694">E365-E366</f>
        <v>10</v>
      </c>
      <c r="M365" s="16">
        <f t="shared" ref="M365" si="695">F365-F366</f>
        <v>10</v>
      </c>
      <c r="N365" s="16">
        <f t="shared" ref="N365" si="696">G365-G366</f>
        <v>0</v>
      </c>
      <c r="O365" s="16">
        <f t="shared" ref="O365" si="697">H365-H366</f>
        <v>10</v>
      </c>
      <c r="P365" s="16"/>
      <c r="Q365" s="245" t="str">
        <f>アクセサリー!O241</f>
        <v>MAX</v>
      </c>
      <c r="R365" s="243">
        <f>I365-I366</f>
        <v>170</v>
      </c>
      <c r="S365" s="241" t="str">
        <f>アクセサリー!E241</f>
        <v>☆☆☆</v>
      </c>
    </row>
    <row r="366" spans="1:19">
      <c r="A366" s="236"/>
      <c r="C366" s="330" t="s">
        <v>4185</v>
      </c>
      <c r="D366" s="231">
        <v>410</v>
      </c>
      <c r="E366" s="231">
        <v>20</v>
      </c>
      <c r="F366" s="231">
        <v>30</v>
      </c>
      <c r="G366" s="231">
        <v>0</v>
      </c>
      <c r="H366" s="231">
        <v>20</v>
      </c>
      <c r="I366" s="231">
        <f t="shared" si="657"/>
        <v>480</v>
      </c>
      <c r="J366" s="231"/>
      <c r="K366" s="231"/>
      <c r="L366" s="231"/>
      <c r="M366" s="231"/>
      <c r="N366" s="231"/>
      <c r="O366" s="231"/>
      <c r="P366" s="16"/>
      <c r="R366" s="231"/>
      <c r="S366" s="16"/>
    </row>
    <row r="367" spans="1:19">
      <c r="A367" s="236" t="str">
        <f>アクセサリー!O242</f>
        <v>MAX</v>
      </c>
      <c r="B367" s="16" t="str">
        <f>アクセサリー!B242</f>
        <v>ア-014</v>
      </c>
      <c r="C367" s="16" t="str">
        <f>アクセサリー!C242</f>
        <v>ダイのロモスのかんむり</v>
      </c>
      <c r="D367" s="16">
        <f>アクセサリー!J242</f>
        <v>530</v>
      </c>
      <c r="E367" s="16">
        <f>アクセサリー!K242</f>
        <v>70</v>
      </c>
      <c r="F367" s="16">
        <f>アクセサリー!L242</f>
        <v>0</v>
      </c>
      <c r="G367" s="16">
        <f>アクセサリー!M242</f>
        <v>30</v>
      </c>
      <c r="H367" s="16">
        <f>アクセサリー!N242</f>
        <v>30</v>
      </c>
      <c r="I367" s="16">
        <f t="shared" si="657"/>
        <v>660</v>
      </c>
      <c r="K367" s="16">
        <f>D367-D368</f>
        <v>140</v>
      </c>
      <c r="L367" s="16">
        <f t="shared" ref="L367" si="698">E367-E368</f>
        <v>20</v>
      </c>
      <c r="M367" s="16">
        <f t="shared" ref="M367" si="699">F367-F368</f>
        <v>0</v>
      </c>
      <c r="N367" s="16">
        <f t="shared" ref="N367" si="700">G367-G368</f>
        <v>10</v>
      </c>
      <c r="O367" s="16">
        <f t="shared" ref="O367" si="701">H367-H368</f>
        <v>10</v>
      </c>
      <c r="P367" s="16"/>
      <c r="Q367" s="245" t="str">
        <f>アクセサリー!O242</f>
        <v>MAX</v>
      </c>
      <c r="R367" s="243">
        <f>I367-I368</f>
        <v>180</v>
      </c>
      <c r="S367" s="241" t="str">
        <f>アクセサリー!E242</f>
        <v>☆☆☆</v>
      </c>
    </row>
    <row r="368" spans="1:19">
      <c r="A368" s="236"/>
      <c r="C368" s="330" t="s">
        <v>4185</v>
      </c>
      <c r="D368" s="231">
        <v>390</v>
      </c>
      <c r="E368" s="231">
        <v>50</v>
      </c>
      <c r="F368" s="231">
        <v>0</v>
      </c>
      <c r="G368" s="231">
        <v>20</v>
      </c>
      <c r="H368" s="231">
        <v>20</v>
      </c>
      <c r="I368" s="231">
        <f t="shared" si="657"/>
        <v>480</v>
      </c>
      <c r="J368" s="231"/>
      <c r="K368" s="231"/>
      <c r="L368" s="231"/>
      <c r="M368" s="231"/>
      <c r="N368" s="231"/>
      <c r="O368" s="231"/>
      <c r="P368" s="16"/>
      <c r="R368" s="231"/>
      <c r="S368" s="16"/>
    </row>
    <row r="369" spans="1:19">
      <c r="A369" s="236" t="str">
        <f>アクセサリー!O243</f>
        <v>MAX</v>
      </c>
      <c r="B369" s="16" t="str">
        <f>アクセサリー!B243</f>
        <v>ア-013</v>
      </c>
      <c r="C369" s="16" t="str">
        <f>アクセサリー!C243</f>
        <v>ガルーダのつばさ</v>
      </c>
      <c r="D369" s="16">
        <f>アクセサリー!J243</f>
        <v>530</v>
      </c>
      <c r="E369" s="16">
        <f>アクセサリー!K243</f>
        <v>40</v>
      </c>
      <c r="F369" s="16">
        <f>アクセサリー!L243</f>
        <v>0</v>
      </c>
      <c r="G369" s="16">
        <f>アクセサリー!M243</f>
        <v>70</v>
      </c>
      <c r="H369" s="16">
        <f>アクセサリー!N243</f>
        <v>0</v>
      </c>
      <c r="I369" s="16">
        <f t="shared" si="657"/>
        <v>640</v>
      </c>
      <c r="K369" s="16">
        <f>D369-D370</f>
        <v>140</v>
      </c>
      <c r="L369" s="16">
        <f t="shared" ref="L369" si="702">E369-E370</f>
        <v>10</v>
      </c>
      <c r="M369" s="16">
        <f t="shared" ref="M369" si="703">F369-F370</f>
        <v>0</v>
      </c>
      <c r="N369" s="16">
        <f t="shared" ref="N369" si="704">G369-G370</f>
        <v>20</v>
      </c>
      <c r="O369" s="16">
        <f t="shared" ref="O369" si="705">H369-H370</f>
        <v>0</v>
      </c>
      <c r="P369" s="16"/>
      <c r="Q369" s="245" t="str">
        <f>アクセサリー!O243</f>
        <v>MAX</v>
      </c>
      <c r="R369" s="243">
        <f>I369-I370</f>
        <v>170</v>
      </c>
      <c r="S369" s="241" t="str">
        <f>アクセサリー!E243</f>
        <v>☆☆☆</v>
      </c>
    </row>
    <row r="370" spans="1:19">
      <c r="A370" s="236"/>
      <c r="C370" s="330" t="s">
        <v>4185</v>
      </c>
      <c r="D370" s="231">
        <v>390</v>
      </c>
      <c r="E370" s="231">
        <v>30</v>
      </c>
      <c r="F370" s="231">
        <v>0</v>
      </c>
      <c r="G370" s="231">
        <v>50</v>
      </c>
      <c r="H370" s="231">
        <v>0</v>
      </c>
      <c r="I370" s="231">
        <f t="shared" si="657"/>
        <v>470</v>
      </c>
      <c r="J370" s="231"/>
      <c r="K370" s="231"/>
      <c r="L370" s="231"/>
      <c r="M370" s="231"/>
      <c r="N370" s="231"/>
      <c r="O370" s="231"/>
      <c r="P370" s="16"/>
      <c r="R370" s="231"/>
      <c r="S370" s="16"/>
    </row>
    <row r="371" spans="1:19">
      <c r="A371" s="236" t="str">
        <f>アクセサリー!O244</f>
        <v>MAX</v>
      </c>
      <c r="B371" s="16" t="str">
        <f>アクセサリー!B244</f>
        <v>ア-012</v>
      </c>
      <c r="C371" s="16" t="str">
        <f>アクセサリー!C244</f>
        <v>マァムのゴーグル</v>
      </c>
      <c r="D371" s="16">
        <f>アクセサリー!J244</f>
        <v>490</v>
      </c>
      <c r="E371" s="16">
        <f>アクセサリー!K244</f>
        <v>50</v>
      </c>
      <c r="F371" s="16">
        <f>アクセサリー!L244</f>
        <v>50</v>
      </c>
      <c r="G371" s="16">
        <f>アクセサリー!M244</f>
        <v>0</v>
      </c>
      <c r="H371" s="16">
        <f>アクセサリー!N244</f>
        <v>50</v>
      </c>
      <c r="I371" s="16">
        <f t="shared" si="657"/>
        <v>640</v>
      </c>
      <c r="K371" s="16">
        <f>D371-D372</f>
        <v>130</v>
      </c>
      <c r="L371" s="16">
        <f t="shared" ref="L371" si="706">E371-E372</f>
        <v>10</v>
      </c>
      <c r="M371" s="16">
        <f t="shared" ref="M371" si="707">F371-F372</f>
        <v>10</v>
      </c>
      <c r="N371" s="16">
        <f t="shared" ref="N371" si="708">G371-G372</f>
        <v>0</v>
      </c>
      <c r="O371" s="16">
        <f t="shared" ref="O371" si="709">H371-H372</f>
        <v>10</v>
      </c>
      <c r="P371" s="16"/>
      <c r="Q371" s="245" t="str">
        <f>アクセサリー!O244</f>
        <v>MAX</v>
      </c>
      <c r="R371" s="243">
        <f>I371-I372</f>
        <v>160</v>
      </c>
      <c r="S371" s="241" t="str">
        <f>アクセサリー!E244</f>
        <v>☆☆☆</v>
      </c>
    </row>
    <row r="372" spans="1:19">
      <c r="A372" s="236"/>
      <c r="C372" s="330" t="s">
        <v>4185</v>
      </c>
      <c r="D372" s="231">
        <v>360</v>
      </c>
      <c r="E372" s="231">
        <v>40</v>
      </c>
      <c r="F372" s="231">
        <v>40</v>
      </c>
      <c r="G372" s="231">
        <v>0</v>
      </c>
      <c r="H372" s="231">
        <v>40</v>
      </c>
      <c r="I372" s="231">
        <f t="shared" si="657"/>
        <v>480</v>
      </c>
      <c r="J372" s="231"/>
      <c r="K372" s="231"/>
      <c r="L372" s="231"/>
      <c r="M372" s="231"/>
      <c r="N372" s="231"/>
      <c r="O372" s="231"/>
      <c r="P372" s="16"/>
      <c r="R372" s="231"/>
      <c r="S372" s="16"/>
    </row>
    <row r="373" spans="1:19">
      <c r="A373" s="236" t="str">
        <f>アクセサリー!O245</f>
        <v>MAX</v>
      </c>
      <c r="B373" s="16" t="str">
        <f>アクセサリー!B245</f>
        <v>ア-011</v>
      </c>
      <c r="C373" s="16" t="str">
        <f>アクセサリー!C245</f>
        <v>ポップのバンダナ</v>
      </c>
      <c r="D373" s="16">
        <f>アクセサリー!J245</f>
        <v>530</v>
      </c>
      <c r="E373" s="16">
        <f>アクセサリー!K245</f>
        <v>0</v>
      </c>
      <c r="F373" s="16">
        <f>アクセサリー!L245</f>
        <v>40</v>
      </c>
      <c r="G373" s="16">
        <f>アクセサリー!M245</f>
        <v>40</v>
      </c>
      <c r="H373" s="16">
        <f>アクセサリー!N245</f>
        <v>40</v>
      </c>
      <c r="I373" s="16">
        <f t="shared" si="657"/>
        <v>650</v>
      </c>
      <c r="K373" s="16">
        <f>D373-D374</f>
        <v>140</v>
      </c>
      <c r="L373" s="16">
        <f t="shared" ref="L373" si="710">E373-E374</f>
        <v>0</v>
      </c>
      <c r="M373" s="16">
        <f t="shared" ref="M373" si="711">F373-F374</f>
        <v>10</v>
      </c>
      <c r="N373" s="16">
        <f t="shared" ref="N373" si="712">G373-G374</f>
        <v>10</v>
      </c>
      <c r="O373" s="16">
        <f t="shared" ref="O373" si="713">H373-H374</f>
        <v>10</v>
      </c>
      <c r="P373" s="16"/>
      <c r="Q373" s="245" t="str">
        <f>アクセサリー!O245</f>
        <v>MAX</v>
      </c>
      <c r="R373" s="243">
        <f>I373-I374</f>
        <v>170</v>
      </c>
      <c r="S373" s="241" t="str">
        <f>アクセサリー!E245</f>
        <v>☆☆☆</v>
      </c>
    </row>
    <row r="374" spans="1:19">
      <c r="A374" s="236"/>
      <c r="C374" s="330" t="s">
        <v>4185</v>
      </c>
      <c r="D374" s="231">
        <v>390</v>
      </c>
      <c r="E374" s="231">
        <v>0</v>
      </c>
      <c r="F374" s="231">
        <v>30</v>
      </c>
      <c r="G374" s="231">
        <v>30</v>
      </c>
      <c r="H374" s="231">
        <v>30</v>
      </c>
      <c r="I374" s="231">
        <f t="shared" si="657"/>
        <v>480</v>
      </c>
      <c r="J374" s="231"/>
      <c r="K374" s="231"/>
      <c r="L374" s="231"/>
      <c r="M374" s="231"/>
      <c r="N374" s="231"/>
      <c r="O374" s="231"/>
      <c r="P374" s="16"/>
      <c r="R374" s="231"/>
      <c r="S374" s="16"/>
    </row>
    <row r="375" spans="1:19">
      <c r="A375" s="236" t="str">
        <f>アクセサリー!O246</f>
        <v>MAX</v>
      </c>
      <c r="B375" s="16" t="str">
        <f>アクセサリー!B246</f>
        <v>ア-010</v>
      </c>
      <c r="C375" s="16" t="str">
        <f>アクセサリー!C246</f>
        <v>レオナのかんむり</v>
      </c>
      <c r="D375" s="16">
        <f>アクセサリー!J246</f>
        <v>510</v>
      </c>
      <c r="E375" s="16">
        <f>アクセサリー!K246</f>
        <v>0</v>
      </c>
      <c r="F375" s="16">
        <f>アクセサリー!L246</f>
        <v>90</v>
      </c>
      <c r="G375" s="16">
        <f>アクセサリー!M246</f>
        <v>0</v>
      </c>
      <c r="H375" s="16">
        <f>アクセサリー!N246</f>
        <v>40</v>
      </c>
      <c r="I375" s="16">
        <f t="shared" si="657"/>
        <v>640</v>
      </c>
      <c r="K375" s="16">
        <f>D375-D376</f>
        <v>130</v>
      </c>
      <c r="L375" s="16">
        <f t="shared" ref="L375" si="714">E375-E376</f>
        <v>0</v>
      </c>
      <c r="M375" s="16">
        <f t="shared" ref="M375" si="715">F375-F376</f>
        <v>20</v>
      </c>
      <c r="N375" s="16">
        <f t="shared" ref="N375" si="716">G375-G376</f>
        <v>0</v>
      </c>
      <c r="O375" s="16">
        <f t="shared" ref="O375" si="717">H375-H376</f>
        <v>10</v>
      </c>
      <c r="P375" s="16"/>
      <c r="Q375" s="245" t="str">
        <f>アクセサリー!O246</f>
        <v>MAX</v>
      </c>
      <c r="R375" s="243">
        <f>I375-I376</f>
        <v>160</v>
      </c>
      <c r="S375" s="241" t="str">
        <f>アクセサリー!E246</f>
        <v>☆☆☆</v>
      </c>
    </row>
    <row r="376" spans="1:19">
      <c r="A376" s="236"/>
      <c r="C376" s="330" t="s">
        <v>4185</v>
      </c>
      <c r="D376" s="231">
        <v>380</v>
      </c>
      <c r="E376" s="231">
        <v>0</v>
      </c>
      <c r="F376" s="231">
        <v>70</v>
      </c>
      <c r="G376" s="231">
        <v>0</v>
      </c>
      <c r="H376" s="231">
        <v>30</v>
      </c>
      <c r="I376" s="231">
        <f t="shared" si="657"/>
        <v>480</v>
      </c>
      <c r="J376" s="231"/>
      <c r="K376" s="231"/>
      <c r="L376" s="231"/>
      <c r="M376" s="231"/>
      <c r="N376" s="231"/>
      <c r="O376" s="231"/>
      <c r="P376" s="16"/>
      <c r="R376" s="231"/>
      <c r="S376" s="16"/>
    </row>
    <row r="377" spans="1:19">
      <c r="A377" s="236" t="str">
        <f>アクセサリー!O247</f>
        <v>MAX</v>
      </c>
      <c r="B377" s="16" t="str">
        <f>アクセサリー!B247</f>
        <v>ア-009</v>
      </c>
      <c r="C377" s="16" t="str">
        <f>アクセサリー!C247</f>
        <v>ダイの木のかんむり</v>
      </c>
      <c r="D377" s="16">
        <f>アクセサリー!J247</f>
        <v>510</v>
      </c>
      <c r="E377" s="16">
        <f>アクセサリー!K247</f>
        <v>0</v>
      </c>
      <c r="F377" s="16">
        <f>アクセサリー!L247</f>
        <v>0</v>
      </c>
      <c r="G377" s="16">
        <f>アクセサリー!M247</f>
        <v>40</v>
      </c>
      <c r="H377" s="16">
        <f>アクセサリー!N247</f>
        <v>90</v>
      </c>
      <c r="I377" s="16">
        <f t="shared" si="657"/>
        <v>640</v>
      </c>
      <c r="K377" s="16">
        <f>D377-D378</f>
        <v>130</v>
      </c>
      <c r="L377" s="16">
        <f t="shared" ref="L377" si="718">E377-E378</f>
        <v>0</v>
      </c>
      <c r="M377" s="16">
        <f t="shared" ref="M377" si="719">F377-F378</f>
        <v>0</v>
      </c>
      <c r="N377" s="16">
        <f t="shared" ref="N377" si="720">G377-G378</f>
        <v>10</v>
      </c>
      <c r="O377" s="16">
        <f t="shared" ref="O377" si="721">H377-H378</f>
        <v>20</v>
      </c>
      <c r="P377" s="16"/>
      <c r="Q377" s="245" t="str">
        <f>アクセサリー!O247</f>
        <v>MAX</v>
      </c>
      <c r="R377" s="243">
        <f>I377-I378</f>
        <v>160</v>
      </c>
      <c r="S377" s="241" t="str">
        <f>アクセサリー!E247</f>
        <v>☆☆☆</v>
      </c>
    </row>
    <row r="378" spans="1:19">
      <c r="A378" s="236"/>
      <c r="C378" s="330" t="s">
        <v>4185</v>
      </c>
      <c r="D378" s="231">
        <v>380</v>
      </c>
      <c r="E378" s="231">
        <v>0</v>
      </c>
      <c r="F378" s="231">
        <v>0</v>
      </c>
      <c r="G378" s="231">
        <v>30</v>
      </c>
      <c r="H378" s="231">
        <v>70</v>
      </c>
      <c r="I378" s="231">
        <f t="shared" si="657"/>
        <v>480</v>
      </c>
      <c r="J378" s="231"/>
      <c r="K378" s="231"/>
      <c r="L378" s="231"/>
      <c r="M378" s="231"/>
      <c r="N378" s="231"/>
      <c r="O378" s="231"/>
      <c r="P378" s="16"/>
      <c r="R378" s="231"/>
      <c r="S378" s="16"/>
    </row>
    <row r="379" spans="1:19">
      <c r="A379" s="236" t="str">
        <f>アクセサリー!O248</f>
        <v>MAX</v>
      </c>
      <c r="B379" s="16" t="str">
        <f>アクセサリー!B248</f>
        <v>ア-008</v>
      </c>
      <c r="C379" s="16" t="str">
        <f>アクセサリー!C248</f>
        <v>アバンの手袋</v>
      </c>
      <c r="D379" s="16">
        <f>アクセサリー!J248</f>
        <v>510</v>
      </c>
      <c r="E379" s="16">
        <f>アクセサリー!K248</f>
        <v>90</v>
      </c>
      <c r="F379" s="16">
        <f>アクセサリー!L248</f>
        <v>0</v>
      </c>
      <c r="G379" s="16">
        <f>アクセサリー!M248</f>
        <v>40</v>
      </c>
      <c r="H379" s="16">
        <f>アクセサリー!N248</f>
        <v>0</v>
      </c>
      <c r="I379" s="16">
        <f t="shared" si="657"/>
        <v>640</v>
      </c>
      <c r="K379" s="16">
        <f>D379-D380</f>
        <v>130</v>
      </c>
      <c r="L379" s="16">
        <f t="shared" ref="L379" si="722">E379-E380</f>
        <v>20</v>
      </c>
      <c r="M379" s="16">
        <f t="shared" ref="M379" si="723">F379-F380</f>
        <v>0</v>
      </c>
      <c r="N379" s="16">
        <f t="shared" ref="N379" si="724">G379-G380</f>
        <v>10</v>
      </c>
      <c r="O379" s="16">
        <f t="shared" ref="O379" si="725">H379-H380</f>
        <v>0</v>
      </c>
      <c r="P379" s="16"/>
      <c r="Q379" s="245" t="str">
        <f>アクセサリー!O248</f>
        <v>MAX</v>
      </c>
      <c r="R379" s="243">
        <f>I379-I380</f>
        <v>160</v>
      </c>
      <c r="S379" s="241" t="str">
        <f>アクセサリー!E248</f>
        <v>☆☆☆</v>
      </c>
    </row>
    <row r="380" spans="1:19">
      <c r="A380" s="236"/>
      <c r="C380" s="330" t="s">
        <v>4185</v>
      </c>
      <c r="D380" s="231">
        <v>380</v>
      </c>
      <c r="E380" s="231">
        <v>70</v>
      </c>
      <c r="F380" s="231">
        <v>0</v>
      </c>
      <c r="G380" s="231">
        <v>30</v>
      </c>
      <c r="H380" s="231">
        <v>0</v>
      </c>
      <c r="I380" s="231">
        <f t="shared" si="657"/>
        <v>480</v>
      </c>
      <c r="J380" s="231"/>
      <c r="K380" s="231"/>
      <c r="L380" s="231"/>
      <c r="M380" s="231"/>
      <c r="N380" s="231"/>
      <c r="O380" s="231"/>
      <c r="P380" s="16"/>
      <c r="R380" s="231"/>
      <c r="S380" s="16"/>
    </row>
    <row r="381" spans="1:19">
      <c r="A381" s="236" t="str">
        <f>アクセサリー!O249</f>
        <v>MAX</v>
      </c>
      <c r="B381" s="16" t="str">
        <f>アクセサリー!B249</f>
        <v>ア-007</v>
      </c>
      <c r="C381" s="16" t="str">
        <f>アクセサリー!C249</f>
        <v>デルムリン島の花</v>
      </c>
      <c r="D381" s="16">
        <f>アクセサリー!J249</f>
        <v>490</v>
      </c>
      <c r="E381" s="16">
        <f>アクセサリー!K249</f>
        <v>0</v>
      </c>
      <c r="F381" s="16">
        <f>アクセサリー!L249</f>
        <v>80</v>
      </c>
      <c r="G381" s="16">
        <f>アクセサリー!M249</f>
        <v>80</v>
      </c>
      <c r="H381" s="16">
        <f>アクセサリー!N249</f>
        <v>0</v>
      </c>
      <c r="I381" s="16">
        <f t="shared" si="657"/>
        <v>650</v>
      </c>
      <c r="K381" s="16">
        <f>D381-D382</f>
        <v>130</v>
      </c>
      <c r="L381" s="16">
        <f t="shared" ref="L381" si="726">E381-E382</f>
        <v>0</v>
      </c>
      <c r="M381" s="16">
        <f t="shared" ref="M381" si="727">F381-F382</f>
        <v>20</v>
      </c>
      <c r="N381" s="16">
        <f t="shared" ref="N381" si="728">G381-G382</f>
        <v>20</v>
      </c>
      <c r="O381" s="16">
        <f t="shared" ref="O381" si="729">H381-H382</f>
        <v>0</v>
      </c>
      <c r="P381" s="16"/>
      <c r="Q381" s="245" t="str">
        <f>アクセサリー!O249</f>
        <v>MAX</v>
      </c>
      <c r="R381" s="243">
        <f>I381-I382</f>
        <v>170</v>
      </c>
      <c r="S381" s="241" t="str">
        <f>アクセサリー!E249</f>
        <v>☆☆☆</v>
      </c>
    </row>
    <row r="382" spans="1:19">
      <c r="A382" s="236"/>
      <c r="C382" s="330" t="s">
        <v>4185</v>
      </c>
      <c r="D382" s="231">
        <v>360</v>
      </c>
      <c r="E382" s="231">
        <v>0</v>
      </c>
      <c r="F382" s="231">
        <v>60</v>
      </c>
      <c r="G382" s="231">
        <v>60</v>
      </c>
      <c r="H382" s="231">
        <v>0</v>
      </c>
      <c r="I382" s="231">
        <f t="shared" si="657"/>
        <v>480</v>
      </c>
      <c r="J382" s="231"/>
      <c r="K382" s="231"/>
      <c r="L382" s="231"/>
      <c r="M382" s="231"/>
      <c r="N382" s="231"/>
      <c r="O382" s="231"/>
      <c r="P382" s="16"/>
      <c r="R382" s="231"/>
      <c r="S382" s="16"/>
    </row>
    <row r="383" spans="1:19">
      <c r="A383" s="236" t="str">
        <f>アクセサリー!O250</f>
        <v>MAX</v>
      </c>
      <c r="B383" s="16" t="str">
        <f>アクセサリー!B250</f>
        <v>ア-006</v>
      </c>
      <c r="C383" s="16" t="str">
        <f>アクセサリー!C250</f>
        <v>ダイの望遠鏡</v>
      </c>
      <c r="D383" s="16">
        <f>アクセサリー!J250</f>
        <v>370</v>
      </c>
      <c r="E383" s="16">
        <f>アクセサリー!K250</f>
        <v>40</v>
      </c>
      <c r="F383" s="16">
        <f>アクセサリー!L250</f>
        <v>40</v>
      </c>
      <c r="G383" s="16">
        <f>アクセサリー!M250</f>
        <v>40</v>
      </c>
      <c r="H383" s="16">
        <f>アクセサリー!N250</f>
        <v>40</v>
      </c>
      <c r="I383" s="16">
        <f t="shared" si="657"/>
        <v>530</v>
      </c>
      <c r="K383" s="16">
        <f>D383-D384</f>
        <v>100</v>
      </c>
      <c r="L383" s="16">
        <f t="shared" ref="L383" si="730">E383-E384</f>
        <v>10</v>
      </c>
      <c r="M383" s="16">
        <f t="shared" ref="M383" si="731">F383-F384</f>
        <v>10</v>
      </c>
      <c r="N383" s="16">
        <f t="shared" ref="N383" si="732">G383-G384</f>
        <v>10</v>
      </c>
      <c r="O383" s="16">
        <f t="shared" ref="O383" si="733">H383-H384</f>
        <v>10</v>
      </c>
      <c r="P383" s="16"/>
      <c r="Q383" s="245" t="str">
        <f>アクセサリー!O250</f>
        <v>MAX</v>
      </c>
      <c r="R383" s="243">
        <f>I383-I384</f>
        <v>140</v>
      </c>
      <c r="S383" s="241" t="str">
        <f>アクセサリー!E250</f>
        <v>☆☆</v>
      </c>
    </row>
    <row r="384" spans="1:19">
      <c r="A384" s="236"/>
      <c r="C384" s="330" t="s">
        <v>4185</v>
      </c>
      <c r="D384" s="231">
        <v>270</v>
      </c>
      <c r="E384" s="231">
        <v>30</v>
      </c>
      <c r="F384" s="231">
        <v>30</v>
      </c>
      <c r="G384" s="231">
        <v>30</v>
      </c>
      <c r="H384" s="231">
        <v>30</v>
      </c>
      <c r="I384" s="231">
        <f t="shared" si="657"/>
        <v>390</v>
      </c>
      <c r="J384" s="231"/>
      <c r="K384" s="231"/>
      <c r="L384" s="231"/>
      <c r="M384" s="231"/>
      <c r="N384" s="231"/>
      <c r="O384" s="231"/>
      <c r="P384" s="16"/>
      <c r="R384" s="231"/>
      <c r="S384" s="16"/>
    </row>
    <row r="385" spans="1:19">
      <c r="A385" s="236" t="str">
        <f>アクセサリー!O251</f>
        <v>MAX</v>
      </c>
      <c r="B385" s="16" t="str">
        <f>アクセサリー!B251</f>
        <v>ア-005</v>
      </c>
      <c r="C385" s="16" t="str">
        <f>アクセサリー!C251</f>
        <v>ゴーレムピアス</v>
      </c>
      <c r="D385" s="16">
        <f>アクセサリー!J251</f>
        <v>550</v>
      </c>
      <c r="E385" s="16">
        <f>アクセサリー!K251</f>
        <v>0</v>
      </c>
      <c r="F385" s="16">
        <f>アクセサリー!L251</f>
        <v>0</v>
      </c>
      <c r="G385" s="16">
        <f>アクセサリー!M251</f>
        <v>0</v>
      </c>
      <c r="H385" s="16">
        <f>アクセサリー!N251</f>
        <v>0</v>
      </c>
      <c r="I385" s="16">
        <f t="shared" si="657"/>
        <v>550</v>
      </c>
      <c r="K385" s="16">
        <f>D385-D386</f>
        <v>150</v>
      </c>
      <c r="L385" s="16">
        <f t="shared" ref="L385" si="734">E385-E386</f>
        <v>0</v>
      </c>
      <c r="M385" s="16">
        <f t="shared" ref="M385" si="735">F385-F386</f>
        <v>0</v>
      </c>
      <c r="N385" s="16">
        <f t="shared" ref="N385" si="736">G385-G386</f>
        <v>0</v>
      </c>
      <c r="O385" s="16">
        <f t="shared" ref="O385" si="737">H385-H386</f>
        <v>0</v>
      </c>
      <c r="P385" s="16"/>
      <c r="Q385" s="245" t="str">
        <f>アクセサリー!O251</f>
        <v>MAX</v>
      </c>
      <c r="R385" s="243">
        <f>I385-I386</f>
        <v>150</v>
      </c>
      <c r="S385" s="241" t="str">
        <f>アクセサリー!E251</f>
        <v>☆☆</v>
      </c>
    </row>
    <row r="386" spans="1:19">
      <c r="A386" s="236"/>
      <c r="C386" s="330" t="s">
        <v>4185</v>
      </c>
      <c r="D386" s="231">
        <v>400</v>
      </c>
      <c r="E386" s="231">
        <v>0</v>
      </c>
      <c r="F386" s="231">
        <v>0</v>
      </c>
      <c r="G386" s="231">
        <v>0</v>
      </c>
      <c r="H386" s="231">
        <v>0</v>
      </c>
      <c r="I386" s="231">
        <f t="shared" si="657"/>
        <v>400</v>
      </c>
      <c r="J386" s="231"/>
      <c r="K386" s="231"/>
      <c r="L386" s="231"/>
      <c r="M386" s="231"/>
      <c r="N386" s="231"/>
      <c r="O386" s="231"/>
      <c r="P386" s="16"/>
      <c r="R386" s="231"/>
      <c r="S386" s="16"/>
    </row>
    <row r="387" spans="1:19">
      <c r="A387" s="236" t="str">
        <f>アクセサリー!O252</f>
        <v>MAX</v>
      </c>
      <c r="B387" s="16" t="str">
        <f>アクセサリー!B252</f>
        <v>ア-004</v>
      </c>
      <c r="C387" s="16" t="str">
        <f>アクセサリー!C252</f>
        <v>ちからのゆびわ</v>
      </c>
      <c r="D387" s="16">
        <f>アクセサリー!J252</f>
        <v>440</v>
      </c>
      <c r="E387" s="16">
        <f>アクセサリー!K252</f>
        <v>70</v>
      </c>
      <c r="F387" s="16">
        <f>アクセサリー!L252</f>
        <v>40</v>
      </c>
      <c r="G387" s="16">
        <f>アクセサリー!M252</f>
        <v>0</v>
      </c>
      <c r="H387" s="16">
        <f>アクセサリー!N252</f>
        <v>0</v>
      </c>
      <c r="I387" s="16">
        <f t="shared" si="657"/>
        <v>550</v>
      </c>
      <c r="K387" s="16">
        <f>D387-D388</f>
        <v>120</v>
      </c>
      <c r="L387" s="16">
        <f t="shared" ref="L387" si="738">E387-E388</f>
        <v>20</v>
      </c>
      <c r="M387" s="16">
        <f t="shared" ref="M387" si="739">F387-F388</f>
        <v>10</v>
      </c>
      <c r="N387" s="16">
        <f t="shared" ref="N387" si="740">G387-G388</f>
        <v>0</v>
      </c>
      <c r="O387" s="16">
        <f t="shared" ref="O387" si="741">H387-H388</f>
        <v>0</v>
      </c>
      <c r="P387" s="16"/>
      <c r="Q387" s="245" t="str">
        <f>アクセサリー!O252</f>
        <v>MAX</v>
      </c>
      <c r="R387" s="243">
        <f>I387-I388</f>
        <v>150</v>
      </c>
      <c r="S387" s="241" t="str">
        <f>アクセサリー!E252</f>
        <v>☆☆</v>
      </c>
    </row>
    <row r="388" spans="1:19">
      <c r="A388" s="236"/>
      <c r="C388" s="330" t="s">
        <v>4185</v>
      </c>
      <c r="D388" s="231">
        <v>320</v>
      </c>
      <c r="E388" s="231">
        <v>50</v>
      </c>
      <c r="F388" s="231">
        <v>30</v>
      </c>
      <c r="G388" s="231">
        <v>0</v>
      </c>
      <c r="H388" s="231">
        <v>0</v>
      </c>
      <c r="I388" s="231">
        <f t="shared" si="657"/>
        <v>400</v>
      </c>
      <c r="J388" s="231"/>
      <c r="K388" s="231"/>
      <c r="L388" s="231"/>
      <c r="M388" s="231"/>
      <c r="N388" s="231"/>
      <c r="O388" s="231"/>
      <c r="P388" s="16"/>
      <c r="R388" s="231"/>
    </row>
    <row r="389" spans="1:19">
      <c r="A389" s="236" t="str">
        <f>アクセサリー!O253</f>
        <v>MAX</v>
      </c>
      <c r="B389" s="16" t="str">
        <f>アクセサリー!B253</f>
        <v>ア-003</v>
      </c>
      <c r="C389" s="16" t="str">
        <f>アクセサリー!C253</f>
        <v>スライムピアス</v>
      </c>
      <c r="D389" s="16">
        <f>アクセサリー!J253</f>
        <v>500</v>
      </c>
      <c r="E389" s="16">
        <f>アクセサリー!K253</f>
        <v>0</v>
      </c>
      <c r="F389" s="16">
        <f>アクセサリー!L253</f>
        <v>0</v>
      </c>
      <c r="G389" s="16">
        <f>アクセサリー!M253</f>
        <v>30</v>
      </c>
      <c r="H389" s="16">
        <f>アクセサリー!N253</f>
        <v>30</v>
      </c>
      <c r="I389" s="16">
        <f t="shared" si="657"/>
        <v>560</v>
      </c>
      <c r="K389" s="16">
        <f>D389-D390</f>
        <v>140</v>
      </c>
      <c r="L389" s="16">
        <f t="shared" ref="L389" si="742">E389-E390</f>
        <v>0</v>
      </c>
      <c r="M389" s="16">
        <f t="shared" ref="M389" si="743">F389-F390</f>
        <v>0</v>
      </c>
      <c r="N389" s="16">
        <f t="shared" ref="N389" si="744">G389-G390</f>
        <v>10</v>
      </c>
      <c r="O389" s="16">
        <f t="shared" ref="O389" si="745">H389-H390</f>
        <v>10</v>
      </c>
      <c r="P389" s="16"/>
      <c r="Q389" s="245" t="str">
        <f>アクセサリー!O253</f>
        <v>MAX</v>
      </c>
      <c r="R389" s="243">
        <f>I389-I390</f>
        <v>160</v>
      </c>
      <c r="S389" s="241" t="str">
        <f>アクセサリー!E253</f>
        <v>☆☆</v>
      </c>
    </row>
    <row r="390" spans="1:19">
      <c r="A390" s="236"/>
      <c r="C390" s="330" t="s">
        <v>4185</v>
      </c>
      <c r="D390" s="231">
        <v>360</v>
      </c>
      <c r="E390" s="231">
        <v>0</v>
      </c>
      <c r="F390" s="231">
        <v>0</v>
      </c>
      <c r="G390" s="231">
        <v>20</v>
      </c>
      <c r="H390" s="231">
        <v>20</v>
      </c>
      <c r="I390" s="231">
        <f t="shared" si="657"/>
        <v>400</v>
      </c>
      <c r="J390" s="231"/>
      <c r="K390" s="231"/>
      <c r="L390" s="231"/>
      <c r="M390" s="231"/>
      <c r="N390" s="231"/>
      <c r="O390" s="231"/>
      <c r="P390" s="16"/>
      <c r="R390" s="231"/>
    </row>
    <row r="391" spans="1:19">
      <c r="A391" s="236" t="str">
        <f>アクセサリー!O254</f>
        <v>MAX</v>
      </c>
      <c r="B391" s="16" t="str">
        <f>アクセサリー!B254</f>
        <v>ア-002</v>
      </c>
      <c r="C391" s="16" t="str">
        <f>アクセサリー!C254</f>
        <v>インテリメガネ</v>
      </c>
      <c r="D391" s="16">
        <f>アクセサリー!J254</f>
        <v>500</v>
      </c>
      <c r="E391" s="16">
        <f>アクセサリー!K254</f>
        <v>0</v>
      </c>
      <c r="F391" s="16">
        <f>アクセサリー!L254</f>
        <v>30</v>
      </c>
      <c r="G391" s="16">
        <f>アクセサリー!M254</f>
        <v>30</v>
      </c>
      <c r="H391" s="16">
        <f>アクセサリー!N254</f>
        <v>0</v>
      </c>
      <c r="I391" s="16">
        <f t="shared" si="657"/>
        <v>560</v>
      </c>
      <c r="K391" s="16">
        <f>D391-D392</f>
        <v>140</v>
      </c>
      <c r="L391" s="16">
        <f t="shared" ref="L391" si="746">E391-E392</f>
        <v>0</v>
      </c>
      <c r="M391" s="16">
        <f t="shared" ref="M391" si="747">F391-F392</f>
        <v>10</v>
      </c>
      <c r="N391" s="16">
        <f t="shared" ref="N391" si="748">G391-G392</f>
        <v>10</v>
      </c>
      <c r="O391" s="16">
        <f t="shared" ref="O391" si="749">H391-H392</f>
        <v>0</v>
      </c>
      <c r="P391" s="16"/>
      <c r="Q391" s="245" t="str">
        <f>アクセサリー!O254</f>
        <v>MAX</v>
      </c>
      <c r="R391" s="243">
        <f>I391-I392</f>
        <v>160</v>
      </c>
      <c r="S391" s="241" t="str">
        <f>アクセサリー!E254</f>
        <v>☆☆</v>
      </c>
    </row>
    <row r="392" spans="1:19">
      <c r="A392" s="236"/>
      <c r="C392" s="330" t="s">
        <v>4185</v>
      </c>
      <c r="D392" s="231">
        <v>360</v>
      </c>
      <c r="E392" s="231">
        <v>0</v>
      </c>
      <c r="F392" s="231">
        <v>20</v>
      </c>
      <c r="G392" s="231">
        <v>20</v>
      </c>
      <c r="H392" s="231">
        <v>0</v>
      </c>
      <c r="I392" s="231">
        <f t="shared" si="657"/>
        <v>400</v>
      </c>
      <c r="J392" s="231"/>
      <c r="K392" s="231"/>
      <c r="L392" s="231"/>
      <c r="M392" s="231"/>
      <c r="N392" s="231"/>
      <c r="O392" s="231"/>
      <c r="P392" s="16"/>
      <c r="R392" s="231"/>
    </row>
    <row r="393" spans="1:19">
      <c r="A393" s="236" t="str">
        <f>アクセサリー!O255</f>
        <v>MAX</v>
      </c>
      <c r="B393" s="16" t="str">
        <f>アクセサリー!B255</f>
        <v>ア-001</v>
      </c>
      <c r="C393" s="16" t="str">
        <f>アクセサリー!C255</f>
        <v>ゴメちゃんバッジ</v>
      </c>
      <c r="D393" s="16">
        <f>アクセサリー!J255</f>
        <v>320</v>
      </c>
      <c r="E393" s="16">
        <f>アクセサリー!K255</f>
        <v>0</v>
      </c>
      <c r="F393" s="16">
        <f>アクセサリー!L255</f>
        <v>80</v>
      </c>
      <c r="G393" s="16">
        <f>アクセサリー!M255</f>
        <v>80</v>
      </c>
      <c r="H393" s="16">
        <f>アクセサリー!N255</f>
        <v>80</v>
      </c>
      <c r="I393" s="16">
        <f t="shared" si="657"/>
        <v>560</v>
      </c>
      <c r="K393" s="16">
        <f>D393-D394</f>
        <v>90</v>
      </c>
      <c r="L393" s="16">
        <f t="shared" ref="L393" si="750">E393-E394</f>
        <v>0</v>
      </c>
      <c r="M393" s="16">
        <f t="shared" ref="M393" si="751">F393-F394</f>
        <v>20</v>
      </c>
      <c r="N393" s="16">
        <f t="shared" ref="N393" si="752">G393-G394</f>
        <v>20</v>
      </c>
      <c r="O393" s="16">
        <f t="shared" ref="O393" si="753">H393-H394</f>
        <v>20</v>
      </c>
      <c r="P393" s="16"/>
      <c r="Q393" s="245" t="str">
        <f>アクセサリー!O255</f>
        <v>MAX</v>
      </c>
      <c r="R393" s="243">
        <f>I393-I394</f>
        <v>150</v>
      </c>
      <c r="S393" s="241" t="str">
        <f>アクセサリー!E255</f>
        <v>☆☆</v>
      </c>
    </row>
    <row r="394" spans="1:19">
      <c r="C394" s="330" t="s">
        <v>4185</v>
      </c>
      <c r="D394" s="231">
        <v>230</v>
      </c>
      <c r="E394" s="231">
        <v>0</v>
      </c>
      <c r="F394" s="231">
        <v>60</v>
      </c>
      <c r="G394" s="231">
        <v>60</v>
      </c>
      <c r="H394" s="231">
        <v>60</v>
      </c>
      <c r="I394" s="231">
        <f t="shared" si="657"/>
        <v>410</v>
      </c>
      <c r="J394" s="231"/>
      <c r="K394" s="231"/>
      <c r="L394" s="231"/>
      <c r="M394" s="231"/>
      <c r="N394" s="231"/>
      <c r="O394" s="231"/>
      <c r="P394" s="16"/>
      <c r="R394" s="231"/>
    </row>
    <row r="395" spans="1:19">
      <c r="P395" s="16"/>
    </row>
    <row r="396" spans="1:19">
      <c r="P396" s="16"/>
    </row>
    <row r="397" spans="1:19">
      <c r="P397" s="16"/>
    </row>
    <row r="398" spans="1:19">
      <c r="P398" s="16"/>
    </row>
    <row r="399" spans="1:19">
      <c r="B399" s="16" t="s">
        <v>4225</v>
      </c>
      <c r="C399" s="16" t="s">
        <v>4224</v>
      </c>
      <c r="D399" s="16">
        <f>武器!O98</f>
        <v>0</v>
      </c>
      <c r="E399" s="16">
        <f>武器!P98</f>
        <v>960</v>
      </c>
      <c r="F399" s="16">
        <f>武器!Q98</f>
        <v>1250</v>
      </c>
      <c r="G399" s="16">
        <f>武器!R98</f>
        <v>120</v>
      </c>
      <c r="H399" s="16">
        <f>武器!S98</f>
        <v>120</v>
      </c>
      <c r="I399" s="16">
        <f t="shared" ref="I399:I400" si="754">SUM(D399:H399)</f>
        <v>2450</v>
      </c>
      <c r="K399" s="16">
        <f>D399-D400</f>
        <v>0</v>
      </c>
      <c r="L399" s="16">
        <f t="shared" ref="L399" si="755">E399-E400</f>
        <v>160</v>
      </c>
      <c r="M399" s="16">
        <f t="shared" ref="M399" si="756">F399-F400</f>
        <v>200</v>
      </c>
      <c r="N399" s="16">
        <f t="shared" ref="N399" si="757">G399-G400</f>
        <v>20</v>
      </c>
      <c r="O399" s="16">
        <f t="shared" ref="O399" si="758">H399-H400</f>
        <v>20</v>
      </c>
      <c r="P399" s="16"/>
      <c r="Q399" s="245" t="str">
        <f>武器!T98</f>
        <v>MAX</v>
      </c>
      <c r="R399" s="243">
        <f>I399-I400</f>
        <v>400</v>
      </c>
    </row>
    <row r="400" spans="1:19">
      <c r="C400" s="330" t="s">
        <v>4185</v>
      </c>
      <c r="D400" s="231">
        <v>0</v>
      </c>
      <c r="E400" s="231">
        <v>800</v>
      </c>
      <c r="F400" s="231">
        <v>1050</v>
      </c>
      <c r="G400" s="231">
        <v>100</v>
      </c>
      <c r="H400" s="231">
        <v>100</v>
      </c>
      <c r="I400" s="231">
        <f t="shared" si="754"/>
        <v>2050</v>
      </c>
      <c r="J400" s="231"/>
      <c r="K400" s="231"/>
      <c r="L400" s="231"/>
      <c r="M400" s="231"/>
      <c r="N400" s="231"/>
      <c r="O400" s="231"/>
      <c r="P400" s="16"/>
      <c r="R400" s="231"/>
    </row>
    <row r="401" spans="2:18">
      <c r="B401" s="16" t="s">
        <v>4225</v>
      </c>
      <c r="C401" s="16" t="s">
        <v>4227</v>
      </c>
      <c r="D401" s="16">
        <f>盾!J66</f>
        <v>0</v>
      </c>
      <c r="E401" s="16">
        <f>盾!K66</f>
        <v>100</v>
      </c>
      <c r="F401" s="16">
        <f>盾!L66</f>
        <v>100</v>
      </c>
      <c r="G401" s="16">
        <f>盾!M66</f>
        <v>830</v>
      </c>
      <c r="H401" s="16">
        <f>盾!N66</f>
        <v>950</v>
      </c>
      <c r="I401" s="16">
        <f t="shared" ref="I401:I404" si="759">SUM(D401:H401)</f>
        <v>1980</v>
      </c>
      <c r="K401" s="16">
        <f>D401-D402</f>
        <v>0</v>
      </c>
      <c r="L401" s="16">
        <f t="shared" ref="L401" si="760">E401-E402</f>
        <v>20</v>
      </c>
      <c r="M401" s="16">
        <f t="shared" ref="M401" si="761">F401-F402</f>
        <v>20</v>
      </c>
      <c r="N401" s="16">
        <f t="shared" ref="N401" si="762">G401-G402</f>
        <v>170</v>
      </c>
      <c r="O401" s="16">
        <f t="shared" ref="O401" si="763">H401-H402</f>
        <v>190</v>
      </c>
      <c r="P401" s="16"/>
      <c r="Q401" s="245" t="str">
        <f>盾!O66</f>
        <v>MAX</v>
      </c>
      <c r="R401" s="243">
        <f>I401-I402</f>
        <v>400</v>
      </c>
    </row>
    <row r="402" spans="2:18">
      <c r="C402" s="330" t="s">
        <v>4185</v>
      </c>
      <c r="D402" s="231">
        <v>0</v>
      </c>
      <c r="E402" s="231">
        <v>80</v>
      </c>
      <c r="F402" s="231">
        <v>80</v>
      </c>
      <c r="G402" s="231">
        <v>660</v>
      </c>
      <c r="H402" s="231">
        <v>760</v>
      </c>
      <c r="I402" s="231">
        <f t="shared" si="759"/>
        <v>1580</v>
      </c>
      <c r="J402" s="231"/>
      <c r="K402" s="231"/>
      <c r="L402" s="231"/>
      <c r="M402" s="231"/>
      <c r="N402" s="231"/>
      <c r="O402" s="231"/>
      <c r="P402" s="16"/>
      <c r="R402" s="231"/>
    </row>
    <row r="403" spans="2:18">
      <c r="B403" s="16" t="s">
        <v>4225</v>
      </c>
      <c r="C403" s="16" t="s">
        <v>4226</v>
      </c>
      <c r="D403" s="16">
        <f>アクセサリー!J116</f>
        <v>790</v>
      </c>
      <c r="E403" s="16">
        <f>アクセサリー!K116</f>
        <v>0</v>
      </c>
      <c r="F403" s="16">
        <f>アクセサリー!L116</f>
        <v>0</v>
      </c>
      <c r="G403" s="16">
        <f>アクセサリー!M116</f>
        <v>150</v>
      </c>
      <c r="H403" s="16">
        <f>アクセサリー!N116</f>
        <v>100</v>
      </c>
      <c r="I403" s="16">
        <f t="shared" si="759"/>
        <v>1040</v>
      </c>
      <c r="K403" s="16">
        <f>D403-D404</f>
        <v>150</v>
      </c>
      <c r="L403" s="16">
        <f t="shared" ref="L403" si="764">E403-E404</f>
        <v>0</v>
      </c>
      <c r="M403" s="16">
        <f t="shared" ref="M403" si="765">F403-F404</f>
        <v>0</v>
      </c>
      <c r="N403" s="16">
        <f t="shared" ref="N403" si="766">G403-G404</f>
        <v>30</v>
      </c>
      <c r="O403" s="16">
        <f t="shared" ref="O403" si="767">H403-H404</f>
        <v>20</v>
      </c>
      <c r="P403" s="16"/>
      <c r="Q403" s="245" t="str">
        <f>アクセサリー!O116</f>
        <v>MAX</v>
      </c>
      <c r="R403" s="243">
        <f>I403-I404</f>
        <v>200</v>
      </c>
    </row>
    <row r="404" spans="2:18">
      <c r="C404" s="330" t="s">
        <v>4185</v>
      </c>
      <c r="D404" s="231">
        <v>640</v>
      </c>
      <c r="E404" s="231">
        <v>0</v>
      </c>
      <c r="F404" s="231">
        <v>0</v>
      </c>
      <c r="G404" s="231">
        <v>120</v>
      </c>
      <c r="H404" s="231">
        <v>80</v>
      </c>
      <c r="I404" s="231">
        <f t="shared" si="759"/>
        <v>840</v>
      </c>
      <c r="J404" s="231"/>
      <c r="K404" s="231"/>
      <c r="L404" s="231"/>
      <c r="M404" s="231"/>
      <c r="N404" s="231"/>
      <c r="O404" s="231"/>
      <c r="P404" s="16"/>
      <c r="R404" s="231"/>
    </row>
  </sheetData>
  <phoneticPr fontId="2"/>
  <conditionalFormatting sqref="K25:O25">
    <cfRule type="cellIs" dxfId="236" priority="282" operator="lessThan">
      <formula>0</formula>
    </cfRule>
  </conditionalFormatting>
  <conditionalFormatting sqref="K393:O393">
    <cfRule type="cellIs" dxfId="235" priority="83" operator="lessThan">
      <formula>0</formula>
    </cfRule>
  </conditionalFormatting>
  <conditionalFormatting sqref="K27:O27">
    <cfRule type="cellIs" dxfId="234" priority="281" operator="lessThan">
      <formula>0</formula>
    </cfRule>
  </conditionalFormatting>
  <conditionalFormatting sqref="K29:O29">
    <cfRule type="cellIs" dxfId="233" priority="280" operator="lessThan">
      <formula>0</formula>
    </cfRule>
  </conditionalFormatting>
  <conditionalFormatting sqref="K31:O31">
    <cfRule type="cellIs" dxfId="232" priority="279" operator="lessThan">
      <formula>0</formula>
    </cfRule>
  </conditionalFormatting>
  <conditionalFormatting sqref="K33:O33">
    <cfRule type="cellIs" dxfId="231" priority="278" operator="lessThan">
      <formula>0</formula>
    </cfRule>
  </conditionalFormatting>
  <conditionalFormatting sqref="K35:O35">
    <cfRule type="cellIs" dxfId="230" priority="277" operator="lessThan">
      <formula>0</formula>
    </cfRule>
  </conditionalFormatting>
  <conditionalFormatting sqref="K37:O37">
    <cfRule type="cellIs" dxfId="229" priority="276" operator="lessThan">
      <formula>0</formula>
    </cfRule>
  </conditionalFormatting>
  <conditionalFormatting sqref="K39:O39">
    <cfRule type="cellIs" dxfId="228" priority="275" operator="lessThan">
      <formula>0</formula>
    </cfRule>
  </conditionalFormatting>
  <conditionalFormatting sqref="K41:O41">
    <cfRule type="cellIs" dxfId="227" priority="274" operator="lessThan">
      <formula>0</formula>
    </cfRule>
  </conditionalFormatting>
  <conditionalFormatting sqref="K43:O43">
    <cfRule type="cellIs" dxfId="226" priority="273" operator="lessThan">
      <formula>0</formula>
    </cfRule>
  </conditionalFormatting>
  <conditionalFormatting sqref="K45:O45">
    <cfRule type="cellIs" dxfId="225" priority="272" operator="lessThan">
      <formula>0</formula>
    </cfRule>
  </conditionalFormatting>
  <conditionalFormatting sqref="K47:O47">
    <cfRule type="cellIs" dxfId="224" priority="271" operator="lessThan">
      <formula>0</formula>
    </cfRule>
  </conditionalFormatting>
  <conditionalFormatting sqref="K49:O49">
    <cfRule type="cellIs" dxfId="223" priority="270" operator="lessThan">
      <formula>0</formula>
    </cfRule>
  </conditionalFormatting>
  <conditionalFormatting sqref="K51:O51">
    <cfRule type="cellIs" dxfId="222" priority="269" operator="lessThan">
      <formula>0</formula>
    </cfRule>
  </conditionalFormatting>
  <conditionalFormatting sqref="K53:O53">
    <cfRule type="cellIs" dxfId="221" priority="268" operator="lessThan">
      <formula>0</formula>
    </cfRule>
  </conditionalFormatting>
  <conditionalFormatting sqref="K55:O55">
    <cfRule type="cellIs" dxfId="220" priority="267" operator="lessThan">
      <formula>0</formula>
    </cfRule>
  </conditionalFormatting>
  <conditionalFormatting sqref="K57:O57">
    <cfRule type="cellIs" dxfId="219" priority="266" operator="lessThan">
      <formula>0</formula>
    </cfRule>
  </conditionalFormatting>
  <conditionalFormatting sqref="K59:O59">
    <cfRule type="cellIs" dxfId="218" priority="265" operator="lessThan">
      <formula>0</formula>
    </cfRule>
  </conditionalFormatting>
  <conditionalFormatting sqref="K61:O61">
    <cfRule type="cellIs" dxfId="217" priority="264" operator="lessThan">
      <formula>0</formula>
    </cfRule>
  </conditionalFormatting>
  <conditionalFormatting sqref="K63:O63">
    <cfRule type="cellIs" dxfId="216" priority="263" operator="lessThan">
      <formula>0</formula>
    </cfRule>
  </conditionalFormatting>
  <conditionalFormatting sqref="K65:O65">
    <cfRule type="cellIs" dxfId="215" priority="262" operator="lessThan">
      <formula>0</formula>
    </cfRule>
  </conditionalFormatting>
  <conditionalFormatting sqref="K67:O67">
    <cfRule type="cellIs" dxfId="214" priority="261" operator="lessThan">
      <formula>0</formula>
    </cfRule>
  </conditionalFormatting>
  <conditionalFormatting sqref="K69:O69">
    <cfRule type="cellIs" dxfId="213" priority="260" operator="lessThan">
      <formula>0</formula>
    </cfRule>
  </conditionalFormatting>
  <conditionalFormatting sqref="K71:O71">
    <cfRule type="cellIs" dxfId="212" priority="259" operator="lessThan">
      <formula>0</formula>
    </cfRule>
  </conditionalFormatting>
  <conditionalFormatting sqref="K73:O73">
    <cfRule type="cellIs" dxfId="211" priority="258" operator="lessThan">
      <formula>0</formula>
    </cfRule>
  </conditionalFormatting>
  <conditionalFormatting sqref="K75:O75">
    <cfRule type="cellIs" dxfId="210" priority="257" operator="lessThan">
      <formula>0</formula>
    </cfRule>
  </conditionalFormatting>
  <conditionalFormatting sqref="K77:O77">
    <cfRule type="cellIs" dxfId="209" priority="256" operator="lessThan">
      <formula>0</formula>
    </cfRule>
  </conditionalFormatting>
  <conditionalFormatting sqref="K79:O79">
    <cfRule type="cellIs" dxfId="208" priority="255" operator="lessThan">
      <formula>0</formula>
    </cfRule>
  </conditionalFormatting>
  <conditionalFormatting sqref="K81:O81">
    <cfRule type="cellIs" dxfId="207" priority="254" operator="lessThan">
      <formula>0</formula>
    </cfRule>
  </conditionalFormatting>
  <conditionalFormatting sqref="K83:O83">
    <cfRule type="cellIs" dxfId="206" priority="253" operator="lessThan">
      <formula>0</formula>
    </cfRule>
  </conditionalFormatting>
  <conditionalFormatting sqref="K85:O85">
    <cfRule type="cellIs" dxfId="205" priority="252" operator="lessThan">
      <formula>0</formula>
    </cfRule>
  </conditionalFormatting>
  <conditionalFormatting sqref="K87:O87">
    <cfRule type="cellIs" dxfId="204" priority="251" operator="lessThan">
      <formula>0</formula>
    </cfRule>
  </conditionalFormatting>
  <conditionalFormatting sqref="K89:O89">
    <cfRule type="cellIs" dxfId="203" priority="250" operator="lessThan">
      <formula>0</formula>
    </cfRule>
  </conditionalFormatting>
  <conditionalFormatting sqref="K91:O91">
    <cfRule type="cellIs" dxfId="202" priority="249" operator="lessThan">
      <formula>0</formula>
    </cfRule>
  </conditionalFormatting>
  <conditionalFormatting sqref="K93:O93">
    <cfRule type="cellIs" dxfId="201" priority="248" operator="lessThan">
      <formula>0</formula>
    </cfRule>
  </conditionalFormatting>
  <conditionalFormatting sqref="K95:O95">
    <cfRule type="cellIs" dxfId="200" priority="247" operator="lessThan">
      <formula>0</formula>
    </cfRule>
  </conditionalFormatting>
  <conditionalFormatting sqref="K97:O97">
    <cfRule type="cellIs" dxfId="199" priority="246" operator="lessThan">
      <formula>0</formula>
    </cfRule>
  </conditionalFormatting>
  <conditionalFormatting sqref="K99:O99">
    <cfRule type="cellIs" dxfId="198" priority="245" operator="lessThan">
      <formula>0</formula>
    </cfRule>
  </conditionalFormatting>
  <conditionalFormatting sqref="K101:O101">
    <cfRule type="cellIs" dxfId="197" priority="244" operator="lessThan">
      <formula>0</formula>
    </cfRule>
  </conditionalFormatting>
  <conditionalFormatting sqref="K103:O103">
    <cfRule type="cellIs" dxfId="196" priority="243" operator="lessThan">
      <formula>0</formula>
    </cfRule>
  </conditionalFormatting>
  <conditionalFormatting sqref="K105:O105">
    <cfRule type="cellIs" dxfId="195" priority="242" operator="lessThan">
      <formula>0</formula>
    </cfRule>
  </conditionalFormatting>
  <conditionalFormatting sqref="K107:O107">
    <cfRule type="cellIs" dxfId="194" priority="241" operator="lessThan">
      <formula>0</formula>
    </cfRule>
  </conditionalFormatting>
  <conditionalFormatting sqref="K109:O109">
    <cfRule type="cellIs" dxfId="193" priority="240" operator="lessThan">
      <formula>0</formula>
    </cfRule>
  </conditionalFormatting>
  <conditionalFormatting sqref="K111:O111">
    <cfRule type="cellIs" dxfId="192" priority="239" operator="lessThan">
      <formula>0</formula>
    </cfRule>
  </conditionalFormatting>
  <conditionalFormatting sqref="K113:O113">
    <cfRule type="cellIs" dxfId="191" priority="238" operator="lessThan">
      <formula>0</formula>
    </cfRule>
  </conditionalFormatting>
  <conditionalFormatting sqref="K115:O115">
    <cfRule type="cellIs" dxfId="190" priority="237" operator="lessThan">
      <formula>0</formula>
    </cfRule>
  </conditionalFormatting>
  <conditionalFormatting sqref="K117:O117">
    <cfRule type="cellIs" dxfId="189" priority="236" operator="lessThan">
      <formula>0</formula>
    </cfRule>
  </conditionalFormatting>
  <conditionalFormatting sqref="K119:O119">
    <cfRule type="cellIs" dxfId="188" priority="235" operator="lessThan">
      <formula>0</formula>
    </cfRule>
  </conditionalFormatting>
  <conditionalFormatting sqref="K391:O391">
    <cfRule type="cellIs" dxfId="187" priority="84" operator="lessThan">
      <formula>0</formula>
    </cfRule>
  </conditionalFormatting>
  <conditionalFormatting sqref="K121:O121">
    <cfRule type="cellIs" dxfId="186" priority="232" operator="lessThan">
      <formula>0</formula>
    </cfRule>
  </conditionalFormatting>
  <conditionalFormatting sqref="K387:O387">
    <cfRule type="cellIs" dxfId="185" priority="86" operator="lessThan">
      <formula>0</formula>
    </cfRule>
  </conditionalFormatting>
  <conditionalFormatting sqref="K389:O389">
    <cfRule type="cellIs" dxfId="184" priority="85" operator="lessThan">
      <formula>0</formula>
    </cfRule>
  </conditionalFormatting>
  <conditionalFormatting sqref="K123:O123">
    <cfRule type="cellIs" dxfId="183" priority="227" operator="lessThan">
      <formula>0</formula>
    </cfRule>
  </conditionalFormatting>
  <conditionalFormatting sqref="K125:O125">
    <cfRule type="cellIs" dxfId="182" priority="226" operator="lessThan">
      <formula>0</formula>
    </cfRule>
  </conditionalFormatting>
  <conditionalFormatting sqref="K127:O127">
    <cfRule type="cellIs" dxfId="181" priority="225" operator="lessThan">
      <formula>0</formula>
    </cfRule>
  </conditionalFormatting>
  <conditionalFormatting sqref="K129:O129">
    <cfRule type="cellIs" dxfId="180" priority="224" operator="lessThan">
      <formula>0</formula>
    </cfRule>
  </conditionalFormatting>
  <conditionalFormatting sqref="K131:O131">
    <cfRule type="cellIs" dxfId="179" priority="223" operator="lessThan">
      <formula>0</formula>
    </cfRule>
  </conditionalFormatting>
  <conditionalFormatting sqref="K134:O134">
    <cfRule type="cellIs" dxfId="178" priority="222" operator="lessThan">
      <formula>0</formula>
    </cfRule>
  </conditionalFormatting>
  <conditionalFormatting sqref="K136:O136">
    <cfRule type="cellIs" dxfId="177" priority="221" operator="lessThan">
      <formula>0</formula>
    </cfRule>
  </conditionalFormatting>
  <conditionalFormatting sqref="K138:O138">
    <cfRule type="cellIs" dxfId="176" priority="220" operator="lessThan">
      <formula>0</formula>
    </cfRule>
  </conditionalFormatting>
  <conditionalFormatting sqref="K140:O140">
    <cfRule type="cellIs" dxfId="175" priority="219" operator="lessThan">
      <formula>0</formula>
    </cfRule>
  </conditionalFormatting>
  <conditionalFormatting sqref="K142:O142">
    <cfRule type="cellIs" dxfId="174" priority="218" operator="lessThan">
      <formula>0</formula>
    </cfRule>
  </conditionalFormatting>
  <conditionalFormatting sqref="K144:O144">
    <cfRule type="cellIs" dxfId="173" priority="217" operator="lessThan">
      <formula>0</formula>
    </cfRule>
  </conditionalFormatting>
  <conditionalFormatting sqref="K146:O146">
    <cfRule type="cellIs" dxfId="172" priority="216" operator="lessThan">
      <formula>0</formula>
    </cfRule>
  </conditionalFormatting>
  <conditionalFormatting sqref="K148:O148">
    <cfRule type="cellIs" dxfId="171" priority="215" operator="lessThan">
      <formula>0</formula>
    </cfRule>
  </conditionalFormatting>
  <conditionalFormatting sqref="K150:O150">
    <cfRule type="cellIs" dxfId="170" priority="214" operator="lessThan">
      <formula>0</formula>
    </cfRule>
  </conditionalFormatting>
  <conditionalFormatting sqref="K152:O152">
    <cfRule type="cellIs" dxfId="169" priority="213" operator="lessThan">
      <formula>0</formula>
    </cfRule>
  </conditionalFormatting>
  <conditionalFormatting sqref="K154:O154">
    <cfRule type="cellIs" dxfId="168" priority="212" operator="lessThan">
      <formula>0</formula>
    </cfRule>
  </conditionalFormatting>
  <conditionalFormatting sqref="K156:O156">
    <cfRule type="cellIs" dxfId="167" priority="211" operator="lessThan">
      <formula>0</formula>
    </cfRule>
  </conditionalFormatting>
  <conditionalFormatting sqref="K158:O158">
    <cfRule type="cellIs" dxfId="166" priority="210" operator="lessThan">
      <formula>0</formula>
    </cfRule>
  </conditionalFormatting>
  <conditionalFormatting sqref="K160:O160">
    <cfRule type="cellIs" dxfId="165" priority="209" operator="lessThan">
      <formula>0</formula>
    </cfRule>
  </conditionalFormatting>
  <conditionalFormatting sqref="K162:O162">
    <cfRule type="cellIs" dxfId="164" priority="208" operator="lessThan">
      <formula>0</formula>
    </cfRule>
  </conditionalFormatting>
  <conditionalFormatting sqref="K164:O164">
    <cfRule type="cellIs" dxfId="163" priority="207" operator="lessThan">
      <formula>0</formula>
    </cfRule>
  </conditionalFormatting>
  <conditionalFormatting sqref="K166:O166">
    <cfRule type="cellIs" dxfId="162" priority="206" operator="lessThan">
      <formula>0</formula>
    </cfRule>
  </conditionalFormatting>
  <conditionalFormatting sqref="K168:O168">
    <cfRule type="cellIs" dxfId="161" priority="205" operator="lessThan">
      <formula>0</formula>
    </cfRule>
  </conditionalFormatting>
  <conditionalFormatting sqref="K170:O170">
    <cfRule type="cellIs" dxfId="160" priority="204" operator="lessThan">
      <formula>0</formula>
    </cfRule>
  </conditionalFormatting>
  <conditionalFormatting sqref="K172:O172">
    <cfRule type="cellIs" dxfId="159" priority="203" operator="lessThan">
      <formula>0</formula>
    </cfRule>
  </conditionalFormatting>
  <conditionalFormatting sqref="K174:O174">
    <cfRule type="cellIs" dxfId="158" priority="202" operator="lessThan">
      <formula>0</formula>
    </cfRule>
  </conditionalFormatting>
  <conditionalFormatting sqref="K176:O176">
    <cfRule type="cellIs" dxfId="157" priority="201" operator="lessThan">
      <formula>0</formula>
    </cfRule>
  </conditionalFormatting>
  <conditionalFormatting sqref="K178:O178">
    <cfRule type="cellIs" dxfId="156" priority="200" operator="lessThan">
      <formula>0</formula>
    </cfRule>
  </conditionalFormatting>
  <conditionalFormatting sqref="K180:O180">
    <cfRule type="cellIs" dxfId="155" priority="199" operator="lessThan">
      <formula>0</formula>
    </cfRule>
  </conditionalFormatting>
  <conditionalFormatting sqref="K182:O182">
    <cfRule type="cellIs" dxfId="154" priority="198" operator="lessThan">
      <formula>0</formula>
    </cfRule>
  </conditionalFormatting>
  <conditionalFormatting sqref="K184:O184">
    <cfRule type="cellIs" dxfId="153" priority="197" operator="lessThan">
      <formula>0</formula>
    </cfRule>
  </conditionalFormatting>
  <conditionalFormatting sqref="K186:O186">
    <cfRule type="cellIs" dxfId="152" priority="196" operator="lessThan">
      <formula>0</formula>
    </cfRule>
  </conditionalFormatting>
  <conditionalFormatting sqref="K188:O188">
    <cfRule type="cellIs" dxfId="151" priority="195" operator="lessThan">
      <formula>0</formula>
    </cfRule>
  </conditionalFormatting>
  <conditionalFormatting sqref="K190:O190">
    <cfRule type="cellIs" dxfId="150" priority="194" operator="lessThan">
      <formula>0</formula>
    </cfRule>
  </conditionalFormatting>
  <conditionalFormatting sqref="K192:O192">
    <cfRule type="cellIs" dxfId="149" priority="193" operator="lessThan">
      <formula>0</formula>
    </cfRule>
  </conditionalFormatting>
  <conditionalFormatting sqref="K194:O194">
    <cfRule type="cellIs" dxfId="148" priority="192" operator="lessThan">
      <formula>0</formula>
    </cfRule>
  </conditionalFormatting>
  <conditionalFormatting sqref="K196:O196">
    <cfRule type="cellIs" dxfId="147" priority="191" operator="lessThan">
      <formula>0</formula>
    </cfRule>
  </conditionalFormatting>
  <conditionalFormatting sqref="K198:O198">
    <cfRule type="cellIs" dxfId="146" priority="187" operator="lessThan">
      <formula>0</formula>
    </cfRule>
  </conditionalFormatting>
  <conditionalFormatting sqref="K200:O200">
    <cfRule type="cellIs" dxfId="145" priority="186" operator="lessThan">
      <formula>0</formula>
    </cfRule>
  </conditionalFormatting>
  <conditionalFormatting sqref="K202:O202">
    <cfRule type="cellIs" dxfId="144" priority="185" operator="lessThan">
      <formula>0</formula>
    </cfRule>
  </conditionalFormatting>
  <conditionalFormatting sqref="K204:O204">
    <cfRule type="cellIs" dxfId="143" priority="184" operator="lessThan">
      <formula>0</formula>
    </cfRule>
  </conditionalFormatting>
  <conditionalFormatting sqref="K206:O206">
    <cfRule type="cellIs" dxfId="142" priority="183" operator="lessThan">
      <formula>0</formula>
    </cfRule>
  </conditionalFormatting>
  <conditionalFormatting sqref="K209:O209">
    <cfRule type="cellIs" dxfId="141" priority="182" operator="lessThan">
      <formula>0</formula>
    </cfRule>
  </conditionalFormatting>
  <conditionalFormatting sqref="K211:O211">
    <cfRule type="cellIs" dxfId="140" priority="181" operator="lessThan">
      <formula>0</formula>
    </cfRule>
  </conditionalFormatting>
  <conditionalFormatting sqref="K213:O213">
    <cfRule type="cellIs" dxfId="139" priority="180" operator="lessThan">
      <formula>0</formula>
    </cfRule>
  </conditionalFormatting>
  <conditionalFormatting sqref="K215:O215">
    <cfRule type="cellIs" dxfId="138" priority="179" operator="lessThan">
      <formula>0</formula>
    </cfRule>
  </conditionalFormatting>
  <conditionalFormatting sqref="K217:O217">
    <cfRule type="cellIs" dxfId="137" priority="178" operator="lessThan">
      <formula>0</formula>
    </cfRule>
  </conditionalFormatting>
  <conditionalFormatting sqref="K219:O219">
    <cfRule type="cellIs" dxfId="136" priority="177" operator="lessThan">
      <formula>0</formula>
    </cfRule>
  </conditionalFormatting>
  <conditionalFormatting sqref="K221:O221">
    <cfRule type="cellIs" dxfId="135" priority="176" operator="lessThan">
      <formula>0</formula>
    </cfRule>
  </conditionalFormatting>
  <conditionalFormatting sqref="K223:O223">
    <cfRule type="cellIs" dxfId="134" priority="175" operator="lessThan">
      <formula>0</formula>
    </cfRule>
  </conditionalFormatting>
  <conditionalFormatting sqref="K225:O225">
    <cfRule type="cellIs" dxfId="133" priority="174" operator="lessThan">
      <formula>0</formula>
    </cfRule>
  </conditionalFormatting>
  <conditionalFormatting sqref="K227:O227">
    <cfRule type="cellIs" dxfId="132" priority="173" operator="lessThan">
      <formula>0</formula>
    </cfRule>
  </conditionalFormatting>
  <conditionalFormatting sqref="K229:O229">
    <cfRule type="cellIs" dxfId="131" priority="172" operator="lessThan">
      <formula>0</formula>
    </cfRule>
  </conditionalFormatting>
  <conditionalFormatting sqref="K231:O231">
    <cfRule type="cellIs" dxfId="130" priority="171" operator="lessThan">
      <formula>0</formula>
    </cfRule>
  </conditionalFormatting>
  <conditionalFormatting sqref="K233:O233">
    <cfRule type="cellIs" dxfId="129" priority="170" operator="lessThan">
      <formula>0</formula>
    </cfRule>
  </conditionalFormatting>
  <conditionalFormatting sqref="K235:O235">
    <cfRule type="cellIs" dxfId="128" priority="169" operator="lessThan">
      <formula>0</formula>
    </cfRule>
  </conditionalFormatting>
  <conditionalFormatting sqref="K237:O237">
    <cfRule type="cellIs" dxfId="127" priority="168" operator="lessThan">
      <formula>0</formula>
    </cfRule>
  </conditionalFormatting>
  <conditionalFormatting sqref="K239:O239">
    <cfRule type="cellIs" dxfId="126" priority="167" operator="lessThan">
      <formula>0</formula>
    </cfRule>
  </conditionalFormatting>
  <conditionalFormatting sqref="K241:O241">
    <cfRule type="cellIs" dxfId="125" priority="166" operator="lessThan">
      <formula>0</formula>
    </cfRule>
  </conditionalFormatting>
  <conditionalFormatting sqref="K243:O243">
    <cfRule type="cellIs" dxfId="124" priority="165" operator="lessThan">
      <formula>0</formula>
    </cfRule>
  </conditionalFormatting>
  <conditionalFormatting sqref="K245:O245">
    <cfRule type="cellIs" dxfId="123" priority="164" operator="lessThan">
      <formula>0</formula>
    </cfRule>
  </conditionalFormatting>
  <conditionalFormatting sqref="K247:O247">
    <cfRule type="cellIs" dxfId="122" priority="163" operator="lessThan">
      <formula>0</formula>
    </cfRule>
  </conditionalFormatting>
  <conditionalFormatting sqref="K249:O249">
    <cfRule type="cellIs" dxfId="121" priority="162" operator="lessThan">
      <formula>0</formula>
    </cfRule>
  </conditionalFormatting>
  <conditionalFormatting sqref="K251:O251">
    <cfRule type="cellIs" dxfId="120" priority="161" operator="lessThan">
      <formula>0</formula>
    </cfRule>
  </conditionalFormatting>
  <conditionalFormatting sqref="K253:O253">
    <cfRule type="cellIs" dxfId="119" priority="160" operator="lessThan">
      <formula>0</formula>
    </cfRule>
  </conditionalFormatting>
  <conditionalFormatting sqref="K255:O255">
    <cfRule type="cellIs" dxfId="118" priority="159" operator="lessThan">
      <formula>0</formula>
    </cfRule>
  </conditionalFormatting>
  <conditionalFormatting sqref="K257:O257">
    <cfRule type="cellIs" dxfId="117" priority="158" operator="lessThan">
      <formula>0</formula>
    </cfRule>
  </conditionalFormatting>
  <conditionalFormatting sqref="K259:O259">
    <cfRule type="cellIs" dxfId="116" priority="157" operator="lessThan">
      <formula>0</formula>
    </cfRule>
  </conditionalFormatting>
  <conditionalFormatting sqref="K261:O261">
    <cfRule type="cellIs" dxfId="115" priority="156" operator="lessThan">
      <formula>0</formula>
    </cfRule>
  </conditionalFormatting>
  <conditionalFormatting sqref="K263:O263">
    <cfRule type="cellIs" dxfId="114" priority="155" operator="lessThan">
      <formula>0</formula>
    </cfRule>
  </conditionalFormatting>
  <conditionalFormatting sqref="K265:O265">
    <cfRule type="cellIs" dxfId="113" priority="154" operator="lessThan">
      <formula>0</formula>
    </cfRule>
  </conditionalFormatting>
  <conditionalFormatting sqref="K267:O267">
    <cfRule type="cellIs" dxfId="112" priority="153" operator="lessThan">
      <formula>0</formula>
    </cfRule>
  </conditionalFormatting>
  <conditionalFormatting sqref="K269:O269">
    <cfRule type="cellIs" dxfId="111" priority="152" operator="lessThan">
      <formula>0</formula>
    </cfRule>
  </conditionalFormatting>
  <conditionalFormatting sqref="K271:O271">
    <cfRule type="cellIs" dxfId="110" priority="151" operator="lessThan">
      <formula>0</formula>
    </cfRule>
  </conditionalFormatting>
  <conditionalFormatting sqref="K273:O273">
    <cfRule type="cellIs" dxfId="109" priority="150" operator="lessThan">
      <formula>0</formula>
    </cfRule>
  </conditionalFormatting>
  <conditionalFormatting sqref="K275:O275">
    <cfRule type="cellIs" dxfId="108" priority="149" operator="lessThan">
      <formula>0</formula>
    </cfRule>
  </conditionalFormatting>
  <conditionalFormatting sqref="K277:O277">
    <cfRule type="cellIs" dxfId="107" priority="148" operator="lessThan">
      <formula>0</formula>
    </cfRule>
  </conditionalFormatting>
  <conditionalFormatting sqref="K279:O279">
    <cfRule type="cellIs" dxfId="106" priority="147" operator="lessThan">
      <formula>0</formula>
    </cfRule>
  </conditionalFormatting>
  <conditionalFormatting sqref="K281:O281">
    <cfRule type="cellIs" dxfId="105" priority="146" operator="lessThan">
      <formula>0</formula>
    </cfRule>
  </conditionalFormatting>
  <conditionalFormatting sqref="K283:O283">
    <cfRule type="cellIs" dxfId="104" priority="145" operator="lessThan">
      <formula>0</formula>
    </cfRule>
  </conditionalFormatting>
  <conditionalFormatting sqref="K285:O285">
    <cfRule type="cellIs" dxfId="103" priority="144" operator="lessThan">
      <formula>0</formula>
    </cfRule>
  </conditionalFormatting>
  <conditionalFormatting sqref="K287:O287">
    <cfRule type="cellIs" dxfId="102" priority="143" operator="lessThan">
      <formula>0</formula>
    </cfRule>
  </conditionalFormatting>
  <conditionalFormatting sqref="K289:O289">
    <cfRule type="cellIs" dxfId="101" priority="142" operator="lessThan">
      <formula>0</formula>
    </cfRule>
  </conditionalFormatting>
  <conditionalFormatting sqref="K291:O291">
    <cfRule type="cellIs" dxfId="100" priority="141" operator="lessThan">
      <formula>0</formula>
    </cfRule>
  </conditionalFormatting>
  <conditionalFormatting sqref="K293:O293">
    <cfRule type="cellIs" dxfId="99" priority="140" operator="lessThan">
      <formula>0</formula>
    </cfRule>
  </conditionalFormatting>
  <conditionalFormatting sqref="K295:O295">
    <cfRule type="cellIs" dxfId="98" priority="139" operator="lessThan">
      <formula>0</formula>
    </cfRule>
  </conditionalFormatting>
  <conditionalFormatting sqref="K297:O297">
    <cfRule type="cellIs" dxfId="97" priority="138" operator="lessThan">
      <formula>0</formula>
    </cfRule>
  </conditionalFormatting>
  <conditionalFormatting sqref="K299:O299">
    <cfRule type="cellIs" dxfId="96" priority="137" operator="lessThan">
      <formula>0</formula>
    </cfRule>
  </conditionalFormatting>
  <conditionalFormatting sqref="K301:O301">
    <cfRule type="cellIs" dxfId="95" priority="136" operator="lessThan">
      <formula>0</formula>
    </cfRule>
  </conditionalFormatting>
  <conditionalFormatting sqref="K303:O303">
    <cfRule type="cellIs" dxfId="94" priority="135" operator="lessThan">
      <formula>0</formula>
    </cfRule>
  </conditionalFormatting>
  <conditionalFormatting sqref="K305:O305">
    <cfRule type="cellIs" dxfId="93" priority="134" operator="lessThan">
      <formula>0</formula>
    </cfRule>
  </conditionalFormatting>
  <conditionalFormatting sqref="K307:O307">
    <cfRule type="cellIs" dxfId="92" priority="133" operator="lessThan">
      <formula>0</formula>
    </cfRule>
  </conditionalFormatting>
  <conditionalFormatting sqref="K309:O309">
    <cfRule type="cellIs" dxfId="91" priority="132" operator="lessThan">
      <formula>0</formula>
    </cfRule>
  </conditionalFormatting>
  <conditionalFormatting sqref="K311:O311">
    <cfRule type="cellIs" dxfId="90" priority="131" operator="lessThan">
      <formula>0</formula>
    </cfRule>
  </conditionalFormatting>
  <conditionalFormatting sqref="K313:O313">
    <cfRule type="cellIs" dxfId="89" priority="130" operator="lessThan">
      <formula>0</formula>
    </cfRule>
  </conditionalFormatting>
  <conditionalFormatting sqref="K315:O315">
    <cfRule type="cellIs" dxfId="88" priority="129" operator="lessThan">
      <formula>0</formula>
    </cfRule>
  </conditionalFormatting>
  <conditionalFormatting sqref="K317:O317">
    <cfRule type="cellIs" dxfId="87" priority="128" operator="lessThan">
      <formula>0</formula>
    </cfRule>
  </conditionalFormatting>
  <conditionalFormatting sqref="K319:O319">
    <cfRule type="cellIs" dxfId="86" priority="127" operator="lessThan">
      <formula>0</formula>
    </cfRule>
  </conditionalFormatting>
  <conditionalFormatting sqref="K321:O321">
    <cfRule type="cellIs" dxfId="85" priority="126" operator="lessThan">
      <formula>0</formula>
    </cfRule>
  </conditionalFormatting>
  <conditionalFormatting sqref="K323:O323">
    <cfRule type="cellIs" dxfId="84" priority="125" operator="lessThan">
      <formula>0</formula>
    </cfRule>
  </conditionalFormatting>
  <conditionalFormatting sqref="K325:O325">
    <cfRule type="cellIs" dxfId="83" priority="124" operator="lessThan">
      <formula>0</formula>
    </cfRule>
  </conditionalFormatting>
  <conditionalFormatting sqref="K327:O327">
    <cfRule type="cellIs" dxfId="82" priority="123" operator="lessThan">
      <formula>0</formula>
    </cfRule>
  </conditionalFormatting>
  <conditionalFormatting sqref="K329:O329">
    <cfRule type="cellIs" dxfId="81" priority="122" operator="lessThan">
      <formula>0</formula>
    </cfRule>
  </conditionalFormatting>
  <conditionalFormatting sqref="K331:O331">
    <cfRule type="cellIs" dxfId="80" priority="121" operator="lessThan">
      <formula>0</formula>
    </cfRule>
  </conditionalFormatting>
  <conditionalFormatting sqref="K333:O333">
    <cfRule type="cellIs" dxfId="79" priority="120" operator="lessThan">
      <formula>0</formula>
    </cfRule>
  </conditionalFormatting>
  <conditionalFormatting sqref="K335:O335">
    <cfRule type="cellIs" dxfId="78" priority="119" operator="lessThan">
      <formula>0</formula>
    </cfRule>
  </conditionalFormatting>
  <conditionalFormatting sqref="K337:O337">
    <cfRule type="cellIs" dxfId="77" priority="118" operator="lessThan">
      <formula>0</formula>
    </cfRule>
  </conditionalFormatting>
  <conditionalFormatting sqref="K339:O339">
    <cfRule type="cellIs" dxfId="76" priority="117" operator="lessThan">
      <formula>0</formula>
    </cfRule>
  </conditionalFormatting>
  <conditionalFormatting sqref="K341:O341">
    <cfRule type="cellIs" dxfId="75" priority="116" operator="lessThan">
      <formula>0</formula>
    </cfRule>
  </conditionalFormatting>
  <conditionalFormatting sqref="K343:O343">
    <cfRule type="cellIs" dxfId="74" priority="115" operator="lessThan">
      <formula>0</formula>
    </cfRule>
  </conditionalFormatting>
  <conditionalFormatting sqref="K345:O345">
    <cfRule type="cellIs" dxfId="73" priority="114" operator="lessThan">
      <formula>0</formula>
    </cfRule>
  </conditionalFormatting>
  <conditionalFormatting sqref="K347:O347">
    <cfRule type="cellIs" dxfId="72" priority="113" operator="lessThan">
      <formula>0</formula>
    </cfRule>
  </conditionalFormatting>
  <conditionalFormatting sqref="K349:O349">
    <cfRule type="cellIs" dxfId="71" priority="112" operator="lessThan">
      <formula>0</formula>
    </cfRule>
  </conditionalFormatting>
  <conditionalFormatting sqref="K351:O351">
    <cfRule type="cellIs" dxfId="70" priority="111" operator="lessThan">
      <formula>0</formula>
    </cfRule>
  </conditionalFormatting>
  <conditionalFormatting sqref="K353:O353">
    <cfRule type="cellIs" dxfId="69" priority="110" operator="lessThan">
      <formula>0</formula>
    </cfRule>
  </conditionalFormatting>
  <conditionalFormatting sqref="K355:O355">
    <cfRule type="cellIs" dxfId="68" priority="109" operator="lessThan">
      <formula>0</formula>
    </cfRule>
  </conditionalFormatting>
  <conditionalFormatting sqref="K357:O357">
    <cfRule type="cellIs" dxfId="67" priority="108" operator="lessThan">
      <formula>0</formula>
    </cfRule>
  </conditionalFormatting>
  <conditionalFormatting sqref="K359:O359">
    <cfRule type="cellIs" dxfId="66" priority="107" operator="lessThan">
      <formula>0</formula>
    </cfRule>
  </conditionalFormatting>
  <conditionalFormatting sqref="K361:O361">
    <cfRule type="cellIs" dxfId="65" priority="106" operator="lessThan">
      <formula>0</formula>
    </cfRule>
  </conditionalFormatting>
  <conditionalFormatting sqref="K363:O363">
    <cfRule type="cellIs" dxfId="64" priority="105" operator="lessThan">
      <formula>0</formula>
    </cfRule>
  </conditionalFormatting>
  <conditionalFormatting sqref="K365:O365">
    <cfRule type="cellIs" dxfId="63" priority="104" operator="lessThan">
      <formula>0</formula>
    </cfRule>
  </conditionalFormatting>
  <conditionalFormatting sqref="K367:O367">
    <cfRule type="cellIs" dxfId="62" priority="103" operator="lessThan">
      <formula>0</formula>
    </cfRule>
  </conditionalFormatting>
  <conditionalFormatting sqref="K369:O369">
    <cfRule type="cellIs" dxfId="61" priority="102" operator="lessThan">
      <formula>0</formula>
    </cfRule>
  </conditionalFormatting>
  <conditionalFormatting sqref="K371:O371">
    <cfRule type="cellIs" dxfId="60" priority="101" operator="lessThan">
      <formula>0</formula>
    </cfRule>
  </conditionalFormatting>
  <conditionalFormatting sqref="K373:O373">
    <cfRule type="cellIs" dxfId="59" priority="100" operator="lessThan">
      <formula>0</formula>
    </cfRule>
  </conditionalFormatting>
  <conditionalFormatting sqref="K375:O375">
    <cfRule type="cellIs" dxfId="58" priority="99" operator="lessThan">
      <formula>0</formula>
    </cfRule>
  </conditionalFormatting>
  <conditionalFormatting sqref="K377:O377">
    <cfRule type="cellIs" dxfId="57" priority="98" operator="lessThan">
      <formula>0</formula>
    </cfRule>
  </conditionalFormatting>
  <conditionalFormatting sqref="K379:O379">
    <cfRule type="cellIs" dxfId="56" priority="97" operator="lessThan">
      <formula>0</formula>
    </cfRule>
  </conditionalFormatting>
  <conditionalFormatting sqref="K381:O381">
    <cfRule type="cellIs" dxfId="55" priority="96" operator="lessThan">
      <formula>0</formula>
    </cfRule>
  </conditionalFormatting>
  <conditionalFormatting sqref="K383:O383">
    <cfRule type="cellIs" dxfId="54" priority="92" operator="lessThan">
      <formula>0</formula>
    </cfRule>
  </conditionalFormatting>
  <conditionalFormatting sqref="K385:O385">
    <cfRule type="cellIs" dxfId="53" priority="87" operator="lessThan">
      <formula>0</formula>
    </cfRule>
  </conditionalFormatting>
  <conditionalFormatting sqref="D25:H25">
    <cfRule type="expression" dxfId="52" priority="81">
      <formula>$A25&lt;&gt;"MAX"</formula>
    </cfRule>
  </conditionalFormatting>
  <conditionalFormatting sqref="D27:H27">
    <cfRule type="expression" dxfId="51" priority="80">
      <formula>$A27&lt;&gt;"MAX"</formula>
    </cfRule>
  </conditionalFormatting>
  <conditionalFormatting sqref="D29:H29">
    <cfRule type="expression" dxfId="50" priority="79">
      <formula>$A29&lt;&gt;"MAX"</formula>
    </cfRule>
  </conditionalFormatting>
  <conditionalFormatting sqref="D31:H31">
    <cfRule type="expression" dxfId="49" priority="78">
      <formula>$A31&lt;&gt;"MAX"</formula>
    </cfRule>
  </conditionalFormatting>
  <conditionalFormatting sqref="D33:H33">
    <cfRule type="expression" dxfId="48" priority="77">
      <formula>$A33&lt;&gt;"MAX"</formula>
    </cfRule>
  </conditionalFormatting>
  <conditionalFormatting sqref="D35:H35">
    <cfRule type="expression" dxfId="47" priority="76">
      <formula>$A35&lt;&gt;"MAX"</formula>
    </cfRule>
  </conditionalFormatting>
  <conditionalFormatting sqref="D131:H131 D129:H129 D127:H127 D125:H125 D123:H123 D121:H121 D119:H119 D117:H117 D115:H115 D113:H113 D111:H111 D109:H109 D107:H107 D105:H105 D103:H103 D101:H101 D99:H99 D97:H97 D95:H95 D93:H93 D91:H91 D89:H89 D87:H87 D85:H85 D83:H83 D81:H81 D79:H79 D77:H77 D75:H75 D73:H73 D71:H71 D69:H69 D67:H67 D65:H65 D63:H63 D61:H61 D59:H59 D57:H57 D55:H55 D53:H53 D51:H51 D49:H49 D47:H47 D45:H45 D43:H43 D41:H41 D39:H39 D37:H37">
    <cfRule type="expression" dxfId="46" priority="75">
      <formula>$A37&lt;&gt;"MAX"</formula>
    </cfRule>
  </conditionalFormatting>
  <conditionalFormatting sqref="D134:H134">
    <cfRule type="expression" dxfId="45" priority="74">
      <formula>$A134&lt;&gt;"MAX"</formula>
    </cfRule>
  </conditionalFormatting>
  <conditionalFormatting sqref="D206:H206 D204:H204 D202:H202 D200:H200 D198:H198 D196:H196 D194:H194 D192:H192 D190:H190 D188:H188 D186:H186 D184:H184 D182:H182 D180:H180 D178:H178 D176:H176 D174:H174 D172:H172 D170:H170 D168:H168 D166:H166 D164:H164 D162:H162 D160:H160 D158:H158 D156:H156 D154:H154 D152:H152 D150:H150 D148:H148 D146:H146 D144:H144 D142:H142 D140:H140 D138:H138 D136:H136">
    <cfRule type="expression" dxfId="44" priority="73">
      <formula>$A136&lt;&gt;"MAX"</formula>
    </cfRule>
  </conditionalFormatting>
  <conditionalFormatting sqref="D393:H393 D391:H391 D389:H389 D387:H387 D385:H385 D383:H383 D381:H381 D379:H379 D377:H377 D375:H375 D373:H373 D371:H371 D369:H369 D367:H367 D365:H365 D363:H363 D361:H361 D359:H359 D357:H357 D355:H355 D353:H353 D351:H351 D349:H349 D347:H347 D345:H345 D343:H343 D341:H341 D339:H339 D337:H337 D335:H335 D333:H333 D331:H331 D329:H329 D327:H327 D325:H325 D323:H323 D321:H321 D319:H319 D317:H317 D315:H315 D313:H313 D311:H311 D309:H309 D307:H307 D305:H305 D303:H303 D301:H301 D299:H299 D297:H297 D295:H295 D293:H293 D291:H291 D289:H289 D287:H287 D285:H285 D283:H283 D281:H281 D279:H279 D277:H277 D275:H275 D273:H273 D271:H271 D269:H269 D267:H267 D265:H265 D263:H263 D261:H261 D259:H259 D257:H257 D255:H255 D253:H253 D251:H251 D249:H249 D247:H247 D245:H245 D243:H243 D241:H241 D239:H239 D237:H237 D235:H235 D233:H233 D231:H231 D229:H229 D227:H227 D225:H225 D223:H223 D221:H221 D219:H219 D217:H217 D215:H215 D213:H213 D211:H211 D209:H209">
    <cfRule type="expression" dxfId="43" priority="72">
      <formula>$A209&lt;&gt;"MAX"</formula>
    </cfRule>
  </conditionalFormatting>
  <conditionalFormatting sqref="Q25 Q27 Q29 Q31 Q33 Q35 Q37 Q39 Q41 Q43 Q45 Q47 Q49 Q51 Q53 Q55 Q57 Q59 Q61 Q63 Q65 Q67 Q69 Q71 Q73 Q75 Q77 Q79 Q81 Q206 Q204 Q202 Q200 Q198 Q196 Q194 Q192 Q190 Q188 Q186 Q184 Q182 Q180 Q178 Q176 Q174 Q172 Q170 Q168 Q166 Q164 Q162 Q160 Q158 Q156 Q154 Q152 Q150 Q148 Q146 Q144 Q142 Q140 Q138 Q136 Q134 Q131 Q129 Q127 Q125 Q123 Q121 Q119 Q117 Q115 Q113 Q111 Q109 Q107 Q105 Q103 Q101 Q99 Q97 Q95 Q93 Q91 Q89 Q87 Q85 Q83">
    <cfRule type="cellIs" dxfId="42" priority="70" operator="equal">
      <formula>"MAX"</formula>
    </cfRule>
  </conditionalFormatting>
  <conditionalFormatting sqref="Q39 Q41 Q43 Q45 Q47 Q49 Q51 Q53 Q55 Q57 Q59 Q61 Q63 Q65 Q67 Q69 Q71 Q73 Q75 Q77 Q79 Q81 Q134">
    <cfRule type="cellIs" dxfId="41" priority="71" operator="lessThan">
      <formula>0</formula>
    </cfRule>
  </conditionalFormatting>
  <conditionalFormatting sqref="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cfRule type="cellIs" dxfId="40" priority="69" operator="lessThan">
      <formula>0</formula>
    </cfRule>
  </conditionalFormatting>
  <conditionalFormatting sqref="Q209 Q211 Q213 Q215 Q217 Q219 Q221 Q223 Q225 Q227 Q229 Q231 Q233 Q235 Q237 Q239 Q241 Q243 Q245 Q393 Q391 Q389 Q387 Q385 Q383 Q381 Q379 Q377 Q375 Q373 Q371 Q369 Q367 Q365 Q363 Q361 Q359 Q357 Q355 Q353 Q351 Q349 Q347 Q247 Q249 Q251 Q253 Q255 Q257 Q259 Q261 Q263 Q265 Q267 Q269 Q271 Q273 Q275 Q277 Q279 Q281 Q283 Q285 Q287 Q289 Q291 Q293 Q295 Q297 Q299 Q301 Q303 Q305 Q307 Q309 Q311 Q313 Q315 Q317 Q319 Q345 Q343 Q341 Q339 Q337 Q335 Q333 Q331 Q329 Q327 Q325 Q323 Q321">
    <cfRule type="cellIs" dxfId="39" priority="68" operator="equal">
      <formula>"MAX"</formula>
    </cfRule>
  </conditionalFormatting>
  <conditionalFormatting sqref="K399:O399">
    <cfRule type="cellIs" dxfId="38" priority="67" operator="lessThan">
      <formula>0</formula>
    </cfRule>
  </conditionalFormatting>
  <conditionalFormatting sqref="D399:H399">
    <cfRule type="expression" dxfId="37" priority="66">
      <formula>$A399&lt;&gt;"MAX"</formula>
    </cfRule>
  </conditionalFormatting>
  <conditionalFormatting sqref="Q399">
    <cfRule type="cellIs" dxfId="36" priority="65" operator="lessThan">
      <formula>0</formula>
    </cfRule>
  </conditionalFormatting>
  <conditionalFormatting sqref="Q399">
    <cfRule type="cellIs" dxfId="35" priority="64" operator="equal">
      <formula>"MAX"</formula>
    </cfRule>
  </conditionalFormatting>
  <conditionalFormatting sqref="K401:O401">
    <cfRule type="cellIs" dxfId="34" priority="63" operator="lessThan">
      <formula>0</formula>
    </cfRule>
  </conditionalFormatting>
  <conditionalFormatting sqref="D401:H401">
    <cfRule type="expression" dxfId="33" priority="62">
      <formula>$A401&lt;&gt;"MAX"</formula>
    </cfRule>
  </conditionalFormatting>
  <conditionalFormatting sqref="K403:O403">
    <cfRule type="cellIs" dxfId="32" priority="59" operator="lessThan">
      <formula>0</formula>
    </cfRule>
  </conditionalFormatting>
  <conditionalFormatting sqref="D403:H403">
    <cfRule type="expression" dxfId="31" priority="58">
      <formula>$A403&lt;&gt;"MAX"</formula>
    </cfRule>
  </conditionalFormatting>
  <conditionalFormatting sqref="Q401">
    <cfRule type="cellIs" dxfId="30" priority="53" operator="lessThan">
      <formula>0</formula>
    </cfRule>
  </conditionalFormatting>
  <conditionalFormatting sqref="Q401">
    <cfRule type="cellIs" dxfId="29" priority="52" operator="equal">
      <formula>"MAX"</formula>
    </cfRule>
  </conditionalFormatting>
  <conditionalFormatting sqref="Q403">
    <cfRule type="cellIs" dxfId="28" priority="51" operator="lessThan">
      <formula>0</formula>
    </cfRule>
  </conditionalFormatting>
  <conditionalFormatting sqref="Q403">
    <cfRule type="cellIs" dxfId="27" priority="50" operator="equal">
      <formula>"MAX"</formula>
    </cfRule>
  </conditionalFormatting>
  <conditionalFormatting sqref="Q9 Q11 Q13">
    <cfRule type="cellIs" dxfId="26" priority="26" operator="lessThan">
      <formula>0</formula>
    </cfRule>
  </conditionalFormatting>
  <conditionalFormatting sqref="Q9 Q11 Q13">
    <cfRule type="cellIs" dxfId="25" priority="25" operator="equal">
      <formula>"MAX"</formula>
    </cfRule>
  </conditionalFormatting>
  <conditionalFormatting sqref="K3:O3">
    <cfRule type="cellIs" dxfId="24" priority="24" operator="lessThan">
      <formula>0</formula>
    </cfRule>
  </conditionalFormatting>
  <conditionalFormatting sqref="D3:H3">
    <cfRule type="expression" dxfId="23" priority="23">
      <formula>$Q7&lt;&gt;"MAX"</formula>
    </cfRule>
  </conditionalFormatting>
  <conditionalFormatting sqref="Q3">
    <cfRule type="cellIs" dxfId="22" priority="22" operator="lessThan">
      <formula>0</formula>
    </cfRule>
  </conditionalFormatting>
  <conditionalFormatting sqref="Q3">
    <cfRule type="cellIs" dxfId="21" priority="21" operator="equal">
      <formula>"MAX"</formula>
    </cfRule>
  </conditionalFormatting>
  <conditionalFormatting sqref="K5:O5">
    <cfRule type="cellIs" dxfId="20" priority="20" operator="lessThan">
      <formula>0</formula>
    </cfRule>
  </conditionalFormatting>
  <conditionalFormatting sqref="D5:H5">
    <cfRule type="expression" dxfId="19" priority="19">
      <formula>$Q5&lt;&gt;"MAX"</formula>
    </cfRule>
  </conditionalFormatting>
  <conditionalFormatting sqref="K7:O7">
    <cfRule type="cellIs" dxfId="18" priority="18" operator="lessThan">
      <formula>0</formula>
    </cfRule>
  </conditionalFormatting>
  <conditionalFormatting sqref="D7:H7">
    <cfRule type="expression" dxfId="17" priority="17">
      <formula>$Q3&lt;&gt;"MAX"</formula>
    </cfRule>
  </conditionalFormatting>
  <conditionalFormatting sqref="Q5">
    <cfRule type="cellIs" dxfId="16" priority="16" operator="lessThan">
      <formula>0</formula>
    </cfRule>
  </conditionalFormatting>
  <conditionalFormatting sqref="Q5">
    <cfRule type="cellIs" dxfId="15" priority="15" operator="equal">
      <formula>"MAX"</formula>
    </cfRule>
  </conditionalFormatting>
  <conditionalFormatting sqref="Q7">
    <cfRule type="cellIs" dxfId="14" priority="14" operator="lessThan">
      <formula>0</formula>
    </cfRule>
  </conditionalFormatting>
  <conditionalFormatting sqref="Q7">
    <cfRule type="cellIs" dxfId="13" priority="13" operator="equal">
      <formula>"MAX"</formula>
    </cfRule>
  </conditionalFormatting>
  <conditionalFormatting sqref="K9:O9">
    <cfRule type="cellIs" dxfId="12" priority="12" operator="lessThan">
      <formula>0</formula>
    </cfRule>
  </conditionalFormatting>
  <conditionalFormatting sqref="K11:O11">
    <cfRule type="cellIs" dxfId="11" priority="11" operator="lessThan">
      <formula>0</formula>
    </cfRule>
  </conditionalFormatting>
  <conditionalFormatting sqref="K13:O13">
    <cfRule type="cellIs" dxfId="10" priority="10" operator="lessThan">
      <formula>0</formula>
    </cfRule>
  </conditionalFormatting>
  <conditionalFormatting sqref="Q17">
    <cfRule type="cellIs" dxfId="9" priority="9" operator="lessThan">
      <formula>0</formula>
    </cfRule>
  </conditionalFormatting>
  <conditionalFormatting sqref="Q17">
    <cfRule type="cellIs" dxfId="8" priority="8" operator="equal">
      <formula>"MAX"</formula>
    </cfRule>
  </conditionalFormatting>
  <conditionalFormatting sqref="K17:O17">
    <cfRule type="cellIs" dxfId="7" priority="7" operator="lessThan">
      <formula>0</formula>
    </cfRule>
  </conditionalFormatting>
  <conditionalFormatting sqref="Q19">
    <cfRule type="cellIs" dxfId="6" priority="6" operator="lessThan">
      <formula>0</formula>
    </cfRule>
  </conditionalFormatting>
  <conditionalFormatting sqref="Q19">
    <cfRule type="cellIs" dxfId="5" priority="5" operator="equal">
      <formula>"MAX"</formula>
    </cfRule>
  </conditionalFormatting>
  <conditionalFormatting sqref="K19:O19">
    <cfRule type="cellIs" dxfId="4" priority="4" operator="lessThan">
      <formula>0</formula>
    </cfRule>
  </conditionalFormatting>
  <conditionalFormatting sqref="Q15">
    <cfRule type="cellIs" dxfId="3" priority="3" operator="lessThan">
      <formula>0</formula>
    </cfRule>
  </conditionalFormatting>
  <conditionalFormatting sqref="Q15">
    <cfRule type="cellIs" dxfId="2" priority="2" operator="equal">
      <formula>"MAX"</formula>
    </cfRule>
  </conditionalFormatting>
  <conditionalFormatting sqref="K15:O15">
    <cfRule type="cellIs" dxfId="1" priority="1" operator="lessThan">
      <formula>0</formula>
    </cfRule>
  </conditionalFormatting>
  <pageMargins left="0.7" right="0.7" top="0.75" bottom="0.75" header="0.3" footer="0.3"/>
  <pageSetup paperSize="9" orientation="portrait" r:id="rId1"/>
  <ignoredErrors>
    <ignoredError sqref="K27:O27 K35:O35 K393:O393 K29:O29 K31:O31 K33:O33 K37:O37 K39:O39 K41:O41 K43:O43 K45:O45 K47:O47 K49:O49 K51:O51 K53:O53 K55:O55 K57:O57 K59:O59 K61:O61 K63:O63 K65:O65 K67:O67 K69:O69 K71:O71 K73:O73 K75:O75 K77:O77 K79:O79 K81:O81 K83:O83 K85:O85 K87:O87 K89:O89 K91:O91 K93:O93 K95:O95 K97:O97 K99:O99 K101:O101 K103:O103 K105:O105 K107:O107 K109:O109 K111:O111 K113:O113 K115:O115 K117:O117 K119:O119 K121:O121 K123:O123 K125:O125 K127:O127 K129:O129 K131:O131 K134:O134 K136:O136 K138:O138 K140:O140 K142:O142 K144:O144 K146:O146 K148:O148 K150:O150 K152:O152 K154:O154 K156:O156 K158:O158 K160:O160 K162:O162 K164:O164 K166:O166 K168:O168 K170:O170 K172:O172 K174:O174 K176:O176 K178:O178 K180:O180 K182:O182 K184:O184 K186:O186 K188:O188 K190:O190 K192:O192 K194:O194 K196:O196 K198:O198 K200:O200 K202:O202 K204:O204 K206:O206 K209:O209 K211:O211 K213:O213 K215:O215 K217:O217 K219:O219 K221:O221 K223:O223 K225:O225 K227:O227 K229:O229 K231:O231 K233:O233 K235:O235 K237:O237 K239:O239 K241:O241 K243:O243 K245:O245 K247:O247 K249:O249 K251:O251 K253:O253 K255:O255 K257:O257 K259:O259 K261:O261 K263:O263 K265:O265 K267:O267 K269:O269 K271:O271 K273:O273 K275:O275 K277:O277 K279:O279 K281:O281 K283:O283 K285:O285 K287:O287 K289:O289 K291:O291 K293:O293 K295:O295 K297:O297 K299:O299 K301:O301 K303:O303 K305:O305 K307:O307 K309:O309 K311:O311 K313:O313 K315:O315 K317:O317 K319:O319 K321:O321 K323:O323 K325:O325 K327:O327 K329:O329 K331:O331 K333:O333 K335:O335 K337:O337 K339:O339 K341:O341 K343:O343 K345:O345 K347:O347 K349:O349 K351:O351 K353:O353 K355:O355 K357:O357 K359:O359 K361:O361 K363:O363 K365:O365 K367:O367 K369:O369 K371:O371 K373:O373 K375:O375 K377:O377 K379:O379 K381:O381 K383:O383 K385:O385 K387:O387 K389:O389 K391:O39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B1:O35"/>
  <sheetViews>
    <sheetView zoomScaleNormal="100" workbookViewId="0">
      <selection activeCell="C5" sqref="C5"/>
    </sheetView>
  </sheetViews>
  <sheetFormatPr defaultColWidth="8.875" defaultRowHeight="13.5"/>
  <cols>
    <col min="1" max="1" width="4.5" style="16" customWidth="1"/>
    <col min="2" max="6" width="8.875" style="16"/>
    <col min="7" max="7" width="3.25" style="16" customWidth="1"/>
    <col min="8" max="15" width="8.625" style="16" customWidth="1"/>
    <col min="16" max="16384" width="8.875" style="16"/>
  </cols>
  <sheetData>
    <row r="1" spans="2:15">
      <c r="B1" s="16" t="s">
        <v>5261</v>
      </c>
      <c r="D1" s="16" t="s">
        <v>5259</v>
      </c>
      <c r="E1" s="16" t="s">
        <v>5260</v>
      </c>
      <c r="F1" s="16" t="s">
        <v>5267</v>
      </c>
      <c r="G1" s="236"/>
      <c r="H1" s="236" t="s">
        <v>5257</v>
      </c>
      <c r="I1" s="236" t="s">
        <v>5258</v>
      </c>
      <c r="J1" s="236" t="s">
        <v>4515</v>
      </c>
      <c r="K1" s="236" t="s">
        <v>3</v>
      </c>
    </row>
    <row r="2" spans="2:15">
      <c r="D2" s="699" t="s">
        <v>5283</v>
      </c>
      <c r="E2" s="699" t="s">
        <v>5283</v>
      </c>
      <c r="F2" s="699" t="s">
        <v>5268</v>
      </c>
      <c r="G2" s="236">
        <v>14</v>
      </c>
      <c r="H2" s="698">
        <f>IF(D2="〇",0.15,0)</f>
        <v>0.15</v>
      </c>
      <c r="I2" s="698">
        <f>IF(E2="〇",0.15,0)</f>
        <v>0.15</v>
      </c>
      <c r="J2" s="698">
        <f>IF(D2="〇",0.1,0)</f>
        <v>0.1</v>
      </c>
      <c r="K2" s="698">
        <f>IF(E2="〇",0.2,0)</f>
        <v>0.2</v>
      </c>
    </row>
    <row r="3" spans="2:15">
      <c r="B3" s="16" t="s">
        <v>4497</v>
      </c>
      <c r="H3" s="16" t="s">
        <v>4599</v>
      </c>
    </row>
    <row r="4" spans="2:15">
      <c r="C4" s="16" t="s">
        <v>7</v>
      </c>
      <c r="D4" s="16" t="s">
        <v>14</v>
      </c>
      <c r="E4" s="16" t="s">
        <v>4593</v>
      </c>
      <c r="F4" s="16" t="s">
        <v>39</v>
      </c>
      <c r="H4" s="17" t="s">
        <v>7</v>
      </c>
      <c r="I4" s="17" t="s">
        <v>14</v>
      </c>
      <c r="J4" s="17" t="s">
        <v>39</v>
      </c>
      <c r="K4" s="17" t="s">
        <v>5262</v>
      </c>
      <c r="L4" s="17" t="s">
        <v>5263</v>
      </c>
      <c r="M4" s="17" t="s">
        <v>5264</v>
      </c>
      <c r="N4" s="17" t="s">
        <v>5265</v>
      </c>
      <c r="O4" s="17"/>
    </row>
    <row r="5" spans="2:15" ht="13.15">
      <c r="C5" s="479">
        <v>1840</v>
      </c>
      <c r="D5" s="479">
        <v>1500</v>
      </c>
      <c r="E5" s="423">
        <f>IF(INT(F5/2)&lt;1,1,INT(F5/2))</f>
        <v>15</v>
      </c>
      <c r="F5" s="423">
        <f>IF(INT((C5*(1+$H$2+H5)/2-D5*(1+$I$2+I5)/4)/($G$2)*(1+$J$2+J5)*((1-$K$2)*(1-K5)*(1-L5)*(1-M5)*(1-N5)))&lt;1,1,INT(($C5*(1+$H$2+H5)/2-D5*(1+$I$2+I5)/4)/($G$2)*(1+$J$2+J5)*((1-$K$2)*(1-K5)*(1-L5)*(1-M5)*(1-N5))))</f>
        <v>30</v>
      </c>
      <c r="H5" s="478">
        <v>0.56000000000000005</v>
      </c>
      <c r="I5" s="478">
        <v>0.31</v>
      </c>
      <c r="J5" s="478">
        <v>0</v>
      </c>
      <c r="K5" s="478">
        <v>0.31</v>
      </c>
      <c r="L5" s="478">
        <v>0.31</v>
      </c>
      <c r="M5" s="478">
        <v>0</v>
      </c>
      <c r="N5" s="478">
        <v>0</v>
      </c>
    </row>
    <row r="6" spans="2:15">
      <c r="C6" s="16" t="s">
        <v>4501</v>
      </c>
      <c r="E6" s="16">
        <f>E5*15</f>
        <v>225</v>
      </c>
      <c r="F6" s="16">
        <f>F5*15</f>
        <v>450</v>
      </c>
    </row>
    <row r="7" spans="2:15">
      <c r="B7" s="16" t="s">
        <v>4498</v>
      </c>
    </row>
    <row r="8" spans="2:15">
      <c r="C8" s="16" t="s">
        <v>8</v>
      </c>
      <c r="E8" s="16" t="s">
        <v>4593</v>
      </c>
      <c r="F8" s="16" t="s">
        <v>39</v>
      </c>
      <c r="H8" s="17" t="s">
        <v>8</v>
      </c>
      <c r="I8" s="17"/>
      <c r="J8" s="17" t="s">
        <v>39</v>
      </c>
      <c r="K8" s="17" t="s">
        <v>5262</v>
      </c>
      <c r="L8" s="17" t="s">
        <v>5263</v>
      </c>
      <c r="M8" s="17" t="s">
        <v>5264</v>
      </c>
      <c r="N8" s="17" t="s">
        <v>5265</v>
      </c>
    </row>
    <row r="9" spans="2:15" ht="13.15">
      <c r="C9" s="479">
        <v>2000</v>
      </c>
      <c r="D9" s="424"/>
      <c r="E9" s="423">
        <f>IF(INT(F9/2)&lt;1,1,INT(F9/2))</f>
        <v>23</v>
      </c>
      <c r="F9" s="423">
        <f>IF(INT((C9*(1+$H$2+H9)/4+180)/($G$2)*(1+$J$2+J9)*((1-$K$2)*(1-K9)*(1-L9)*(1-M9)*(1-N9)))&lt;1,1,INT(($C9*(1+$H$2+H9)/4+180)/($G$2)*(1+$J$2+J9)*((1-$K$2)*(1-K9)*(1-L9)*(1-M9)*(1-N9))))</f>
        <v>47</v>
      </c>
      <c r="H9" s="478">
        <v>0.01</v>
      </c>
      <c r="I9" s="425"/>
      <c r="J9" s="478">
        <v>0</v>
      </c>
      <c r="K9" s="478">
        <v>0</v>
      </c>
      <c r="L9" s="478">
        <v>0</v>
      </c>
      <c r="M9" s="478">
        <v>0</v>
      </c>
      <c r="N9" s="478">
        <v>0</v>
      </c>
    </row>
    <row r="10" spans="2:15">
      <c r="C10" s="16" t="s">
        <v>4501</v>
      </c>
      <c r="E10" s="16">
        <f>E9*15</f>
        <v>345</v>
      </c>
      <c r="F10" s="16">
        <f>F9*15</f>
        <v>705</v>
      </c>
    </row>
    <row r="11" spans="2:15">
      <c r="B11" s="16" t="s">
        <v>4499</v>
      </c>
    </row>
    <row r="12" spans="2:15">
      <c r="C12" s="16" t="s">
        <v>4500</v>
      </c>
      <c r="D12" s="16" t="s">
        <v>14</v>
      </c>
      <c r="E12" s="16" t="s">
        <v>4593</v>
      </c>
      <c r="F12" s="16" t="s">
        <v>39</v>
      </c>
      <c r="H12" s="17" t="s">
        <v>4500</v>
      </c>
      <c r="I12" s="17" t="s">
        <v>14</v>
      </c>
      <c r="J12" s="17" t="s">
        <v>39</v>
      </c>
      <c r="K12" s="17" t="s">
        <v>5262</v>
      </c>
      <c r="L12" s="17" t="s">
        <v>5263</v>
      </c>
      <c r="M12" s="17" t="s">
        <v>5264</v>
      </c>
      <c r="N12" s="17" t="s">
        <v>5265</v>
      </c>
    </row>
    <row r="13" spans="2:15" ht="13.15">
      <c r="C13" s="479">
        <v>2030</v>
      </c>
      <c r="D13" s="479">
        <v>2000</v>
      </c>
      <c r="E13" s="423">
        <f>IF(INT(F13/2)&lt;1,1,INT(F13/2))</f>
        <v>29</v>
      </c>
      <c r="F13" s="423">
        <f>IF(INT((C13*(1+$H$2+H13)/2-D13*(1+$H$2+I13)/4)/($G$2)*(1+$J$2+J13-$K$2-K13))&lt;1,1,INT((C13*(1+$H$2+H13)/2-D13*(1+$H$2+I13)/4)/($G$2)*(1+$J$2+J13-$K$2-K13)))</f>
        <v>59</v>
      </c>
      <c r="H13" s="478">
        <v>0.56000000000000005</v>
      </c>
      <c r="I13" s="478">
        <v>-0.5</v>
      </c>
      <c r="J13" s="478">
        <v>0</v>
      </c>
      <c r="K13" s="478">
        <v>0.31</v>
      </c>
      <c r="L13" s="478">
        <v>0</v>
      </c>
      <c r="M13" s="478">
        <v>0</v>
      </c>
      <c r="N13" s="478">
        <v>0</v>
      </c>
    </row>
    <row r="14" spans="2:15">
      <c r="C14" s="16" t="s">
        <v>4501</v>
      </c>
      <c r="E14" s="16">
        <f>E13*15</f>
        <v>435</v>
      </c>
      <c r="F14" s="16">
        <f>F13*15</f>
        <v>885</v>
      </c>
    </row>
    <row r="15" spans="2:15">
      <c r="B15" s="16" t="s">
        <v>5266</v>
      </c>
    </row>
    <row r="16" spans="2:15">
      <c r="C16" s="16" t="s">
        <v>14</v>
      </c>
      <c r="E16" s="16" t="s">
        <v>4593</v>
      </c>
      <c r="F16" s="16" t="s">
        <v>39</v>
      </c>
      <c r="H16" s="17" t="s">
        <v>14</v>
      </c>
      <c r="I16" s="17"/>
      <c r="J16" s="17" t="s">
        <v>39</v>
      </c>
      <c r="K16" s="17" t="s">
        <v>5262</v>
      </c>
      <c r="L16" s="17" t="s">
        <v>5263</v>
      </c>
      <c r="M16" s="17" t="s">
        <v>5264</v>
      </c>
      <c r="N16" s="17" t="s">
        <v>5265</v>
      </c>
    </row>
    <row r="17" spans="2:14" ht="13.15">
      <c r="C17" s="479">
        <v>2000</v>
      </c>
      <c r="D17" s="424"/>
      <c r="E17" s="423">
        <f>IF(INT(F17/2)&lt;1,1,INT(F17/2))</f>
        <v>28</v>
      </c>
      <c r="F17" s="423">
        <f>IF(INT((C17*(1+$H$2+H17)/4*1.57)/($G$2)*(1+$J$2+J17)*((1-$K$2)*(1-K17)*(1-L17)*(1-M17)*(1-N17)))&lt;1,1,INT(($C17*(1+$H$2+H17)/4*1.57)/($G$2)*(1+$J$2+J17)*((1-$K$2)*(1-K17)*(1-L17)*(1-M17)*(1-N17))))</f>
        <v>57</v>
      </c>
      <c r="H17" s="478">
        <v>0.01</v>
      </c>
      <c r="I17" s="425"/>
      <c r="J17" s="478">
        <v>0</v>
      </c>
      <c r="K17" s="478">
        <v>0</v>
      </c>
      <c r="L17" s="478">
        <v>0</v>
      </c>
      <c r="M17" s="478">
        <v>0</v>
      </c>
      <c r="N17" s="478">
        <v>0</v>
      </c>
    </row>
    <row r="18" spans="2:14">
      <c r="C18" s="16" t="s">
        <v>4501</v>
      </c>
      <c r="E18" s="16">
        <f>E17*15</f>
        <v>420</v>
      </c>
      <c r="F18" s="16">
        <f>F17*15</f>
        <v>855</v>
      </c>
    </row>
    <row r="20" spans="2:14">
      <c r="B20" s="242" t="s">
        <v>5277</v>
      </c>
    </row>
    <row r="21" spans="2:14">
      <c r="B21" s="242" t="s">
        <v>5278</v>
      </c>
    </row>
    <row r="23" spans="2:14">
      <c r="B23" s="16" t="s">
        <v>5272</v>
      </c>
    </row>
    <row r="24" spans="2:14">
      <c r="C24" s="16" t="s">
        <v>5269</v>
      </c>
      <c r="D24" s="697">
        <v>0.15</v>
      </c>
      <c r="E24" s="700" t="s">
        <v>5274</v>
      </c>
    </row>
    <row r="25" spans="2:14">
      <c r="C25" s="16" t="s">
        <v>5270</v>
      </c>
      <c r="D25" s="697">
        <v>0.31</v>
      </c>
      <c r="E25" s="700" t="s">
        <v>5275</v>
      </c>
    </row>
    <row r="26" spans="2:14">
      <c r="C26" s="16" t="s">
        <v>5271</v>
      </c>
      <c r="D26" s="697">
        <v>0.6</v>
      </c>
      <c r="E26" s="700" t="s">
        <v>5276</v>
      </c>
    </row>
    <row r="27" spans="2:14">
      <c r="B27" s="242" t="s">
        <v>5273</v>
      </c>
    </row>
    <row r="28" spans="2:14" ht="13.15">
      <c r="B28" s="242"/>
    </row>
    <row r="30" spans="2:14">
      <c r="B30" s="16" t="s">
        <v>5376</v>
      </c>
    </row>
    <row r="31" spans="2:14">
      <c r="B31" s="741" t="s">
        <v>5378</v>
      </c>
    </row>
    <row r="32" spans="2:14">
      <c r="C32" s="16" t="s">
        <v>7</v>
      </c>
      <c r="D32" s="16" t="s">
        <v>14</v>
      </c>
      <c r="E32" s="16" t="s">
        <v>4593</v>
      </c>
      <c r="F32" s="16" t="s">
        <v>39</v>
      </c>
      <c r="H32" s="17" t="s">
        <v>7</v>
      </c>
      <c r="I32" s="17" t="s">
        <v>14</v>
      </c>
      <c r="J32" s="17" t="s">
        <v>39</v>
      </c>
      <c r="K32" s="17" t="s">
        <v>5262</v>
      </c>
      <c r="L32" s="17" t="s">
        <v>5263</v>
      </c>
    </row>
    <row r="33" spans="3:12" ht="13.15">
      <c r="C33" s="742">
        <v>1710</v>
      </c>
      <c r="D33" s="742">
        <v>1500</v>
      </c>
      <c r="E33" s="743">
        <f>IF(INT(F33/2)&lt;1,1,INT(F33/2))</f>
        <v>31</v>
      </c>
      <c r="F33" s="743">
        <f>IF(INT((C33*(1+$H$2+H33)/2-D33*(1+$I$2+I33)/4)/($G$2)*(1+$J$2+J33)*((1-$K$2)*(1-K33)*(1-L33)*(1-M33)*(1-N33)))&lt;1,1,INT(($C33*(1+$H$2+H33)/2-D33*(1+$I$2+I33)/4)/($G$2)*(1+$J$2+J33)*((1-$K$2)*(1-K33)*(1-L33)*(1-M33)*(1-N33))))</f>
        <v>63</v>
      </c>
      <c r="G33" s="744"/>
      <c r="H33" s="745">
        <v>1.07</v>
      </c>
      <c r="I33" s="745">
        <v>0</v>
      </c>
      <c r="J33" s="745">
        <v>0</v>
      </c>
      <c r="K33" s="745">
        <v>0.31</v>
      </c>
      <c r="L33" s="745">
        <v>0</v>
      </c>
    </row>
    <row r="34" spans="3:12">
      <c r="C34" s="16" t="s">
        <v>4501</v>
      </c>
      <c r="E34" s="16">
        <f>E33*15</f>
        <v>465</v>
      </c>
      <c r="F34" s="16">
        <f>F33*15</f>
        <v>945</v>
      </c>
      <c r="H34" s="16" t="s">
        <v>5377</v>
      </c>
    </row>
    <row r="35" spans="3:12">
      <c r="H35" s="746" t="s">
        <v>5379</v>
      </c>
    </row>
  </sheetData>
  <sheetProtection password="CCE3" sheet="1" objects="1" scenarios="1" selectLockedCells="1" autoFilter="0"/>
  <phoneticPr fontId="2"/>
  <conditionalFormatting sqref="M4:N17">
    <cfRule type="expression" dxfId="0" priority="1">
      <formula>$F$2="しない"</formula>
    </cfRule>
  </conditionalFormatting>
  <dataValidations count="2">
    <dataValidation type="list" allowBlank="1" showInputMessage="1" showErrorMessage="1" sqref="D2:E2">
      <formula1>"〇,×"</formula1>
    </dataValidation>
    <dataValidation type="list" allowBlank="1" showInputMessage="1" showErrorMessage="1" sqref="F2">
      <formula1>"する,しない"</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3</vt:i4>
      </vt:variant>
    </vt:vector>
  </HeadingPairs>
  <TitlesOfParts>
    <vt:vector size="11" baseType="lpstr">
      <vt:lpstr>カード情報</vt:lpstr>
      <vt:lpstr>EXカード</vt:lpstr>
      <vt:lpstr>武器</vt:lpstr>
      <vt:lpstr>盾</vt:lpstr>
      <vt:lpstr>アクセサリー</vt:lpstr>
      <vt:lpstr>パーティー作成</vt:lpstr>
      <vt:lpstr>装備ランク</vt:lpstr>
      <vt:lpstr>ダメージ計算β2</vt:lpstr>
      <vt:lpstr>B1_</vt:lpstr>
      <vt:lpstr>B2_</vt:lpstr>
      <vt:lpstr>B3_</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GIGABYTE</dc:creator>
  <cp:lastModifiedBy>GIGABYTE</cp:lastModifiedBy>
  <dcterms:created xsi:type="dcterms:W3CDTF">2022-09-26T12:24:48Z</dcterms:created>
  <dcterms:modified xsi:type="dcterms:W3CDTF">2024-02-22T18:12:12Z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e07f84-0b99-4b68-a117-0af48dfa769c_Enabled">
    <vt:lpwstr>true</vt:lpwstr>
  </property>
  <property fmtid="{D5CDD505-2E9C-101B-9397-08002B2CF9AE}" pid="3" name="MSIP_Label_e0e07f84-0b99-4b68-a117-0af48dfa769c_SetDate">
    <vt:lpwstr>2023-09-11T03:35:34Z</vt:lpwstr>
  </property>
  <property fmtid="{D5CDD505-2E9C-101B-9397-08002B2CF9AE}" pid="4" name="MSIP_Label_e0e07f84-0b99-4b68-a117-0af48dfa769c_Method">
    <vt:lpwstr>Privileged</vt:lpwstr>
  </property>
  <property fmtid="{D5CDD505-2E9C-101B-9397-08002B2CF9AE}" pid="5" name="MSIP_Label_e0e07f84-0b99-4b68-a117-0af48dfa769c_Name">
    <vt:lpwstr>Public</vt:lpwstr>
  </property>
  <property fmtid="{D5CDD505-2E9C-101B-9397-08002B2CF9AE}" pid="6" name="MSIP_Label_e0e07f84-0b99-4b68-a117-0af48dfa769c_SiteId">
    <vt:lpwstr>afff1096-7fd8-4cdd-879a-7db50a47287a</vt:lpwstr>
  </property>
  <property fmtid="{D5CDD505-2E9C-101B-9397-08002B2CF9AE}" pid="7" name="MSIP_Label_e0e07f84-0b99-4b68-a117-0af48dfa769c_ActionId">
    <vt:lpwstr>3a1773a1-0fcd-4a42-8062-45ffc77d0eac</vt:lpwstr>
  </property>
  <property fmtid="{D5CDD505-2E9C-101B-9397-08002B2CF9AE}" pid="8" name="MSIP_Label_e0e07f84-0b99-4b68-a117-0af48dfa769c_ContentBits">
    <vt:lpwstr>0</vt:lpwstr>
  </property>
</Properties>
</file>